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autoCompressPictures="0" defaultThemeVersion="124226"/>
  <mc:AlternateContent xmlns:mc="http://schemas.openxmlformats.org/markup-compatibility/2006">
    <mc:Choice Requires="x15">
      <x15ac:absPath xmlns:x15ac="http://schemas.microsoft.com/office/spreadsheetml/2010/11/ac" url="J:\Finance\FCS Finance Website\2024-25 Reports\"/>
    </mc:Choice>
  </mc:AlternateContent>
  <xr:revisionPtr revIDLastSave="0" documentId="8_{3233573F-7014-434C-B161-6EEEA75C1EE4}" xr6:coauthVersionLast="47" xr6:coauthVersionMax="47" xr10:uidLastSave="{00000000-0000-0000-0000-000000000000}"/>
  <workbookProtection workbookAlgorithmName="SHA-512" workbookHashValue="1tf3yUCKWbjkJtZLAlXDPUpz7MlMGCjHpnIuusJUstgOX1nEUZeDgwlH/3OP8E7snmvV5DTE/3IK9y8a0Ca05Q==" workbookSaltValue="8N0d/3kr2eu2n0zcMzQw4A==" workbookSpinCount="100000" lockStructure="1"/>
  <bookViews>
    <workbookView xWindow="-120" yWindow="-120" windowWidth="29040" windowHeight="15720" tabRatio="530" xr2:uid="{00000000-000D-0000-FFFF-FFFF00000000}"/>
  </bookViews>
  <sheets>
    <sheet name="FGMG Allocation" sheetId="4" r:id="rId1"/>
    <sheet name="Prior Year % Change" sheetId="5" state="hidden" r:id="rId2"/>
  </sheets>
  <definedNames>
    <definedName name="_2_1_Matching_Amount__what_they_need_to_raise">'FGMG Allocation'!$E$8</definedName>
    <definedName name="_2022_23_Economically_Disadvantaged_Headcount">'FGMG Allocation'!$B$8</definedName>
    <definedName name="_2024_25_First_Generation_Allocation">'FGMG Allocation'!$D$8</definedName>
    <definedName name="_2024_25_Overmatched_Amount">'FGMG Allocation'!$I$8</definedName>
    <definedName name="_2024_25_Reported_Contributions">'FGMG Allocation'!$F$8</definedName>
    <definedName name="College">'FGMG Allocation'!$A$8</definedName>
    <definedName name="COSTFACTORS" localSheetId="1">#REF!</definedName>
    <definedName name="COSTFACTORS">#REF!</definedName>
    <definedName name="Final_Florida_Colleges_Matching_Dollars_Certified">'FGMG Allocation'!$G$8</definedName>
    <definedName name="Index_Based_on_2022_23_Economically_Disadvantaged_Headcount">'FGMG Allocation'!$C$8</definedName>
    <definedName name="of_Certified_Match_Allocation">'FGMG Allocation'!$L$8</definedName>
    <definedName name="of_Reported_Contributions">'FGMG Allocation'!$M$8</definedName>
    <definedName name="_xlnm.Print_Area" localSheetId="0">'FGMG Allocation'!$A$1:$N$45</definedName>
    <definedName name="_xlnm.Print_Area" localSheetId="1">'Prior Year % Change'!$A$1:$H$32</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4" l="1"/>
  <c r="G3" i="5" l="1"/>
  <c r="B32" i="5" l="1"/>
  <c r="D4" i="5" l="1"/>
  <c r="D5" i="5"/>
  <c r="D6" i="5"/>
  <c r="D7" i="5"/>
  <c r="D8" i="5"/>
  <c r="D9" i="5"/>
  <c r="D10" i="5"/>
  <c r="D11" i="5"/>
  <c r="D12" i="5"/>
  <c r="D13" i="5"/>
  <c r="D14" i="5"/>
  <c r="D15" i="5"/>
  <c r="D16" i="5"/>
  <c r="D17" i="5"/>
  <c r="D18" i="5"/>
  <c r="D19" i="5"/>
  <c r="D20" i="5"/>
  <c r="D21" i="5"/>
  <c r="D22" i="5"/>
  <c r="D23" i="5"/>
  <c r="D24" i="5"/>
  <c r="D25" i="5"/>
  <c r="D26" i="5"/>
  <c r="D27" i="5"/>
  <c r="D28" i="5"/>
  <c r="D29" i="5"/>
  <c r="D30" i="5"/>
  <c r="D31" i="5"/>
  <c r="C32" i="5"/>
  <c r="D32" i="5" s="1"/>
  <c r="B37" i="4"/>
  <c r="C14" i="4" s="1"/>
  <c r="R14" i="4" s="1"/>
  <c r="E38" i="4"/>
  <c r="B41" i="4"/>
  <c r="F32" i="5"/>
  <c r="F37" i="4"/>
  <c r="J37" i="4"/>
  <c r="C22" i="4" l="1"/>
  <c r="R22" i="4" s="1"/>
  <c r="T22" i="4" s="1"/>
  <c r="U22" i="4" s="1"/>
  <c r="C10" i="4"/>
  <c r="R10" i="4" s="1"/>
  <c r="T10" i="4" s="1"/>
  <c r="U10" i="4" s="1"/>
  <c r="C34" i="4"/>
  <c r="R34" i="4" s="1"/>
  <c r="T34" i="4" s="1"/>
  <c r="C33" i="4"/>
  <c r="R33" i="4" s="1"/>
  <c r="C32" i="4"/>
  <c r="R32" i="4" s="1"/>
  <c r="T32" i="4" s="1"/>
  <c r="U32" i="4" s="1"/>
  <c r="C29" i="4"/>
  <c r="R29" i="4" s="1"/>
  <c r="T29" i="4" s="1"/>
  <c r="C28" i="4"/>
  <c r="R28" i="4" s="1"/>
  <c r="S28" i="4" s="1"/>
  <c r="C21" i="4"/>
  <c r="R21" i="4" s="1"/>
  <c r="T21" i="4" s="1"/>
  <c r="C27" i="4"/>
  <c r="R27" i="4" s="1"/>
  <c r="T27" i="4" s="1"/>
  <c r="C31" i="4"/>
  <c r="R31" i="4" s="1"/>
  <c r="S31" i="4" s="1"/>
  <c r="C26" i="4"/>
  <c r="R26" i="4" s="1"/>
  <c r="C9" i="4"/>
  <c r="R9" i="4" s="1"/>
  <c r="T9" i="4" s="1"/>
  <c r="C36" i="4"/>
  <c r="R36" i="4" s="1"/>
  <c r="T36" i="4" s="1"/>
  <c r="U36" i="4" s="1"/>
  <c r="C25" i="4"/>
  <c r="R25" i="4" s="1"/>
  <c r="T25" i="4" s="1"/>
  <c r="C35" i="4"/>
  <c r="R35" i="4" s="1"/>
  <c r="T35" i="4" s="1"/>
  <c r="U35" i="4" s="1"/>
  <c r="C30" i="4"/>
  <c r="R30" i="4" s="1"/>
  <c r="S30" i="4" s="1"/>
  <c r="C23" i="4"/>
  <c r="R23" i="4" s="1"/>
  <c r="S23" i="4" s="1"/>
  <c r="C20" i="4"/>
  <c r="R20" i="4" s="1"/>
  <c r="T20" i="4" s="1"/>
  <c r="U20" i="4" s="1"/>
  <c r="C17" i="4"/>
  <c r="R17" i="4" s="1"/>
  <c r="S17" i="4" s="1"/>
  <c r="C16" i="4"/>
  <c r="R16" i="4" s="1"/>
  <c r="C19" i="4"/>
  <c r="R19" i="4" s="1"/>
  <c r="S19" i="4" s="1"/>
  <c r="C15" i="4"/>
  <c r="R15" i="4" s="1"/>
  <c r="C24" i="4"/>
  <c r="R24" i="4" s="1"/>
  <c r="C18" i="4"/>
  <c r="R18" i="4" s="1"/>
  <c r="C12" i="4"/>
  <c r="R12" i="4" s="1"/>
  <c r="S12" i="4" s="1"/>
  <c r="C11" i="4"/>
  <c r="R11" i="4" s="1"/>
  <c r="T11" i="4" s="1"/>
  <c r="T16" i="4"/>
  <c r="S16" i="4"/>
  <c r="S14" i="4"/>
  <c r="T14" i="4"/>
  <c r="T33" i="4"/>
  <c r="S33" i="4"/>
  <c r="T28" i="4"/>
  <c r="S35" i="4"/>
  <c r="S9" i="4"/>
  <c r="S32" i="4"/>
  <c r="C13" i="4"/>
  <c r="R13" i="4" s="1"/>
  <c r="S22" i="4" l="1"/>
  <c r="V32" i="4"/>
  <c r="S11" i="4"/>
  <c r="S34" i="4"/>
  <c r="S10" i="4"/>
  <c r="V10" i="4" s="1"/>
  <c r="T31" i="4"/>
  <c r="S20" i="4"/>
  <c r="V20" i="4" s="1"/>
  <c r="S29" i="4"/>
  <c r="V22" i="4"/>
  <c r="V35" i="4"/>
  <c r="T30" i="4"/>
  <c r="U30" i="4" s="1"/>
  <c r="V30" i="4" s="1"/>
  <c r="T12" i="4"/>
  <c r="U12" i="4" s="1"/>
  <c r="V12" i="4" s="1"/>
  <c r="S36" i="4"/>
  <c r="V36" i="4" s="1"/>
  <c r="T17" i="4"/>
  <c r="U17" i="4" s="1"/>
  <c r="V17" i="4" s="1"/>
  <c r="T23" i="4"/>
  <c r="U23" i="4" s="1"/>
  <c r="V23" i="4" s="1"/>
  <c r="S27" i="4"/>
  <c r="S25" i="4"/>
  <c r="S21" i="4"/>
  <c r="T26" i="4"/>
  <c r="S26" i="4"/>
  <c r="T19" i="4"/>
  <c r="U19" i="4" s="1"/>
  <c r="V19" i="4" s="1"/>
  <c r="R37" i="4"/>
  <c r="S24" i="4"/>
  <c r="T24" i="4"/>
  <c r="U24" i="4" s="1"/>
  <c r="S18" i="4"/>
  <c r="T18" i="4"/>
  <c r="S15" i="4"/>
  <c r="T15" i="4"/>
  <c r="U15" i="4" s="1"/>
  <c r="U27" i="4"/>
  <c r="U11" i="4"/>
  <c r="V11" i="4" s="1"/>
  <c r="U25" i="4"/>
  <c r="U29" i="4"/>
  <c r="U21" i="4"/>
  <c r="V21" i="4" s="1"/>
  <c r="S13" i="4"/>
  <c r="T13" i="4"/>
  <c r="C37" i="4"/>
  <c r="U9" i="4"/>
  <c r="V9" i="4" s="1"/>
  <c r="U33" i="4"/>
  <c r="U34" i="4"/>
  <c r="V34" i="4" s="1"/>
  <c r="U16" i="4"/>
  <c r="V16" i="4" s="1"/>
  <c r="U14" i="4"/>
  <c r="V14" i="4" s="1"/>
  <c r="U28" i="4"/>
  <c r="V28" i="4" s="1"/>
  <c r="V25" i="4" l="1"/>
  <c r="U31" i="4"/>
  <c r="V31" i="4" s="1"/>
  <c r="V29" i="4"/>
  <c r="V27" i="4"/>
  <c r="U26" i="4"/>
  <c r="V26" i="4" s="1"/>
  <c r="V24" i="4"/>
  <c r="V15" i="4"/>
  <c r="T37" i="4"/>
  <c r="U18" i="4"/>
  <c r="V18" i="4" s="1"/>
  <c r="V33" i="4"/>
  <c r="U13" i="4"/>
  <c r="U37" i="4" l="1"/>
  <c r="V39" i="4" s="1"/>
  <c r="V13" i="4"/>
  <c r="W33" i="4"/>
  <c r="X33" i="4" s="1"/>
  <c r="D33" i="4" s="1"/>
  <c r="G28" i="5" s="1"/>
  <c r="W13" i="4" l="1"/>
  <c r="X13" i="4" s="1"/>
  <c r="D13" i="4" s="1"/>
  <c r="G8" i="5" s="1"/>
  <c r="W28" i="4"/>
  <c r="X28" i="4" s="1"/>
  <c r="D28" i="4" s="1"/>
  <c r="G23" i="5" s="1"/>
  <c r="W31" i="4"/>
  <c r="X31" i="4" s="1"/>
  <c r="D31" i="4" s="1"/>
  <c r="G26" i="5" s="1"/>
  <c r="W19" i="4"/>
  <c r="X19" i="4" s="1"/>
  <c r="D19" i="4" s="1"/>
  <c r="G14" i="5" s="1"/>
  <c r="W17" i="4"/>
  <c r="X17" i="4" s="1"/>
  <c r="D17" i="4" s="1"/>
  <c r="G12" i="5" s="1"/>
  <c r="W30" i="4"/>
  <c r="X30" i="4" s="1"/>
  <c r="D30" i="4" s="1"/>
  <c r="G25" i="5" s="1"/>
  <c r="W36" i="4"/>
  <c r="X36" i="4" s="1"/>
  <c r="D36" i="4" s="1"/>
  <c r="G31" i="5" s="1"/>
  <c r="W34" i="4"/>
  <c r="X34" i="4" s="1"/>
  <c r="D34" i="4" s="1"/>
  <c r="G29" i="5" s="1"/>
  <c r="W35" i="4"/>
  <c r="X35" i="4" s="1"/>
  <c r="D35" i="4" s="1"/>
  <c r="G30" i="5" s="1"/>
  <c r="W11" i="4"/>
  <c r="X11" i="4" s="1"/>
  <c r="D11" i="4" s="1"/>
  <c r="G6" i="5" s="1"/>
  <c r="W14" i="4"/>
  <c r="X14" i="4" s="1"/>
  <c r="D14" i="4" s="1"/>
  <c r="G9" i="5" s="1"/>
  <c r="W25" i="4"/>
  <c r="X25" i="4" s="1"/>
  <c r="D25" i="4" s="1"/>
  <c r="G20" i="5" s="1"/>
  <c r="W16" i="4"/>
  <c r="X16" i="4" s="1"/>
  <c r="D16" i="4" s="1"/>
  <c r="G11" i="5" s="1"/>
  <c r="W24" i="4"/>
  <c r="X24" i="4" s="1"/>
  <c r="D24" i="4" s="1"/>
  <c r="G19" i="5" s="1"/>
  <c r="W20" i="4"/>
  <c r="X20" i="4" s="1"/>
  <c r="D20" i="4" s="1"/>
  <c r="G15" i="5" s="1"/>
  <c r="W15" i="4"/>
  <c r="X15" i="4" s="1"/>
  <c r="D15" i="4" s="1"/>
  <c r="G10" i="5" s="1"/>
  <c r="W9" i="4"/>
  <c r="X9" i="4" s="1"/>
  <c r="W32" i="4"/>
  <c r="X32" i="4" s="1"/>
  <c r="D32" i="4" s="1"/>
  <c r="G27" i="5" s="1"/>
  <c r="W21" i="4"/>
  <c r="X21" i="4" s="1"/>
  <c r="D21" i="4" s="1"/>
  <c r="G16" i="5" s="1"/>
  <c r="W10" i="4"/>
  <c r="X10" i="4" s="1"/>
  <c r="D10" i="4" s="1"/>
  <c r="G5" i="5" s="1"/>
  <c r="W12" i="4"/>
  <c r="X12" i="4" s="1"/>
  <c r="D12" i="4" s="1"/>
  <c r="G7" i="5" s="1"/>
  <c r="W23" i="4"/>
  <c r="X23" i="4" s="1"/>
  <c r="D23" i="4" s="1"/>
  <c r="G18" i="5" s="1"/>
  <c r="W18" i="4"/>
  <c r="X18" i="4" s="1"/>
  <c r="D18" i="4" s="1"/>
  <c r="G13" i="5" s="1"/>
  <c r="W27" i="4"/>
  <c r="X27" i="4" s="1"/>
  <c r="D27" i="4" s="1"/>
  <c r="G22" i="5" s="1"/>
  <c r="W26" i="4"/>
  <c r="X26" i="4" s="1"/>
  <c r="D26" i="4" s="1"/>
  <c r="G21" i="5" s="1"/>
  <c r="W22" i="4"/>
  <c r="X22" i="4" s="1"/>
  <c r="D22" i="4" s="1"/>
  <c r="G17" i="5" s="1"/>
  <c r="W29" i="4"/>
  <c r="X29" i="4" s="1"/>
  <c r="D29" i="4" s="1"/>
  <c r="G24" i="5" s="1"/>
  <c r="M33" i="4"/>
  <c r="E33" i="4"/>
  <c r="H28" i="5"/>
  <c r="M23" i="4" l="1"/>
  <c r="E23" i="4"/>
  <c r="H18" i="5"/>
  <c r="M24" i="4"/>
  <c r="E24" i="4"/>
  <c r="H19" i="5"/>
  <c r="H25" i="5"/>
  <c r="E30" i="4"/>
  <c r="M30" i="4"/>
  <c r="M34" i="4"/>
  <c r="E34" i="4"/>
  <c r="H29" i="5"/>
  <c r="M20" i="4"/>
  <c r="E20" i="4"/>
  <c r="H15" i="5"/>
  <c r="K33" i="4"/>
  <c r="G33" i="4"/>
  <c r="L33" i="4" s="1"/>
  <c r="H33" i="4"/>
  <c r="I33" i="4"/>
  <c r="M12" i="4"/>
  <c r="E12" i="4"/>
  <c r="H7" i="5"/>
  <c r="E17" i="4"/>
  <c r="M17" i="4"/>
  <c r="H12" i="5"/>
  <c r="H5" i="5"/>
  <c r="M10" i="4"/>
  <c r="E10" i="4"/>
  <c r="M25" i="4"/>
  <c r="H20" i="5"/>
  <c r="E25" i="4"/>
  <c r="E19" i="4"/>
  <c r="H14" i="5"/>
  <c r="M19" i="4"/>
  <c r="E29" i="4"/>
  <c r="M29" i="4"/>
  <c r="H24" i="5"/>
  <c r="H16" i="5"/>
  <c r="E21" i="4"/>
  <c r="M21" i="4"/>
  <c r="H9" i="5"/>
  <c r="E14" i="4"/>
  <c r="M14" i="4"/>
  <c r="M31" i="4"/>
  <c r="H26" i="5"/>
  <c r="E31" i="4"/>
  <c r="E27" i="4"/>
  <c r="H22" i="5"/>
  <c r="M27" i="4"/>
  <c r="M15" i="4"/>
  <c r="E15" i="4"/>
  <c r="H10" i="5"/>
  <c r="H13" i="5"/>
  <c r="M18" i="4"/>
  <c r="E18" i="4"/>
  <c r="E36" i="4"/>
  <c r="H31" i="5"/>
  <c r="M36" i="4"/>
  <c r="H11" i="5"/>
  <c r="M16" i="4"/>
  <c r="E16" i="4"/>
  <c r="E22" i="4"/>
  <c r="H17" i="5"/>
  <c r="M22" i="4"/>
  <c r="E32" i="4"/>
  <c r="M32" i="4"/>
  <c r="H27" i="5"/>
  <c r="M11" i="4"/>
  <c r="E11" i="4"/>
  <c r="H6" i="5"/>
  <c r="E28" i="4"/>
  <c r="M28" i="4"/>
  <c r="H23" i="5"/>
  <c r="E26" i="4"/>
  <c r="M26" i="4"/>
  <c r="H21" i="5"/>
  <c r="D9" i="4"/>
  <c r="G4" i="5" s="1"/>
  <c r="X37" i="4"/>
  <c r="H30" i="5"/>
  <c r="E35" i="4"/>
  <c r="M35" i="4"/>
  <c r="M13" i="4"/>
  <c r="E13" i="4"/>
  <c r="H8" i="5"/>
  <c r="I35" i="4" l="1"/>
  <c r="K35" i="4"/>
  <c r="H35" i="4"/>
  <c r="G35" i="4"/>
  <c r="L35" i="4" s="1"/>
  <c r="I36" i="4"/>
  <c r="G36" i="4"/>
  <c r="L36" i="4" s="1"/>
  <c r="H36" i="4"/>
  <c r="K36" i="4"/>
  <c r="G19" i="4"/>
  <c r="L19" i="4" s="1"/>
  <c r="I19" i="4"/>
  <c r="H19" i="4"/>
  <c r="K19" i="4"/>
  <c r="H30" i="4"/>
  <c r="K30" i="4"/>
  <c r="G30" i="4"/>
  <c r="L30" i="4" s="1"/>
  <c r="I30" i="4"/>
  <c r="K28" i="4"/>
  <c r="I28" i="4"/>
  <c r="G28" i="4"/>
  <c r="L28" i="4" s="1"/>
  <c r="H28" i="4"/>
  <c r="I18" i="4"/>
  <c r="K18" i="4"/>
  <c r="H18" i="4"/>
  <c r="G18" i="4"/>
  <c r="L18" i="4" s="1"/>
  <c r="G27" i="4"/>
  <c r="L27" i="4" s="1"/>
  <c r="K27" i="4"/>
  <c r="H27" i="4"/>
  <c r="I27" i="4"/>
  <c r="K21" i="4"/>
  <c r="I21" i="4"/>
  <c r="H21" i="4"/>
  <c r="G21" i="4"/>
  <c r="L21" i="4" s="1"/>
  <c r="G25" i="4"/>
  <c r="L25" i="4" s="1"/>
  <c r="K25" i="4"/>
  <c r="H25" i="4"/>
  <c r="I25" i="4"/>
  <c r="I17" i="4"/>
  <c r="G17" i="4"/>
  <c r="L17" i="4" s="1"/>
  <c r="K17" i="4"/>
  <c r="H17" i="4"/>
  <c r="K22" i="4"/>
  <c r="G22" i="4"/>
  <c r="L22" i="4" s="1"/>
  <c r="H22" i="4"/>
  <c r="I22" i="4"/>
  <c r="G31" i="4"/>
  <c r="L31" i="4" s="1"/>
  <c r="I31" i="4"/>
  <c r="K31" i="4"/>
  <c r="H31" i="4"/>
  <c r="H20" i="4"/>
  <c r="I20" i="4"/>
  <c r="K20" i="4"/>
  <c r="G20" i="4"/>
  <c r="L20" i="4" s="1"/>
  <c r="H10" i="4"/>
  <c r="I10" i="4"/>
  <c r="K10" i="4"/>
  <c r="G10" i="4"/>
  <c r="L10" i="4" s="1"/>
  <c r="G13" i="4"/>
  <c r="L13" i="4" s="1"/>
  <c r="K13" i="4"/>
  <c r="I13" i="4"/>
  <c r="H13" i="4"/>
  <c r="H15" i="4"/>
  <c r="K15" i="4"/>
  <c r="I15" i="4"/>
  <c r="G15" i="4"/>
  <c r="L15" i="4" s="1"/>
  <c r="G29" i="4"/>
  <c r="L29" i="4" s="1"/>
  <c r="K29" i="4"/>
  <c r="H29" i="4"/>
  <c r="I29" i="4"/>
  <c r="K34" i="4"/>
  <c r="H34" i="4"/>
  <c r="G34" i="4"/>
  <c r="L34" i="4" s="1"/>
  <c r="I34" i="4"/>
  <c r="K23" i="4"/>
  <c r="I23" i="4"/>
  <c r="H23" i="4"/>
  <c r="G23" i="4"/>
  <c r="L23" i="4" s="1"/>
  <c r="E9" i="4"/>
  <c r="D37" i="4"/>
  <c r="M37" i="4" s="1"/>
  <c r="M9" i="4"/>
  <c r="K11" i="4"/>
  <c r="G11" i="4"/>
  <c r="L11" i="4" s="1"/>
  <c r="H11" i="4"/>
  <c r="I11" i="4"/>
  <c r="H16" i="4"/>
  <c r="K16" i="4"/>
  <c r="I16" i="4"/>
  <c r="G16" i="4"/>
  <c r="L16" i="4" s="1"/>
  <c r="K12" i="4"/>
  <c r="H12" i="4"/>
  <c r="I12" i="4"/>
  <c r="G12" i="4"/>
  <c r="L12" i="4" s="1"/>
  <c r="H24" i="4"/>
  <c r="K24" i="4"/>
  <c r="G24" i="4"/>
  <c r="L24" i="4" s="1"/>
  <c r="I24" i="4"/>
  <c r="K26" i="4"/>
  <c r="I26" i="4"/>
  <c r="H26" i="4"/>
  <c r="G26" i="4"/>
  <c r="L26" i="4" s="1"/>
  <c r="K14" i="4"/>
  <c r="H14" i="4"/>
  <c r="I14" i="4"/>
  <c r="G14" i="4"/>
  <c r="L14" i="4" s="1"/>
  <c r="G32" i="4"/>
  <c r="L32" i="4" s="1"/>
  <c r="I32" i="4"/>
  <c r="H32" i="4"/>
  <c r="K32" i="4"/>
  <c r="H9" i="4" l="1"/>
  <c r="H37" i="4" s="1"/>
  <c r="I9" i="4"/>
  <c r="I37" i="4" s="1"/>
  <c r="E37" i="4"/>
  <c r="K9" i="4"/>
  <c r="K37" i="4" s="1"/>
  <c r="G9" i="4"/>
  <c r="H4" i="5"/>
  <c r="G32" i="5"/>
  <c r="H32" i="5" s="1"/>
  <c r="L9" i="4" l="1"/>
  <c r="G37" i="4"/>
  <c r="L3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Nieto, Eve</author>
  </authors>
  <commentList>
    <comment ref="B8" authorId="0" shapeId="0" xr:uid="{00000000-0006-0000-0000-000001000000}">
      <text>
        <r>
          <rPr>
            <b/>
            <sz val="9"/>
            <color indexed="81"/>
            <rFont val="Tahoma"/>
            <family val="2"/>
          </rPr>
          <t>Nieto, Eve:</t>
        </r>
        <r>
          <rPr>
            <sz val="9"/>
            <color indexed="81"/>
            <rFont val="Tahoma"/>
            <family val="2"/>
          </rPr>
          <t xml:space="preserve">
Source: J:\Daisy\from CCTCMIS\2022-23 FTE-3\FAIDHC HDC FINANCIAL AID ECONOMICALLY DISADVANTAGED
4.8.24
</t>
        </r>
      </text>
    </comment>
    <comment ref="H8" authorId="0" shapeId="0" xr:uid="{00000000-0006-0000-0000-000002000000}">
      <text>
        <r>
          <rPr>
            <b/>
            <sz val="9"/>
            <color indexed="81"/>
            <rFont val="Tahoma"/>
            <family val="2"/>
          </rPr>
          <t>Nieto, Eve:</t>
        </r>
        <r>
          <rPr>
            <sz val="9"/>
            <color indexed="81"/>
            <rFont val="Tahoma"/>
            <family val="2"/>
          </rPr>
          <t xml:space="preserve">
Check formula since it's a 2:1 ratio for 21-22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Florida Department of Education</author>
  </authors>
  <commentList>
    <comment ref="B3" authorId="0" shapeId="0" xr:uid="{00000000-0006-0000-0100-000001000000}">
      <text>
        <r>
          <rPr>
            <b/>
            <sz val="9"/>
            <color indexed="81"/>
            <rFont val="Tahoma"/>
            <family val="2"/>
          </rPr>
          <t>Source:   J:\Daisy\from CCTCMIS\2021-22
 FTE-3\FAIDHC HDC FinAid Economically Disadvantaged.xlsx
updated 4.8.24 EN</t>
        </r>
        <r>
          <rPr>
            <sz val="9"/>
            <color indexed="81"/>
            <rFont val="Tahoma"/>
            <family val="2"/>
          </rPr>
          <t xml:space="preserve">
</t>
        </r>
      </text>
    </comment>
  </commentList>
</comments>
</file>

<file path=xl/sharedStrings.xml><?xml version="1.0" encoding="utf-8"?>
<sst xmlns="http://schemas.openxmlformats.org/spreadsheetml/2006/main" count="94" uniqueCount="88">
  <si>
    <t>THE FLORIDA COLLEGE SYSTEM</t>
  </si>
  <si>
    <t>FIRST GENERATION MATCHING GRANT PROGRAM</t>
  </si>
  <si>
    <t>ALLOCATION</t>
  </si>
  <si>
    <t xml:space="preserve">Rank and Rounds </t>
  </si>
  <si>
    <t>A</t>
  </si>
  <si>
    <t>B</t>
  </si>
  <si>
    <t>E</t>
  </si>
  <si>
    <t>College</t>
  </si>
  <si>
    <t>2:1 Matching Amount (what they need to raise)</t>
  </si>
  <si>
    <t>Final Florida Colleges Matching Dollars Certified</t>
  </si>
  <si>
    <t>Florida Colleges Matching Dollars with Excess/Under</t>
  </si>
  <si>
    <t>% of Certified Match Allocation</t>
  </si>
  <si>
    <t>% of Reported Contributions</t>
  </si>
  <si>
    <t>Eastern Florida State College</t>
  </si>
  <si>
    <t>Broward College</t>
  </si>
  <si>
    <t>College of Central Florida</t>
  </si>
  <si>
    <t>Chipola College</t>
  </si>
  <si>
    <t>Daytona State College</t>
  </si>
  <si>
    <t>Florida SouthWestern State College</t>
  </si>
  <si>
    <t>Florida State College at Jacksonville</t>
  </si>
  <si>
    <t xml:space="preserve">College of the Florida Keys </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</si>
  <si>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</si>
  <si>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</si>
  <si>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</si>
  <si>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</si>
  <si>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</si>
  <si>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</si>
  <si>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</si>
  <si>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</si>
  <si>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</si>
  <si>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</si>
  <si>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</si>
  <si>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</si>
  <si>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</si>
  <si>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</si>
  <si>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</si>
  <si>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</si>
  <si>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</si>
  <si>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</si>
  <si>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Valencia College</t>
  </si>
  <si>
    <t>TOTAL</t>
  </si>
  <si>
    <t>% Change</t>
  </si>
  <si>
    <t xml:space="preserve"> </t>
  </si>
  <si>
    <r>
      <t>S</t>
    </r>
    <r>
      <rPr>
        <b/>
        <sz val="8"/>
        <rFont val="Arial"/>
        <family val="2"/>
      </rPr>
      <t xml:space="preserve">ection 1009.701, Florida Statutes </t>
    </r>
    <r>
      <rPr>
        <sz val="8"/>
        <rFont val="Arial"/>
        <family val="2"/>
      </rPr>
      <t xml:space="preserve">
(1) The First Generation Matching Grant Program is created to enable each state university </t>
    </r>
    <r>
      <rPr>
        <u/>
        <sz val="8"/>
        <rFont val="Arial"/>
        <family val="2"/>
      </rPr>
      <t>and Florida College System institution</t>
    </r>
    <r>
      <rPr>
        <sz val="8"/>
        <rFont val="Arial"/>
        <family val="2"/>
      </rPr>
      <t xml:space="preserve"> to provide donors with a matching grant incentive for contributions that will create grant-based student financial aid for undergraduate students who demonstrate financial need and whose parents, as defined in s. 1009.21(1), have not earned a baccalaureate degree. In the case of any individual who regularly resided with and received support from only one parent, an individual whose only such parent did not complete a baccalaureate degree would also be eligible.
(2) Funds appropriated by the Legislature for the program shall be allocated by the Office of Student Financial Assistance to match private contributions on a dollar-for-dollar basis; </t>
    </r>
    <r>
      <rPr>
        <u/>
        <sz val="8"/>
        <rFont val="Arial"/>
        <family val="2"/>
      </rPr>
      <t>however, beginning in the 2018-19 fiscal year, such funds shall be allocated at a ratio of $2 of state funds to $1 of private contributions</t>
    </r>
    <r>
      <rPr>
        <sz val="8"/>
        <rFont val="Arial"/>
        <family val="2"/>
      </rPr>
      <t xml:space="preserve">. Contributions made to a state university </t>
    </r>
    <r>
      <rPr>
        <u/>
        <sz val="8"/>
        <rFont val="Arial"/>
        <family val="2"/>
      </rPr>
      <t>or a Florida College System institution</t>
    </r>
    <r>
      <rPr>
        <sz val="8"/>
        <rFont val="Arial"/>
        <family val="2"/>
      </rPr>
      <t xml:space="preserve"> and pledged for the purposes of this section are eligible for state matching funds appropriated for this program and are not eligible for any other state matching grant program. Pledged contributions are not eligible for matching prior to the actual collection of the total funds. The Office of Student Financial Assistance shall reserve a proportionate allocation of the total appropriated funds for each state university </t>
    </r>
    <r>
      <rPr>
        <u/>
        <sz val="8"/>
        <rFont val="Arial"/>
        <family val="2"/>
      </rPr>
      <t>and Florida College System institution</t>
    </r>
    <r>
      <rPr>
        <sz val="8"/>
        <rFont val="Arial"/>
        <family val="2"/>
      </rPr>
      <t xml:space="preserve"> on the basis of full-time equivalent enrollment. Funds that remain unmatched as of December 1 shall be reallocated to state universities </t>
    </r>
    <r>
      <rPr>
        <u/>
        <sz val="8"/>
        <rFont val="Arial"/>
        <family val="2"/>
      </rPr>
      <t>and colleges</t>
    </r>
    <r>
      <rPr>
        <sz val="8"/>
        <rFont val="Arial"/>
        <family val="2"/>
      </rPr>
      <t xml:space="preserve"> that have remaining unmatched private contributions for the program on the basis of full-time equivalent enrollment.
(3) Payment of the state matching grant shall be transmitted to the president of each participating institution or his or her representative in advance of the official drop-add deadline as defined by the institution.
(4) Each participating state university </t>
    </r>
    <r>
      <rPr>
        <u/>
        <sz val="8"/>
        <rFont val="Arial"/>
        <family val="2"/>
      </rPr>
      <t>and Florida College System institution</t>
    </r>
    <r>
      <rPr>
        <sz val="8"/>
        <rFont val="Arial"/>
        <family val="2"/>
      </rPr>
      <t xml:space="preserve"> shall establish an application process, determine student eligibility for initial and renewal awards in conformance with subsection (5), identify the amount awarded to each recipient, and notify recipients of the amount of their awards.
(5) In order to be eligible to receive a grant pursuant to this section, an applicant must: 
(a) Be a resident for tuition purposes pursuant to s. 1009.21.
(b) Be a first-generation college student. For the purposes of this section, a student is considered “first generation” if neither of the student’s parents, as defined in s. 1009.21(1), earned a college degree at the baccalaureate level or higher or, in the case of any individual who regularly resided with and received support from only one parent, if that parent did not earn a baccalaureate degree.
(c) Be accepted at a state university </t>
    </r>
    <r>
      <rPr>
        <u/>
        <sz val="8"/>
        <rFont val="Arial"/>
        <family val="2"/>
      </rPr>
      <t>or Florida College System institution</t>
    </r>
    <r>
      <rPr>
        <sz val="8"/>
        <rFont val="Arial"/>
        <family val="2"/>
      </rPr>
      <t xml:space="preserve">..
(d) Be enrolled for a minimum of six credit hours per term as a degree-seeking undergraduate student.
(e) Have submitted a Free Application for Federal Student Aid which is complete and error free prior to disbursement and met the eligibility requirements in s. 1009.50 for demonstrated financial need for the Florida Public Student Assistance Grant Program.
(f) Meet additional eligibility requirements as established by the institution.
(6) The award amount shall be based on the student’s need assessment after any scholarship or grant aid, including, but not limited to, a Pell Grant or a Bright Futures Scholarship, has been applied. The first priority of funding shall be given to students who demonstrate need by qualifying and receiving federal Pell Grant funds up to the full cost of tuition and fees per term. An award may not exceed the institution’s estimated annual cost of attendance for the student to attend the institution.
(7) Each participating institution shall report to the Office of Student Financial Assistance by the date established by the office the eligible students to whom grant moneys are disbursed each academic term. Each institution shall certify to the Office of Student Financial Assistance the amount of funds disbursed to each student and shall remit to the office any undisbursed advances by June 1 of each year.
(8) No later than July 1, each participating institution shall annually report to the Executive Office of the Governor, the President of the Senate, the Speaker of the House of Representatives, and the Board of Governors the eligibility requirements for recipients, the aggregate demographics of recipients, the retention and graduation rates of recipients, and a delineation of funds awarded to recipients.
(9) This section shall be implemented only as specifically funded.
</t>
    </r>
  </si>
  <si>
    <t>Eastern Florida</t>
  </si>
  <si>
    <t>Broward</t>
  </si>
  <si>
    <t>Central Florida</t>
  </si>
  <si>
    <t>Chipola</t>
  </si>
  <si>
    <t>Daytona</t>
  </si>
  <si>
    <t>Florida Southwestern</t>
  </si>
  <si>
    <t>FSC Jacksonville</t>
  </si>
  <si>
    <t>Florida Keys</t>
  </si>
  <si>
    <t xml:space="preserve">Gulf Coast </t>
  </si>
  <si>
    <t>Hillsborough</t>
  </si>
  <si>
    <t>Indian River</t>
  </si>
  <si>
    <t>Florida Gateway</t>
  </si>
  <si>
    <t>Lake-Sumter</t>
  </si>
  <si>
    <t>SCF, Manatee-Sarasota</t>
  </si>
  <si>
    <t>Miami Dade</t>
  </si>
  <si>
    <t>North Florida</t>
  </si>
  <si>
    <t xml:space="preserve">Northwest Florida </t>
  </si>
  <si>
    <t>Palm Beach</t>
  </si>
  <si>
    <t>Pasco-Hernando</t>
  </si>
  <si>
    <t>Pensacola</t>
  </si>
  <si>
    <t>Polk</t>
  </si>
  <si>
    <t>Saint Johns River</t>
  </si>
  <si>
    <t>Saint Petersburg</t>
  </si>
  <si>
    <t>Santa Fe</t>
  </si>
  <si>
    <t>Seminole</t>
  </si>
  <si>
    <t>South Florida</t>
  </si>
  <si>
    <t>Tallahassee</t>
  </si>
  <si>
    <t>Valencia</t>
  </si>
  <si>
    <t>2021-22 Unmatched Amount</t>
  </si>
  <si>
    <t>2021-22 Unmatched Amount or Partial Funds</t>
  </si>
  <si>
    <t>2021-22 Economically Disadvantaged Headcount</t>
  </si>
  <si>
    <t>2023-24 Appropriation</t>
  </si>
  <si>
    <t>Senate Bill 2500 Specific Appropriation 61</t>
  </si>
  <si>
    <t>2024-25</t>
  </si>
  <si>
    <t>2022-23 Economically Disadvantaged Headcount</t>
  </si>
  <si>
    <t>Index Based on 2022-23 Economically Disadvantaged Headcount</t>
  </si>
  <si>
    <t>2024-25 First Generation Allocation</t>
  </si>
  <si>
    <t>2024-25 Reported Contributions</t>
  </si>
  <si>
    <t>2024-25 Overmatched Amount</t>
  </si>
  <si>
    <t>2024-25 Appropriation</t>
  </si>
  <si>
    <t>House Bill 5001 Specific Appropriation 64</t>
  </si>
  <si>
    <t>2024-25 General Appropriations Act, House Bill 5001, - From the funds provided in Specific Appropriation 64, $2,654,332 shall be allocated to First Generation in College Matching Grant Programs at Florida colleges for need-based financial assistance as provided in section 1009.701, Florida Statutes. If required matching funds are not raised by participating Florida colleges or state universities by December 1, 2023, the remaining funds shall be reallocated to First Generation in College Matching Grant Programs at Florida colleges or state universities that have remaining unmatched private contributions. Beginning in 2018-19, Senate Bill 4, Section 21, subsections (1), (2), and (4) and paragraph (c) of subsection (5), of section 1009.701, Florida Statutes, amended the language to extend the program to include Florida College System institution students and changed the state-to-private match amount from a 1:1 match to a 2:1 match. Therefore, OSFA will begin allocating the appropriated funds to match the eligible private contributions on a ratio of two dollars state funds to one dollar private basis ($2 state funds to $1 private).</t>
  </si>
  <si>
    <t>2023-24 Initial First Generation Allocation</t>
  </si>
  <si>
    <t>Tallahassee State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</si>
</sst>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0.0000"/>
  </numFmts>
  <fonts count="27">
    <font>
      <sz val="11"/>
      <color theme="1"/>
      <name val="Calibri"/>
      <family val="2"/>
      <scheme val="minor"/>
    </font>
    <font>
      <sz val="12"/>
      <name val="Arial"/>
      <family val="2"/>
    </font>
    <font>
      <sz val="12"/>
      <name val="Arial"/>
      <family val="2"/>
    </font>
    <font>
      <sz val="12"/>
      <color indexed="8"/>
      <name val="Arial"/>
      <family val="2"/>
    </font>
    <font>
      <b/>
      <sz val="12"/>
      <color indexed="8"/>
      <name val="Arial"/>
      <family val="2"/>
    </font>
    <font>
      <sz val="10"/>
      <name val="Arial"/>
      <family val="2"/>
    </font>
    <font>
      <sz val="12"/>
      <name val="SWISS"/>
    </font>
    <font>
      <b/>
      <sz val="12"/>
      <name val="Arial"/>
      <family val="2"/>
    </font>
    <font>
      <sz val="12"/>
      <color theme="1"/>
      <name val="Arial"/>
      <family val="2"/>
    </font>
    <font>
      <b/>
      <sz val="12"/>
      <color rgb="FFFF0000"/>
      <name val="Arial"/>
      <family val="2"/>
    </font>
    <font>
      <b/>
      <sz val="14"/>
      <name val="Arial"/>
      <family val="2"/>
    </font>
    <font>
      <b/>
      <sz val="14"/>
      <color indexed="8"/>
      <name val="Arial"/>
      <family val="2"/>
    </font>
    <font>
      <sz val="11"/>
      <name val="Arial"/>
      <family val="2"/>
    </font>
    <font>
      <sz val="8"/>
      <name val="Arial"/>
      <family val="2"/>
    </font>
    <font>
      <b/>
      <sz val="8"/>
      <name val="Arial"/>
      <family val="2"/>
    </font>
    <font>
      <b/>
      <sz val="16"/>
      <name val="Arial"/>
      <family val="2"/>
    </font>
    <font>
      <sz val="9"/>
      <color indexed="81"/>
      <name val="Tahoma"/>
      <family val="2"/>
    </font>
    <font>
      <b/>
      <sz val="9"/>
      <color indexed="81"/>
      <name val="Tahoma"/>
      <family val="2"/>
    </font>
    <font>
      <b/>
      <sz val="14"/>
      <color rgb="FFFF0000"/>
      <name val="Arial"/>
      <family val="2"/>
    </font>
    <font>
      <b/>
      <sz val="16"/>
      <color rgb="FFFF0000"/>
      <name val="Arial"/>
      <family val="2"/>
    </font>
    <font>
      <u/>
      <sz val="8"/>
      <name val="Arial"/>
      <family val="2"/>
    </font>
    <font>
      <sz val="12"/>
      <color rgb="FFFF0000"/>
      <name val="Arial"/>
      <family val="2"/>
    </font>
    <font>
      <sz val="8"/>
      <color rgb="FFFF0000"/>
      <name val="Arial"/>
      <family val="2"/>
    </font>
    <font>
      <sz val="11"/>
      <color rgb="FF000000"/>
      <name val="Arial"/>
      <family val="2"/>
    </font>
    <font>
      <sz val="8"/>
      <color rgb="FF000000"/>
      <name val="Arial"/>
      <family val="2"/>
    </font>
    <font>
      <sz val="11"/>
      <color theme="1"/>
      <name val="Calibri"/>
      <family val="2"/>
      <scheme val="minor"/>
    </font>
    <font>
      <sz val="12"/>
      <color rgb="FF000000"/>
      <name val="Arial"/>
      <family val="2"/>
    </font>
  </fonts>
  <fills count="6">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s>
  <borders count="26">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style="thin">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indexed="8"/>
      </top>
      <bottom/>
      <diagonal/>
    </border>
    <border>
      <left style="medium">
        <color auto="1"/>
      </left>
      <right/>
      <top/>
      <bottom style="thin">
        <color indexed="8"/>
      </bottom>
      <diagonal/>
    </border>
    <border>
      <left style="medium">
        <color auto="1"/>
      </left>
      <right/>
      <top style="thin">
        <color indexed="8"/>
      </top>
      <bottom style="thin">
        <color auto="1"/>
      </bottom>
      <diagonal/>
    </border>
    <border>
      <left style="medium">
        <color auto="1"/>
      </left>
      <right/>
      <top style="thin">
        <color auto="1"/>
      </top>
      <bottom style="thin">
        <color indexed="8"/>
      </bottom>
      <diagonal/>
    </border>
    <border>
      <left style="medium">
        <color auto="1"/>
      </left>
      <right/>
      <top style="thin">
        <color indexed="8"/>
      </top>
      <bottom style="thin">
        <color indexed="8"/>
      </bottom>
      <diagonal/>
    </border>
    <border>
      <left style="medium">
        <color auto="1"/>
      </left>
      <right style="medium">
        <color auto="1"/>
      </right>
      <top style="medium">
        <color auto="1"/>
      </top>
      <bottom style="thin">
        <color auto="1"/>
      </bottom>
      <diagonal/>
    </border>
    <border>
      <left/>
      <right/>
      <top/>
      <bottom style="thin">
        <color auto="1"/>
      </bottom>
      <diagonal/>
    </border>
  </borders>
  <cellStyleXfs count="33">
    <xf numFmtId="0" fontId="0" fillId="0" borderId="0"/>
    <xf numFmtId="0" fontId="1"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44" fontId="25" fillId="0" borderId="0" applyFont="0" applyFill="0" applyBorder="0" applyAlignment="0" applyProtection="0"/>
    <xf numFmtId="43" fontId="25" fillId="0" borderId="0" applyFont="0" applyFill="0" applyBorder="0" applyAlignment="0" applyProtection="0"/>
  </cellStyleXfs>
  <cellXfs count="119">
    <xf numFmtId="0" fontId="0" fillId="0" borderId="0" xfId="0"/>
    <xf numFmtId="0" fontId="2" fillId="0" borderId="0" xfId="1" applyFont="1"/>
    <xf numFmtId="0" fontId="7" fillId="0" borderId="0" xfId="1" applyFont="1"/>
    <xf numFmtId="0" fontId="4" fillId="0" borderId="10" xfId="1" applyFont="1" applyBorder="1" applyAlignment="1">
      <alignment horizontal="center" vertical="center"/>
    </xf>
    <xf numFmtId="0" fontId="2" fillId="0" borderId="0" xfId="1" applyFont="1" applyAlignment="1">
      <alignment vertical="center"/>
    </xf>
    <xf numFmtId="0" fontId="7" fillId="0" borderId="8" xfId="7" applyFont="1" applyBorder="1" applyAlignment="1">
      <alignment horizontal="center" wrapText="1"/>
    </xf>
    <xf numFmtId="0" fontId="7" fillId="0" borderId="10" xfId="1" applyFont="1" applyBorder="1" applyAlignment="1">
      <alignment horizontal="center" vertical="center"/>
    </xf>
    <xf numFmtId="9" fontId="3" fillId="0" borderId="1" xfId="16" applyFont="1" applyFill="1" applyBorder="1" applyAlignment="1"/>
    <xf numFmtId="0" fontId="10" fillId="0" borderId="5" xfId="1" applyFont="1" applyBorder="1"/>
    <xf numFmtId="164" fontId="10" fillId="0" borderId="5" xfId="1" applyNumberFormat="1" applyFont="1" applyBorder="1"/>
    <xf numFmtId="9" fontId="11" fillId="0" borderId="8" xfId="16" applyFont="1" applyFill="1" applyBorder="1" applyAlignment="1"/>
    <xf numFmtId="0" fontId="4" fillId="0" borderId="8" xfId="1" applyFont="1" applyBorder="1" applyAlignment="1">
      <alignment horizontal="center"/>
    </xf>
    <xf numFmtId="0" fontId="4" fillId="0" borderId="9" xfId="1" applyFont="1" applyBorder="1" applyAlignment="1">
      <alignment horizontal="center" wrapText="1"/>
    </xf>
    <xf numFmtId="164" fontId="4" fillId="0" borderId="8" xfId="1" applyNumberFormat="1" applyFont="1" applyBorder="1" applyAlignment="1">
      <alignment horizontal="center" wrapText="1"/>
    </xf>
    <xf numFmtId="0" fontId="1" fillId="0" borderId="0" xfId="1" applyAlignment="1">
      <alignment vertical="top"/>
    </xf>
    <xf numFmtId="0" fontId="12" fillId="0" borderId="0" xfId="1" applyFont="1"/>
    <xf numFmtId="3" fontId="12" fillId="0" borderId="0" xfId="1" applyNumberFormat="1" applyFont="1"/>
    <xf numFmtId="164" fontId="1" fillId="0" borderId="12" xfId="0" quotePrefix="1" applyNumberFormat="1" applyFont="1" applyBorder="1"/>
    <xf numFmtId="0" fontId="7" fillId="0" borderId="8" xfId="1" applyFont="1" applyBorder="1" applyAlignment="1">
      <alignment horizontal="center" wrapText="1"/>
    </xf>
    <xf numFmtId="0" fontId="7" fillId="0" borderId="0" xfId="1" applyFont="1" applyAlignment="1">
      <alignment horizontal="center" vertical="center"/>
    </xf>
    <xf numFmtId="3" fontId="1" fillId="0" borderId="1" xfId="0" quotePrefix="1" applyNumberFormat="1" applyFont="1" applyBorder="1"/>
    <xf numFmtId="0" fontId="1" fillId="0" borderId="0" xfId="1"/>
    <xf numFmtId="0" fontId="1" fillId="2" borderId="0" xfId="1" applyFill="1"/>
    <xf numFmtId="9" fontId="1" fillId="0" borderId="0" xfId="1" applyNumberFormat="1"/>
    <xf numFmtId="164" fontId="7" fillId="0" borderId="8" xfId="1" applyNumberFormat="1" applyFont="1" applyBorder="1"/>
    <xf numFmtId="164" fontId="7" fillId="0" borderId="9" xfId="1" applyNumberFormat="1" applyFont="1" applyBorder="1"/>
    <xf numFmtId="9" fontId="4" fillId="0" borderId="8" xfId="27" applyFont="1" applyFill="1" applyBorder="1" applyAlignment="1"/>
    <xf numFmtId="3" fontId="7" fillId="0" borderId="7" xfId="1" applyNumberFormat="1" applyFont="1" applyBorder="1"/>
    <xf numFmtId="0" fontId="7" fillId="0" borderId="5" xfId="1" applyFont="1" applyBorder="1"/>
    <xf numFmtId="164" fontId="10" fillId="0" borderId="0" xfId="1" applyNumberFormat="1" applyFont="1"/>
    <xf numFmtId="9" fontId="11" fillId="0" borderId="0" xfId="16" applyFont="1" applyFill="1" applyBorder="1" applyAlignment="1"/>
    <xf numFmtId="0" fontId="7" fillId="3" borderId="8" xfId="1" applyFont="1" applyFill="1" applyBorder="1" applyAlignment="1">
      <alignment horizontal="center" wrapText="1"/>
    </xf>
    <xf numFmtId="9" fontId="3" fillId="0" borderId="8" xfId="27" applyFont="1" applyFill="1" applyBorder="1" applyAlignment="1"/>
    <xf numFmtId="37" fontId="1" fillId="0" borderId="12" xfId="0" quotePrefix="1" applyNumberFormat="1" applyFont="1" applyBorder="1"/>
    <xf numFmtId="0" fontId="7" fillId="0" borderId="8" xfId="20" applyFont="1" applyBorder="1" applyAlignment="1">
      <alignment horizontal="center" wrapText="1"/>
    </xf>
    <xf numFmtId="5" fontId="18" fillId="4" borderId="8" xfId="1" applyNumberFormat="1" applyFont="1" applyFill="1" applyBorder="1"/>
    <xf numFmtId="164" fontId="10" fillId="0" borderId="8" xfId="1" applyNumberFormat="1" applyFont="1" applyBorder="1"/>
    <xf numFmtId="0" fontId="9" fillId="0" borderId="0" xfId="1" applyFont="1"/>
    <xf numFmtId="3" fontId="10" fillId="0" borderId="0" xfId="1" applyNumberFormat="1" applyFont="1"/>
    <xf numFmtId="10" fontId="10" fillId="0" borderId="0" xfId="1" applyNumberFormat="1" applyFont="1"/>
    <xf numFmtId="0" fontId="7" fillId="0" borderId="0" xfId="7" applyFont="1" applyAlignment="1">
      <alignment horizontal="center" wrapText="1"/>
    </xf>
    <xf numFmtId="9" fontId="3" fillId="0" borderId="0" xfId="16" applyFont="1" applyFill="1" applyBorder="1" applyAlignment="1"/>
    <xf numFmtId="164" fontId="1" fillId="0" borderId="13" xfId="0" quotePrefix="1" applyNumberFormat="1" applyFont="1" applyBorder="1"/>
    <xf numFmtId="164" fontId="10" fillId="3" borderId="8" xfId="1" applyNumberFormat="1" applyFont="1" applyFill="1" applyBorder="1"/>
    <xf numFmtId="164" fontId="18" fillId="4" borderId="14" xfId="1" applyNumberFormat="1" applyFont="1" applyFill="1" applyBorder="1"/>
    <xf numFmtId="0" fontId="15" fillId="0" borderId="0" xfId="1" applyFont="1" applyAlignment="1">
      <alignment horizontal="center"/>
    </xf>
    <xf numFmtId="0" fontId="13" fillId="0" borderId="0" xfId="30" applyFont="1" applyAlignment="1">
      <alignment horizontal="left" vertical="top" wrapText="1" shrinkToFit="1"/>
    </xf>
    <xf numFmtId="0" fontId="7" fillId="0" borderId="0" xfId="1" applyFont="1" applyAlignment="1">
      <alignment horizontal="center"/>
    </xf>
    <xf numFmtId="0" fontId="7" fillId="0" borderId="10" xfId="1" applyFont="1" applyBorder="1" applyAlignment="1">
      <alignment horizontal="center"/>
    </xf>
    <xf numFmtId="0" fontId="15" fillId="0" borderId="0" xfId="1" applyFont="1" applyAlignment="1">
      <alignment horizontal="centerContinuous"/>
    </xf>
    <xf numFmtId="0" fontId="9" fillId="0" borderId="0" xfId="1" applyFont="1" applyAlignment="1">
      <alignment horizontal="centerContinuous"/>
    </xf>
    <xf numFmtId="0" fontId="7" fillId="0" borderId="0" xfId="1" applyFont="1" applyAlignment="1">
      <alignment horizontal="centerContinuous"/>
    </xf>
    <xf numFmtId="0" fontId="19" fillId="0" borderId="0" xfId="1" applyFont="1" applyAlignment="1">
      <alignment horizontal="centerContinuous"/>
    </xf>
    <xf numFmtId="3" fontId="7" fillId="0" borderId="0" xfId="1" applyNumberFormat="1" applyFont="1" applyAlignment="1">
      <alignment horizontal="centerContinuous"/>
    </xf>
    <xf numFmtId="0" fontId="21" fillId="0" borderId="0" xfId="1" applyFont="1"/>
    <xf numFmtId="10" fontId="21" fillId="0" borderId="0" xfId="16" applyNumberFormat="1" applyFont="1" applyAlignment="1"/>
    <xf numFmtId="0" fontId="1" fillId="0" borderId="0" xfId="1" applyAlignment="1">
      <alignment horizontal="centerContinuous"/>
    </xf>
    <xf numFmtId="9" fontId="1" fillId="0" borderId="1" xfId="16" applyFont="1" applyFill="1" applyBorder="1" applyAlignment="1"/>
    <xf numFmtId="0" fontId="23" fillId="0" borderId="0" xfId="1" applyFont="1"/>
    <xf numFmtId="164" fontId="23" fillId="0" borderId="0" xfId="6" applyNumberFormat="1" applyFont="1" applyAlignment="1">
      <alignment horizontal="right"/>
    </xf>
    <xf numFmtId="0" fontId="23" fillId="0" borderId="0" xfId="1" applyFont="1" applyAlignment="1">
      <alignment horizontal="left"/>
    </xf>
    <xf numFmtId="3" fontId="23" fillId="0" borderId="0" xfId="1" applyNumberFormat="1" applyFont="1"/>
    <xf numFmtId="10" fontId="23" fillId="0" borderId="0" xfId="16" applyNumberFormat="1" applyFont="1" applyAlignment="1">
      <alignment horizontal="right"/>
    </xf>
    <xf numFmtId="164" fontId="23" fillId="0" borderId="0" xfId="1" applyNumberFormat="1" applyFont="1"/>
    <xf numFmtId="0" fontId="3" fillId="0" borderId="3" xfId="1" applyFont="1" applyBorder="1"/>
    <xf numFmtId="0" fontId="3" fillId="0" borderId="6" xfId="1" applyFont="1" applyBorder="1"/>
    <xf numFmtId="0" fontId="1" fillId="0" borderId="6" xfId="1" applyBorder="1"/>
    <xf numFmtId="0" fontId="8" fillId="0" borderId="6" xfId="1" applyFont="1" applyBorder="1"/>
    <xf numFmtId="0" fontId="1" fillId="0" borderId="11" xfId="1" applyBorder="1"/>
    <xf numFmtId="10" fontId="3" fillId="0" borderId="0" xfId="1" applyNumberFormat="1" applyFont="1"/>
    <xf numFmtId="10" fontId="3" fillId="0" borderId="15" xfId="1" applyNumberFormat="1" applyFont="1" applyBorder="1"/>
    <xf numFmtId="10" fontId="1" fillId="0" borderId="15" xfId="1" applyNumberFormat="1" applyBorder="1"/>
    <xf numFmtId="10" fontId="3" fillId="0" borderId="16" xfId="1" applyNumberFormat="1" applyFont="1" applyBorder="1"/>
    <xf numFmtId="9" fontId="10" fillId="0" borderId="10" xfId="1" applyNumberFormat="1" applyFont="1" applyBorder="1"/>
    <xf numFmtId="3" fontId="10" fillId="0" borderId="17" xfId="1" applyNumberFormat="1" applyFont="1" applyBorder="1"/>
    <xf numFmtId="166" fontId="1" fillId="0" borderId="18" xfId="0" applyNumberFormat="1" applyFont="1" applyBorder="1"/>
    <xf numFmtId="2" fontId="1" fillId="0" borderId="18" xfId="0" applyNumberFormat="1" applyFont="1" applyBorder="1"/>
    <xf numFmtId="0" fontId="1" fillId="0" borderId="18" xfId="0" applyFont="1" applyBorder="1"/>
    <xf numFmtId="0" fontId="7" fillId="0" borderId="0" xfId="0" applyFont="1" applyAlignment="1">
      <alignment horizontal="left"/>
    </xf>
    <xf numFmtId="0" fontId="7" fillId="0" borderId="18" xfId="0" applyFont="1" applyBorder="1" applyAlignment="1">
      <alignment horizontal="center"/>
    </xf>
    <xf numFmtId="44" fontId="1" fillId="5" borderId="18" xfId="31" applyFont="1" applyFill="1" applyBorder="1"/>
    <xf numFmtId="44" fontId="7" fillId="5" borderId="18" xfId="0" applyNumberFormat="1" applyFont="1" applyFill="1" applyBorder="1"/>
    <xf numFmtId="2" fontId="1" fillId="0" borderId="18" xfId="31" applyNumberFormat="1" applyFont="1" applyBorder="1"/>
    <xf numFmtId="0" fontId="1" fillId="0" borderId="0" xfId="1" applyAlignment="1">
      <alignment vertical="center"/>
    </xf>
    <xf numFmtId="0" fontId="13" fillId="0" borderId="0" xfId="30" applyFont="1" applyAlignment="1">
      <alignment horizontal="centerContinuous" vertical="top" wrapText="1" shrinkToFit="1"/>
    </xf>
    <xf numFmtId="0" fontId="4" fillId="0" borderId="8" xfId="1" applyFont="1" applyBorder="1" applyAlignment="1">
      <alignment horizontal="center" wrapText="1"/>
    </xf>
    <xf numFmtId="164" fontId="12" fillId="0" borderId="0" xfId="6" applyNumberFormat="1" applyFont="1" applyAlignment="1">
      <alignment horizontal="right"/>
    </xf>
    <xf numFmtId="0" fontId="3" fillId="0" borderId="19" xfId="1" applyFont="1" applyBorder="1"/>
    <xf numFmtId="0" fontId="1" fillId="0" borderId="20" xfId="1" applyBorder="1"/>
    <xf numFmtId="0" fontId="1" fillId="0" borderId="19" xfId="1" applyBorder="1"/>
    <xf numFmtId="0" fontId="1" fillId="0" borderId="21" xfId="1" applyBorder="1"/>
    <xf numFmtId="0" fontId="1" fillId="0" borderId="22" xfId="1" applyBorder="1"/>
    <xf numFmtId="0" fontId="8" fillId="0" borderId="19" xfId="1" applyFont="1" applyBorder="1"/>
    <xf numFmtId="0" fontId="1" fillId="0" borderId="23" xfId="1" applyBorder="1"/>
    <xf numFmtId="9" fontId="4" fillId="0" borderId="14" xfId="27" applyFont="1" applyFill="1" applyBorder="1" applyAlignment="1"/>
    <xf numFmtId="0" fontId="1" fillId="2" borderId="8" xfId="0" applyFont="1" applyFill="1" applyBorder="1" applyAlignment="1">
      <alignment horizontal="right" wrapText="1"/>
    </xf>
    <xf numFmtId="0" fontId="9" fillId="0" borderId="10" xfId="1" applyFont="1" applyBorder="1" applyAlignment="1">
      <alignment horizontal="centerContinuous"/>
    </xf>
    <xf numFmtId="0" fontId="7" fillId="0" borderId="10" xfId="1" applyFont="1" applyBorder="1" applyAlignment="1">
      <alignment horizontal="centerContinuous"/>
    </xf>
    <xf numFmtId="164" fontId="3" fillId="3" borderId="24" xfId="1" applyNumberFormat="1" applyFont="1" applyFill="1" applyBorder="1"/>
    <xf numFmtId="164" fontId="3" fillId="3" borderId="1" xfId="1" applyNumberFormat="1" applyFont="1" applyFill="1" applyBorder="1"/>
    <xf numFmtId="164" fontId="3" fillId="3" borderId="2" xfId="1" applyNumberFormat="1" applyFont="1" applyFill="1" applyBorder="1"/>
    <xf numFmtId="165" fontId="3" fillId="0" borderId="25" xfId="1" applyNumberFormat="1" applyFont="1" applyBorder="1"/>
    <xf numFmtId="164" fontId="26" fillId="0" borderId="24" xfId="1" applyNumberFormat="1" applyFont="1" applyBorder="1"/>
    <xf numFmtId="164" fontId="26" fillId="0" borderId="1" xfId="1" applyNumberFormat="1" applyFont="1" applyBorder="1"/>
    <xf numFmtId="164" fontId="26" fillId="0" borderId="2" xfId="1" applyNumberFormat="1" applyFont="1" applyBorder="1"/>
    <xf numFmtId="0" fontId="1" fillId="2" borderId="24" xfId="0" applyFont="1" applyFill="1" applyBorder="1" applyAlignment="1">
      <alignment horizontal="right" wrapText="1"/>
    </xf>
    <xf numFmtId="0" fontId="1" fillId="2" borderId="1" xfId="0" applyFont="1" applyFill="1" applyBorder="1" applyAlignment="1">
      <alignment horizontal="right" wrapText="1"/>
    </xf>
    <xf numFmtId="0" fontId="1" fillId="2" borderId="2" xfId="0" applyFont="1" applyFill="1" applyBorder="1" applyAlignment="1">
      <alignment horizontal="right" wrapText="1"/>
    </xf>
    <xf numFmtId="164" fontId="26" fillId="0" borderId="8" xfId="1" applyNumberFormat="1" applyFont="1" applyBorder="1"/>
    <xf numFmtId="164" fontId="1" fillId="0" borderId="8" xfId="1" applyNumberFormat="1" applyBorder="1"/>
    <xf numFmtId="0" fontId="24" fillId="0" borderId="0" xfId="30" applyFont="1" applyAlignment="1">
      <alignment horizontal="centerContinuous" vertical="top" wrapText="1" shrinkToFit="1"/>
    </xf>
    <xf numFmtId="0" fontId="22" fillId="0" borderId="0" xfId="30" applyFont="1" applyAlignment="1">
      <alignment horizontal="centerContinuous" vertical="top" wrapText="1" shrinkToFit="1"/>
    </xf>
    <xf numFmtId="0" fontId="26" fillId="0" borderId="8" xfId="1" applyFont="1" applyBorder="1"/>
    <xf numFmtId="164" fontId="3" fillId="0" borderId="4" xfId="32" applyNumberFormat="1" applyFont="1" applyFill="1" applyBorder="1" applyAlignment="1" applyProtection="1">
      <protection locked="0"/>
    </xf>
    <xf numFmtId="164" fontId="3" fillId="0" borderId="1" xfId="1" applyNumberFormat="1" applyFont="1" applyBorder="1" applyProtection="1">
      <protection locked="0"/>
    </xf>
    <xf numFmtId="164" fontId="3" fillId="0" borderId="2" xfId="1" applyNumberFormat="1" applyFont="1" applyBorder="1" applyProtection="1">
      <protection locked="0"/>
    </xf>
    <xf numFmtId="164" fontId="10" fillId="0" borderId="7" xfId="1" applyNumberFormat="1" applyFont="1" applyBorder="1"/>
    <xf numFmtId="0" fontId="5" fillId="0" borderId="0" xfId="14"/>
    <xf numFmtId="164" fontId="7" fillId="5" borderId="18" xfId="0" applyNumberFormat="1" applyFont="1" applyFill="1" applyBorder="1" applyAlignment="1">
      <alignment horizontal="center" wrapText="1"/>
    </xf>
  </cellXfs>
  <cellStyles count="33">
    <cellStyle name="Comma" xfId="32" builtinId="3"/>
    <cellStyle name="Comma 2" xfId="3" xr:uid="{00000000-0005-0000-0000-000001000000}"/>
    <cellStyle name="Comma 2 2" xfId="4" xr:uid="{00000000-0005-0000-0000-000002000000}"/>
    <cellStyle name="Comma 3" xfId="2" xr:uid="{00000000-0005-0000-0000-000003000000}"/>
    <cellStyle name="Currency" xfId="31" builtinId="4"/>
    <cellStyle name="Currency 2" xfId="6" xr:uid="{00000000-0005-0000-0000-000005000000}"/>
    <cellStyle name="Currency 2 2" xfId="19" xr:uid="{00000000-0005-0000-0000-000006000000}"/>
    <cellStyle name="Currency 3" xfId="5" xr:uid="{00000000-0005-0000-0000-000007000000}"/>
    <cellStyle name="Currency 3 2" xfId="28" xr:uid="{00000000-0005-0000-0000-000008000000}"/>
    <cellStyle name="Currency 4" xfId="18" xr:uid="{00000000-0005-0000-0000-000009000000}"/>
    <cellStyle name="Normal" xfId="0" builtinId="0"/>
    <cellStyle name="Normal 14" xfId="7" xr:uid="{00000000-0005-0000-0000-00000B000000}"/>
    <cellStyle name="Normal 14 2" xfId="20" xr:uid="{00000000-0005-0000-0000-00000C000000}"/>
    <cellStyle name="Normal 16" xfId="8" xr:uid="{00000000-0005-0000-0000-00000D000000}"/>
    <cellStyle name="Normal 16 2" xfId="21" xr:uid="{00000000-0005-0000-0000-00000E000000}"/>
    <cellStyle name="Normal 2" xfId="9" xr:uid="{00000000-0005-0000-0000-00000F000000}"/>
    <cellStyle name="Normal 2 10" xfId="30" xr:uid="{00000000-0005-0000-0000-000010000000}"/>
    <cellStyle name="Normal 2 2" xfId="22" xr:uid="{00000000-0005-0000-0000-000011000000}"/>
    <cellStyle name="Normal 20" xfId="10" xr:uid="{00000000-0005-0000-0000-000012000000}"/>
    <cellStyle name="Normal 20 2" xfId="23" xr:uid="{00000000-0005-0000-0000-000013000000}"/>
    <cellStyle name="Normal 25" xfId="11" xr:uid="{00000000-0005-0000-0000-000014000000}"/>
    <cellStyle name="Normal 26" xfId="12" xr:uid="{00000000-0005-0000-0000-000015000000}"/>
    <cellStyle name="Normal 26 2" xfId="24" xr:uid="{00000000-0005-0000-0000-000016000000}"/>
    <cellStyle name="Normal 27" xfId="13" xr:uid="{00000000-0005-0000-0000-000017000000}"/>
    <cellStyle name="Normal 27 2" xfId="25" xr:uid="{00000000-0005-0000-0000-000018000000}"/>
    <cellStyle name="Normal 3" xfId="14" xr:uid="{00000000-0005-0000-0000-000019000000}"/>
    <cellStyle name="Normal 4" xfId="1" xr:uid="{00000000-0005-0000-0000-00001A000000}"/>
    <cellStyle name="Percent 2" xfId="16" xr:uid="{00000000-0005-0000-0000-00001B000000}"/>
    <cellStyle name="Percent 2 2" xfId="27" xr:uid="{00000000-0005-0000-0000-00001C000000}"/>
    <cellStyle name="Percent 3" xfId="17" xr:uid="{00000000-0005-0000-0000-00001D000000}"/>
    <cellStyle name="Percent 4" xfId="15" xr:uid="{00000000-0005-0000-0000-00001E000000}"/>
    <cellStyle name="Percent 4 2" xfId="29" xr:uid="{00000000-0005-0000-0000-00001F000000}"/>
    <cellStyle name="Percent 5" xfId="26"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7"/>
  <sheetViews>
    <sheetView showGridLines="0" tabSelected="1" showOutlineSymbols="0" zoomScale="80" zoomScaleNormal="80" zoomScaleSheetLayoutView="50" zoomScalePageLayoutView="80" workbookViewId="0"/>
  </sheetViews>
  <sheetFormatPr defaultColWidth="8.85546875" defaultRowHeight="14.1" customHeight="1"/>
  <cols>
    <col min="1" max="1" width="56.42578125" style="1" customWidth="1"/>
    <col min="2" max="2" width="17.7109375" style="1" customWidth="1"/>
    <col min="3" max="3" width="18.140625" style="1" customWidth="1"/>
    <col min="4" max="4" width="15.7109375" style="1" customWidth="1"/>
    <col min="5" max="6" width="16.7109375" style="1" customWidth="1"/>
    <col min="7" max="7" width="16.42578125" style="1" customWidth="1"/>
    <col min="8" max="8" width="15" style="1" hidden="1" customWidth="1"/>
    <col min="9" max="9" width="17.5703125" style="1" customWidth="1"/>
    <col min="10" max="10" width="18.42578125" style="1" hidden="1" customWidth="1"/>
    <col min="11" max="11" width="16.28515625" style="1" hidden="1" customWidth="1"/>
    <col min="12" max="12" width="14" style="1" customWidth="1"/>
    <col min="13" max="13" width="16.140625" style="1" customWidth="1"/>
    <col min="14" max="14" width="3.42578125" style="1" customWidth="1"/>
    <col min="15" max="17" width="8.85546875" style="1"/>
    <col min="18" max="18" width="17.42578125" style="1" hidden="1" customWidth="1"/>
    <col min="19" max="19" width="18.140625" style="1" hidden="1" customWidth="1"/>
    <col min="20" max="20" width="14.85546875" style="1" hidden="1" customWidth="1"/>
    <col min="21" max="21" width="13.42578125" style="1" hidden="1" customWidth="1"/>
    <col min="22" max="23" width="9.28515625" style="1" hidden="1" customWidth="1"/>
    <col min="24" max="24" width="10.28515625" style="1" hidden="1" customWidth="1"/>
    <col min="25" max="25" width="8.85546875" style="1" customWidth="1"/>
    <col min="26" max="167" width="8.85546875" style="1"/>
    <col min="168" max="168" width="30.85546875" style="1" customWidth="1"/>
    <col min="169" max="170" width="8.85546875" style="1" customWidth="1"/>
    <col min="171" max="171" width="15.85546875" style="1" customWidth="1"/>
    <col min="172" max="172" width="17" style="1" customWidth="1"/>
    <col min="173" max="173" width="15" style="1" customWidth="1"/>
    <col min="174" max="176" width="8.85546875" style="1" customWidth="1"/>
    <col min="177" max="177" width="16.7109375" style="1" customWidth="1"/>
    <col min="178" max="178" width="14" style="1" customWidth="1"/>
    <col min="179" max="179" width="5.42578125" style="1" customWidth="1"/>
    <col min="180" max="180" width="15.28515625" style="1" bestFit="1" customWidth="1"/>
    <col min="181" max="181" width="11.42578125" style="1" bestFit="1" customWidth="1"/>
    <col min="182" max="182" width="12.140625" style="1" bestFit="1" customWidth="1"/>
    <col min="183" max="183" width="12" style="1" customWidth="1"/>
    <col min="184" max="184" width="13.42578125" style="1" customWidth="1"/>
    <col min="185" max="186" width="11.42578125" style="1" bestFit="1" customWidth="1"/>
    <col min="187" max="423" width="8.85546875" style="1"/>
    <col min="424" max="424" width="30.85546875" style="1" customWidth="1"/>
    <col min="425" max="426" width="8.85546875" style="1" customWidth="1"/>
    <col min="427" max="427" width="15.85546875" style="1" customWidth="1"/>
    <col min="428" max="428" width="17" style="1" customWidth="1"/>
    <col min="429" max="429" width="15" style="1" customWidth="1"/>
    <col min="430" max="432" width="8.85546875" style="1" customWidth="1"/>
    <col min="433" max="433" width="16.7109375" style="1" customWidth="1"/>
    <col min="434" max="434" width="14" style="1" customWidth="1"/>
    <col min="435" max="435" width="5.42578125" style="1" customWidth="1"/>
    <col min="436" max="436" width="15.28515625" style="1" bestFit="1" customWidth="1"/>
    <col min="437" max="437" width="11.42578125" style="1" bestFit="1" customWidth="1"/>
    <col min="438" max="438" width="12.140625" style="1" bestFit="1" customWidth="1"/>
    <col min="439" max="439" width="12" style="1" customWidth="1"/>
    <col min="440" max="440" width="13.42578125" style="1" customWidth="1"/>
    <col min="441" max="442" width="11.42578125" style="1" bestFit="1" customWidth="1"/>
    <col min="443" max="679" width="8.85546875" style="1"/>
    <col min="680" max="680" width="30.85546875" style="1" customWidth="1"/>
    <col min="681" max="682" width="8.85546875" style="1" customWidth="1"/>
    <col min="683" max="683" width="15.85546875" style="1" customWidth="1"/>
    <col min="684" max="684" width="17" style="1" customWidth="1"/>
    <col min="685" max="685" width="15" style="1" customWidth="1"/>
    <col min="686" max="688" width="8.85546875" style="1" customWidth="1"/>
    <col min="689" max="689" width="16.7109375" style="1" customWidth="1"/>
    <col min="690" max="690" width="14" style="1" customWidth="1"/>
    <col min="691" max="691" width="5.42578125" style="1" customWidth="1"/>
    <col min="692" max="692" width="15.28515625" style="1" bestFit="1" customWidth="1"/>
    <col min="693" max="693" width="11.42578125" style="1" bestFit="1" customWidth="1"/>
    <col min="694" max="694" width="12.140625" style="1" bestFit="1" customWidth="1"/>
    <col min="695" max="695" width="12" style="1" customWidth="1"/>
    <col min="696" max="696" width="13.42578125" style="1" customWidth="1"/>
    <col min="697" max="698" width="11.42578125" style="1" bestFit="1" customWidth="1"/>
    <col min="699" max="935" width="8.85546875" style="1"/>
    <col min="936" max="936" width="30.85546875" style="1" customWidth="1"/>
    <col min="937" max="938" width="8.85546875" style="1" customWidth="1"/>
    <col min="939" max="939" width="15.85546875" style="1" customWidth="1"/>
    <col min="940" max="940" width="17" style="1" customWidth="1"/>
    <col min="941" max="941" width="15" style="1" customWidth="1"/>
    <col min="942" max="944" width="8.85546875" style="1" customWidth="1"/>
    <col min="945" max="945" width="16.7109375" style="1" customWidth="1"/>
    <col min="946" max="946" width="14" style="1" customWidth="1"/>
    <col min="947" max="947" width="5.42578125" style="1" customWidth="1"/>
    <col min="948" max="948" width="15.28515625" style="1" bestFit="1" customWidth="1"/>
    <col min="949" max="949" width="11.42578125" style="1" bestFit="1" customWidth="1"/>
    <col min="950" max="950" width="12.140625" style="1" bestFit="1" customWidth="1"/>
    <col min="951" max="951" width="12" style="1" customWidth="1"/>
    <col min="952" max="952" width="13.42578125" style="1" customWidth="1"/>
    <col min="953" max="954" width="11.42578125" style="1" bestFit="1" customWidth="1"/>
    <col min="955" max="1191" width="8.85546875" style="1"/>
    <col min="1192" max="1192" width="30.85546875" style="1" customWidth="1"/>
    <col min="1193" max="1194" width="8.85546875" style="1" customWidth="1"/>
    <col min="1195" max="1195" width="15.85546875" style="1" customWidth="1"/>
    <col min="1196" max="1196" width="17" style="1" customWidth="1"/>
    <col min="1197" max="1197" width="15" style="1" customWidth="1"/>
    <col min="1198" max="1200" width="8.85546875" style="1" customWidth="1"/>
    <col min="1201" max="1201" width="16.7109375" style="1" customWidth="1"/>
    <col min="1202" max="1202" width="14" style="1" customWidth="1"/>
    <col min="1203" max="1203" width="5.42578125" style="1" customWidth="1"/>
    <col min="1204" max="1204" width="15.28515625" style="1" bestFit="1" customWidth="1"/>
    <col min="1205" max="1205" width="11.42578125" style="1" bestFit="1" customWidth="1"/>
    <col min="1206" max="1206" width="12.140625" style="1" bestFit="1" customWidth="1"/>
    <col min="1207" max="1207" width="12" style="1" customWidth="1"/>
    <col min="1208" max="1208" width="13.42578125" style="1" customWidth="1"/>
    <col min="1209" max="1210" width="11.42578125" style="1" bestFit="1" customWidth="1"/>
    <col min="1211" max="1447" width="8.85546875" style="1"/>
    <col min="1448" max="1448" width="30.85546875" style="1" customWidth="1"/>
    <col min="1449" max="1450" width="8.85546875" style="1" customWidth="1"/>
    <col min="1451" max="1451" width="15.85546875" style="1" customWidth="1"/>
    <col min="1452" max="1452" width="17" style="1" customWidth="1"/>
    <col min="1453" max="1453" width="15" style="1" customWidth="1"/>
    <col min="1454" max="1456" width="8.85546875" style="1" customWidth="1"/>
    <col min="1457" max="1457" width="16.7109375" style="1" customWidth="1"/>
    <col min="1458" max="1458" width="14" style="1" customWidth="1"/>
    <col min="1459" max="1459" width="5.42578125" style="1" customWidth="1"/>
    <col min="1460" max="1460" width="15.28515625" style="1" bestFit="1" customWidth="1"/>
    <col min="1461" max="1461" width="11.42578125" style="1" bestFit="1" customWidth="1"/>
    <col min="1462" max="1462" width="12.140625" style="1" bestFit="1" customWidth="1"/>
    <col min="1463" max="1463" width="12" style="1" customWidth="1"/>
    <col min="1464" max="1464" width="13.42578125" style="1" customWidth="1"/>
    <col min="1465" max="1466" width="11.42578125" style="1" bestFit="1" customWidth="1"/>
    <col min="1467" max="1703" width="8.85546875" style="1"/>
    <col min="1704" max="1704" width="30.85546875" style="1" customWidth="1"/>
    <col min="1705" max="1706" width="8.85546875" style="1" customWidth="1"/>
    <col min="1707" max="1707" width="15.85546875" style="1" customWidth="1"/>
    <col min="1708" max="1708" width="17" style="1" customWidth="1"/>
    <col min="1709" max="1709" width="15" style="1" customWidth="1"/>
    <col min="1710" max="1712" width="8.85546875" style="1" customWidth="1"/>
    <col min="1713" max="1713" width="16.7109375" style="1" customWidth="1"/>
    <col min="1714" max="1714" width="14" style="1" customWidth="1"/>
    <col min="1715" max="1715" width="5.42578125" style="1" customWidth="1"/>
    <col min="1716" max="1716" width="15.28515625" style="1" bestFit="1" customWidth="1"/>
    <col min="1717" max="1717" width="11.42578125" style="1" bestFit="1" customWidth="1"/>
    <col min="1718" max="1718" width="12.140625" style="1" bestFit="1" customWidth="1"/>
    <col min="1719" max="1719" width="12" style="1" customWidth="1"/>
    <col min="1720" max="1720" width="13.42578125" style="1" customWidth="1"/>
    <col min="1721" max="1722" width="11.42578125" style="1" bestFit="1" customWidth="1"/>
    <col min="1723" max="1959" width="8.85546875" style="1"/>
    <col min="1960" max="1960" width="30.85546875" style="1" customWidth="1"/>
    <col min="1961" max="1962" width="8.85546875" style="1" customWidth="1"/>
    <col min="1963" max="1963" width="15.85546875" style="1" customWidth="1"/>
    <col min="1964" max="1964" width="17" style="1" customWidth="1"/>
    <col min="1965" max="1965" width="15" style="1" customWidth="1"/>
    <col min="1966" max="1968" width="8.85546875" style="1" customWidth="1"/>
    <col min="1969" max="1969" width="16.7109375" style="1" customWidth="1"/>
    <col min="1970" max="1970" width="14" style="1" customWidth="1"/>
    <col min="1971" max="1971" width="5.42578125" style="1" customWidth="1"/>
    <col min="1972" max="1972" width="15.28515625" style="1" bestFit="1" customWidth="1"/>
    <col min="1973" max="1973" width="11.42578125" style="1" bestFit="1" customWidth="1"/>
    <col min="1974" max="1974" width="12.140625" style="1" bestFit="1" customWidth="1"/>
    <col min="1975" max="1975" width="12" style="1" customWidth="1"/>
    <col min="1976" max="1976" width="13.42578125" style="1" customWidth="1"/>
    <col min="1977" max="1978" width="11.42578125" style="1" bestFit="1" customWidth="1"/>
    <col min="1979" max="2215" width="8.85546875" style="1"/>
    <col min="2216" max="2216" width="30.85546875" style="1" customWidth="1"/>
    <col min="2217" max="2218" width="8.85546875" style="1" customWidth="1"/>
    <col min="2219" max="2219" width="15.85546875" style="1" customWidth="1"/>
    <col min="2220" max="2220" width="17" style="1" customWidth="1"/>
    <col min="2221" max="2221" width="15" style="1" customWidth="1"/>
    <col min="2222" max="2224" width="8.85546875" style="1" customWidth="1"/>
    <col min="2225" max="2225" width="16.7109375" style="1" customWidth="1"/>
    <col min="2226" max="2226" width="14" style="1" customWidth="1"/>
    <col min="2227" max="2227" width="5.42578125" style="1" customWidth="1"/>
    <col min="2228" max="2228" width="15.28515625" style="1" bestFit="1" customWidth="1"/>
    <col min="2229" max="2229" width="11.42578125" style="1" bestFit="1" customWidth="1"/>
    <col min="2230" max="2230" width="12.140625" style="1" bestFit="1" customWidth="1"/>
    <col min="2231" max="2231" width="12" style="1" customWidth="1"/>
    <col min="2232" max="2232" width="13.42578125" style="1" customWidth="1"/>
    <col min="2233" max="2234" width="11.42578125" style="1" bestFit="1" customWidth="1"/>
    <col min="2235" max="2471" width="8.85546875" style="1"/>
    <col min="2472" max="2472" width="30.85546875" style="1" customWidth="1"/>
    <col min="2473" max="2474" width="8.85546875" style="1" customWidth="1"/>
    <col min="2475" max="2475" width="15.85546875" style="1" customWidth="1"/>
    <col min="2476" max="2476" width="17" style="1" customWidth="1"/>
    <col min="2477" max="2477" width="15" style="1" customWidth="1"/>
    <col min="2478" max="2480" width="8.85546875" style="1" customWidth="1"/>
    <col min="2481" max="2481" width="16.7109375" style="1" customWidth="1"/>
    <col min="2482" max="2482" width="14" style="1" customWidth="1"/>
    <col min="2483" max="2483" width="5.42578125" style="1" customWidth="1"/>
    <col min="2484" max="2484" width="15.28515625" style="1" bestFit="1" customWidth="1"/>
    <col min="2485" max="2485" width="11.42578125" style="1" bestFit="1" customWidth="1"/>
    <col min="2486" max="2486" width="12.140625" style="1" bestFit="1" customWidth="1"/>
    <col min="2487" max="2487" width="12" style="1" customWidth="1"/>
    <col min="2488" max="2488" width="13.42578125" style="1" customWidth="1"/>
    <col min="2489" max="2490" width="11.42578125" style="1" bestFit="1" customWidth="1"/>
    <col min="2491" max="2727" width="8.85546875" style="1"/>
    <col min="2728" max="2728" width="30.85546875" style="1" customWidth="1"/>
    <col min="2729" max="2730" width="8.85546875" style="1" customWidth="1"/>
    <col min="2731" max="2731" width="15.85546875" style="1" customWidth="1"/>
    <col min="2732" max="2732" width="17" style="1" customWidth="1"/>
    <col min="2733" max="2733" width="15" style="1" customWidth="1"/>
    <col min="2734" max="2736" width="8.85546875" style="1" customWidth="1"/>
    <col min="2737" max="2737" width="16.7109375" style="1" customWidth="1"/>
    <col min="2738" max="2738" width="14" style="1" customWidth="1"/>
    <col min="2739" max="2739" width="5.42578125" style="1" customWidth="1"/>
    <col min="2740" max="2740" width="15.28515625" style="1" bestFit="1" customWidth="1"/>
    <col min="2741" max="2741" width="11.42578125" style="1" bestFit="1" customWidth="1"/>
    <col min="2742" max="2742" width="12.140625" style="1" bestFit="1" customWidth="1"/>
    <col min="2743" max="2743" width="12" style="1" customWidth="1"/>
    <col min="2744" max="2744" width="13.42578125" style="1" customWidth="1"/>
    <col min="2745" max="2746" width="11.42578125" style="1" bestFit="1" customWidth="1"/>
    <col min="2747" max="2983" width="8.85546875" style="1"/>
    <col min="2984" max="2984" width="30.85546875" style="1" customWidth="1"/>
    <col min="2985" max="2986" width="8.85546875" style="1" customWidth="1"/>
    <col min="2987" max="2987" width="15.85546875" style="1" customWidth="1"/>
    <col min="2988" max="2988" width="17" style="1" customWidth="1"/>
    <col min="2989" max="2989" width="15" style="1" customWidth="1"/>
    <col min="2990" max="2992" width="8.85546875" style="1" customWidth="1"/>
    <col min="2993" max="2993" width="16.7109375" style="1" customWidth="1"/>
    <col min="2994" max="2994" width="14" style="1" customWidth="1"/>
    <col min="2995" max="2995" width="5.42578125" style="1" customWidth="1"/>
    <col min="2996" max="2996" width="15.28515625" style="1" bestFit="1" customWidth="1"/>
    <col min="2997" max="2997" width="11.42578125" style="1" bestFit="1" customWidth="1"/>
    <col min="2998" max="2998" width="12.140625" style="1" bestFit="1" customWidth="1"/>
    <col min="2999" max="2999" width="12" style="1" customWidth="1"/>
    <col min="3000" max="3000" width="13.42578125" style="1" customWidth="1"/>
    <col min="3001" max="3002" width="11.42578125" style="1" bestFit="1" customWidth="1"/>
    <col min="3003" max="3239" width="8.85546875" style="1"/>
    <col min="3240" max="3240" width="30.85546875" style="1" customWidth="1"/>
    <col min="3241" max="3242" width="8.85546875" style="1" customWidth="1"/>
    <col min="3243" max="3243" width="15.85546875" style="1" customWidth="1"/>
    <col min="3244" max="3244" width="17" style="1" customWidth="1"/>
    <col min="3245" max="3245" width="15" style="1" customWidth="1"/>
    <col min="3246" max="3248" width="8.85546875" style="1" customWidth="1"/>
    <col min="3249" max="3249" width="16.7109375" style="1" customWidth="1"/>
    <col min="3250" max="3250" width="14" style="1" customWidth="1"/>
    <col min="3251" max="3251" width="5.42578125" style="1" customWidth="1"/>
    <col min="3252" max="3252" width="15.28515625" style="1" bestFit="1" customWidth="1"/>
    <col min="3253" max="3253" width="11.42578125" style="1" bestFit="1" customWidth="1"/>
    <col min="3254" max="3254" width="12.140625" style="1" bestFit="1" customWidth="1"/>
    <col min="3255" max="3255" width="12" style="1" customWidth="1"/>
    <col min="3256" max="3256" width="13.42578125" style="1" customWidth="1"/>
    <col min="3257" max="3258" width="11.42578125" style="1" bestFit="1" customWidth="1"/>
    <col min="3259" max="3495" width="8.85546875" style="1"/>
    <col min="3496" max="3496" width="30.85546875" style="1" customWidth="1"/>
    <col min="3497" max="3498" width="8.85546875" style="1" customWidth="1"/>
    <col min="3499" max="3499" width="15.85546875" style="1" customWidth="1"/>
    <col min="3500" max="3500" width="17" style="1" customWidth="1"/>
    <col min="3501" max="3501" width="15" style="1" customWidth="1"/>
    <col min="3502" max="3504" width="8.85546875" style="1" customWidth="1"/>
    <col min="3505" max="3505" width="16.7109375" style="1" customWidth="1"/>
    <col min="3506" max="3506" width="14" style="1" customWidth="1"/>
    <col min="3507" max="3507" width="5.42578125" style="1" customWidth="1"/>
    <col min="3508" max="3508" width="15.28515625" style="1" bestFit="1" customWidth="1"/>
    <col min="3509" max="3509" width="11.42578125" style="1" bestFit="1" customWidth="1"/>
    <col min="3510" max="3510" width="12.140625" style="1" bestFit="1" customWidth="1"/>
    <col min="3511" max="3511" width="12" style="1" customWidth="1"/>
    <col min="3512" max="3512" width="13.42578125" style="1" customWidth="1"/>
    <col min="3513" max="3514" width="11.42578125" style="1" bestFit="1" customWidth="1"/>
    <col min="3515" max="3751" width="8.85546875" style="1"/>
    <col min="3752" max="3752" width="30.85546875" style="1" customWidth="1"/>
    <col min="3753" max="3754" width="8.85546875" style="1" customWidth="1"/>
    <col min="3755" max="3755" width="15.85546875" style="1" customWidth="1"/>
    <col min="3756" max="3756" width="17" style="1" customWidth="1"/>
    <col min="3757" max="3757" width="15" style="1" customWidth="1"/>
    <col min="3758" max="3760" width="8.85546875" style="1" customWidth="1"/>
    <col min="3761" max="3761" width="16.7109375" style="1" customWidth="1"/>
    <col min="3762" max="3762" width="14" style="1" customWidth="1"/>
    <col min="3763" max="3763" width="5.42578125" style="1" customWidth="1"/>
    <col min="3764" max="3764" width="15.28515625" style="1" bestFit="1" customWidth="1"/>
    <col min="3765" max="3765" width="11.42578125" style="1" bestFit="1" customWidth="1"/>
    <col min="3766" max="3766" width="12.140625" style="1" bestFit="1" customWidth="1"/>
    <col min="3767" max="3767" width="12" style="1" customWidth="1"/>
    <col min="3768" max="3768" width="13.42578125" style="1" customWidth="1"/>
    <col min="3769" max="3770" width="11.42578125" style="1" bestFit="1" customWidth="1"/>
    <col min="3771" max="4007" width="8.85546875" style="1"/>
    <col min="4008" max="4008" width="30.85546875" style="1" customWidth="1"/>
    <col min="4009" max="4010" width="8.85546875" style="1" customWidth="1"/>
    <col min="4011" max="4011" width="15.85546875" style="1" customWidth="1"/>
    <col min="4012" max="4012" width="17" style="1" customWidth="1"/>
    <col min="4013" max="4013" width="15" style="1" customWidth="1"/>
    <col min="4014" max="4016" width="8.85546875" style="1" customWidth="1"/>
    <col min="4017" max="4017" width="16.7109375" style="1" customWidth="1"/>
    <col min="4018" max="4018" width="14" style="1" customWidth="1"/>
    <col min="4019" max="4019" width="5.42578125" style="1" customWidth="1"/>
    <col min="4020" max="4020" width="15.28515625" style="1" bestFit="1" customWidth="1"/>
    <col min="4021" max="4021" width="11.42578125" style="1" bestFit="1" customWidth="1"/>
    <col min="4022" max="4022" width="12.140625" style="1" bestFit="1" customWidth="1"/>
    <col min="4023" max="4023" width="12" style="1" customWidth="1"/>
    <col min="4024" max="4024" width="13.42578125" style="1" customWidth="1"/>
    <col min="4025" max="4026" width="11.42578125" style="1" bestFit="1" customWidth="1"/>
    <col min="4027" max="4263" width="8.85546875" style="1"/>
    <col min="4264" max="4264" width="30.85546875" style="1" customWidth="1"/>
    <col min="4265" max="4266" width="8.85546875" style="1" customWidth="1"/>
    <col min="4267" max="4267" width="15.85546875" style="1" customWidth="1"/>
    <col min="4268" max="4268" width="17" style="1" customWidth="1"/>
    <col min="4269" max="4269" width="15" style="1" customWidth="1"/>
    <col min="4270" max="4272" width="8.85546875" style="1" customWidth="1"/>
    <col min="4273" max="4273" width="16.7109375" style="1" customWidth="1"/>
    <col min="4274" max="4274" width="14" style="1" customWidth="1"/>
    <col min="4275" max="4275" width="5.42578125" style="1" customWidth="1"/>
    <col min="4276" max="4276" width="15.28515625" style="1" bestFit="1" customWidth="1"/>
    <col min="4277" max="4277" width="11.42578125" style="1" bestFit="1" customWidth="1"/>
    <col min="4278" max="4278" width="12.140625" style="1" bestFit="1" customWidth="1"/>
    <col min="4279" max="4279" width="12" style="1" customWidth="1"/>
    <col min="4280" max="4280" width="13.42578125" style="1" customWidth="1"/>
    <col min="4281" max="4282" width="11.42578125" style="1" bestFit="1" customWidth="1"/>
    <col min="4283" max="4519" width="8.85546875" style="1"/>
    <col min="4520" max="4520" width="30.85546875" style="1" customWidth="1"/>
    <col min="4521" max="4522" width="8.85546875" style="1" customWidth="1"/>
    <col min="4523" max="4523" width="15.85546875" style="1" customWidth="1"/>
    <col min="4524" max="4524" width="17" style="1" customWidth="1"/>
    <col min="4525" max="4525" width="15" style="1" customWidth="1"/>
    <col min="4526" max="4528" width="8.85546875" style="1" customWidth="1"/>
    <col min="4529" max="4529" width="16.7109375" style="1" customWidth="1"/>
    <col min="4530" max="4530" width="14" style="1" customWidth="1"/>
    <col min="4531" max="4531" width="5.42578125" style="1" customWidth="1"/>
    <col min="4532" max="4532" width="15.28515625" style="1" bestFit="1" customWidth="1"/>
    <col min="4533" max="4533" width="11.42578125" style="1" bestFit="1" customWidth="1"/>
    <col min="4534" max="4534" width="12.140625" style="1" bestFit="1" customWidth="1"/>
    <col min="4535" max="4535" width="12" style="1" customWidth="1"/>
    <col min="4536" max="4536" width="13.42578125" style="1" customWidth="1"/>
    <col min="4537" max="4538" width="11.42578125" style="1" bestFit="1" customWidth="1"/>
    <col min="4539" max="4775" width="8.85546875" style="1"/>
    <col min="4776" max="4776" width="30.85546875" style="1" customWidth="1"/>
    <col min="4777" max="4778" width="8.85546875" style="1" customWidth="1"/>
    <col min="4779" max="4779" width="15.85546875" style="1" customWidth="1"/>
    <col min="4780" max="4780" width="17" style="1" customWidth="1"/>
    <col min="4781" max="4781" width="15" style="1" customWidth="1"/>
    <col min="4782" max="4784" width="8.85546875" style="1" customWidth="1"/>
    <col min="4785" max="4785" width="16.7109375" style="1" customWidth="1"/>
    <col min="4786" max="4786" width="14" style="1" customWidth="1"/>
    <col min="4787" max="4787" width="5.42578125" style="1" customWidth="1"/>
    <col min="4788" max="4788" width="15.28515625" style="1" bestFit="1" customWidth="1"/>
    <col min="4789" max="4789" width="11.42578125" style="1" bestFit="1" customWidth="1"/>
    <col min="4790" max="4790" width="12.140625" style="1" bestFit="1" customWidth="1"/>
    <col min="4791" max="4791" width="12" style="1" customWidth="1"/>
    <col min="4792" max="4792" width="13.42578125" style="1" customWidth="1"/>
    <col min="4793" max="4794" width="11.42578125" style="1" bestFit="1" customWidth="1"/>
    <col min="4795" max="5031" width="8.85546875" style="1"/>
    <col min="5032" max="5032" width="30.85546875" style="1" customWidth="1"/>
    <col min="5033" max="5034" width="8.85546875" style="1" customWidth="1"/>
    <col min="5035" max="5035" width="15.85546875" style="1" customWidth="1"/>
    <col min="5036" max="5036" width="17" style="1" customWidth="1"/>
    <col min="5037" max="5037" width="15" style="1" customWidth="1"/>
    <col min="5038" max="5040" width="8.85546875" style="1" customWidth="1"/>
    <col min="5041" max="5041" width="16.7109375" style="1" customWidth="1"/>
    <col min="5042" max="5042" width="14" style="1" customWidth="1"/>
    <col min="5043" max="5043" width="5.42578125" style="1" customWidth="1"/>
    <col min="5044" max="5044" width="15.28515625" style="1" bestFit="1" customWidth="1"/>
    <col min="5045" max="5045" width="11.42578125" style="1" bestFit="1" customWidth="1"/>
    <col min="5046" max="5046" width="12.140625" style="1" bestFit="1" customWidth="1"/>
    <col min="5047" max="5047" width="12" style="1" customWidth="1"/>
    <col min="5048" max="5048" width="13.42578125" style="1" customWidth="1"/>
    <col min="5049" max="5050" width="11.42578125" style="1" bestFit="1" customWidth="1"/>
    <col min="5051" max="5287" width="8.85546875" style="1"/>
    <col min="5288" max="5288" width="30.85546875" style="1" customWidth="1"/>
    <col min="5289" max="5290" width="8.85546875" style="1" customWidth="1"/>
    <col min="5291" max="5291" width="15.85546875" style="1" customWidth="1"/>
    <col min="5292" max="5292" width="17" style="1" customWidth="1"/>
    <col min="5293" max="5293" width="15" style="1" customWidth="1"/>
    <col min="5294" max="5296" width="8.85546875" style="1" customWidth="1"/>
    <col min="5297" max="5297" width="16.7109375" style="1" customWidth="1"/>
    <col min="5298" max="5298" width="14" style="1" customWidth="1"/>
    <col min="5299" max="5299" width="5.42578125" style="1" customWidth="1"/>
    <col min="5300" max="5300" width="15.28515625" style="1" bestFit="1" customWidth="1"/>
    <col min="5301" max="5301" width="11.42578125" style="1" bestFit="1" customWidth="1"/>
    <col min="5302" max="5302" width="12.140625" style="1" bestFit="1" customWidth="1"/>
    <col min="5303" max="5303" width="12" style="1" customWidth="1"/>
    <col min="5304" max="5304" width="13.42578125" style="1" customWidth="1"/>
    <col min="5305" max="5306" width="11.42578125" style="1" bestFit="1" customWidth="1"/>
    <col min="5307" max="5543" width="8.85546875" style="1"/>
    <col min="5544" max="5544" width="30.85546875" style="1" customWidth="1"/>
    <col min="5545" max="5546" width="8.85546875" style="1" customWidth="1"/>
    <col min="5547" max="5547" width="15.85546875" style="1" customWidth="1"/>
    <col min="5548" max="5548" width="17" style="1" customWidth="1"/>
    <col min="5549" max="5549" width="15" style="1" customWidth="1"/>
    <col min="5550" max="5552" width="8.85546875" style="1" customWidth="1"/>
    <col min="5553" max="5553" width="16.7109375" style="1" customWidth="1"/>
    <col min="5554" max="5554" width="14" style="1" customWidth="1"/>
    <col min="5555" max="5555" width="5.42578125" style="1" customWidth="1"/>
    <col min="5556" max="5556" width="15.28515625" style="1" bestFit="1" customWidth="1"/>
    <col min="5557" max="5557" width="11.42578125" style="1" bestFit="1" customWidth="1"/>
    <col min="5558" max="5558" width="12.140625" style="1" bestFit="1" customWidth="1"/>
    <col min="5559" max="5559" width="12" style="1" customWidth="1"/>
    <col min="5560" max="5560" width="13.42578125" style="1" customWidth="1"/>
    <col min="5561" max="5562" width="11.42578125" style="1" bestFit="1" customWidth="1"/>
    <col min="5563" max="5799" width="8.85546875" style="1"/>
    <col min="5800" max="5800" width="30.85546875" style="1" customWidth="1"/>
    <col min="5801" max="5802" width="8.85546875" style="1" customWidth="1"/>
    <col min="5803" max="5803" width="15.85546875" style="1" customWidth="1"/>
    <col min="5804" max="5804" width="17" style="1" customWidth="1"/>
    <col min="5805" max="5805" width="15" style="1" customWidth="1"/>
    <col min="5806" max="5808" width="8.85546875" style="1" customWidth="1"/>
    <col min="5809" max="5809" width="16.7109375" style="1" customWidth="1"/>
    <col min="5810" max="5810" width="14" style="1" customWidth="1"/>
    <col min="5811" max="5811" width="5.42578125" style="1" customWidth="1"/>
    <col min="5812" max="5812" width="15.28515625" style="1" bestFit="1" customWidth="1"/>
    <col min="5813" max="5813" width="11.42578125" style="1" bestFit="1" customWidth="1"/>
    <col min="5814" max="5814" width="12.140625" style="1" bestFit="1" customWidth="1"/>
    <col min="5815" max="5815" width="12" style="1" customWidth="1"/>
    <col min="5816" max="5816" width="13.42578125" style="1" customWidth="1"/>
    <col min="5817" max="5818" width="11.42578125" style="1" bestFit="1" customWidth="1"/>
    <col min="5819" max="6055" width="8.85546875" style="1"/>
    <col min="6056" max="6056" width="30.85546875" style="1" customWidth="1"/>
    <col min="6057" max="6058" width="8.85546875" style="1" customWidth="1"/>
    <col min="6059" max="6059" width="15.85546875" style="1" customWidth="1"/>
    <col min="6060" max="6060" width="17" style="1" customWidth="1"/>
    <col min="6061" max="6061" width="15" style="1" customWidth="1"/>
    <col min="6062" max="6064" width="8.85546875" style="1" customWidth="1"/>
    <col min="6065" max="6065" width="16.7109375" style="1" customWidth="1"/>
    <col min="6066" max="6066" width="14" style="1" customWidth="1"/>
    <col min="6067" max="6067" width="5.42578125" style="1" customWidth="1"/>
    <col min="6068" max="6068" width="15.28515625" style="1" bestFit="1" customWidth="1"/>
    <col min="6069" max="6069" width="11.42578125" style="1" bestFit="1" customWidth="1"/>
    <col min="6070" max="6070" width="12.140625" style="1" bestFit="1" customWidth="1"/>
    <col min="6071" max="6071" width="12" style="1" customWidth="1"/>
    <col min="6072" max="6072" width="13.42578125" style="1" customWidth="1"/>
    <col min="6073" max="6074" width="11.42578125" style="1" bestFit="1" customWidth="1"/>
    <col min="6075" max="6311" width="8.85546875" style="1"/>
    <col min="6312" max="6312" width="30.85546875" style="1" customWidth="1"/>
    <col min="6313" max="6314" width="8.85546875" style="1" customWidth="1"/>
    <col min="6315" max="6315" width="15.85546875" style="1" customWidth="1"/>
    <col min="6316" max="6316" width="17" style="1" customWidth="1"/>
    <col min="6317" max="6317" width="15" style="1" customWidth="1"/>
    <col min="6318" max="6320" width="8.85546875" style="1" customWidth="1"/>
    <col min="6321" max="6321" width="16.7109375" style="1" customWidth="1"/>
    <col min="6322" max="6322" width="14" style="1" customWidth="1"/>
    <col min="6323" max="6323" width="5.42578125" style="1" customWidth="1"/>
    <col min="6324" max="6324" width="15.28515625" style="1" bestFit="1" customWidth="1"/>
    <col min="6325" max="6325" width="11.42578125" style="1" bestFit="1" customWidth="1"/>
    <col min="6326" max="6326" width="12.140625" style="1" bestFit="1" customWidth="1"/>
    <col min="6327" max="6327" width="12" style="1" customWidth="1"/>
    <col min="6328" max="6328" width="13.42578125" style="1" customWidth="1"/>
    <col min="6329" max="6330" width="11.42578125" style="1" bestFit="1" customWidth="1"/>
    <col min="6331" max="6567" width="8.85546875" style="1"/>
    <col min="6568" max="6568" width="30.85546875" style="1" customWidth="1"/>
    <col min="6569" max="6570" width="8.85546875" style="1" customWidth="1"/>
    <col min="6571" max="6571" width="15.85546875" style="1" customWidth="1"/>
    <col min="6572" max="6572" width="17" style="1" customWidth="1"/>
    <col min="6573" max="6573" width="15" style="1" customWidth="1"/>
    <col min="6574" max="6576" width="8.85546875" style="1" customWidth="1"/>
    <col min="6577" max="6577" width="16.7109375" style="1" customWidth="1"/>
    <col min="6578" max="6578" width="14" style="1" customWidth="1"/>
    <col min="6579" max="6579" width="5.42578125" style="1" customWidth="1"/>
    <col min="6580" max="6580" width="15.28515625" style="1" bestFit="1" customWidth="1"/>
    <col min="6581" max="6581" width="11.42578125" style="1" bestFit="1" customWidth="1"/>
    <col min="6582" max="6582" width="12.140625" style="1" bestFit="1" customWidth="1"/>
    <col min="6583" max="6583" width="12" style="1" customWidth="1"/>
    <col min="6584" max="6584" width="13.42578125" style="1" customWidth="1"/>
    <col min="6585" max="6586" width="11.42578125" style="1" bestFit="1" customWidth="1"/>
    <col min="6587" max="6823" width="8.85546875" style="1"/>
    <col min="6824" max="6824" width="30.85546875" style="1" customWidth="1"/>
    <col min="6825" max="6826" width="8.85546875" style="1" customWidth="1"/>
    <col min="6827" max="6827" width="15.85546875" style="1" customWidth="1"/>
    <col min="6828" max="6828" width="17" style="1" customWidth="1"/>
    <col min="6829" max="6829" width="15" style="1" customWidth="1"/>
    <col min="6830" max="6832" width="8.85546875" style="1" customWidth="1"/>
    <col min="6833" max="6833" width="16.7109375" style="1" customWidth="1"/>
    <col min="6834" max="6834" width="14" style="1" customWidth="1"/>
    <col min="6835" max="6835" width="5.42578125" style="1" customWidth="1"/>
    <col min="6836" max="6836" width="15.28515625" style="1" bestFit="1" customWidth="1"/>
    <col min="6837" max="6837" width="11.42578125" style="1" bestFit="1" customWidth="1"/>
    <col min="6838" max="6838" width="12.140625" style="1" bestFit="1" customWidth="1"/>
    <col min="6839" max="6839" width="12" style="1" customWidth="1"/>
    <col min="6840" max="6840" width="13.42578125" style="1" customWidth="1"/>
    <col min="6841" max="6842" width="11.42578125" style="1" bestFit="1" customWidth="1"/>
    <col min="6843" max="7079" width="8.85546875" style="1"/>
    <col min="7080" max="7080" width="30.85546875" style="1" customWidth="1"/>
    <col min="7081" max="7082" width="8.85546875" style="1" customWidth="1"/>
    <col min="7083" max="7083" width="15.85546875" style="1" customWidth="1"/>
    <col min="7084" max="7084" width="17" style="1" customWidth="1"/>
    <col min="7085" max="7085" width="15" style="1" customWidth="1"/>
    <col min="7086" max="7088" width="8.85546875" style="1" customWidth="1"/>
    <col min="7089" max="7089" width="16.7109375" style="1" customWidth="1"/>
    <col min="7090" max="7090" width="14" style="1" customWidth="1"/>
    <col min="7091" max="7091" width="5.42578125" style="1" customWidth="1"/>
    <col min="7092" max="7092" width="15.28515625" style="1" bestFit="1" customWidth="1"/>
    <col min="7093" max="7093" width="11.42578125" style="1" bestFit="1" customWidth="1"/>
    <col min="7094" max="7094" width="12.140625" style="1" bestFit="1" customWidth="1"/>
    <col min="7095" max="7095" width="12" style="1" customWidth="1"/>
    <col min="7096" max="7096" width="13.42578125" style="1" customWidth="1"/>
    <col min="7097" max="7098" width="11.42578125" style="1" bestFit="1" customWidth="1"/>
    <col min="7099" max="7335" width="8.85546875" style="1"/>
    <col min="7336" max="7336" width="30.85546875" style="1" customWidth="1"/>
    <col min="7337" max="7338" width="8.85546875" style="1" customWidth="1"/>
    <col min="7339" max="7339" width="15.85546875" style="1" customWidth="1"/>
    <col min="7340" max="7340" width="17" style="1" customWidth="1"/>
    <col min="7341" max="7341" width="15" style="1" customWidth="1"/>
    <col min="7342" max="7344" width="8.85546875" style="1" customWidth="1"/>
    <col min="7345" max="7345" width="16.7109375" style="1" customWidth="1"/>
    <col min="7346" max="7346" width="14" style="1" customWidth="1"/>
    <col min="7347" max="7347" width="5.42578125" style="1" customWidth="1"/>
    <col min="7348" max="7348" width="15.28515625" style="1" bestFit="1" customWidth="1"/>
    <col min="7349" max="7349" width="11.42578125" style="1" bestFit="1" customWidth="1"/>
    <col min="7350" max="7350" width="12.140625" style="1" bestFit="1" customWidth="1"/>
    <col min="7351" max="7351" width="12" style="1" customWidth="1"/>
    <col min="7352" max="7352" width="13.42578125" style="1" customWidth="1"/>
    <col min="7353" max="7354" width="11.42578125" style="1" bestFit="1" customWidth="1"/>
    <col min="7355" max="7591" width="8.85546875" style="1"/>
    <col min="7592" max="7592" width="30.85546875" style="1" customWidth="1"/>
    <col min="7593" max="7594" width="8.85546875" style="1" customWidth="1"/>
    <col min="7595" max="7595" width="15.85546875" style="1" customWidth="1"/>
    <col min="7596" max="7596" width="17" style="1" customWidth="1"/>
    <col min="7597" max="7597" width="15" style="1" customWidth="1"/>
    <col min="7598" max="7600" width="8.85546875" style="1" customWidth="1"/>
    <col min="7601" max="7601" width="16.7109375" style="1" customWidth="1"/>
    <col min="7602" max="7602" width="14" style="1" customWidth="1"/>
    <col min="7603" max="7603" width="5.42578125" style="1" customWidth="1"/>
    <col min="7604" max="7604" width="15.28515625" style="1" bestFit="1" customWidth="1"/>
    <col min="7605" max="7605" width="11.42578125" style="1" bestFit="1" customWidth="1"/>
    <col min="7606" max="7606" width="12.140625" style="1" bestFit="1" customWidth="1"/>
    <col min="7607" max="7607" width="12" style="1" customWidth="1"/>
    <col min="7608" max="7608" width="13.42578125" style="1" customWidth="1"/>
    <col min="7609" max="7610" width="11.42578125" style="1" bestFit="1" customWidth="1"/>
    <col min="7611" max="7847" width="8.85546875" style="1"/>
    <col min="7848" max="7848" width="30.85546875" style="1" customWidth="1"/>
    <col min="7849" max="7850" width="8.85546875" style="1" customWidth="1"/>
    <col min="7851" max="7851" width="15.85546875" style="1" customWidth="1"/>
    <col min="7852" max="7852" width="17" style="1" customWidth="1"/>
    <col min="7853" max="7853" width="15" style="1" customWidth="1"/>
    <col min="7854" max="7856" width="8.85546875" style="1" customWidth="1"/>
    <col min="7857" max="7857" width="16.7109375" style="1" customWidth="1"/>
    <col min="7858" max="7858" width="14" style="1" customWidth="1"/>
    <col min="7859" max="7859" width="5.42578125" style="1" customWidth="1"/>
    <col min="7860" max="7860" width="15.28515625" style="1" bestFit="1" customWidth="1"/>
    <col min="7861" max="7861" width="11.42578125" style="1" bestFit="1" customWidth="1"/>
    <col min="7862" max="7862" width="12.140625" style="1" bestFit="1" customWidth="1"/>
    <col min="7863" max="7863" width="12" style="1" customWidth="1"/>
    <col min="7864" max="7864" width="13.42578125" style="1" customWidth="1"/>
    <col min="7865" max="7866" width="11.42578125" style="1" bestFit="1" customWidth="1"/>
    <col min="7867" max="8103" width="8.85546875" style="1"/>
    <col min="8104" max="8104" width="30.85546875" style="1" customWidth="1"/>
    <col min="8105" max="8106" width="8.85546875" style="1" customWidth="1"/>
    <col min="8107" max="8107" width="15.85546875" style="1" customWidth="1"/>
    <col min="8108" max="8108" width="17" style="1" customWidth="1"/>
    <col min="8109" max="8109" width="15" style="1" customWidth="1"/>
    <col min="8110" max="8112" width="8.85546875" style="1" customWidth="1"/>
    <col min="8113" max="8113" width="16.7109375" style="1" customWidth="1"/>
    <col min="8114" max="8114" width="14" style="1" customWidth="1"/>
    <col min="8115" max="8115" width="5.42578125" style="1" customWidth="1"/>
    <col min="8116" max="8116" width="15.28515625" style="1" bestFit="1" customWidth="1"/>
    <col min="8117" max="8117" width="11.42578125" style="1" bestFit="1" customWidth="1"/>
    <col min="8118" max="8118" width="12.140625" style="1" bestFit="1" customWidth="1"/>
    <col min="8119" max="8119" width="12" style="1" customWidth="1"/>
    <col min="8120" max="8120" width="13.42578125" style="1" customWidth="1"/>
    <col min="8121" max="8122" width="11.42578125" style="1" bestFit="1" customWidth="1"/>
    <col min="8123" max="8359" width="8.85546875" style="1"/>
    <col min="8360" max="8360" width="30.85546875" style="1" customWidth="1"/>
    <col min="8361" max="8362" width="8.85546875" style="1" customWidth="1"/>
    <col min="8363" max="8363" width="15.85546875" style="1" customWidth="1"/>
    <col min="8364" max="8364" width="17" style="1" customWidth="1"/>
    <col min="8365" max="8365" width="15" style="1" customWidth="1"/>
    <col min="8366" max="8368" width="8.85546875" style="1" customWidth="1"/>
    <col min="8369" max="8369" width="16.7109375" style="1" customWidth="1"/>
    <col min="8370" max="8370" width="14" style="1" customWidth="1"/>
    <col min="8371" max="8371" width="5.42578125" style="1" customWidth="1"/>
    <col min="8372" max="8372" width="15.28515625" style="1" bestFit="1" customWidth="1"/>
    <col min="8373" max="8373" width="11.42578125" style="1" bestFit="1" customWidth="1"/>
    <col min="8374" max="8374" width="12.140625" style="1" bestFit="1" customWidth="1"/>
    <col min="8375" max="8375" width="12" style="1" customWidth="1"/>
    <col min="8376" max="8376" width="13.42578125" style="1" customWidth="1"/>
    <col min="8377" max="8378" width="11.42578125" style="1" bestFit="1" customWidth="1"/>
    <col min="8379" max="8615" width="8.85546875" style="1"/>
    <col min="8616" max="8616" width="30.85546875" style="1" customWidth="1"/>
    <col min="8617" max="8618" width="8.85546875" style="1" customWidth="1"/>
    <col min="8619" max="8619" width="15.85546875" style="1" customWidth="1"/>
    <col min="8620" max="8620" width="17" style="1" customWidth="1"/>
    <col min="8621" max="8621" width="15" style="1" customWidth="1"/>
    <col min="8622" max="8624" width="8.85546875" style="1" customWidth="1"/>
    <col min="8625" max="8625" width="16.7109375" style="1" customWidth="1"/>
    <col min="8626" max="8626" width="14" style="1" customWidth="1"/>
    <col min="8627" max="8627" width="5.42578125" style="1" customWidth="1"/>
    <col min="8628" max="8628" width="15.28515625" style="1" bestFit="1" customWidth="1"/>
    <col min="8629" max="8629" width="11.42578125" style="1" bestFit="1" customWidth="1"/>
    <col min="8630" max="8630" width="12.140625" style="1" bestFit="1" customWidth="1"/>
    <col min="8631" max="8631" width="12" style="1" customWidth="1"/>
    <col min="8632" max="8632" width="13.42578125" style="1" customWidth="1"/>
    <col min="8633" max="8634" width="11.42578125" style="1" bestFit="1" customWidth="1"/>
    <col min="8635" max="8871" width="8.85546875" style="1"/>
    <col min="8872" max="8872" width="30.85546875" style="1" customWidth="1"/>
    <col min="8873" max="8874" width="8.85546875" style="1" customWidth="1"/>
    <col min="8875" max="8875" width="15.85546875" style="1" customWidth="1"/>
    <col min="8876" max="8876" width="17" style="1" customWidth="1"/>
    <col min="8877" max="8877" width="15" style="1" customWidth="1"/>
    <col min="8878" max="8880" width="8.85546875" style="1" customWidth="1"/>
    <col min="8881" max="8881" width="16.7109375" style="1" customWidth="1"/>
    <col min="8882" max="8882" width="14" style="1" customWidth="1"/>
    <col min="8883" max="8883" width="5.42578125" style="1" customWidth="1"/>
    <col min="8884" max="8884" width="15.28515625" style="1" bestFit="1" customWidth="1"/>
    <col min="8885" max="8885" width="11.42578125" style="1" bestFit="1" customWidth="1"/>
    <col min="8886" max="8886" width="12.140625" style="1" bestFit="1" customWidth="1"/>
    <col min="8887" max="8887" width="12" style="1" customWidth="1"/>
    <col min="8888" max="8888" width="13.42578125" style="1" customWidth="1"/>
    <col min="8889" max="8890" width="11.42578125" style="1" bestFit="1" customWidth="1"/>
    <col min="8891" max="9127" width="8.85546875" style="1"/>
    <col min="9128" max="9128" width="30.85546875" style="1" customWidth="1"/>
    <col min="9129" max="9130" width="8.85546875" style="1" customWidth="1"/>
    <col min="9131" max="9131" width="15.85546875" style="1" customWidth="1"/>
    <col min="9132" max="9132" width="17" style="1" customWidth="1"/>
    <col min="9133" max="9133" width="15" style="1" customWidth="1"/>
    <col min="9134" max="9136" width="8.85546875" style="1" customWidth="1"/>
    <col min="9137" max="9137" width="16.7109375" style="1" customWidth="1"/>
    <col min="9138" max="9138" width="14" style="1" customWidth="1"/>
    <col min="9139" max="9139" width="5.42578125" style="1" customWidth="1"/>
    <col min="9140" max="9140" width="15.28515625" style="1" bestFit="1" customWidth="1"/>
    <col min="9141" max="9141" width="11.42578125" style="1" bestFit="1" customWidth="1"/>
    <col min="9142" max="9142" width="12.140625" style="1" bestFit="1" customWidth="1"/>
    <col min="9143" max="9143" width="12" style="1" customWidth="1"/>
    <col min="9144" max="9144" width="13.42578125" style="1" customWidth="1"/>
    <col min="9145" max="9146" width="11.42578125" style="1" bestFit="1" customWidth="1"/>
    <col min="9147" max="9383" width="8.85546875" style="1"/>
    <col min="9384" max="9384" width="30.85546875" style="1" customWidth="1"/>
    <col min="9385" max="9386" width="8.85546875" style="1" customWidth="1"/>
    <col min="9387" max="9387" width="15.85546875" style="1" customWidth="1"/>
    <col min="9388" max="9388" width="17" style="1" customWidth="1"/>
    <col min="9389" max="9389" width="15" style="1" customWidth="1"/>
    <col min="9390" max="9392" width="8.85546875" style="1" customWidth="1"/>
    <col min="9393" max="9393" width="16.7109375" style="1" customWidth="1"/>
    <col min="9394" max="9394" width="14" style="1" customWidth="1"/>
    <col min="9395" max="9395" width="5.42578125" style="1" customWidth="1"/>
    <col min="9396" max="9396" width="15.28515625" style="1" bestFit="1" customWidth="1"/>
    <col min="9397" max="9397" width="11.42578125" style="1" bestFit="1" customWidth="1"/>
    <col min="9398" max="9398" width="12.140625" style="1" bestFit="1" customWidth="1"/>
    <col min="9399" max="9399" width="12" style="1" customWidth="1"/>
    <col min="9400" max="9400" width="13.42578125" style="1" customWidth="1"/>
    <col min="9401" max="9402" width="11.42578125" style="1" bestFit="1" customWidth="1"/>
    <col min="9403" max="9639" width="8.85546875" style="1"/>
    <col min="9640" max="9640" width="30.85546875" style="1" customWidth="1"/>
    <col min="9641" max="9642" width="8.85546875" style="1" customWidth="1"/>
    <col min="9643" max="9643" width="15.85546875" style="1" customWidth="1"/>
    <col min="9644" max="9644" width="17" style="1" customWidth="1"/>
    <col min="9645" max="9645" width="15" style="1" customWidth="1"/>
    <col min="9646" max="9648" width="8.85546875" style="1" customWidth="1"/>
    <col min="9649" max="9649" width="16.7109375" style="1" customWidth="1"/>
    <col min="9650" max="9650" width="14" style="1" customWidth="1"/>
    <col min="9651" max="9651" width="5.42578125" style="1" customWidth="1"/>
    <col min="9652" max="9652" width="15.28515625" style="1" bestFit="1" customWidth="1"/>
    <col min="9653" max="9653" width="11.42578125" style="1" bestFit="1" customWidth="1"/>
    <col min="9654" max="9654" width="12.140625" style="1" bestFit="1" customWidth="1"/>
    <col min="9655" max="9655" width="12" style="1" customWidth="1"/>
    <col min="9656" max="9656" width="13.42578125" style="1" customWidth="1"/>
    <col min="9657" max="9658" width="11.42578125" style="1" bestFit="1" customWidth="1"/>
    <col min="9659" max="9895" width="8.85546875" style="1"/>
    <col min="9896" max="9896" width="30.85546875" style="1" customWidth="1"/>
    <col min="9897" max="9898" width="8.85546875" style="1" customWidth="1"/>
    <col min="9899" max="9899" width="15.85546875" style="1" customWidth="1"/>
    <col min="9900" max="9900" width="17" style="1" customWidth="1"/>
    <col min="9901" max="9901" width="15" style="1" customWidth="1"/>
    <col min="9902" max="9904" width="8.85546875" style="1" customWidth="1"/>
    <col min="9905" max="9905" width="16.7109375" style="1" customWidth="1"/>
    <col min="9906" max="9906" width="14" style="1" customWidth="1"/>
    <col min="9907" max="9907" width="5.42578125" style="1" customWidth="1"/>
    <col min="9908" max="9908" width="15.28515625" style="1" bestFit="1" customWidth="1"/>
    <col min="9909" max="9909" width="11.42578125" style="1" bestFit="1" customWidth="1"/>
    <col min="9910" max="9910" width="12.140625" style="1" bestFit="1" customWidth="1"/>
    <col min="9911" max="9911" width="12" style="1" customWidth="1"/>
    <col min="9912" max="9912" width="13.42578125" style="1" customWidth="1"/>
    <col min="9913" max="9914" width="11.42578125" style="1" bestFit="1" customWidth="1"/>
    <col min="9915" max="10151" width="8.85546875" style="1"/>
    <col min="10152" max="10152" width="30.85546875" style="1" customWidth="1"/>
    <col min="10153" max="10154" width="8.85546875" style="1" customWidth="1"/>
    <col min="10155" max="10155" width="15.85546875" style="1" customWidth="1"/>
    <col min="10156" max="10156" width="17" style="1" customWidth="1"/>
    <col min="10157" max="10157" width="15" style="1" customWidth="1"/>
    <col min="10158" max="10160" width="8.85546875" style="1" customWidth="1"/>
    <col min="10161" max="10161" width="16.7109375" style="1" customWidth="1"/>
    <col min="10162" max="10162" width="14" style="1" customWidth="1"/>
    <col min="10163" max="10163" width="5.42578125" style="1" customWidth="1"/>
    <col min="10164" max="10164" width="15.28515625" style="1" bestFit="1" customWidth="1"/>
    <col min="10165" max="10165" width="11.42578125" style="1" bestFit="1" customWidth="1"/>
    <col min="10166" max="10166" width="12.140625" style="1" bestFit="1" customWidth="1"/>
    <col min="10167" max="10167" width="12" style="1" customWidth="1"/>
    <col min="10168" max="10168" width="13.42578125" style="1" customWidth="1"/>
    <col min="10169" max="10170" width="11.42578125" style="1" bestFit="1" customWidth="1"/>
    <col min="10171" max="10407" width="8.85546875" style="1"/>
    <col min="10408" max="10408" width="30.85546875" style="1" customWidth="1"/>
    <col min="10409" max="10410" width="8.85546875" style="1" customWidth="1"/>
    <col min="10411" max="10411" width="15.85546875" style="1" customWidth="1"/>
    <col min="10412" max="10412" width="17" style="1" customWidth="1"/>
    <col min="10413" max="10413" width="15" style="1" customWidth="1"/>
    <col min="10414" max="10416" width="8.85546875" style="1" customWidth="1"/>
    <col min="10417" max="10417" width="16.7109375" style="1" customWidth="1"/>
    <col min="10418" max="10418" width="14" style="1" customWidth="1"/>
    <col min="10419" max="10419" width="5.42578125" style="1" customWidth="1"/>
    <col min="10420" max="10420" width="15.28515625" style="1" bestFit="1" customWidth="1"/>
    <col min="10421" max="10421" width="11.42578125" style="1" bestFit="1" customWidth="1"/>
    <col min="10422" max="10422" width="12.140625" style="1" bestFit="1" customWidth="1"/>
    <col min="10423" max="10423" width="12" style="1" customWidth="1"/>
    <col min="10424" max="10424" width="13.42578125" style="1" customWidth="1"/>
    <col min="10425" max="10426" width="11.42578125" style="1" bestFit="1" customWidth="1"/>
    <col min="10427" max="10663" width="8.85546875" style="1"/>
    <col min="10664" max="10664" width="30.85546875" style="1" customWidth="1"/>
    <col min="10665" max="10666" width="8.85546875" style="1" customWidth="1"/>
    <col min="10667" max="10667" width="15.85546875" style="1" customWidth="1"/>
    <col min="10668" max="10668" width="17" style="1" customWidth="1"/>
    <col min="10669" max="10669" width="15" style="1" customWidth="1"/>
    <col min="10670" max="10672" width="8.85546875" style="1" customWidth="1"/>
    <col min="10673" max="10673" width="16.7109375" style="1" customWidth="1"/>
    <col min="10674" max="10674" width="14" style="1" customWidth="1"/>
    <col min="10675" max="10675" width="5.42578125" style="1" customWidth="1"/>
    <col min="10676" max="10676" width="15.28515625" style="1" bestFit="1" customWidth="1"/>
    <col min="10677" max="10677" width="11.42578125" style="1" bestFit="1" customWidth="1"/>
    <col min="10678" max="10678" width="12.140625" style="1" bestFit="1" customWidth="1"/>
    <col min="10679" max="10679" width="12" style="1" customWidth="1"/>
    <col min="10680" max="10680" width="13.42578125" style="1" customWidth="1"/>
    <col min="10681" max="10682" width="11.42578125" style="1" bestFit="1" customWidth="1"/>
    <col min="10683" max="10919" width="8.85546875" style="1"/>
    <col min="10920" max="10920" width="30.85546875" style="1" customWidth="1"/>
    <col min="10921" max="10922" width="8.85546875" style="1" customWidth="1"/>
    <col min="10923" max="10923" width="15.85546875" style="1" customWidth="1"/>
    <col min="10924" max="10924" width="17" style="1" customWidth="1"/>
    <col min="10925" max="10925" width="15" style="1" customWidth="1"/>
    <col min="10926" max="10928" width="8.85546875" style="1" customWidth="1"/>
    <col min="10929" max="10929" width="16.7109375" style="1" customWidth="1"/>
    <col min="10930" max="10930" width="14" style="1" customWidth="1"/>
    <col min="10931" max="10931" width="5.42578125" style="1" customWidth="1"/>
    <col min="10932" max="10932" width="15.28515625" style="1" bestFit="1" customWidth="1"/>
    <col min="10933" max="10933" width="11.42578125" style="1" bestFit="1" customWidth="1"/>
    <col min="10934" max="10934" width="12.140625" style="1" bestFit="1" customWidth="1"/>
    <col min="10935" max="10935" width="12" style="1" customWidth="1"/>
    <col min="10936" max="10936" width="13.42578125" style="1" customWidth="1"/>
    <col min="10937" max="10938" width="11.42578125" style="1" bestFit="1" customWidth="1"/>
    <col min="10939" max="11175" width="8.85546875" style="1"/>
    <col min="11176" max="11176" width="30.85546875" style="1" customWidth="1"/>
    <col min="11177" max="11178" width="8.85546875" style="1" customWidth="1"/>
    <col min="11179" max="11179" width="15.85546875" style="1" customWidth="1"/>
    <col min="11180" max="11180" width="17" style="1" customWidth="1"/>
    <col min="11181" max="11181" width="15" style="1" customWidth="1"/>
    <col min="11182" max="11184" width="8.85546875" style="1" customWidth="1"/>
    <col min="11185" max="11185" width="16.7109375" style="1" customWidth="1"/>
    <col min="11186" max="11186" width="14" style="1" customWidth="1"/>
    <col min="11187" max="11187" width="5.42578125" style="1" customWidth="1"/>
    <col min="11188" max="11188" width="15.28515625" style="1" bestFit="1" customWidth="1"/>
    <col min="11189" max="11189" width="11.42578125" style="1" bestFit="1" customWidth="1"/>
    <col min="11190" max="11190" width="12.140625" style="1" bestFit="1" customWidth="1"/>
    <col min="11191" max="11191" width="12" style="1" customWidth="1"/>
    <col min="11192" max="11192" width="13.42578125" style="1" customWidth="1"/>
    <col min="11193" max="11194" width="11.42578125" style="1" bestFit="1" customWidth="1"/>
    <col min="11195" max="11431" width="8.85546875" style="1"/>
    <col min="11432" max="11432" width="30.85546875" style="1" customWidth="1"/>
    <col min="11433" max="11434" width="8.85546875" style="1" customWidth="1"/>
    <col min="11435" max="11435" width="15.85546875" style="1" customWidth="1"/>
    <col min="11436" max="11436" width="17" style="1" customWidth="1"/>
    <col min="11437" max="11437" width="15" style="1" customWidth="1"/>
    <col min="11438" max="11440" width="8.85546875" style="1" customWidth="1"/>
    <col min="11441" max="11441" width="16.7109375" style="1" customWidth="1"/>
    <col min="11442" max="11442" width="14" style="1" customWidth="1"/>
    <col min="11443" max="11443" width="5.42578125" style="1" customWidth="1"/>
    <col min="11444" max="11444" width="15.28515625" style="1" bestFit="1" customWidth="1"/>
    <col min="11445" max="11445" width="11.42578125" style="1" bestFit="1" customWidth="1"/>
    <col min="11446" max="11446" width="12.140625" style="1" bestFit="1" customWidth="1"/>
    <col min="11447" max="11447" width="12" style="1" customWidth="1"/>
    <col min="11448" max="11448" width="13.42578125" style="1" customWidth="1"/>
    <col min="11449" max="11450" width="11.42578125" style="1" bestFit="1" customWidth="1"/>
    <col min="11451" max="11687" width="8.85546875" style="1"/>
    <col min="11688" max="11688" width="30.85546875" style="1" customWidth="1"/>
    <col min="11689" max="11690" width="8.85546875" style="1" customWidth="1"/>
    <col min="11691" max="11691" width="15.85546875" style="1" customWidth="1"/>
    <col min="11692" max="11692" width="17" style="1" customWidth="1"/>
    <col min="11693" max="11693" width="15" style="1" customWidth="1"/>
    <col min="11694" max="11696" width="8.85546875" style="1" customWidth="1"/>
    <col min="11697" max="11697" width="16.7109375" style="1" customWidth="1"/>
    <col min="11698" max="11698" width="14" style="1" customWidth="1"/>
    <col min="11699" max="11699" width="5.42578125" style="1" customWidth="1"/>
    <col min="11700" max="11700" width="15.28515625" style="1" bestFit="1" customWidth="1"/>
    <col min="11701" max="11701" width="11.42578125" style="1" bestFit="1" customWidth="1"/>
    <col min="11702" max="11702" width="12.140625" style="1" bestFit="1" customWidth="1"/>
    <col min="11703" max="11703" width="12" style="1" customWidth="1"/>
    <col min="11704" max="11704" width="13.42578125" style="1" customWidth="1"/>
    <col min="11705" max="11706" width="11.42578125" style="1" bestFit="1" customWidth="1"/>
    <col min="11707" max="11943" width="8.85546875" style="1"/>
    <col min="11944" max="11944" width="30.85546875" style="1" customWidth="1"/>
    <col min="11945" max="11946" width="8.85546875" style="1" customWidth="1"/>
    <col min="11947" max="11947" width="15.85546875" style="1" customWidth="1"/>
    <col min="11948" max="11948" width="17" style="1" customWidth="1"/>
    <col min="11949" max="11949" width="15" style="1" customWidth="1"/>
    <col min="11950" max="11952" width="8.85546875" style="1" customWidth="1"/>
    <col min="11953" max="11953" width="16.7109375" style="1" customWidth="1"/>
    <col min="11954" max="11954" width="14" style="1" customWidth="1"/>
    <col min="11955" max="11955" width="5.42578125" style="1" customWidth="1"/>
    <col min="11956" max="11956" width="15.28515625" style="1" bestFit="1" customWidth="1"/>
    <col min="11957" max="11957" width="11.42578125" style="1" bestFit="1" customWidth="1"/>
    <col min="11958" max="11958" width="12.140625" style="1" bestFit="1" customWidth="1"/>
    <col min="11959" max="11959" width="12" style="1" customWidth="1"/>
    <col min="11960" max="11960" width="13.42578125" style="1" customWidth="1"/>
    <col min="11961" max="11962" width="11.42578125" style="1" bestFit="1" customWidth="1"/>
    <col min="11963" max="12199" width="8.85546875" style="1"/>
    <col min="12200" max="12200" width="30.85546875" style="1" customWidth="1"/>
    <col min="12201" max="12202" width="8.85546875" style="1" customWidth="1"/>
    <col min="12203" max="12203" width="15.85546875" style="1" customWidth="1"/>
    <col min="12204" max="12204" width="17" style="1" customWidth="1"/>
    <col min="12205" max="12205" width="15" style="1" customWidth="1"/>
    <col min="12206" max="12208" width="8.85546875" style="1" customWidth="1"/>
    <col min="12209" max="12209" width="16.7109375" style="1" customWidth="1"/>
    <col min="12210" max="12210" width="14" style="1" customWidth="1"/>
    <col min="12211" max="12211" width="5.42578125" style="1" customWidth="1"/>
    <col min="12212" max="12212" width="15.28515625" style="1" bestFit="1" customWidth="1"/>
    <col min="12213" max="12213" width="11.42578125" style="1" bestFit="1" customWidth="1"/>
    <col min="12214" max="12214" width="12.140625" style="1" bestFit="1" customWidth="1"/>
    <col min="12215" max="12215" width="12" style="1" customWidth="1"/>
    <col min="12216" max="12216" width="13.42578125" style="1" customWidth="1"/>
    <col min="12217" max="12218" width="11.42578125" style="1" bestFit="1" customWidth="1"/>
    <col min="12219" max="12455" width="8.85546875" style="1"/>
    <col min="12456" max="12456" width="30.85546875" style="1" customWidth="1"/>
    <col min="12457" max="12458" width="8.85546875" style="1" customWidth="1"/>
    <col min="12459" max="12459" width="15.85546875" style="1" customWidth="1"/>
    <col min="12460" max="12460" width="17" style="1" customWidth="1"/>
    <col min="12461" max="12461" width="15" style="1" customWidth="1"/>
    <col min="12462" max="12464" width="8.85546875" style="1" customWidth="1"/>
    <col min="12465" max="12465" width="16.7109375" style="1" customWidth="1"/>
    <col min="12466" max="12466" width="14" style="1" customWidth="1"/>
    <col min="12467" max="12467" width="5.42578125" style="1" customWidth="1"/>
    <col min="12468" max="12468" width="15.28515625" style="1" bestFit="1" customWidth="1"/>
    <col min="12469" max="12469" width="11.42578125" style="1" bestFit="1" customWidth="1"/>
    <col min="12470" max="12470" width="12.140625" style="1" bestFit="1" customWidth="1"/>
    <col min="12471" max="12471" width="12" style="1" customWidth="1"/>
    <col min="12472" max="12472" width="13.42578125" style="1" customWidth="1"/>
    <col min="12473" max="12474" width="11.42578125" style="1" bestFit="1" customWidth="1"/>
    <col min="12475" max="12711" width="8.85546875" style="1"/>
    <col min="12712" max="12712" width="30.85546875" style="1" customWidth="1"/>
    <col min="12713" max="12714" width="8.85546875" style="1" customWidth="1"/>
    <col min="12715" max="12715" width="15.85546875" style="1" customWidth="1"/>
    <col min="12716" max="12716" width="17" style="1" customWidth="1"/>
    <col min="12717" max="12717" width="15" style="1" customWidth="1"/>
    <col min="12718" max="12720" width="8.85546875" style="1" customWidth="1"/>
    <col min="12721" max="12721" width="16.7109375" style="1" customWidth="1"/>
    <col min="12722" max="12722" width="14" style="1" customWidth="1"/>
    <col min="12723" max="12723" width="5.42578125" style="1" customWidth="1"/>
    <col min="12724" max="12724" width="15.28515625" style="1" bestFit="1" customWidth="1"/>
    <col min="12725" max="12725" width="11.42578125" style="1" bestFit="1" customWidth="1"/>
    <col min="12726" max="12726" width="12.140625" style="1" bestFit="1" customWidth="1"/>
    <col min="12727" max="12727" width="12" style="1" customWidth="1"/>
    <col min="12728" max="12728" width="13.42578125" style="1" customWidth="1"/>
    <col min="12729" max="12730" width="11.42578125" style="1" bestFit="1" customWidth="1"/>
    <col min="12731" max="12967" width="8.85546875" style="1"/>
    <col min="12968" max="12968" width="30.85546875" style="1" customWidth="1"/>
    <col min="12969" max="12970" width="8.85546875" style="1" customWidth="1"/>
    <col min="12971" max="12971" width="15.85546875" style="1" customWidth="1"/>
    <col min="12972" max="12972" width="17" style="1" customWidth="1"/>
    <col min="12973" max="12973" width="15" style="1" customWidth="1"/>
    <col min="12974" max="12976" width="8.85546875" style="1" customWidth="1"/>
    <col min="12977" max="12977" width="16.7109375" style="1" customWidth="1"/>
    <col min="12978" max="12978" width="14" style="1" customWidth="1"/>
    <col min="12979" max="12979" width="5.42578125" style="1" customWidth="1"/>
    <col min="12980" max="12980" width="15.28515625" style="1" bestFit="1" customWidth="1"/>
    <col min="12981" max="12981" width="11.42578125" style="1" bestFit="1" customWidth="1"/>
    <col min="12982" max="12982" width="12.140625" style="1" bestFit="1" customWidth="1"/>
    <col min="12983" max="12983" width="12" style="1" customWidth="1"/>
    <col min="12984" max="12984" width="13.42578125" style="1" customWidth="1"/>
    <col min="12985" max="12986" width="11.42578125" style="1" bestFit="1" customWidth="1"/>
    <col min="12987" max="13223" width="8.85546875" style="1"/>
    <col min="13224" max="13224" width="30.85546875" style="1" customWidth="1"/>
    <col min="13225" max="13226" width="8.85546875" style="1" customWidth="1"/>
    <col min="13227" max="13227" width="15.85546875" style="1" customWidth="1"/>
    <col min="13228" max="13228" width="17" style="1" customWidth="1"/>
    <col min="13229" max="13229" width="15" style="1" customWidth="1"/>
    <col min="13230" max="13232" width="8.85546875" style="1" customWidth="1"/>
    <col min="13233" max="13233" width="16.7109375" style="1" customWidth="1"/>
    <col min="13234" max="13234" width="14" style="1" customWidth="1"/>
    <col min="13235" max="13235" width="5.42578125" style="1" customWidth="1"/>
    <col min="13236" max="13236" width="15.28515625" style="1" bestFit="1" customWidth="1"/>
    <col min="13237" max="13237" width="11.42578125" style="1" bestFit="1" customWidth="1"/>
    <col min="13238" max="13238" width="12.140625" style="1" bestFit="1" customWidth="1"/>
    <col min="13239" max="13239" width="12" style="1" customWidth="1"/>
    <col min="13240" max="13240" width="13.42578125" style="1" customWidth="1"/>
    <col min="13241" max="13242" width="11.42578125" style="1" bestFit="1" customWidth="1"/>
    <col min="13243" max="13479" width="8.85546875" style="1"/>
    <col min="13480" max="13480" width="30.85546875" style="1" customWidth="1"/>
    <col min="13481" max="13482" width="8.85546875" style="1" customWidth="1"/>
    <col min="13483" max="13483" width="15.85546875" style="1" customWidth="1"/>
    <col min="13484" max="13484" width="17" style="1" customWidth="1"/>
    <col min="13485" max="13485" width="15" style="1" customWidth="1"/>
    <col min="13486" max="13488" width="8.85546875" style="1" customWidth="1"/>
    <col min="13489" max="13489" width="16.7109375" style="1" customWidth="1"/>
    <col min="13490" max="13490" width="14" style="1" customWidth="1"/>
    <col min="13491" max="13491" width="5.42578125" style="1" customWidth="1"/>
    <col min="13492" max="13492" width="15.28515625" style="1" bestFit="1" customWidth="1"/>
    <col min="13493" max="13493" width="11.42578125" style="1" bestFit="1" customWidth="1"/>
    <col min="13494" max="13494" width="12.140625" style="1" bestFit="1" customWidth="1"/>
    <col min="13495" max="13495" width="12" style="1" customWidth="1"/>
    <col min="13496" max="13496" width="13.42578125" style="1" customWidth="1"/>
    <col min="13497" max="13498" width="11.42578125" style="1" bestFit="1" customWidth="1"/>
    <col min="13499" max="13735" width="8.85546875" style="1"/>
    <col min="13736" max="13736" width="30.85546875" style="1" customWidth="1"/>
    <col min="13737" max="13738" width="8.85546875" style="1" customWidth="1"/>
    <col min="13739" max="13739" width="15.85546875" style="1" customWidth="1"/>
    <col min="13740" max="13740" width="17" style="1" customWidth="1"/>
    <col min="13741" max="13741" width="15" style="1" customWidth="1"/>
    <col min="13742" max="13744" width="8.85546875" style="1" customWidth="1"/>
    <col min="13745" max="13745" width="16.7109375" style="1" customWidth="1"/>
    <col min="13746" max="13746" width="14" style="1" customWidth="1"/>
    <col min="13747" max="13747" width="5.42578125" style="1" customWidth="1"/>
    <col min="13748" max="13748" width="15.28515625" style="1" bestFit="1" customWidth="1"/>
    <col min="13749" max="13749" width="11.42578125" style="1" bestFit="1" customWidth="1"/>
    <col min="13750" max="13750" width="12.140625" style="1" bestFit="1" customWidth="1"/>
    <col min="13751" max="13751" width="12" style="1" customWidth="1"/>
    <col min="13752" max="13752" width="13.42578125" style="1" customWidth="1"/>
    <col min="13753" max="13754" width="11.42578125" style="1" bestFit="1" customWidth="1"/>
    <col min="13755" max="13991" width="8.85546875" style="1"/>
    <col min="13992" max="13992" width="30.85546875" style="1" customWidth="1"/>
    <col min="13993" max="13994" width="8.85546875" style="1" customWidth="1"/>
    <col min="13995" max="13995" width="15.85546875" style="1" customWidth="1"/>
    <col min="13996" max="13996" width="17" style="1" customWidth="1"/>
    <col min="13997" max="13997" width="15" style="1" customWidth="1"/>
    <col min="13998" max="14000" width="8.85546875" style="1" customWidth="1"/>
    <col min="14001" max="14001" width="16.7109375" style="1" customWidth="1"/>
    <col min="14002" max="14002" width="14" style="1" customWidth="1"/>
    <col min="14003" max="14003" width="5.42578125" style="1" customWidth="1"/>
    <col min="14004" max="14004" width="15.28515625" style="1" bestFit="1" customWidth="1"/>
    <col min="14005" max="14005" width="11.42578125" style="1" bestFit="1" customWidth="1"/>
    <col min="14006" max="14006" width="12.140625" style="1" bestFit="1" customWidth="1"/>
    <col min="14007" max="14007" width="12" style="1" customWidth="1"/>
    <col min="14008" max="14008" width="13.42578125" style="1" customWidth="1"/>
    <col min="14009" max="14010" width="11.42578125" style="1" bestFit="1" customWidth="1"/>
    <col min="14011" max="14247" width="8.85546875" style="1"/>
    <col min="14248" max="14248" width="30.85546875" style="1" customWidth="1"/>
    <col min="14249" max="14250" width="8.85546875" style="1" customWidth="1"/>
    <col min="14251" max="14251" width="15.85546875" style="1" customWidth="1"/>
    <col min="14252" max="14252" width="17" style="1" customWidth="1"/>
    <col min="14253" max="14253" width="15" style="1" customWidth="1"/>
    <col min="14254" max="14256" width="8.85546875" style="1" customWidth="1"/>
    <col min="14257" max="14257" width="16.7109375" style="1" customWidth="1"/>
    <col min="14258" max="14258" width="14" style="1" customWidth="1"/>
    <col min="14259" max="14259" width="5.42578125" style="1" customWidth="1"/>
    <col min="14260" max="14260" width="15.28515625" style="1" bestFit="1" customWidth="1"/>
    <col min="14261" max="14261" width="11.42578125" style="1" bestFit="1" customWidth="1"/>
    <col min="14262" max="14262" width="12.140625" style="1" bestFit="1" customWidth="1"/>
    <col min="14263" max="14263" width="12" style="1" customWidth="1"/>
    <col min="14264" max="14264" width="13.42578125" style="1" customWidth="1"/>
    <col min="14265" max="14266" width="11.42578125" style="1" bestFit="1" customWidth="1"/>
    <col min="14267" max="14503" width="8.85546875" style="1"/>
    <col min="14504" max="14504" width="30.85546875" style="1" customWidth="1"/>
    <col min="14505" max="14506" width="8.85546875" style="1" customWidth="1"/>
    <col min="14507" max="14507" width="15.85546875" style="1" customWidth="1"/>
    <col min="14508" max="14508" width="17" style="1" customWidth="1"/>
    <col min="14509" max="14509" width="15" style="1" customWidth="1"/>
    <col min="14510" max="14512" width="8.85546875" style="1" customWidth="1"/>
    <col min="14513" max="14513" width="16.7109375" style="1" customWidth="1"/>
    <col min="14514" max="14514" width="14" style="1" customWidth="1"/>
    <col min="14515" max="14515" width="5.42578125" style="1" customWidth="1"/>
    <col min="14516" max="14516" width="15.28515625" style="1" bestFit="1" customWidth="1"/>
    <col min="14517" max="14517" width="11.42578125" style="1" bestFit="1" customWidth="1"/>
    <col min="14518" max="14518" width="12.140625" style="1" bestFit="1" customWidth="1"/>
    <col min="14519" max="14519" width="12" style="1" customWidth="1"/>
    <col min="14520" max="14520" width="13.42578125" style="1" customWidth="1"/>
    <col min="14521" max="14522" width="11.42578125" style="1" bestFit="1" customWidth="1"/>
    <col min="14523" max="14759" width="8.85546875" style="1"/>
    <col min="14760" max="14760" width="30.85546875" style="1" customWidth="1"/>
    <col min="14761" max="14762" width="8.85546875" style="1" customWidth="1"/>
    <col min="14763" max="14763" width="15.85546875" style="1" customWidth="1"/>
    <col min="14764" max="14764" width="17" style="1" customWidth="1"/>
    <col min="14765" max="14765" width="15" style="1" customWidth="1"/>
    <col min="14766" max="14768" width="8.85546875" style="1" customWidth="1"/>
    <col min="14769" max="14769" width="16.7109375" style="1" customWidth="1"/>
    <col min="14770" max="14770" width="14" style="1" customWidth="1"/>
    <col min="14771" max="14771" width="5.42578125" style="1" customWidth="1"/>
    <col min="14772" max="14772" width="15.28515625" style="1" bestFit="1" customWidth="1"/>
    <col min="14773" max="14773" width="11.42578125" style="1" bestFit="1" customWidth="1"/>
    <col min="14774" max="14774" width="12.140625" style="1" bestFit="1" customWidth="1"/>
    <col min="14775" max="14775" width="12" style="1" customWidth="1"/>
    <col min="14776" max="14776" width="13.42578125" style="1" customWidth="1"/>
    <col min="14777" max="14778" width="11.42578125" style="1" bestFit="1" customWidth="1"/>
    <col min="14779" max="15015" width="8.85546875" style="1"/>
    <col min="15016" max="15016" width="30.85546875" style="1" customWidth="1"/>
    <col min="15017" max="15018" width="8.85546875" style="1" customWidth="1"/>
    <col min="15019" max="15019" width="15.85546875" style="1" customWidth="1"/>
    <col min="15020" max="15020" width="17" style="1" customWidth="1"/>
    <col min="15021" max="15021" width="15" style="1" customWidth="1"/>
    <col min="15022" max="15024" width="8.85546875" style="1" customWidth="1"/>
    <col min="15025" max="15025" width="16.7109375" style="1" customWidth="1"/>
    <col min="15026" max="15026" width="14" style="1" customWidth="1"/>
    <col min="15027" max="15027" width="5.42578125" style="1" customWidth="1"/>
    <col min="15028" max="15028" width="15.28515625" style="1" bestFit="1" customWidth="1"/>
    <col min="15029" max="15029" width="11.42578125" style="1" bestFit="1" customWidth="1"/>
    <col min="15030" max="15030" width="12.140625" style="1" bestFit="1" customWidth="1"/>
    <col min="15031" max="15031" width="12" style="1" customWidth="1"/>
    <col min="15032" max="15032" width="13.42578125" style="1" customWidth="1"/>
    <col min="15033" max="15034" width="11.42578125" style="1" bestFit="1" customWidth="1"/>
    <col min="15035" max="15271" width="8.85546875" style="1"/>
    <col min="15272" max="15272" width="30.85546875" style="1" customWidth="1"/>
    <col min="15273" max="15274" width="8.85546875" style="1" customWidth="1"/>
    <col min="15275" max="15275" width="15.85546875" style="1" customWidth="1"/>
    <col min="15276" max="15276" width="17" style="1" customWidth="1"/>
    <col min="15277" max="15277" width="15" style="1" customWidth="1"/>
    <col min="15278" max="15280" width="8.85546875" style="1" customWidth="1"/>
    <col min="15281" max="15281" width="16.7109375" style="1" customWidth="1"/>
    <col min="15282" max="15282" width="14" style="1" customWidth="1"/>
    <col min="15283" max="15283" width="5.42578125" style="1" customWidth="1"/>
    <col min="15284" max="15284" width="15.28515625" style="1" bestFit="1" customWidth="1"/>
    <col min="15285" max="15285" width="11.42578125" style="1" bestFit="1" customWidth="1"/>
    <col min="15286" max="15286" width="12.140625" style="1" bestFit="1" customWidth="1"/>
    <col min="15287" max="15287" width="12" style="1" customWidth="1"/>
    <col min="15288" max="15288" width="13.42578125" style="1" customWidth="1"/>
    <col min="15289" max="15290" width="11.42578125" style="1" bestFit="1" customWidth="1"/>
    <col min="15291" max="15527" width="8.85546875" style="1"/>
    <col min="15528" max="15528" width="30.85546875" style="1" customWidth="1"/>
    <col min="15529" max="15530" width="8.85546875" style="1" customWidth="1"/>
    <col min="15531" max="15531" width="15.85546875" style="1" customWidth="1"/>
    <col min="15532" max="15532" width="17" style="1" customWidth="1"/>
    <col min="15533" max="15533" width="15" style="1" customWidth="1"/>
    <col min="15534" max="15536" width="8.85546875" style="1" customWidth="1"/>
    <col min="15537" max="15537" width="16.7109375" style="1" customWidth="1"/>
    <col min="15538" max="15538" width="14" style="1" customWidth="1"/>
    <col min="15539" max="15539" width="5.42578125" style="1" customWidth="1"/>
    <col min="15540" max="15540" width="15.28515625" style="1" bestFit="1" customWidth="1"/>
    <col min="15541" max="15541" width="11.42578125" style="1" bestFit="1" customWidth="1"/>
    <col min="15542" max="15542" width="12.140625" style="1" bestFit="1" customWidth="1"/>
    <col min="15543" max="15543" width="12" style="1" customWidth="1"/>
    <col min="15544" max="15544" width="13.42578125" style="1" customWidth="1"/>
    <col min="15545" max="15546" width="11.42578125" style="1" bestFit="1" customWidth="1"/>
    <col min="15547" max="15783" width="8.85546875" style="1"/>
    <col min="15784" max="15784" width="30.85546875" style="1" customWidth="1"/>
    <col min="15785" max="15786" width="8.85546875" style="1" customWidth="1"/>
    <col min="15787" max="15787" width="15.85546875" style="1" customWidth="1"/>
    <col min="15788" max="15788" width="17" style="1" customWidth="1"/>
    <col min="15789" max="15789" width="15" style="1" customWidth="1"/>
    <col min="15790" max="15792" width="8.85546875" style="1" customWidth="1"/>
    <col min="15793" max="15793" width="16.7109375" style="1" customWidth="1"/>
    <col min="15794" max="15794" width="14" style="1" customWidth="1"/>
    <col min="15795" max="15795" width="5.42578125" style="1" customWidth="1"/>
    <col min="15796" max="15796" width="15.28515625" style="1" bestFit="1" customWidth="1"/>
    <col min="15797" max="15797" width="11.42578125" style="1" bestFit="1" customWidth="1"/>
    <col min="15798" max="15798" width="12.140625" style="1" bestFit="1" customWidth="1"/>
    <col min="15799" max="15799" width="12" style="1" customWidth="1"/>
    <col min="15800" max="15800" width="13.42578125" style="1" customWidth="1"/>
    <col min="15801" max="15802" width="11.42578125" style="1" bestFit="1" customWidth="1"/>
    <col min="15803" max="16039" width="8.85546875" style="1"/>
    <col min="16040" max="16040" width="30.85546875" style="1" customWidth="1"/>
    <col min="16041" max="16042" width="8.85546875" style="1" customWidth="1"/>
    <col min="16043" max="16043" width="15.85546875" style="1" customWidth="1"/>
    <col min="16044" max="16044" width="17" style="1" customWidth="1"/>
    <col min="16045" max="16045" width="15" style="1" customWidth="1"/>
    <col min="16046" max="16048" width="8.85546875" style="1" customWidth="1"/>
    <col min="16049" max="16049" width="16.7109375" style="1" customWidth="1"/>
    <col min="16050" max="16050" width="14" style="1" customWidth="1"/>
    <col min="16051" max="16051" width="5.42578125" style="1" customWidth="1"/>
    <col min="16052" max="16052" width="15.28515625" style="1" bestFit="1" customWidth="1"/>
    <col min="16053" max="16053" width="11.42578125" style="1" bestFit="1" customWidth="1"/>
    <col min="16054" max="16054" width="12.140625" style="1" bestFit="1" customWidth="1"/>
    <col min="16055" max="16055" width="12" style="1" customWidth="1"/>
    <col min="16056" max="16056" width="13.42578125" style="1" customWidth="1"/>
    <col min="16057" max="16058" width="11.42578125" style="1" bestFit="1" customWidth="1"/>
    <col min="16059" max="16295" width="8.85546875" style="1"/>
    <col min="16296" max="16384" width="9.140625" style="1" customWidth="1"/>
  </cols>
  <sheetData>
    <row r="1" spans="1:24" ht="20.100000000000001" customHeight="1">
      <c r="A1" s="49" t="s">
        <v>0</v>
      </c>
      <c r="B1" s="49"/>
      <c r="C1" s="49"/>
      <c r="D1" s="49"/>
      <c r="E1" s="49"/>
      <c r="F1" s="49"/>
      <c r="G1" s="49"/>
      <c r="H1" s="49"/>
      <c r="I1" s="49"/>
      <c r="J1" s="49"/>
      <c r="K1" s="49"/>
      <c r="L1" s="49"/>
      <c r="M1" s="49"/>
      <c r="N1" s="45"/>
      <c r="O1" s="21"/>
      <c r="P1" s="21"/>
      <c r="Q1" s="21"/>
      <c r="R1" s="21"/>
      <c r="S1" s="21"/>
      <c r="T1" s="21"/>
      <c r="U1" s="21"/>
      <c r="V1" s="21"/>
      <c r="W1" s="21"/>
      <c r="X1" s="21"/>
    </row>
    <row r="2" spans="1:24" ht="20.100000000000001" customHeight="1">
      <c r="A2" s="49" t="s">
        <v>1</v>
      </c>
      <c r="B2" s="49"/>
      <c r="C2" s="49"/>
      <c r="D2" s="49"/>
      <c r="E2" s="49"/>
      <c r="F2" s="49"/>
      <c r="G2" s="49"/>
      <c r="H2" s="49"/>
      <c r="I2" s="49"/>
      <c r="J2" s="49"/>
      <c r="K2" s="49"/>
      <c r="L2" s="49"/>
      <c r="M2" s="49"/>
      <c r="N2" s="45"/>
      <c r="O2" s="21"/>
      <c r="P2" s="21"/>
      <c r="Q2" s="21"/>
      <c r="R2" s="21"/>
      <c r="S2" s="21"/>
      <c r="T2" s="21"/>
      <c r="U2" s="21"/>
      <c r="V2" s="21"/>
      <c r="W2" s="21"/>
      <c r="X2" s="21"/>
    </row>
    <row r="3" spans="1:24" ht="20.100000000000001" customHeight="1">
      <c r="A3" s="49" t="s">
        <v>2</v>
      </c>
      <c r="B3" s="49"/>
      <c r="C3" s="49"/>
      <c r="D3" s="49"/>
      <c r="E3" s="49"/>
      <c r="F3" s="49"/>
      <c r="G3" s="49"/>
      <c r="H3" s="49"/>
      <c r="I3" s="49"/>
      <c r="J3" s="49"/>
      <c r="K3" s="49"/>
      <c r="L3" s="49"/>
      <c r="M3" s="49"/>
      <c r="N3" s="45"/>
      <c r="O3" s="21"/>
      <c r="P3" s="21"/>
      <c r="Q3" s="21"/>
      <c r="R3" s="21"/>
      <c r="S3" s="21"/>
      <c r="T3" s="21"/>
      <c r="U3" s="21"/>
      <c r="V3" s="21"/>
      <c r="W3" s="21"/>
      <c r="X3" s="21"/>
    </row>
    <row r="4" spans="1:24" ht="20.100000000000001" customHeight="1">
      <c r="A4" s="49" t="s">
        <v>77</v>
      </c>
      <c r="B4" s="49"/>
      <c r="C4" s="49"/>
      <c r="D4" s="49"/>
      <c r="E4" s="49"/>
      <c r="F4" s="49"/>
      <c r="G4" s="49"/>
      <c r="H4" s="49"/>
      <c r="I4" s="49"/>
      <c r="J4" s="49"/>
      <c r="K4" s="49"/>
      <c r="L4" s="49"/>
      <c r="M4" s="49"/>
      <c r="N4" s="45"/>
      <c r="O4" s="21"/>
      <c r="P4" s="21"/>
      <c r="Q4" s="21"/>
      <c r="R4" s="21"/>
      <c r="S4" s="21"/>
      <c r="T4" s="21"/>
      <c r="U4" s="21"/>
      <c r="V4" s="21"/>
      <c r="W4" s="21"/>
      <c r="X4" s="21"/>
    </row>
    <row r="5" spans="1:24" ht="20.100000000000001" customHeight="1">
      <c r="A5" s="49"/>
      <c r="B5" s="49"/>
      <c r="C5" s="49"/>
      <c r="D5" s="49"/>
      <c r="E5" s="49"/>
      <c r="F5" s="49"/>
      <c r="G5" s="56"/>
      <c r="H5" s="49"/>
      <c r="I5" s="49"/>
      <c r="J5" s="49"/>
      <c r="K5" s="49"/>
      <c r="L5" s="49"/>
      <c r="M5" s="49"/>
      <c r="N5" s="45"/>
      <c r="O5" s="21"/>
      <c r="P5" s="21"/>
      <c r="Q5" s="21"/>
      <c r="R5" s="21"/>
      <c r="S5" s="21"/>
      <c r="T5" s="21"/>
      <c r="U5" s="21"/>
      <c r="V5" s="21"/>
      <c r="W5" s="21"/>
      <c r="X5" s="21"/>
    </row>
    <row r="6" spans="1:24" ht="36.6" customHeight="1" thickBot="1">
      <c r="A6" s="50"/>
      <c r="B6" s="50"/>
      <c r="C6" s="50"/>
      <c r="D6" s="54"/>
      <c r="E6" s="51"/>
      <c r="F6" s="51"/>
      <c r="G6" s="52"/>
      <c r="H6" s="51"/>
      <c r="I6" s="51"/>
      <c r="J6" s="51"/>
      <c r="K6" s="53"/>
      <c r="L6" s="51"/>
      <c r="M6" s="51"/>
      <c r="N6" s="47"/>
      <c r="O6" s="21"/>
      <c r="P6" s="21"/>
      <c r="Q6" s="21"/>
      <c r="R6" s="78" t="s">
        <v>3</v>
      </c>
      <c r="S6" s="21"/>
      <c r="T6" s="21"/>
      <c r="U6" s="21"/>
      <c r="V6" s="21"/>
      <c r="W6" s="21"/>
      <c r="X6" s="21"/>
    </row>
    <row r="7" spans="1:24" s="4" customFormat="1" ht="27.6" hidden="1" customHeight="1" thickBot="1">
      <c r="A7" s="3"/>
      <c r="B7" s="6"/>
      <c r="C7" s="6"/>
      <c r="D7" s="6" t="s">
        <v>4</v>
      </c>
      <c r="E7" s="19"/>
      <c r="F7" s="19" t="s">
        <v>5</v>
      </c>
      <c r="G7" s="19"/>
      <c r="H7" s="19"/>
      <c r="I7" s="19"/>
      <c r="J7" s="19"/>
      <c r="K7" s="19"/>
      <c r="L7" s="6" t="s">
        <v>6</v>
      </c>
      <c r="M7" s="19"/>
      <c r="N7" s="19"/>
      <c r="O7" s="83"/>
      <c r="P7" s="83"/>
      <c r="Q7" s="83"/>
      <c r="R7" s="83"/>
      <c r="S7" s="83"/>
      <c r="T7" s="83"/>
      <c r="U7" s="83"/>
      <c r="V7" s="83"/>
      <c r="W7" s="83"/>
      <c r="X7" s="83"/>
    </row>
    <row r="8" spans="1:24" ht="84.6" customHeight="1" thickBot="1">
      <c r="A8" s="11" t="s">
        <v>7</v>
      </c>
      <c r="B8" s="85" t="s">
        <v>78</v>
      </c>
      <c r="C8" s="12" t="s">
        <v>79</v>
      </c>
      <c r="D8" s="13" t="s">
        <v>80</v>
      </c>
      <c r="E8" s="13" t="s">
        <v>8</v>
      </c>
      <c r="F8" s="13" t="s">
        <v>81</v>
      </c>
      <c r="G8" s="31" t="s">
        <v>9</v>
      </c>
      <c r="H8" s="18" t="s">
        <v>72</v>
      </c>
      <c r="I8" s="18" t="s">
        <v>82</v>
      </c>
      <c r="J8" s="34" t="s">
        <v>73</v>
      </c>
      <c r="K8" s="18" t="s">
        <v>10</v>
      </c>
      <c r="L8" s="5" t="s">
        <v>11</v>
      </c>
      <c r="M8" s="5" t="s">
        <v>12</v>
      </c>
      <c r="N8" s="40"/>
      <c r="O8" s="21"/>
      <c r="P8" s="21"/>
      <c r="Q8" s="21"/>
      <c r="R8" s="118" t="str">
        <f>D8</f>
        <v>2024-25 First Generation Allocation</v>
      </c>
      <c r="S8" s="79"/>
      <c r="T8" s="79"/>
      <c r="U8" s="79"/>
      <c r="V8" s="79"/>
      <c r="W8" s="79"/>
      <c r="X8" s="79"/>
    </row>
    <row r="9" spans="1:24" ht="15" customHeight="1">
      <c r="A9" s="64" t="s">
        <v>13</v>
      </c>
      <c r="B9" s="105">
        <v>6146</v>
      </c>
      <c r="C9" s="69">
        <f>B9/$B$37</f>
        <v>2.962741572383739E-2</v>
      </c>
      <c r="D9" s="102">
        <f>X9</f>
        <v>78641</v>
      </c>
      <c r="E9" s="101">
        <f>D9/2</f>
        <v>39320.5</v>
      </c>
      <c r="F9" s="113">
        <v>39790</v>
      </c>
      <c r="G9" s="98">
        <f>+IF(F9&gt;=E9,D9,F9*2)</f>
        <v>78641</v>
      </c>
      <c r="H9" s="17">
        <f t="shared" ref="H9:H36" si="0">IF((E9-F9)&gt;0,(E9-F9),0)</f>
        <v>0</v>
      </c>
      <c r="I9" s="17">
        <f>IF((E9-F9)&lt;0,(F9-E9),0)</f>
        <v>469.5</v>
      </c>
      <c r="J9" s="17">
        <v>0</v>
      </c>
      <c r="K9" s="20">
        <f t="shared" ref="K9:K35" si="1">+IF(F9&gt;=E9,F9-E9,E9-D9)</f>
        <v>469.5</v>
      </c>
      <c r="L9" s="7">
        <f t="shared" ref="L9:L37" si="2">G9/D9</f>
        <v>1</v>
      </c>
      <c r="M9" s="7">
        <f t="shared" ref="M9:M37" si="3">F9/D9</f>
        <v>0.50597016823285568</v>
      </c>
      <c r="N9" s="41"/>
      <c r="O9" s="21"/>
      <c r="P9" s="21"/>
      <c r="Q9" s="21"/>
      <c r="R9" s="80">
        <f>IF($B$40=0,0,$B$40*C9)</f>
        <v>78640.997633084742</v>
      </c>
      <c r="S9" s="77">
        <f>(1000000-$R9)/100000000</f>
        <v>9.2135900236691524E-3</v>
      </c>
      <c r="T9" s="75">
        <f>ROUND(R9,4)</f>
        <v>78640.997600000002</v>
      </c>
      <c r="U9" s="76">
        <f>TRUNC(T9)</f>
        <v>78640</v>
      </c>
      <c r="V9" s="75">
        <f>T9-U9+$S9</f>
        <v>1.0068135900260906</v>
      </c>
      <c r="W9" s="77">
        <f>RANK(V9,V$9:V$36)</f>
        <v>1</v>
      </c>
      <c r="X9" s="77">
        <f>U9+(W9&lt;=V$39)</f>
        <v>78641</v>
      </c>
    </row>
    <row r="10" spans="1:24" ht="15" customHeight="1">
      <c r="A10" s="65" t="s">
        <v>14</v>
      </c>
      <c r="B10" s="106">
        <v>20166</v>
      </c>
      <c r="C10" s="70">
        <f t="shared" ref="C10:C36" si="4">B10/$B$37</f>
        <v>9.721224625559792E-2</v>
      </c>
      <c r="D10" s="103">
        <f t="shared" ref="D10:D36" si="5">X10</f>
        <v>258033</v>
      </c>
      <c r="E10" s="101">
        <f t="shared" ref="E10:E36" si="6">D10/2</f>
        <v>129016.5</v>
      </c>
      <c r="F10" s="114">
        <v>136339</v>
      </c>
      <c r="G10" s="99">
        <f t="shared" ref="G10:G36" si="7">+IF(F10&gt;=E10,D10,F10*2)</f>
        <v>258033</v>
      </c>
      <c r="H10" s="17">
        <f t="shared" si="0"/>
        <v>0</v>
      </c>
      <c r="I10" s="17">
        <f t="shared" ref="I10:I36" si="8">IF((E10-F10)&lt;0,(F10-E10),0)</f>
        <v>7322.5</v>
      </c>
      <c r="J10" s="33">
        <v>0</v>
      </c>
      <c r="K10" s="20">
        <f t="shared" si="1"/>
        <v>7322.5</v>
      </c>
      <c r="L10" s="7">
        <f t="shared" si="2"/>
        <v>1</v>
      </c>
      <c r="M10" s="7">
        <f t="shared" si="3"/>
        <v>0.52837815318195736</v>
      </c>
      <c r="N10" s="41"/>
      <c r="O10" s="21"/>
      <c r="P10" s="21"/>
      <c r="Q10" s="21"/>
      <c r="R10" s="80">
        <f t="shared" ref="R10:R36" si="9">IF($B$40=0,0,$B$40*C10)</f>
        <v>258033.57602811375</v>
      </c>
      <c r="S10" s="77">
        <f t="shared" ref="S10:S36" si="10">(1000000-$R10)/100000000</f>
        <v>7.4196642397188631E-3</v>
      </c>
      <c r="T10" s="75">
        <f t="shared" ref="T10:T36" si="11">ROUND(R10,4)</f>
        <v>258033.576</v>
      </c>
      <c r="U10" s="76">
        <f t="shared" ref="U10:U36" si="12">TRUNC(T10)</f>
        <v>258033</v>
      </c>
      <c r="V10" s="75">
        <f t="shared" ref="V10:V36" si="13">T10-U10+$S10</f>
        <v>0.58341966424065017</v>
      </c>
      <c r="W10" s="77">
        <f t="shared" ref="W10:W36" si="14">RANK(V10,V$9:V$36)</f>
        <v>17</v>
      </c>
      <c r="X10" s="77">
        <f t="shared" ref="X10:X36" si="15">U10+(W10&lt;=V$39)</f>
        <v>258033</v>
      </c>
    </row>
    <row r="11" spans="1:24" ht="15" customHeight="1">
      <c r="A11" s="65" t="s">
        <v>15</v>
      </c>
      <c r="B11" s="106">
        <v>3740</v>
      </c>
      <c r="C11" s="70">
        <f t="shared" si="4"/>
        <v>1.8029048943565221E-2</v>
      </c>
      <c r="D11" s="103">
        <f t="shared" si="5"/>
        <v>47855</v>
      </c>
      <c r="E11" s="101">
        <f t="shared" si="6"/>
        <v>23927.5</v>
      </c>
      <c r="F11" s="114">
        <v>23928</v>
      </c>
      <c r="G11" s="99">
        <f t="shared" si="7"/>
        <v>47855</v>
      </c>
      <c r="H11" s="17">
        <f t="shared" si="0"/>
        <v>0</v>
      </c>
      <c r="I11" s="17">
        <f t="shared" si="8"/>
        <v>0.5</v>
      </c>
      <c r="J11" s="33">
        <v>0</v>
      </c>
      <c r="K11" s="20">
        <f t="shared" si="1"/>
        <v>0.5</v>
      </c>
      <c r="L11" s="7">
        <f t="shared" si="2"/>
        <v>1</v>
      </c>
      <c r="M11" s="7">
        <f t="shared" si="3"/>
        <v>0.50001044822902518</v>
      </c>
      <c r="N11" s="41"/>
      <c r="O11" s="21"/>
      <c r="P11" s="21"/>
      <c r="Q11" s="21"/>
      <c r="R11" s="80">
        <f t="shared" si="9"/>
        <v>47855.081540471365</v>
      </c>
      <c r="S11" s="77">
        <f t="shared" si="10"/>
        <v>9.5214491845952865E-3</v>
      </c>
      <c r="T11" s="75">
        <f t="shared" si="11"/>
        <v>47855.0815</v>
      </c>
      <c r="U11" s="76">
        <f t="shared" si="12"/>
        <v>47855</v>
      </c>
      <c r="V11" s="75">
        <f t="shared" si="13"/>
        <v>9.1021449184828115E-2</v>
      </c>
      <c r="W11" s="77">
        <f t="shared" si="14"/>
        <v>28</v>
      </c>
      <c r="X11" s="77">
        <f t="shared" si="15"/>
        <v>47855</v>
      </c>
    </row>
    <row r="12" spans="1:24" ht="15" customHeight="1">
      <c r="A12" s="66" t="s">
        <v>16</v>
      </c>
      <c r="B12" s="106">
        <v>610</v>
      </c>
      <c r="C12" s="70">
        <f t="shared" si="4"/>
        <v>2.9405668063034185E-3</v>
      </c>
      <c r="D12" s="103">
        <f t="shared" si="5"/>
        <v>7805</v>
      </c>
      <c r="E12" s="101">
        <f t="shared" si="6"/>
        <v>3902.5</v>
      </c>
      <c r="F12" s="114">
        <v>3903</v>
      </c>
      <c r="G12" s="99">
        <f t="shared" si="7"/>
        <v>7805</v>
      </c>
      <c r="H12" s="17">
        <f t="shared" si="0"/>
        <v>0</v>
      </c>
      <c r="I12" s="17">
        <f t="shared" si="8"/>
        <v>0.5</v>
      </c>
      <c r="J12" s="33">
        <v>0</v>
      </c>
      <c r="K12" s="20">
        <f t="shared" si="1"/>
        <v>0.5</v>
      </c>
      <c r="L12" s="7">
        <f t="shared" si="2"/>
        <v>1</v>
      </c>
      <c r="M12" s="7">
        <f t="shared" si="3"/>
        <v>0.50006406149903904</v>
      </c>
      <c r="N12" s="41"/>
      <c r="O12" s="21"/>
      <c r="P12" s="21"/>
      <c r="Q12" s="21"/>
      <c r="R12" s="80">
        <f t="shared" si="9"/>
        <v>7805.2405721089654</v>
      </c>
      <c r="S12" s="77">
        <f t="shared" si="10"/>
        <v>9.9219475942789095E-3</v>
      </c>
      <c r="T12" s="75">
        <f t="shared" si="11"/>
        <v>7805.2406000000001</v>
      </c>
      <c r="U12" s="76">
        <f t="shared" si="12"/>
        <v>7805</v>
      </c>
      <c r="V12" s="75">
        <f t="shared" si="13"/>
        <v>0.25052194759436475</v>
      </c>
      <c r="W12" s="77">
        <f t="shared" si="14"/>
        <v>23</v>
      </c>
      <c r="X12" s="77">
        <f t="shared" si="15"/>
        <v>7805</v>
      </c>
    </row>
    <row r="13" spans="1:24" ht="15" customHeight="1">
      <c r="A13" s="66" t="s">
        <v>17</v>
      </c>
      <c r="B13" s="106">
        <v>6804</v>
      </c>
      <c r="C13" s="70">
        <f t="shared" si="4"/>
        <v>3.2799371393587635E-2</v>
      </c>
      <c r="D13" s="103">
        <f t="shared" si="5"/>
        <v>87060</v>
      </c>
      <c r="E13" s="101">
        <f t="shared" si="6"/>
        <v>43530</v>
      </c>
      <c r="F13" s="114">
        <v>43530</v>
      </c>
      <c r="G13" s="99">
        <f t="shared" si="7"/>
        <v>87060</v>
      </c>
      <c r="H13" s="17">
        <f t="shared" si="0"/>
        <v>0</v>
      </c>
      <c r="I13" s="17">
        <f t="shared" si="8"/>
        <v>0</v>
      </c>
      <c r="J13" s="33">
        <v>0</v>
      </c>
      <c r="K13" s="20">
        <f t="shared" si="1"/>
        <v>0</v>
      </c>
      <c r="L13" s="7">
        <f t="shared" si="2"/>
        <v>1</v>
      </c>
      <c r="M13" s="7">
        <f t="shared" si="3"/>
        <v>0.5</v>
      </c>
      <c r="N13" s="41"/>
      <c r="O13" s="21"/>
      <c r="P13" s="21"/>
      <c r="Q13" s="21"/>
      <c r="R13" s="80">
        <f t="shared" si="9"/>
        <v>87060.421069884251</v>
      </c>
      <c r="S13" s="77">
        <f t="shared" si="10"/>
        <v>9.1293957893011576E-3</v>
      </c>
      <c r="T13" s="75">
        <f t="shared" si="11"/>
        <v>87060.421100000007</v>
      </c>
      <c r="U13" s="76">
        <f t="shared" si="12"/>
        <v>87060</v>
      </c>
      <c r="V13" s="75">
        <f t="shared" si="13"/>
        <v>0.43022939579614639</v>
      </c>
      <c r="W13" s="77">
        <f t="shared" si="14"/>
        <v>20</v>
      </c>
      <c r="X13" s="77">
        <f t="shared" si="15"/>
        <v>87060</v>
      </c>
    </row>
    <row r="14" spans="1:24" ht="15" customHeight="1">
      <c r="A14" s="66" t="s">
        <v>18</v>
      </c>
      <c r="B14" s="106">
        <v>6920</v>
      </c>
      <c r="C14" s="70">
        <f t="shared" si="4"/>
        <v>3.3358561146917466E-2</v>
      </c>
      <c r="D14" s="103">
        <f t="shared" si="5"/>
        <v>88545</v>
      </c>
      <c r="E14" s="101">
        <f t="shared" si="6"/>
        <v>44272.5</v>
      </c>
      <c r="F14" s="114">
        <v>44273</v>
      </c>
      <c r="G14" s="99">
        <f t="shared" si="7"/>
        <v>88545</v>
      </c>
      <c r="H14" s="17">
        <f t="shared" si="0"/>
        <v>0</v>
      </c>
      <c r="I14" s="17">
        <f t="shared" si="8"/>
        <v>0.5</v>
      </c>
      <c r="J14" s="33">
        <v>0</v>
      </c>
      <c r="K14" s="20">
        <f t="shared" si="1"/>
        <v>0.5</v>
      </c>
      <c r="L14" s="7">
        <f t="shared" si="2"/>
        <v>1</v>
      </c>
      <c r="M14" s="7">
        <f t="shared" si="3"/>
        <v>0.50000564684623638</v>
      </c>
      <c r="N14" s="41"/>
      <c r="O14" s="21"/>
      <c r="P14" s="21"/>
      <c r="Q14" s="21"/>
      <c r="R14" s="80">
        <f t="shared" si="9"/>
        <v>88544.696326219739</v>
      </c>
      <c r="S14" s="77">
        <f t="shared" si="10"/>
        <v>9.114553036737803E-3</v>
      </c>
      <c r="T14" s="75">
        <f t="shared" si="11"/>
        <v>88544.696299999996</v>
      </c>
      <c r="U14" s="76">
        <f t="shared" si="12"/>
        <v>88544</v>
      </c>
      <c r="V14" s="75">
        <f t="shared" si="13"/>
        <v>0.70541455303270983</v>
      </c>
      <c r="W14" s="77">
        <f t="shared" si="14"/>
        <v>13</v>
      </c>
      <c r="X14" s="77">
        <f t="shared" si="15"/>
        <v>88545</v>
      </c>
    </row>
    <row r="15" spans="1:24" ht="15" customHeight="1">
      <c r="A15" s="66" t="s">
        <v>19</v>
      </c>
      <c r="B15" s="106">
        <v>12056</v>
      </c>
      <c r="C15" s="70">
        <f t="shared" si="4"/>
        <v>5.8117169535727889E-2</v>
      </c>
      <c r="D15" s="103">
        <f t="shared" si="5"/>
        <v>154262</v>
      </c>
      <c r="E15" s="101">
        <f t="shared" si="6"/>
        <v>77131</v>
      </c>
      <c r="F15" s="114">
        <v>77131</v>
      </c>
      <c r="G15" s="99">
        <f t="shared" si="7"/>
        <v>154262</v>
      </c>
      <c r="H15" s="17">
        <f t="shared" si="0"/>
        <v>0</v>
      </c>
      <c r="I15" s="17">
        <f t="shared" si="8"/>
        <v>0</v>
      </c>
      <c r="J15" s="33">
        <v>0</v>
      </c>
      <c r="K15" s="20">
        <f t="shared" si="1"/>
        <v>0</v>
      </c>
      <c r="L15" s="7">
        <f t="shared" si="2"/>
        <v>1</v>
      </c>
      <c r="M15" s="7">
        <f t="shared" si="3"/>
        <v>0.5</v>
      </c>
      <c r="N15" s="41"/>
      <c r="O15" s="21"/>
      <c r="P15" s="21"/>
      <c r="Q15" s="21"/>
      <c r="R15" s="80">
        <f t="shared" si="9"/>
        <v>154262.26284810767</v>
      </c>
      <c r="S15" s="77">
        <f t="shared" si="10"/>
        <v>8.4573773715189236E-3</v>
      </c>
      <c r="T15" s="75">
        <f t="shared" si="11"/>
        <v>154262.2628</v>
      </c>
      <c r="U15" s="76">
        <f t="shared" si="12"/>
        <v>154262</v>
      </c>
      <c r="V15" s="75">
        <f t="shared" si="13"/>
        <v>0.27125737736830585</v>
      </c>
      <c r="W15" s="77">
        <f t="shared" si="14"/>
        <v>22</v>
      </c>
      <c r="X15" s="77">
        <f t="shared" si="15"/>
        <v>154262</v>
      </c>
    </row>
    <row r="16" spans="1:24" ht="15" customHeight="1">
      <c r="A16" s="66" t="s">
        <v>20</v>
      </c>
      <c r="B16" s="106">
        <v>635</v>
      </c>
      <c r="C16" s="70">
        <f t="shared" si="4"/>
        <v>3.0610818393486403E-3</v>
      </c>
      <c r="D16" s="103">
        <f>X16</f>
        <v>8125</v>
      </c>
      <c r="E16" s="101">
        <f t="shared" si="6"/>
        <v>4062.5</v>
      </c>
      <c r="F16" s="114">
        <v>4063</v>
      </c>
      <c r="G16" s="99">
        <f t="shared" si="7"/>
        <v>8125</v>
      </c>
      <c r="H16" s="17">
        <f t="shared" si="0"/>
        <v>0</v>
      </c>
      <c r="I16" s="17">
        <f t="shared" si="8"/>
        <v>0.5</v>
      </c>
      <c r="J16" s="33">
        <v>0</v>
      </c>
      <c r="K16" s="20">
        <f t="shared" si="1"/>
        <v>0.5</v>
      </c>
      <c r="L16" s="7">
        <f t="shared" si="2"/>
        <v>1</v>
      </c>
      <c r="M16" s="7">
        <f t="shared" si="3"/>
        <v>0.50006153846153845</v>
      </c>
      <c r="N16" s="41"/>
      <c r="O16" s="21"/>
      <c r="P16" s="21"/>
      <c r="Q16" s="21"/>
      <c r="R16" s="80">
        <f t="shared" si="9"/>
        <v>8125.1274808019552</v>
      </c>
      <c r="S16" s="77">
        <f t="shared" si="10"/>
        <v>9.9187487251919792E-3</v>
      </c>
      <c r="T16" s="75">
        <f t="shared" si="11"/>
        <v>8125.1274999999996</v>
      </c>
      <c r="U16" s="76">
        <f t="shared" si="12"/>
        <v>8125</v>
      </c>
      <c r="V16" s="75">
        <f t="shared" si="13"/>
        <v>0.13741874872479179</v>
      </c>
      <c r="W16" s="77">
        <f t="shared" si="14"/>
        <v>26</v>
      </c>
      <c r="X16" s="77">
        <f t="shared" si="15"/>
        <v>8125</v>
      </c>
    </row>
    <row r="17" spans="1:24" ht="15" customHeight="1">
      <c r="A17" s="66" t="s">
        <v>21</v>
      </c>
      <c r="B17" s="106">
        <v>1957</v>
      </c>
      <c r="C17" s="70">
        <f t="shared" si="4"/>
        <v>9.4339167867799837E-3</v>
      </c>
      <c r="D17" s="103">
        <f t="shared" si="5"/>
        <v>25041</v>
      </c>
      <c r="E17" s="101">
        <f t="shared" si="6"/>
        <v>12520.5</v>
      </c>
      <c r="F17" s="114">
        <v>12521</v>
      </c>
      <c r="G17" s="99">
        <f t="shared" si="7"/>
        <v>25041</v>
      </c>
      <c r="H17" s="17">
        <f t="shared" si="0"/>
        <v>0</v>
      </c>
      <c r="I17" s="17">
        <f t="shared" si="8"/>
        <v>0.5</v>
      </c>
      <c r="J17" s="33">
        <v>0</v>
      </c>
      <c r="K17" s="20">
        <f t="shared" si="1"/>
        <v>0.5</v>
      </c>
      <c r="L17" s="7">
        <f t="shared" si="2"/>
        <v>1</v>
      </c>
      <c r="M17" s="7">
        <f t="shared" si="3"/>
        <v>0.5000199672537039</v>
      </c>
      <c r="N17" s="41"/>
      <c r="O17" s="21"/>
      <c r="P17" s="21"/>
      <c r="Q17" s="21"/>
      <c r="R17" s="80">
        <f t="shared" si="9"/>
        <v>25040.747212487287</v>
      </c>
      <c r="S17" s="77">
        <f t="shared" si="10"/>
        <v>9.7495925278751269E-3</v>
      </c>
      <c r="T17" s="75">
        <f t="shared" si="11"/>
        <v>25040.747200000002</v>
      </c>
      <c r="U17" s="76">
        <f t="shared" si="12"/>
        <v>25040</v>
      </c>
      <c r="V17" s="75">
        <f t="shared" si="13"/>
        <v>0.75694959252948746</v>
      </c>
      <c r="W17" s="77">
        <f t="shared" si="14"/>
        <v>11</v>
      </c>
      <c r="X17" s="77">
        <f t="shared" si="15"/>
        <v>25041</v>
      </c>
    </row>
    <row r="18" spans="1:24" ht="15" customHeight="1">
      <c r="A18" s="66" t="s">
        <v>22</v>
      </c>
      <c r="B18" s="106">
        <v>13962</v>
      </c>
      <c r="C18" s="70">
        <f t="shared" si="4"/>
        <v>6.7305235655095622E-2</v>
      </c>
      <c r="D18" s="103">
        <f t="shared" si="5"/>
        <v>178650</v>
      </c>
      <c r="E18" s="101">
        <f t="shared" si="6"/>
        <v>89325</v>
      </c>
      <c r="F18" s="114">
        <v>89325</v>
      </c>
      <c r="G18" s="99">
        <f t="shared" si="7"/>
        <v>178650</v>
      </c>
      <c r="H18" s="17">
        <f t="shared" si="0"/>
        <v>0</v>
      </c>
      <c r="I18" s="17">
        <f t="shared" si="8"/>
        <v>0</v>
      </c>
      <c r="J18" s="33">
        <v>0</v>
      </c>
      <c r="K18" s="20">
        <f t="shared" si="1"/>
        <v>0</v>
      </c>
      <c r="L18" s="7">
        <f t="shared" si="2"/>
        <v>1</v>
      </c>
      <c r="M18" s="7">
        <f t="shared" si="3"/>
        <v>0.5</v>
      </c>
      <c r="N18" s="41"/>
      <c r="O18" s="21"/>
      <c r="P18" s="21"/>
      <c r="Q18" s="21"/>
      <c r="R18" s="80">
        <f t="shared" si="9"/>
        <v>178650.44076686128</v>
      </c>
      <c r="S18" s="77">
        <f t="shared" si="10"/>
        <v>8.2134955923313865E-3</v>
      </c>
      <c r="T18" s="75">
        <f t="shared" si="11"/>
        <v>178650.44080000001</v>
      </c>
      <c r="U18" s="76">
        <f t="shared" si="12"/>
        <v>178650</v>
      </c>
      <c r="V18" s="75">
        <f t="shared" si="13"/>
        <v>0.4490134956035538</v>
      </c>
      <c r="W18" s="77">
        <f t="shared" si="14"/>
        <v>19</v>
      </c>
      <c r="X18" s="77">
        <f t="shared" si="15"/>
        <v>178650</v>
      </c>
    </row>
    <row r="19" spans="1:24" ht="15" customHeight="1">
      <c r="A19" s="66" t="s">
        <v>23</v>
      </c>
      <c r="B19" s="106">
        <v>7119</v>
      </c>
      <c r="C19" s="70">
        <f t="shared" si="4"/>
        <v>3.4317860809957433E-2</v>
      </c>
      <c r="D19" s="103">
        <f t="shared" si="5"/>
        <v>91091</v>
      </c>
      <c r="E19" s="101">
        <f t="shared" si="6"/>
        <v>45545.5</v>
      </c>
      <c r="F19" s="114">
        <v>64621</v>
      </c>
      <c r="G19" s="99">
        <f t="shared" si="7"/>
        <v>91091</v>
      </c>
      <c r="H19" s="17">
        <f t="shared" si="0"/>
        <v>0</v>
      </c>
      <c r="I19" s="17">
        <f t="shared" si="8"/>
        <v>19075.5</v>
      </c>
      <c r="J19" s="33">
        <v>0</v>
      </c>
      <c r="K19" s="20">
        <f t="shared" si="1"/>
        <v>19075.5</v>
      </c>
      <c r="L19" s="7">
        <f t="shared" si="2"/>
        <v>1</v>
      </c>
      <c r="M19" s="7">
        <f t="shared" si="3"/>
        <v>0.70941146765322594</v>
      </c>
      <c r="N19" s="41"/>
      <c r="O19" s="21"/>
      <c r="P19" s="21"/>
      <c r="Q19" s="21"/>
      <c r="R19" s="80">
        <f t="shared" si="9"/>
        <v>91090.99611941594</v>
      </c>
      <c r="S19" s="77">
        <f t="shared" si="10"/>
        <v>9.0890900388058398E-3</v>
      </c>
      <c r="T19" s="75">
        <f t="shared" si="11"/>
        <v>91090.996100000004</v>
      </c>
      <c r="U19" s="76">
        <f t="shared" si="12"/>
        <v>91090</v>
      </c>
      <c r="V19" s="75">
        <f t="shared" si="13"/>
        <v>1.0051890900427407</v>
      </c>
      <c r="W19" s="77">
        <f t="shared" si="14"/>
        <v>2</v>
      </c>
      <c r="X19" s="77">
        <f t="shared" si="15"/>
        <v>91091</v>
      </c>
    </row>
    <row r="20" spans="1:24" ht="15" customHeight="1">
      <c r="A20" s="66" t="s">
        <v>24</v>
      </c>
      <c r="B20" s="106">
        <v>1699</v>
      </c>
      <c r="C20" s="70">
        <f t="shared" si="4"/>
        <v>8.1902016457532905E-3</v>
      </c>
      <c r="D20" s="103">
        <f t="shared" si="5"/>
        <v>21739</v>
      </c>
      <c r="E20" s="101">
        <f t="shared" si="6"/>
        <v>10869.5</v>
      </c>
      <c r="F20" s="114">
        <v>10870</v>
      </c>
      <c r="G20" s="99">
        <f t="shared" si="7"/>
        <v>21739</v>
      </c>
      <c r="H20" s="17">
        <f t="shared" si="0"/>
        <v>0</v>
      </c>
      <c r="I20" s="17">
        <f t="shared" si="8"/>
        <v>0.5</v>
      </c>
      <c r="J20" s="33">
        <v>0</v>
      </c>
      <c r="K20" s="20">
        <f t="shared" si="1"/>
        <v>0.5</v>
      </c>
      <c r="L20" s="7">
        <f t="shared" si="2"/>
        <v>1</v>
      </c>
      <c r="M20" s="7">
        <f t="shared" si="3"/>
        <v>0.50002300013800083</v>
      </c>
      <c r="N20" s="41"/>
      <c r="O20" s="21"/>
      <c r="P20" s="21"/>
      <c r="Q20" s="21"/>
      <c r="R20" s="80">
        <f t="shared" si="9"/>
        <v>21739.514314775624</v>
      </c>
      <c r="S20" s="77">
        <f t="shared" si="10"/>
        <v>9.782604856852244E-3</v>
      </c>
      <c r="T20" s="75">
        <f t="shared" si="11"/>
        <v>21739.514299999999</v>
      </c>
      <c r="U20" s="76">
        <f t="shared" si="12"/>
        <v>21739</v>
      </c>
      <c r="V20" s="75">
        <f t="shared" si="13"/>
        <v>0.52408260485576375</v>
      </c>
      <c r="W20" s="77">
        <f t="shared" si="14"/>
        <v>18</v>
      </c>
      <c r="X20" s="77">
        <f t="shared" si="15"/>
        <v>21739</v>
      </c>
    </row>
    <row r="21" spans="1:24" ht="15" customHeight="1">
      <c r="A21" s="66" t="s">
        <v>25</v>
      </c>
      <c r="B21" s="106">
        <v>2045</v>
      </c>
      <c r="C21" s="70">
        <f t="shared" si="4"/>
        <v>9.8581297030991642E-3</v>
      </c>
      <c r="D21" s="103">
        <f t="shared" si="5"/>
        <v>26167</v>
      </c>
      <c r="E21" s="101">
        <f t="shared" si="6"/>
        <v>13083.5</v>
      </c>
      <c r="F21" s="114">
        <v>13084</v>
      </c>
      <c r="G21" s="99">
        <f t="shared" si="7"/>
        <v>26167</v>
      </c>
      <c r="H21" s="17">
        <f t="shared" si="0"/>
        <v>0</v>
      </c>
      <c r="I21" s="17">
        <f t="shared" si="8"/>
        <v>0.5</v>
      </c>
      <c r="J21" s="33">
        <v>0</v>
      </c>
      <c r="K21" s="20">
        <f t="shared" si="1"/>
        <v>0.5</v>
      </c>
      <c r="L21" s="7">
        <f t="shared" si="2"/>
        <v>1</v>
      </c>
      <c r="M21" s="7">
        <f t="shared" si="3"/>
        <v>0.50001910803684024</v>
      </c>
      <c r="N21" s="41"/>
      <c r="O21" s="21"/>
      <c r="P21" s="21"/>
      <c r="Q21" s="21"/>
      <c r="R21" s="80">
        <f t="shared" si="9"/>
        <v>26166.74913108661</v>
      </c>
      <c r="S21" s="77">
        <f t="shared" si="10"/>
        <v>9.7383325086891331E-3</v>
      </c>
      <c r="T21" s="75">
        <f t="shared" si="11"/>
        <v>26166.749100000001</v>
      </c>
      <c r="U21" s="76">
        <f t="shared" si="12"/>
        <v>26166</v>
      </c>
      <c r="V21" s="75">
        <f t="shared" si="13"/>
        <v>0.7588383325095972</v>
      </c>
      <c r="W21" s="77">
        <f t="shared" si="14"/>
        <v>10</v>
      </c>
      <c r="X21" s="77">
        <f t="shared" si="15"/>
        <v>26167</v>
      </c>
    </row>
    <row r="22" spans="1:24" ht="15" customHeight="1">
      <c r="A22" s="66" t="s">
        <v>26</v>
      </c>
      <c r="B22" s="106">
        <v>4026</v>
      </c>
      <c r="C22" s="70">
        <f t="shared" si="4"/>
        <v>1.9407740921602561E-2</v>
      </c>
      <c r="D22" s="103">
        <f t="shared" si="5"/>
        <v>51515</v>
      </c>
      <c r="E22" s="101">
        <f t="shared" si="6"/>
        <v>25757.5</v>
      </c>
      <c r="F22" s="114">
        <v>25758</v>
      </c>
      <c r="G22" s="99">
        <f t="shared" si="7"/>
        <v>51515</v>
      </c>
      <c r="H22" s="17">
        <f t="shared" si="0"/>
        <v>0</v>
      </c>
      <c r="I22" s="17">
        <f t="shared" si="8"/>
        <v>0.5</v>
      </c>
      <c r="J22" s="33">
        <v>0</v>
      </c>
      <c r="K22" s="20">
        <f t="shared" si="1"/>
        <v>0.5</v>
      </c>
      <c r="L22" s="7">
        <f t="shared" si="2"/>
        <v>1</v>
      </c>
      <c r="M22" s="7">
        <f t="shared" si="3"/>
        <v>0.50000970591089977</v>
      </c>
      <c r="N22" s="41"/>
      <c r="O22" s="21"/>
      <c r="P22" s="21"/>
      <c r="Q22" s="21"/>
      <c r="R22" s="80">
        <f t="shared" si="9"/>
        <v>51514.587775919172</v>
      </c>
      <c r="S22" s="77">
        <f t="shared" si="10"/>
        <v>9.4848541222408086E-3</v>
      </c>
      <c r="T22" s="75">
        <f t="shared" si="11"/>
        <v>51514.587800000001</v>
      </c>
      <c r="U22" s="76">
        <f t="shared" si="12"/>
        <v>51514</v>
      </c>
      <c r="V22" s="75">
        <f t="shared" si="13"/>
        <v>0.59728485412339327</v>
      </c>
      <c r="W22" s="77">
        <f t="shared" si="14"/>
        <v>15</v>
      </c>
      <c r="X22" s="77">
        <f t="shared" si="15"/>
        <v>51515</v>
      </c>
    </row>
    <row r="23" spans="1:24" ht="15" customHeight="1">
      <c r="A23" s="66" t="s">
        <v>27</v>
      </c>
      <c r="B23" s="106">
        <v>29050</v>
      </c>
      <c r="C23" s="70">
        <f>B23/$B$37</f>
        <v>0.14003846839854803</v>
      </c>
      <c r="D23" s="103">
        <f t="shared" si="5"/>
        <v>371709</v>
      </c>
      <c r="E23" s="101">
        <f t="shared" si="6"/>
        <v>185854.5</v>
      </c>
      <c r="F23" s="114">
        <v>1214334</v>
      </c>
      <c r="G23" s="99">
        <f t="shared" si="7"/>
        <v>371709</v>
      </c>
      <c r="H23" s="17">
        <f t="shared" si="0"/>
        <v>0</v>
      </c>
      <c r="I23" s="17">
        <f t="shared" si="8"/>
        <v>1028479.5</v>
      </c>
      <c r="J23" s="33">
        <v>0</v>
      </c>
      <c r="K23" s="20">
        <f t="shared" si="1"/>
        <v>1028479.5</v>
      </c>
      <c r="L23" s="7">
        <f t="shared" si="2"/>
        <v>1</v>
      </c>
      <c r="M23" s="7">
        <f t="shared" si="3"/>
        <v>3.2668942640614027</v>
      </c>
      <c r="N23" s="41"/>
      <c r="O23" s="21"/>
      <c r="P23" s="21"/>
      <c r="Q23" s="21"/>
      <c r="R23" s="80">
        <f t="shared" si="9"/>
        <v>371708.58790125477</v>
      </c>
      <c r="S23" s="77">
        <f t="shared" si="10"/>
        <v>6.2829141209874524E-3</v>
      </c>
      <c r="T23" s="75">
        <f t="shared" si="11"/>
        <v>371708.58789999998</v>
      </c>
      <c r="U23" s="76">
        <f t="shared" si="12"/>
        <v>371708</v>
      </c>
      <c r="V23" s="75">
        <f t="shared" si="13"/>
        <v>0.59418291410506185</v>
      </c>
      <c r="W23" s="77">
        <f t="shared" si="14"/>
        <v>16</v>
      </c>
      <c r="X23" s="77">
        <f t="shared" si="15"/>
        <v>371709</v>
      </c>
    </row>
    <row r="24" spans="1:24" ht="15" customHeight="1">
      <c r="A24" s="66" t="s">
        <v>28</v>
      </c>
      <c r="B24" s="106">
        <v>627</v>
      </c>
      <c r="C24" s="71">
        <f t="shared" si="4"/>
        <v>3.0225170287741694E-3</v>
      </c>
      <c r="D24" s="103">
        <f t="shared" si="5"/>
        <v>8023</v>
      </c>
      <c r="E24" s="101">
        <f t="shared" si="6"/>
        <v>4011.5</v>
      </c>
      <c r="F24" s="114">
        <v>4012</v>
      </c>
      <c r="G24" s="99">
        <f t="shared" si="7"/>
        <v>8023</v>
      </c>
      <c r="H24" s="17">
        <f t="shared" si="0"/>
        <v>0</v>
      </c>
      <c r="I24" s="17">
        <f t="shared" si="8"/>
        <v>0.5</v>
      </c>
      <c r="J24" s="33">
        <v>0</v>
      </c>
      <c r="K24" s="20">
        <f t="shared" si="1"/>
        <v>0.5</v>
      </c>
      <c r="L24" s="7">
        <f t="shared" si="2"/>
        <v>1</v>
      </c>
      <c r="M24" s="7">
        <f t="shared" si="3"/>
        <v>0.50006232082762059</v>
      </c>
      <c r="N24" s="41"/>
      <c r="O24" s="21"/>
      <c r="P24" s="21"/>
      <c r="Q24" s="21"/>
      <c r="R24" s="80">
        <f t="shared" si="9"/>
        <v>8022.7636700201983</v>
      </c>
      <c r="S24" s="77">
        <f t="shared" si="10"/>
        <v>9.9197723632997985E-3</v>
      </c>
      <c r="T24" s="75">
        <f t="shared" si="11"/>
        <v>8022.7637000000004</v>
      </c>
      <c r="U24" s="76">
        <f t="shared" si="12"/>
        <v>8022</v>
      </c>
      <c r="V24" s="75">
        <f t="shared" si="13"/>
        <v>0.77361977236372614</v>
      </c>
      <c r="W24" s="77">
        <f t="shared" si="14"/>
        <v>8</v>
      </c>
      <c r="X24" s="77">
        <f t="shared" si="15"/>
        <v>8023</v>
      </c>
    </row>
    <row r="25" spans="1:24" ht="15" customHeight="1">
      <c r="A25" s="66" t="s">
        <v>29</v>
      </c>
      <c r="B25" s="106">
        <v>1612</v>
      </c>
      <c r="C25" s="70">
        <f t="shared" si="4"/>
        <v>7.7708093307559184E-3</v>
      </c>
      <c r="D25" s="103">
        <f t="shared" si="5"/>
        <v>20626</v>
      </c>
      <c r="E25" s="101">
        <f t="shared" si="6"/>
        <v>10313</v>
      </c>
      <c r="F25" s="114">
        <v>11391</v>
      </c>
      <c r="G25" s="99">
        <f t="shared" si="7"/>
        <v>20626</v>
      </c>
      <c r="H25" s="17">
        <f t="shared" si="0"/>
        <v>0</v>
      </c>
      <c r="I25" s="17">
        <f t="shared" si="8"/>
        <v>1078</v>
      </c>
      <c r="J25" s="33">
        <v>0</v>
      </c>
      <c r="K25" s="20">
        <f t="shared" si="1"/>
        <v>1078</v>
      </c>
      <c r="L25" s="7">
        <f t="shared" si="2"/>
        <v>1</v>
      </c>
      <c r="M25" s="7">
        <f t="shared" si="3"/>
        <v>0.55226413264811403</v>
      </c>
      <c r="N25" s="41"/>
      <c r="O25" s="21"/>
      <c r="P25" s="21"/>
      <c r="Q25" s="21"/>
      <c r="R25" s="80">
        <f t="shared" si="9"/>
        <v>20626.307872524019</v>
      </c>
      <c r="S25" s="77">
        <f t="shared" si="10"/>
        <v>9.7937369212747604E-3</v>
      </c>
      <c r="T25" s="75">
        <f t="shared" si="11"/>
        <v>20626.3079</v>
      </c>
      <c r="U25" s="76">
        <f t="shared" si="12"/>
        <v>20626</v>
      </c>
      <c r="V25" s="75">
        <f t="shared" si="13"/>
        <v>0.31769373692106523</v>
      </c>
      <c r="W25" s="77">
        <f t="shared" si="14"/>
        <v>21</v>
      </c>
      <c r="X25" s="77">
        <f t="shared" si="15"/>
        <v>20626</v>
      </c>
    </row>
    <row r="26" spans="1:24" ht="15" customHeight="1">
      <c r="A26" s="66" t="s">
        <v>30</v>
      </c>
      <c r="B26" s="106">
        <v>15173</v>
      </c>
      <c r="C26" s="70">
        <f t="shared" si="4"/>
        <v>7.3142983855806171E-2</v>
      </c>
      <c r="D26" s="103">
        <f t="shared" si="5"/>
        <v>194146</v>
      </c>
      <c r="E26" s="101">
        <f t="shared" si="6"/>
        <v>97073</v>
      </c>
      <c r="F26" s="114">
        <v>97073</v>
      </c>
      <c r="G26" s="99">
        <f t="shared" si="7"/>
        <v>194146</v>
      </c>
      <c r="H26" s="17">
        <f t="shared" si="0"/>
        <v>0</v>
      </c>
      <c r="I26" s="17">
        <f t="shared" si="8"/>
        <v>0</v>
      </c>
      <c r="J26" s="33">
        <v>0</v>
      </c>
      <c r="K26" s="20">
        <f t="shared" si="1"/>
        <v>0</v>
      </c>
      <c r="L26" s="57">
        <f t="shared" si="2"/>
        <v>1</v>
      </c>
      <c r="M26" s="7">
        <f t="shared" si="3"/>
        <v>0.5</v>
      </c>
      <c r="N26" s="41"/>
      <c r="O26" s="21"/>
      <c r="P26" s="21"/>
      <c r="Q26" s="21"/>
      <c r="R26" s="80">
        <f t="shared" si="9"/>
        <v>194145.7626239497</v>
      </c>
      <c r="S26" s="77">
        <f t="shared" si="10"/>
        <v>8.0585423737605036E-3</v>
      </c>
      <c r="T26" s="75">
        <f t="shared" si="11"/>
        <v>194145.76259999999</v>
      </c>
      <c r="U26" s="76">
        <f t="shared" si="12"/>
        <v>194145</v>
      </c>
      <c r="V26" s="75">
        <f t="shared" si="13"/>
        <v>0.77065854236104792</v>
      </c>
      <c r="W26" s="77">
        <f t="shared" si="14"/>
        <v>9</v>
      </c>
      <c r="X26" s="77">
        <f t="shared" si="15"/>
        <v>194146</v>
      </c>
    </row>
    <row r="27" spans="1:24" ht="15" customHeight="1">
      <c r="A27" s="66" t="s">
        <v>31</v>
      </c>
      <c r="B27" s="106">
        <v>4126</v>
      </c>
      <c r="C27" s="70">
        <f t="shared" si="4"/>
        <v>1.9889801053783449E-2</v>
      </c>
      <c r="D27" s="103">
        <f t="shared" si="5"/>
        <v>52794</v>
      </c>
      <c r="E27" s="101">
        <f t="shared" si="6"/>
        <v>26397</v>
      </c>
      <c r="F27" s="114">
        <v>26397</v>
      </c>
      <c r="G27" s="99">
        <f t="shared" si="7"/>
        <v>52794</v>
      </c>
      <c r="H27" s="17">
        <f t="shared" si="0"/>
        <v>0</v>
      </c>
      <c r="I27" s="17">
        <f t="shared" si="8"/>
        <v>0</v>
      </c>
      <c r="J27" s="33">
        <v>0</v>
      </c>
      <c r="K27" s="20">
        <f t="shared" si="1"/>
        <v>0</v>
      </c>
      <c r="L27" s="7">
        <f t="shared" si="2"/>
        <v>1</v>
      </c>
      <c r="M27" s="7">
        <f t="shared" si="3"/>
        <v>0.5</v>
      </c>
      <c r="N27" s="41"/>
      <c r="O27" s="21"/>
      <c r="P27" s="21"/>
      <c r="Q27" s="21"/>
      <c r="R27" s="80">
        <f t="shared" si="9"/>
        <v>52794.135410691131</v>
      </c>
      <c r="S27" s="77">
        <f t="shared" si="10"/>
        <v>9.4720586458930892E-3</v>
      </c>
      <c r="T27" s="75">
        <f t="shared" si="11"/>
        <v>52794.135399999999</v>
      </c>
      <c r="U27" s="76">
        <f t="shared" si="12"/>
        <v>52794</v>
      </c>
      <c r="V27" s="75">
        <f t="shared" si="13"/>
        <v>0.14487205864510147</v>
      </c>
      <c r="W27" s="77">
        <f t="shared" si="14"/>
        <v>25</v>
      </c>
      <c r="X27" s="77">
        <f t="shared" si="15"/>
        <v>52794</v>
      </c>
    </row>
    <row r="28" spans="1:24" ht="15" customHeight="1">
      <c r="A28" s="66" t="s">
        <v>32</v>
      </c>
      <c r="B28" s="106">
        <v>4406</v>
      </c>
      <c r="C28" s="70">
        <f t="shared" si="4"/>
        <v>2.1239569423889937E-2</v>
      </c>
      <c r="D28" s="103">
        <f t="shared" si="5"/>
        <v>56377</v>
      </c>
      <c r="E28" s="101">
        <f t="shared" si="6"/>
        <v>28188.5</v>
      </c>
      <c r="F28" s="114">
        <v>36569</v>
      </c>
      <c r="G28" s="99">
        <f t="shared" si="7"/>
        <v>56377</v>
      </c>
      <c r="H28" s="17">
        <f t="shared" si="0"/>
        <v>0</v>
      </c>
      <c r="I28" s="17">
        <f t="shared" si="8"/>
        <v>8380.5</v>
      </c>
      <c r="J28" s="33">
        <v>0</v>
      </c>
      <c r="K28" s="20">
        <f t="shared" si="1"/>
        <v>8380.5</v>
      </c>
      <c r="L28" s="7">
        <f t="shared" si="2"/>
        <v>1</v>
      </c>
      <c r="M28" s="7">
        <f t="shared" si="3"/>
        <v>0.64865104563917908</v>
      </c>
      <c r="N28" s="41"/>
      <c r="O28" s="21"/>
      <c r="P28" s="21"/>
      <c r="Q28" s="21"/>
      <c r="R28" s="80">
        <f t="shared" si="9"/>
        <v>56376.868788052627</v>
      </c>
      <c r="S28" s="77">
        <f t="shared" si="10"/>
        <v>9.4362313121194741E-3</v>
      </c>
      <c r="T28" s="75">
        <f t="shared" si="11"/>
        <v>56376.868799999997</v>
      </c>
      <c r="U28" s="76">
        <f t="shared" si="12"/>
        <v>56376</v>
      </c>
      <c r="V28" s="75">
        <f t="shared" si="13"/>
        <v>0.87823623130867357</v>
      </c>
      <c r="W28" s="77">
        <f t="shared" si="14"/>
        <v>5</v>
      </c>
      <c r="X28" s="77">
        <f t="shared" si="15"/>
        <v>56377</v>
      </c>
    </row>
    <row r="29" spans="1:24" ht="15" customHeight="1">
      <c r="A29" s="66" t="s">
        <v>33</v>
      </c>
      <c r="B29" s="106">
        <v>3972</v>
      </c>
      <c r="C29" s="70">
        <f t="shared" si="4"/>
        <v>1.9147428450224883E-2</v>
      </c>
      <c r="D29" s="103">
        <f t="shared" si="5"/>
        <v>50824</v>
      </c>
      <c r="E29" s="101">
        <f t="shared" si="6"/>
        <v>25412</v>
      </c>
      <c r="F29" s="114">
        <v>25412</v>
      </c>
      <c r="G29" s="99">
        <f t="shared" si="7"/>
        <v>50824</v>
      </c>
      <c r="H29" s="17">
        <f t="shared" si="0"/>
        <v>0</v>
      </c>
      <c r="I29" s="17">
        <f t="shared" si="8"/>
        <v>0</v>
      </c>
      <c r="J29" s="33">
        <v>0</v>
      </c>
      <c r="K29" s="20">
        <f t="shared" si="1"/>
        <v>0</v>
      </c>
      <c r="L29" s="7">
        <f t="shared" si="2"/>
        <v>1</v>
      </c>
      <c r="M29" s="7">
        <f t="shared" si="3"/>
        <v>0.5</v>
      </c>
      <c r="N29" s="41"/>
      <c r="O29" s="21"/>
      <c r="P29" s="21"/>
      <c r="Q29" s="21"/>
      <c r="R29" s="80">
        <f t="shared" si="9"/>
        <v>50823.632053142312</v>
      </c>
      <c r="S29" s="77">
        <f t="shared" si="10"/>
        <v>9.4917636794685772E-3</v>
      </c>
      <c r="T29" s="75">
        <f t="shared" si="11"/>
        <v>50823.632100000003</v>
      </c>
      <c r="U29" s="76">
        <f t="shared" si="12"/>
        <v>50823</v>
      </c>
      <c r="V29" s="75">
        <f t="shared" si="13"/>
        <v>0.64159176368200643</v>
      </c>
      <c r="W29" s="77">
        <f t="shared" si="14"/>
        <v>14</v>
      </c>
      <c r="X29" s="77">
        <f t="shared" si="15"/>
        <v>50824</v>
      </c>
    </row>
    <row r="30" spans="1:24" ht="15" customHeight="1">
      <c r="A30" s="66" t="s">
        <v>34</v>
      </c>
      <c r="B30" s="106">
        <v>1976</v>
      </c>
      <c r="C30" s="70">
        <f t="shared" si="4"/>
        <v>9.5255082118943513E-3</v>
      </c>
      <c r="D30" s="103">
        <f t="shared" si="5"/>
        <v>25284</v>
      </c>
      <c r="E30" s="101">
        <f t="shared" si="6"/>
        <v>12642</v>
      </c>
      <c r="F30" s="114">
        <v>15500</v>
      </c>
      <c r="G30" s="99">
        <f t="shared" si="7"/>
        <v>25284</v>
      </c>
      <c r="H30" s="17">
        <f t="shared" si="0"/>
        <v>0</v>
      </c>
      <c r="I30" s="17">
        <f t="shared" si="8"/>
        <v>2858</v>
      </c>
      <c r="J30" s="33">
        <v>0</v>
      </c>
      <c r="K30" s="20">
        <f t="shared" si="1"/>
        <v>2858</v>
      </c>
      <c r="L30" s="7">
        <f t="shared" si="2"/>
        <v>1</v>
      </c>
      <c r="M30" s="7">
        <f t="shared" si="3"/>
        <v>0.61303591203923424</v>
      </c>
      <c r="N30" s="41"/>
      <c r="O30" s="21"/>
      <c r="P30" s="21"/>
      <c r="Q30" s="21"/>
      <c r="R30" s="80">
        <f t="shared" si="9"/>
        <v>25283.861263093957</v>
      </c>
      <c r="S30" s="77">
        <f t="shared" si="10"/>
        <v>9.7471613873690594E-3</v>
      </c>
      <c r="T30" s="75">
        <f t="shared" si="11"/>
        <v>25283.8613</v>
      </c>
      <c r="U30" s="76">
        <f t="shared" si="12"/>
        <v>25283</v>
      </c>
      <c r="V30" s="75">
        <f t="shared" si="13"/>
        <v>0.87104716138785221</v>
      </c>
      <c r="W30" s="77">
        <f t="shared" si="14"/>
        <v>6</v>
      </c>
      <c r="X30" s="77">
        <f t="shared" si="15"/>
        <v>25284</v>
      </c>
    </row>
    <row r="31" spans="1:24" ht="15" customHeight="1">
      <c r="A31" s="66" t="s">
        <v>35</v>
      </c>
      <c r="B31" s="106">
        <v>12047</v>
      </c>
      <c r="C31" s="70">
        <f t="shared" si="4"/>
        <v>5.8073784123831608E-2</v>
      </c>
      <c r="D31" s="103">
        <f t="shared" si="5"/>
        <v>154147</v>
      </c>
      <c r="E31" s="101">
        <f t="shared" si="6"/>
        <v>77073.5</v>
      </c>
      <c r="F31" s="114">
        <v>77074</v>
      </c>
      <c r="G31" s="99">
        <f t="shared" si="7"/>
        <v>154147</v>
      </c>
      <c r="H31" s="17">
        <f t="shared" si="0"/>
        <v>0</v>
      </c>
      <c r="I31" s="17">
        <f t="shared" si="8"/>
        <v>0.5</v>
      </c>
      <c r="J31" s="33">
        <v>0</v>
      </c>
      <c r="K31" s="20">
        <f t="shared" si="1"/>
        <v>0.5</v>
      </c>
      <c r="L31" s="7">
        <f t="shared" si="2"/>
        <v>1</v>
      </c>
      <c r="M31" s="7">
        <f t="shared" si="3"/>
        <v>0.50000324365702864</v>
      </c>
      <c r="N31" s="41"/>
      <c r="O31" s="21"/>
      <c r="P31" s="21"/>
      <c r="Q31" s="21"/>
      <c r="R31" s="80">
        <f t="shared" si="9"/>
        <v>154147.1035609782</v>
      </c>
      <c r="S31" s="77">
        <f t="shared" si="10"/>
        <v>8.4585289643902186E-3</v>
      </c>
      <c r="T31" s="75">
        <f t="shared" si="11"/>
        <v>154147.1036</v>
      </c>
      <c r="U31" s="76">
        <f t="shared" si="12"/>
        <v>154147</v>
      </c>
      <c r="V31" s="75">
        <f t="shared" si="13"/>
        <v>0.11205852896657882</v>
      </c>
      <c r="W31" s="77">
        <f t="shared" si="14"/>
        <v>27</v>
      </c>
      <c r="X31" s="77">
        <f t="shared" si="15"/>
        <v>154147</v>
      </c>
    </row>
    <row r="32" spans="1:24" ht="15" customHeight="1">
      <c r="A32" s="67" t="s">
        <v>36</v>
      </c>
      <c r="B32" s="106">
        <v>5497</v>
      </c>
      <c r="C32" s="70">
        <f t="shared" si="4"/>
        <v>2.6498845465983425E-2</v>
      </c>
      <c r="D32" s="103">
        <f t="shared" si="5"/>
        <v>70337</v>
      </c>
      <c r="E32" s="101">
        <f t="shared" si="6"/>
        <v>35168.5</v>
      </c>
      <c r="F32" s="114">
        <v>35169</v>
      </c>
      <c r="G32" s="99">
        <f t="shared" si="7"/>
        <v>70337</v>
      </c>
      <c r="H32" s="17">
        <f t="shared" si="0"/>
        <v>0</v>
      </c>
      <c r="I32" s="17">
        <f t="shared" si="8"/>
        <v>0.5</v>
      </c>
      <c r="J32" s="33">
        <v>0</v>
      </c>
      <c r="K32" s="20">
        <f t="shared" si="1"/>
        <v>0.5</v>
      </c>
      <c r="L32" s="7">
        <f t="shared" si="2"/>
        <v>1</v>
      </c>
      <c r="M32" s="7">
        <f t="shared" si="3"/>
        <v>0.50000710863414699</v>
      </c>
      <c r="N32" s="41"/>
      <c r="O32" s="21"/>
      <c r="P32" s="21"/>
      <c r="Q32" s="21"/>
      <c r="R32" s="80">
        <f t="shared" si="9"/>
        <v>70336.733483414719</v>
      </c>
      <c r="S32" s="77">
        <f t="shared" si="10"/>
        <v>9.2966326651658521E-3</v>
      </c>
      <c r="T32" s="75">
        <f t="shared" si="11"/>
        <v>70336.733500000002</v>
      </c>
      <c r="U32" s="76">
        <f t="shared" si="12"/>
        <v>70336</v>
      </c>
      <c r="V32" s="75">
        <f t="shared" si="13"/>
        <v>0.74279663266726137</v>
      </c>
      <c r="W32" s="77">
        <f t="shared" si="14"/>
        <v>12</v>
      </c>
      <c r="X32" s="77">
        <f t="shared" si="15"/>
        <v>70337</v>
      </c>
    </row>
    <row r="33" spans="1:24" ht="15" customHeight="1">
      <c r="A33" s="66" t="s">
        <v>37</v>
      </c>
      <c r="B33" s="106">
        <v>7154</v>
      </c>
      <c r="C33" s="70">
        <f t="shared" si="4"/>
        <v>3.4486581856220742E-2</v>
      </c>
      <c r="D33" s="103">
        <f t="shared" si="5"/>
        <v>91539</v>
      </c>
      <c r="E33" s="101">
        <f t="shared" si="6"/>
        <v>45769.5</v>
      </c>
      <c r="F33" s="114">
        <v>159000</v>
      </c>
      <c r="G33" s="99">
        <f t="shared" si="7"/>
        <v>91539</v>
      </c>
      <c r="H33" s="17">
        <f t="shared" si="0"/>
        <v>0</v>
      </c>
      <c r="I33" s="17">
        <f t="shared" si="8"/>
        <v>113230.5</v>
      </c>
      <c r="J33" s="33">
        <v>0</v>
      </c>
      <c r="K33" s="20">
        <f t="shared" si="1"/>
        <v>113230.5</v>
      </c>
      <c r="L33" s="7">
        <f t="shared" si="2"/>
        <v>1</v>
      </c>
      <c r="M33" s="7">
        <f t="shared" si="3"/>
        <v>1.7369645724773048</v>
      </c>
      <c r="N33" s="41"/>
      <c r="O33" s="21"/>
      <c r="P33" s="21"/>
      <c r="Q33" s="21"/>
      <c r="R33" s="80">
        <f t="shared" si="9"/>
        <v>91538.83779158612</v>
      </c>
      <c r="S33" s="77">
        <f t="shared" si="10"/>
        <v>9.0846116220841388E-3</v>
      </c>
      <c r="T33" s="75">
        <f t="shared" si="11"/>
        <v>91538.837799999994</v>
      </c>
      <c r="U33" s="76">
        <f t="shared" si="12"/>
        <v>91538</v>
      </c>
      <c r="V33" s="75">
        <f t="shared" si="13"/>
        <v>0.84688461161596074</v>
      </c>
      <c r="W33" s="77">
        <f t="shared" si="14"/>
        <v>7</v>
      </c>
      <c r="X33" s="77">
        <f t="shared" si="15"/>
        <v>91539</v>
      </c>
    </row>
    <row r="34" spans="1:24" ht="15" customHeight="1">
      <c r="A34" s="66" t="s">
        <v>38</v>
      </c>
      <c r="B34" s="106">
        <v>1795</v>
      </c>
      <c r="C34" s="70">
        <f t="shared" si="4"/>
        <v>8.6529793726469444E-3</v>
      </c>
      <c r="D34" s="103">
        <f t="shared" si="5"/>
        <v>22968</v>
      </c>
      <c r="E34" s="101">
        <f t="shared" si="6"/>
        <v>11484</v>
      </c>
      <c r="F34" s="114">
        <v>11484</v>
      </c>
      <c r="G34" s="99">
        <f t="shared" si="7"/>
        <v>22968</v>
      </c>
      <c r="H34" s="17">
        <f t="shared" si="0"/>
        <v>0</v>
      </c>
      <c r="I34" s="17">
        <f t="shared" si="8"/>
        <v>0</v>
      </c>
      <c r="J34" s="33">
        <v>0</v>
      </c>
      <c r="K34" s="20">
        <f t="shared" si="1"/>
        <v>0</v>
      </c>
      <c r="L34" s="7">
        <f t="shared" si="2"/>
        <v>1</v>
      </c>
      <c r="M34" s="7">
        <f t="shared" si="3"/>
        <v>0.5</v>
      </c>
      <c r="N34" s="41"/>
      <c r="O34" s="21"/>
      <c r="P34" s="21"/>
      <c r="Q34" s="21"/>
      <c r="R34" s="80">
        <f t="shared" si="9"/>
        <v>22967.880044156711</v>
      </c>
      <c r="S34" s="77">
        <f t="shared" si="10"/>
        <v>9.7703211995584325E-3</v>
      </c>
      <c r="T34" s="75">
        <f t="shared" si="11"/>
        <v>22967.88</v>
      </c>
      <c r="U34" s="76">
        <f t="shared" si="12"/>
        <v>22967</v>
      </c>
      <c r="V34" s="75">
        <f t="shared" si="13"/>
        <v>0.88977032120057709</v>
      </c>
      <c r="W34" s="77">
        <f t="shared" si="14"/>
        <v>4</v>
      </c>
      <c r="X34" s="77">
        <f t="shared" si="15"/>
        <v>22968</v>
      </c>
    </row>
    <row r="35" spans="1:24" ht="15" customHeight="1">
      <c r="A35" s="66" t="s">
        <v>87</v>
      </c>
      <c r="B35" s="106">
        <v>6919</v>
      </c>
      <c r="C35" s="70">
        <f t="shared" si="4"/>
        <v>3.3353740545595659E-2</v>
      </c>
      <c r="D35" s="103">
        <f t="shared" si="5"/>
        <v>88532</v>
      </c>
      <c r="E35" s="101">
        <f t="shared" si="6"/>
        <v>44266</v>
      </c>
      <c r="F35" s="114">
        <v>111177</v>
      </c>
      <c r="G35" s="99">
        <f t="shared" si="7"/>
        <v>88532</v>
      </c>
      <c r="H35" s="17">
        <f t="shared" si="0"/>
        <v>0</v>
      </c>
      <c r="I35" s="17">
        <f t="shared" si="8"/>
        <v>66911</v>
      </c>
      <c r="J35" s="33">
        <v>0</v>
      </c>
      <c r="K35" s="20">
        <f t="shared" si="1"/>
        <v>66911</v>
      </c>
      <c r="L35" s="7">
        <f t="shared" si="2"/>
        <v>1</v>
      </c>
      <c r="M35" s="7">
        <f t="shared" si="3"/>
        <v>1.2557832196268015</v>
      </c>
      <c r="N35" s="41"/>
      <c r="O35" s="21"/>
      <c r="P35" s="21"/>
      <c r="Q35" s="21"/>
      <c r="R35" s="80">
        <f t="shared" si="9"/>
        <v>88531.900849872021</v>
      </c>
      <c r="S35" s="77">
        <f t="shared" si="10"/>
        <v>9.1146809915012804E-3</v>
      </c>
      <c r="T35" s="75">
        <f t="shared" si="11"/>
        <v>88531.900800000003</v>
      </c>
      <c r="U35" s="76">
        <f t="shared" si="12"/>
        <v>88531</v>
      </c>
      <c r="V35" s="75">
        <f t="shared" si="13"/>
        <v>0.90991468099457462</v>
      </c>
      <c r="W35" s="77">
        <f t="shared" si="14"/>
        <v>3</v>
      </c>
      <c r="X35" s="77">
        <f t="shared" si="15"/>
        <v>88532</v>
      </c>
    </row>
    <row r="36" spans="1:24" ht="15" customHeight="1" thickBot="1">
      <c r="A36" s="68" t="s">
        <v>39</v>
      </c>
      <c r="B36" s="107">
        <v>25204</v>
      </c>
      <c r="C36" s="72">
        <f t="shared" si="4"/>
        <v>0.12149843571487107</v>
      </c>
      <c r="D36" s="104">
        <f t="shared" si="5"/>
        <v>322497</v>
      </c>
      <c r="E36" s="101">
        <f t="shared" si="6"/>
        <v>161248.5</v>
      </c>
      <c r="F36" s="115">
        <v>161249</v>
      </c>
      <c r="G36" s="100">
        <f t="shared" si="7"/>
        <v>322497</v>
      </c>
      <c r="H36" s="42">
        <f t="shared" si="0"/>
        <v>0</v>
      </c>
      <c r="I36" s="42">
        <f t="shared" si="8"/>
        <v>0.5</v>
      </c>
      <c r="J36" s="33">
        <v>0</v>
      </c>
      <c r="K36" s="20">
        <f>+IF(F36&gt;=E36,F36-E36,E36-D36)</f>
        <v>0.5</v>
      </c>
      <c r="L36" s="7">
        <f t="shared" si="2"/>
        <v>1</v>
      </c>
      <c r="M36" s="7">
        <f t="shared" si="3"/>
        <v>0.50000155040201921</v>
      </c>
      <c r="N36" s="41"/>
      <c r="O36" s="21"/>
      <c r="P36" s="21"/>
      <c r="Q36" s="21"/>
      <c r="R36" s="80">
        <f t="shared" si="9"/>
        <v>322497.18586792517</v>
      </c>
      <c r="S36" s="77">
        <f t="shared" si="10"/>
        <v>6.7750281413207483E-3</v>
      </c>
      <c r="T36" s="75">
        <f t="shared" si="11"/>
        <v>322497.18589999998</v>
      </c>
      <c r="U36" s="76">
        <f t="shared" si="12"/>
        <v>322497</v>
      </c>
      <c r="V36" s="75">
        <f t="shared" si="13"/>
        <v>0.19267502812353249</v>
      </c>
      <c r="W36" s="77">
        <f t="shared" si="14"/>
        <v>24</v>
      </c>
      <c r="X36" s="77">
        <f t="shared" si="15"/>
        <v>322497</v>
      </c>
    </row>
    <row r="37" spans="1:24" s="2" customFormat="1" ht="21" customHeight="1" thickBot="1">
      <c r="A37" s="8" t="s">
        <v>40</v>
      </c>
      <c r="B37" s="74">
        <f>SUM(B9:B36)</f>
        <v>207443</v>
      </c>
      <c r="C37" s="73">
        <f>SUM(C9:C36)</f>
        <v>1</v>
      </c>
      <c r="D37" s="9">
        <f>SUM(D9:D36)</f>
        <v>2654332</v>
      </c>
      <c r="E37" s="36">
        <f>SUM(E9:E36)</f>
        <v>1327166</v>
      </c>
      <c r="F37" s="116">
        <f t="shared" ref="F37:K37" si="16">SUM(F9:F36)</f>
        <v>2574977</v>
      </c>
      <c r="G37" s="43">
        <f>SUM(G9:G36)</f>
        <v>2654332</v>
      </c>
      <c r="H37" s="44">
        <f>SUM(H9:H36)</f>
        <v>0</v>
      </c>
      <c r="I37" s="36">
        <f>SUM(I9:I36)</f>
        <v>1247811</v>
      </c>
      <c r="J37" s="35">
        <f>SUM(J9:J36)</f>
        <v>0</v>
      </c>
      <c r="K37" s="36">
        <f t="shared" si="16"/>
        <v>1247811</v>
      </c>
      <c r="L37" s="10">
        <f t="shared" si="2"/>
        <v>1</v>
      </c>
      <c r="M37" s="10">
        <f t="shared" si="3"/>
        <v>0.97010358915162087</v>
      </c>
      <c r="N37" s="30"/>
      <c r="R37" s="81">
        <f>SUM(R9:R36)</f>
        <v>2654332</v>
      </c>
      <c r="S37" s="77"/>
      <c r="T37" s="76">
        <f>SUM(T9:T36)</f>
        <v>2654331.9999999995</v>
      </c>
      <c r="U37" s="76">
        <f>SUM(U9:U36)</f>
        <v>2654316</v>
      </c>
      <c r="V37" s="77"/>
      <c r="W37" s="77"/>
      <c r="X37" s="77">
        <f>SUM(X9:X36)</f>
        <v>2654332</v>
      </c>
    </row>
    <row r="38" spans="1:24" s="2" customFormat="1" ht="21" customHeight="1">
      <c r="A38" s="37"/>
      <c r="B38" s="38"/>
      <c r="C38" s="39"/>
      <c r="D38" s="29"/>
      <c r="E38" s="29">
        <f>B40/2</f>
        <v>1327166</v>
      </c>
      <c r="F38" s="29"/>
      <c r="G38" s="29"/>
      <c r="H38" s="29"/>
      <c r="I38" s="29"/>
      <c r="J38" s="29"/>
      <c r="K38" s="29"/>
      <c r="L38" s="30"/>
      <c r="M38" s="30"/>
      <c r="N38" s="30"/>
      <c r="R38" s="77"/>
      <c r="S38" s="77"/>
      <c r="T38" s="77"/>
      <c r="U38" s="77"/>
      <c r="V38" s="77"/>
      <c r="W38" s="77"/>
      <c r="X38" s="77"/>
    </row>
    <row r="39" spans="1:24" ht="15" customHeight="1">
      <c r="A39" s="58" t="s">
        <v>75</v>
      </c>
      <c r="B39" s="59">
        <v>2654332</v>
      </c>
      <c r="C39" s="60" t="s">
        <v>76</v>
      </c>
      <c r="D39" s="61"/>
      <c r="E39" s="61"/>
      <c r="F39" s="16"/>
      <c r="G39" s="16"/>
      <c r="H39" s="16"/>
      <c r="I39" s="16"/>
      <c r="J39" s="16"/>
      <c r="K39" s="16"/>
      <c r="L39" s="2"/>
      <c r="M39" s="2"/>
      <c r="N39" s="2"/>
      <c r="O39" s="21"/>
      <c r="P39" s="21"/>
      <c r="Q39" s="21"/>
      <c r="R39" s="77"/>
      <c r="S39" s="77"/>
      <c r="T39" s="77"/>
      <c r="U39" s="77"/>
      <c r="V39" s="82">
        <f>R37-U37</f>
        <v>16</v>
      </c>
      <c r="W39" s="77"/>
      <c r="X39" s="77"/>
    </row>
    <row r="40" spans="1:24" ht="15" customHeight="1">
      <c r="A40" s="58" t="s">
        <v>83</v>
      </c>
      <c r="B40" s="86">
        <v>2654332</v>
      </c>
      <c r="C40" s="60" t="s">
        <v>84</v>
      </c>
      <c r="D40" s="58"/>
      <c r="E40" s="58"/>
      <c r="F40" s="16"/>
      <c r="G40" s="16"/>
      <c r="H40" s="16"/>
      <c r="I40" s="16"/>
      <c r="J40" s="16"/>
      <c r="K40" s="16"/>
      <c r="L40" s="2"/>
      <c r="M40" s="2"/>
      <c r="N40" s="2"/>
      <c r="O40" s="21"/>
      <c r="P40" s="21"/>
      <c r="Q40" s="21"/>
      <c r="R40" s="21"/>
      <c r="S40" s="21"/>
      <c r="T40" s="21"/>
      <c r="U40" s="21"/>
      <c r="V40" s="21"/>
      <c r="W40" s="21"/>
      <c r="X40" s="21"/>
    </row>
    <row r="41" spans="1:24" ht="15" customHeight="1">
      <c r="A41" s="58" t="s">
        <v>41</v>
      </c>
      <c r="B41" s="62">
        <f>(B40-B39)/B39</f>
        <v>0</v>
      </c>
      <c r="C41" s="63"/>
      <c r="D41" s="58"/>
      <c r="E41" s="58"/>
      <c r="F41" s="15"/>
      <c r="G41" s="15"/>
      <c r="H41" s="15"/>
      <c r="I41" s="15"/>
      <c r="J41" s="15"/>
      <c r="K41" s="15"/>
      <c r="L41" s="2"/>
      <c r="M41" s="2"/>
      <c r="N41" s="2"/>
      <c r="O41" s="21"/>
      <c r="P41" s="21"/>
      <c r="Q41" s="21"/>
      <c r="R41" s="21"/>
      <c r="S41" s="21"/>
      <c r="T41" s="21"/>
      <c r="U41" s="21"/>
      <c r="V41" s="21"/>
      <c r="W41" s="21"/>
      <c r="X41" s="21"/>
    </row>
    <row r="42" spans="1:24" ht="15" customHeight="1">
      <c r="A42" s="54"/>
      <c r="B42" s="55"/>
      <c r="C42" s="54"/>
      <c r="D42" s="54"/>
      <c r="E42" s="54"/>
      <c r="F42" s="117" t="s">
        <v>42</v>
      </c>
      <c r="G42" s="21"/>
      <c r="H42" s="21"/>
      <c r="I42" s="21"/>
      <c r="J42" s="21"/>
      <c r="K42" s="21"/>
      <c r="L42" s="21"/>
      <c r="M42" s="2"/>
      <c r="N42" s="2"/>
      <c r="O42" s="21"/>
      <c r="P42" s="21"/>
      <c r="Q42" s="21"/>
      <c r="R42" s="21"/>
      <c r="S42" s="21"/>
      <c r="T42" s="21"/>
      <c r="U42" s="21"/>
      <c r="V42" s="21"/>
      <c r="W42" s="21"/>
      <c r="X42" s="21"/>
    </row>
    <row r="43" spans="1:24" ht="83.25" customHeight="1">
      <c r="A43" s="110" t="s">
        <v>85</v>
      </c>
      <c r="B43" s="111"/>
      <c r="C43" s="111"/>
      <c r="D43" s="111"/>
      <c r="E43" s="111"/>
      <c r="F43" s="84"/>
      <c r="G43" s="46"/>
      <c r="H43" s="46"/>
      <c r="I43" s="46"/>
      <c r="J43" s="46"/>
      <c r="K43" s="46"/>
      <c r="L43" s="46"/>
      <c r="M43" s="2"/>
      <c r="N43" s="2"/>
      <c r="O43" s="21"/>
      <c r="P43" s="21"/>
      <c r="Q43" s="21"/>
      <c r="R43" s="21"/>
      <c r="S43" s="21"/>
      <c r="T43" s="21"/>
      <c r="U43" s="21"/>
      <c r="V43" s="21"/>
      <c r="W43" s="21"/>
      <c r="X43" s="21"/>
    </row>
    <row r="44" spans="1:24" ht="15" customHeight="1">
      <c r="A44" s="46"/>
      <c r="B44" s="46"/>
      <c r="C44" s="46"/>
      <c r="D44" s="46"/>
      <c r="E44" s="46"/>
      <c r="F44" s="46"/>
      <c r="G44" s="46"/>
      <c r="H44" s="46"/>
      <c r="I44" s="46"/>
      <c r="J44" s="46"/>
      <c r="K44" s="46"/>
      <c r="L44" s="46"/>
      <c r="M44" s="46"/>
      <c r="N44" s="46"/>
      <c r="O44" s="21"/>
      <c r="P44" s="21"/>
      <c r="Q44" s="21"/>
      <c r="R44" s="21"/>
      <c r="S44" s="21"/>
      <c r="T44" s="21"/>
      <c r="U44" s="21"/>
      <c r="V44" s="21"/>
      <c r="W44" s="21"/>
      <c r="X44" s="21"/>
    </row>
    <row r="45" spans="1:24" ht="409.6" customHeight="1">
      <c r="A45" s="84" t="s">
        <v>43</v>
      </c>
      <c r="B45" s="84"/>
      <c r="C45" s="84"/>
      <c r="D45" s="84"/>
      <c r="E45" s="84"/>
      <c r="F45" s="84"/>
      <c r="G45" s="46"/>
      <c r="H45" s="46"/>
      <c r="I45" s="46"/>
      <c r="J45" s="46"/>
      <c r="K45" s="46"/>
      <c r="L45" s="46"/>
      <c r="M45" s="46"/>
      <c r="N45" s="46"/>
      <c r="O45" s="21"/>
      <c r="P45" s="21"/>
      <c r="Q45" s="21"/>
      <c r="R45" s="21"/>
      <c r="S45" s="21"/>
      <c r="T45" s="21"/>
      <c r="U45" s="21"/>
      <c r="V45" s="21"/>
      <c r="W45" s="21"/>
      <c r="X45" s="21"/>
    </row>
    <row r="46" spans="1:24" ht="28.5" customHeight="1">
      <c r="A46" s="14"/>
      <c r="B46" s="14"/>
      <c r="C46" s="14"/>
      <c r="D46" s="14"/>
      <c r="E46" s="14"/>
      <c r="F46" s="21"/>
      <c r="G46" s="21"/>
      <c r="H46" s="21"/>
      <c r="I46" s="21"/>
      <c r="J46" s="21"/>
      <c r="K46" s="21"/>
      <c r="L46" s="21"/>
      <c r="M46" s="21"/>
      <c r="N46" s="21"/>
      <c r="O46" s="21"/>
      <c r="P46" s="21"/>
      <c r="Q46" s="21"/>
      <c r="R46" s="21"/>
      <c r="S46" s="21"/>
      <c r="T46" s="21"/>
      <c r="U46" s="21"/>
      <c r="V46" s="21"/>
      <c r="W46" s="21"/>
      <c r="X46" s="21"/>
    </row>
    <row r="47" spans="1:24" ht="14.1" customHeight="1">
      <c r="A47" s="14"/>
      <c r="B47" s="14"/>
      <c r="C47" s="14"/>
      <c r="D47" s="14"/>
      <c r="E47" s="14"/>
      <c r="F47" s="21"/>
      <c r="G47" s="21"/>
      <c r="H47" s="21"/>
      <c r="I47" s="21"/>
      <c r="J47" s="21"/>
      <c r="K47" s="21"/>
      <c r="L47" s="21"/>
      <c r="M47" s="21"/>
      <c r="N47" s="21"/>
      <c r="O47" s="21"/>
      <c r="P47" s="21"/>
      <c r="Q47" s="21"/>
      <c r="R47" s="21"/>
      <c r="S47" s="21"/>
      <c r="T47" s="21"/>
      <c r="U47" s="21"/>
      <c r="V47" s="21"/>
      <c r="W47" s="21"/>
      <c r="X47" s="21"/>
    </row>
  </sheetData>
  <sheetProtection algorithmName="SHA-512" hashValue="/zdYOZHjDMu/U3riW/PMd+zAeni8PY1FLvhuM+a18LR3wxqOlUgGQfbxGG4UPlnZIfldUfoGqKlN+FUsgxbpIg==" saltValue="4U7Uyw6EpMS0Z+UnFZk05g==" spinCount="100000" sheet="1" objects="1" scenarios="1"/>
  <printOptions horizontalCentered="1"/>
  <pageMargins left="0.25" right="0.25" top="0.75" bottom="0.5" header="0.3" footer="0.05"/>
  <pageSetup scale="64" fitToHeight="0" orientation="landscape" r:id="rId1"/>
  <rowBreaks count="1" manualBreakCount="1">
    <brk id="45" max="32" man="1"/>
  </rowBreaks>
  <legacy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showGridLines="0" workbookViewId="0">
      <selection activeCell="G20" sqref="G20"/>
    </sheetView>
  </sheetViews>
  <sheetFormatPr defaultColWidth="8.85546875" defaultRowHeight="15"/>
  <cols>
    <col min="1" max="1" width="27.42578125" style="21" customWidth="1"/>
    <col min="2" max="2" width="18.28515625" style="21" customWidth="1"/>
    <col min="3" max="3" width="19.7109375" style="21" customWidth="1"/>
    <col min="4" max="4" width="10.7109375" style="21" customWidth="1"/>
    <col min="5" max="5" width="2" style="21" customWidth="1"/>
    <col min="6" max="6" width="16.28515625" style="21" customWidth="1"/>
    <col min="7" max="7" width="14.7109375" style="21" customWidth="1"/>
    <col min="8" max="8" width="11.7109375" style="21" customWidth="1"/>
    <col min="9" max="255" width="8.85546875" style="21"/>
    <col min="256" max="256" width="27.42578125" style="21" customWidth="1"/>
    <col min="257" max="257" width="11.42578125" style="21" bestFit="1" customWidth="1"/>
    <col min="258" max="258" width="10.42578125" style="21" customWidth="1"/>
    <col min="259" max="259" width="12.42578125" style="21" customWidth="1"/>
    <col min="260" max="260" width="2" style="21" customWidth="1"/>
    <col min="261" max="261" width="16.28515625" style="21" customWidth="1"/>
    <col min="262" max="262" width="15.140625" style="21" customWidth="1"/>
    <col min="263" max="511" width="8.85546875" style="21"/>
    <col min="512" max="512" width="27.42578125" style="21" customWidth="1"/>
    <col min="513" max="513" width="11.42578125" style="21" bestFit="1" customWidth="1"/>
    <col min="514" max="514" width="10.42578125" style="21" customWidth="1"/>
    <col min="515" max="515" width="12.42578125" style="21" customWidth="1"/>
    <col min="516" max="516" width="2" style="21" customWidth="1"/>
    <col min="517" max="517" width="16.28515625" style="21" customWidth="1"/>
    <col min="518" max="518" width="15.140625" style="21" customWidth="1"/>
    <col min="519" max="767" width="8.85546875" style="21"/>
    <col min="768" max="768" width="27.42578125" style="21" customWidth="1"/>
    <col min="769" max="769" width="11.42578125" style="21" bestFit="1" customWidth="1"/>
    <col min="770" max="770" width="10.42578125" style="21" customWidth="1"/>
    <col min="771" max="771" width="12.42578125" style="21" customWidth="1"/>
    <col min="772" max="772" width="2" style="21" customWidth="1"/>
    <col min="773" max="773" width="16.28515625" style="21" customWidth="1"/>
    <col min="774" max="774" width="15.140625" style="21" customWidth="1"/>
    <col min="775" max="1023" width="8.85546875" style="21"/>
    <col min="1024" max="1024" width="27.42578125" style="21" customWidth="1"/>
    <col min="1025" max="1025" width="11.42578125" style="21" bestFit="1" customWidth="1"/>
    <col min="1026" max="1026" width="10.42578125" style="21" customWidth="1"/>
    <col min="1027" max="1027" width="12.42578125" style="21" customWidth="1"/>
    <col min="1028" max="1028" width="2" style="21" customWidth="1"/>
    <col min="1029" max="1029" width="16.28515625" style="21" customWidth="1"/>
    <col min="1030" max="1030" width="15.140625" style="21" customWidth="1"/>
    <col min="1031" max="1279" width="8.85546875" style="21"/>
    <col min="1280" max="1280" width="27.42578125" style="21" customWidth="1"/>
    <col min="1281" max="1281" width="11.42578125" style="21" bestFit="1" customWidth="1"/>
    <col min="1282" max="1282" width="10.42578125" style="21" customWidth="1"/>
    <col min="1283" max="1283" width="12.42578125" style="21" customWidth="1"/>
    <col min="1284" max="1284" width="2" style="21" customWidth="1"/>
    <col min="1285" max="1285" width="16.28515625" style="21" customWidth="1"/>
    <col min="1286" max="1286" width="15.140625" style="21" customWidth="1"/>
    <col min="1287" max="1535" width="8.85546875" style="21"/>
    <col min="1536" max="1536" width="27.42578125" style="21" customWidth="1"/>
    <col min="1537" max="1537" width="11.42578125" style="21" bestFit="1" customWidth="1"/>
    <col min="1538" max="1538" width="10.42578125" style="21" customWidth="1"/>
    <col min="1539" max="1539" width="12.42578125" style="21" customWidth="1"/>
    <col min="1540" max="1540" width="2" style="21" customWidth="1"/>
    <col min="1541" max="1541" width="16.28515625" style="21" customWidth="1"/>
    <col min="1542" max="1542" width="15.140625" style="21" customWidth="1"/>
    <col min="1543" max="1791" width="8.85546875" style="21"/>
    <col min="1792" max="1792" width="27.42578125" style="21" customWidth="1"/>
    <col min="1793" max="1793" width="11.42578125" style="21" bestFit="1" customWidth="1"/>
    <col min="1794" max="1794" width="10.42578125" style="21" customWidth="1"/>
    <col min="1795" max="1795" width="12.42578125" style="21" customWidth="1"/>
    <col min="1796" max="1796" width="2" style="21" customWidth="1"/>
    <col min="1797" max="1797" width="16.28515625" style="21" customWidth="1"/>
    <col min="1798" max="1798" width="15.140625" style="21" customWidth="1"/>
    <col min="1799" max="2047" width="8.85546875" style="21"/>
    <col min="2048" max="2048" width="27.42578125" style="21" customWidth="1"/>
    <col min="2049" max="2049" width="11.42578125" style="21" bestFit="1" customWidth="1"/>
    <col min="2050" max="2050" width="10.42578125" style="21" customWidth="1"/>
    <col min="2051" max="2051" width="12.42578125" style="21" customWidth="1"/>
    <col min="2052" max="2052" width="2" style="21" customWidth="1"/>
    <col min="2053" max="2053" width="16.28515625" style="21" customWidth="1"/>
    <col min="2054" max="2054" width="15.140625" style="21" customWidth="1"/>
    <col min="2055" max="2303" width="8.85546875" style="21"/>
    <col min="2304" max="2304" width="27.42578125" style="21" customWidth="1"/>
    <col min="2305" max="2305" width="11.42578125" style="21" bestFit="1" customWidth="1"/>
    <col min="2306" max="2306" width="10.42578125" style="21" customWidth="1"/>
    <col min="2307" max="2307" width="12.42578125" style="21" customWidth="1"/>
    <col min="2308" max="2308" width="2" style="21" customWidth="1"/>
    <col min="2309" max="2309" width="16.28515625" style="21" customWidth="1"/>
    <col min="2310" max="2310" width="15.140625" style="21" customWidth="1"/>
    <col min="2311" max="2559" width="8.85546875" style="21"/>
    <col min="2560" max="2560" width="27.42578125" style="21" customWidth="1"/>
    <col min="2561" max="2561" width="11.42578125" style="21" bestFit="1" customWidth="1"/>
    <col min="2562" max="2562" width="10.42578125" style="21" customWidth="1"/>
    <col min="2563" max="2563" width="12.42578125" style="21" customWidth="1"/>
    <col min="2564" max="2564" width="2" style="21" customWidth="1"/>
    <col min="2565" max="2565" width="16.28515625" style="21" customWidth="1"/>
    <col min="2566" max="2566" width="15.140625" style="21" customWidth="1"/>
    <col min="2567" max="2815" width="8.85546875" style="21"/>
    <col min="2816" max="2816" width="27.42578125" style="21" customWidth="1"/>
    <col min="2817" max="2817" width="11.42578125" style="21" bestFit="1" customWidth="1"/>
    <col min="2818" max="2818" width="10.42578125" style="21" customWidth="1"/>
    <col min="2819" max="2819" width="12.42578125" style="21" customWidth="1"/>
    <col min="2820" max="2820" width="2" style="21" customWidth="1"/>
    <col min="2821" max="2821" width="16.28515625" style="21" customWidth="1"/>
    <col min="2822" max="2822" width="15.140625" style="21" customWidth="1"/>
    <col min="2823" max="3071" width="8.85546875" style="21"/>
    <col min="3072" max="3072" width="27.42578125" style="21" customWidth="1"/>
    <col min="3073" max="3073" width="11.42578125" style="21" bestFit="1" customWidth="1"/>
    <col min="3074" max="3074" width="10.42578125" style="21" customWidth="1"/>
    <col min="3075" max="3075" width="12.42578125" style="21" customWidth="1"/>
    <col min="3076" max="3076" width="2" style="21" customWidth="1"/>
    <col min="3077" max="3077" width="16.28515625" style="21" customWidth="1"/>
    <col min="3078" max="3078" width="15.140625" style="21" customWidth="1"/>
    <col min="3079" max="3327" width="8.85546875" style="21"/>
    <col min="3328" max="3328" width="27.42578125" style="21" customWidth="1"/>
    <col min="3329" max="3329" width="11.42578125" style="21" bestFit="1" customWidth="1"/>
    <col min="3330" max="3330" width="10.42578125" style="21" customWidth="1"/>
    <col min="3331" max="3331" width="12.42578125" style="21" customWidth="1"/>
    <col min="3332" max="3332" width="2" style="21" customWidth="1"/>
    <col min="3333" max="3333" width="16.28515625" style="21" customWidth="1"/>
    <col min="3334" max="3334" width="15.140625" style="21" customWidth="1"/>
    <col min="3335" max="3583" width="8.85546875" style="21"/>
    <col min="3584" max="3584" width="27.42578125" style="21" customWidth="1"/>
    <col min="3585" max="3585" width="11.42578125" style="21" bestFit="1" customWidth="1"/>
    <col min="3586" max="3586" width="10.42578125" style="21" customWidth="1"/>
    <col min="3587" max="3587" width="12.42578125" style="21" customWidth="1"/>
    <col min="3588" max="3588" width="2" style="21" customWidth="1"/>
    <col min="3589" max="3589" width="16.28515625" style="21" customWidth="1"/>
    <col min="3590" max="3590" width="15.140625" style="21" customWidth="1"/>
    <col min="3591" max="3839" width="8.85546875" style="21"/>
    <col min="3840" max="3840" width="27.42578125" style="21" customWidth="1"/>
    <col min="3841" max="3841" width="11.42578125" style="21" bestFit="1" customWidth="1"/>
    <col min="3842" max="3842" width="10.42578125" style="21" customWidth="1"/>
    <col min="3843" max="3843" width="12.42578125" style="21" customWidth="1"/>
    <col min="3844" max="3844" width="2" style="21" customWidth="1"/>
    <col min="3845" max="3845" width="16.28515625" style="21" customWidth="1"/>
    <col min="3846" max="3846" width="15.140625" style="21" customWidth="1"/>
    <col min="3847" max="4095" width="8.85546875" style="21"/>
    <col min="4096" max="4096" width="27.42578125" style="21" customWidth="1"/>
    <col min="4097" max="4097" width="11.42578125" style="21" bestFit="1" customWidth="1"/>
    <col min="4098" max="4098" width="10.42578125" style="21" customWidth="1"/>
    <col min="4099" max="4099" width="12.42578125" style="21" customWidth="1"/>
    <col min="4100" max="4100" width="2" style="21" customWidth="1"/>
    <col min="4101" max="4101" width="16.28515625" style="21" customWidth="1"/>
    <col min="4102" max="4102" width="15.140625" style="21" customWidth="1"/>
    <col min="4103" max="4351" width="8.85546875" style="21"/>
    <col min="4352" max="4352" width="27.42578125" style="21" customWidth="1"/>
    <col min="4353" max="4353" width="11.42578125" style="21" bestFit="1" customWidth="1"/>
    <col min="4354" max="4354" width="10.42578125" style="21" customWidth="1"/>
    <col min="4355" max="4355" width="12.42578125" style="21" customWidth="1"/>
    <col min="4356" max="4356" width="2" style="21" customWidth="1"/>
    <col min="4357" max="4357" width="16.28515625" style="21" customWidth="1"/>
    <col min="4358" max="4358" width="15.140625" style="21" customWidth="1"/>
    <col min="4359" max="4607" width="8.85546875" style="21"/>
    <col min="4608" max="4608" width="27.42578125" style="21" customWidth="1"/>
    <col min="4609" max="4609" width="11.42578125" style="21" bestFit="1" customWidth="1"/>
    <col min="4610" max="4610" width="10.42578125" style="21" customWidth="1"/>
    <col min="4611" max="4611" width="12.42578125" style="21" customWidth="1"/>
    <col min="4612" max="4612" width="2" style="21" customWidth="1"/>
    <col min="4613" max="4613" width="16.28515625" style="21" customWidth="1"/>
    <col min="4614" max="4614" width="15.140625" style="21" customWidth="1"/>
    <col min="4615" max="4863" width="8.85546875" style="21"/>
    <col min="4864" max="4864" width="27.42578125" style="21" customWidth="1"/>
    <col min="4865" max="4865" width="11.42578125" style="21" bestFit="1" customWidth="1"/>
    <col min="4866" max="4866" width="10.42578125" style="21" customWidth="1"/>
    <col min="4867" max="4867" width="12.42578125" style="21" customWidth="1"/>
    <col min="4868" max="4868" width="2" style="21" customWidth="1"/>
    <col min="4869" max="4869" width="16.28515625" style="21" customWidth="1"/>
    <col min="4870" max="4870" width="15.140625" style="21" customWidth="1"/>
    <col min="4871" max="5119" width="8.85546875" style="21"/>
    <col min="5120" max="5120" width="27.42578125" style="21" customWidth="1"/>
    <col min="5121" max="5121" width="11.42578125" style="21" bestFit="1" customWidth="1"/>
    <col min="5122" max="5122" width="10.42578125" style="21" customWidth="1"/>
    <col min="5123" max="5123" width="12.42578125" style="21" customWidth="1"/>
    <col min="5124" max="5124" width="2" style="21" customWidth="1"/>
    <col min="5125" max="5125" width="16.28515625" style="21" customWidth="1"/>
    <col min="5126" max="5126" width="15.140625" style="21" customWidth="1"/>
    <col min="5127" max="5375" width="8.85546875" style="21"/>
    <col min="5376" max="5376" width="27.42578125" style="21" customWidth="1"/>
    <col min="5377" max="5377" width="11.42578125" style="21" bestFit="1" customWidth="1"/>
    <col min="5378" max="5378" width="10.42578125" style="21" customWidth="1"/>
    <col min="5379" max="5379" width="12.42578125" style="21" customWidth="1"/>
    <col min="5380" max="5380" width="2" style="21" customWidth="1"/>
    <col min="5381" max="5381" width="16.28515625" style="21" customWidth="1"/>
    <col min="5382" max="5382" width="15.140625" style="21" customWidth="1"/>
    <col min="5383" max="5631" width="8.85546875" style="21"/>
    <col min="5632" max="5632" width="27.42578125" style="21" customWidth="1"/>
    <col min="5633" max="5633" width="11.42578125" style="21" bestFit="1" customWidth="1"/>
    <col min="5634" max="5634" width="10.42578125" style="21" customWidth="1"/>
    <col min="5635" max="5635" width="12.42578125" style="21" customWidth="1"/>
    <col min="5636" max="5636" width="2" style="21" customWidth="1"/>
    <col min="5637" max="5637" width="16.28515625" style="21" customWidth="1"/>
    <col min="5638" max="5638" width="15.140625" style="21" customWidth="1"/>
    <col min="5639" max="5887" width="8.85546875" style="21"/>
    <col min="5888" max="5888" width="27.42578125" style="21" customWidth="1"/>
    <col min="5889" max="5889" width="11.42578125" style="21" bestFit="1" customWidth="1"/>
    <col min="5890" max="5890" width="10.42578125" style="21" customWidth="1"/>
    <col min="5891" max="5891" width="12.42578125" style="21" customWidth="1"/>
    <col min="5892" max="5892" width="2" style="21" customWidth="1"/>
    <col min="5893" max="5893" width="16.28515625" style="21" customWidth="1"/>
    <col min="5894" max="5894" width="15.140625" style="21" customWidth="1"/>
    <col min="5895" max="6143" width="8.85546875" style="21"/>
    <col min="6144" max="6144" width="27.42578125" style="21" customWidth="1"/>
    <col min="6145" max="6145" width="11.42578125" style="21" bestFit="1" customWidth="1"/>
    <col min="6146" max="6146" width="10.42578125" style="21" customWidth="1"/>
    <col min="6147" max="6147" width="12.42578125" style="21" customWidth="1"/>
    <col min="6148" max="6148" width="2" style="21" customWidth="1"/>
    <col min="6149" max="6149" width="16.28515625" style="21" customWidth="1"/>
    <col min="6150" max="6150" width="15.140625" style="21" customWidth="1"/>
    <col min="6151" max="6399" width="8.85546875" style="21"/>
    <col min="6400" max="6400" width="27.42578125" style="21" customWidth="1"/>
    <col min="6401" max="6401" width="11.42578125" style="21" bestFit="1" customWidth="1"/>
    <col min="6402" max="6402" width="10.42578125" style="21" customWidth="1"/>
    <col min="6403" max="6403" width="12.42578125" style="21" customWidth="1"/>
    <col min="6404" max="6404" width="2" style="21" customWidth="1"/>
    <col min="6405" max="6405" width="16.28515625" style="21" customWidth="1"/>
    <col min="6406" max="6406" width="15.140625" style="21" customWidth="1"/>
    <col min="6407" max="6655" width="8.85546875" style="21"/>
    <col min="6656" max="6656" width="27.42578125" style="21" customWidth="1"/>
    <col min="6657" max="6657" width="11.42578125" style="21" bestFit="1" customWidth="1"/>
    <col min="6658" max="6658" width="10.42578125" style="21" customWidth="1"/>
    <col min="6659" max="6659" width="12.42578125" style="21" customWidth="1"/>
    <col min="6660" max="6660" width="2" style="21" customWidth="1"/>
    <col min="6661" max="6661" width="16.28515625" style="21" customWidth="1"/>
    <col min="6662" max="6662" width="15.140625" style="21" customWidth="1"/>
    <col min="6663" max="6911" width="8.85546875" style="21"/>
    <col min="6912" max="6912" width="27.42578125" style="21" customWidth="1"/>
    <col min="6913" max="6913" width="11.42578125" style="21" bestFit="1" customWidth="1"/>
    <col min="6914" max="6914" width="10.42578125" style="21" customWidth="1"/>
    <col min="6915" max="6915" width="12.42578125" style="21" customWidth="1"/>
    <col min="6916" max="6916" width="2" style="21" customWidth="1"/>
    <col min="6917" max="6917" width="16.28515625" style="21" customWidth="1"/>
    <col min="6918" max="6918" width="15.140625" style="21" customWidth="1"/>
    <col min="6919" max="7167" width="8.85546875" style="21"/>
    <col min="7168" max="7168" width="27.42578125" style="21" customWidth="1"/>
    <col min="7169" max="7169" width="11.42578125" style="21" bestFit="1" customWidth="1"/>
    <col min="7170" max="7170" width="10.42578125" style="21" customWidth="1"/>
    <col min="7171" max="7171" width="12.42578125" style="21" customWidth="1"/>
    <col min="7172" max="7172" width="2" style="21" customWidth="1"/>
    <col min="7173" max="7173" width="16.28515625" style="21" customWidth="1"/>
    <col min="7174" max="7174" width="15.140625" style="21" customWidth="1"/>
    <col min="7175" max="7423" width="8.85546875" style="21"/>
    <col min="7424" max="7424" width="27.42578125" style="21" customWidth="1"/>
    <col min="7425" max="7425" width="11.42578125" style="21" bestFit="1" customWidth="1"/>
    <col min="7426" max="7426" width="10.42578125" style="21" customWidth="1"/>
    <col min="7427" max="7427" width="12.42578125" style="21" customWidth="1"/>
    <col min="7428" max="7428" width="2" style="21" customWidth="1"/>
    <col min="7429" max="7429" width="16.28515625" style="21" customWidth="1"/>
    <col min="7430" max="7430" width="15.140625" style="21" customWidth="1"/>
    <col min="7431" max="7679" width="8.85546875" style="21"/>
    <col min="7680" max="7680" width="27.42578125" style="21" customWidth="1"/>
    <col min="7681" max="7681" width="11.42578125" style="21" bestFit="1" customWidth="1"/>
    <col min="7682" max="7682" width="10.42578125" style="21" customWidth="1"/>
    <col min="7683" max="7683" width="12.42578125" style="21" customWidth="1"/>
    <col min="7684" max="7684" width="2" style="21" customWidth="1"/>
    <col min="7685" max="7685" width="16.28515625" style="21" customWidth="1"/>
    <col min="7686" max="7686" width="15.140625" style="21" customWidth="1"/>
    <col min="7687" max="7935" width="8.85546875" style="21"/>
    <col min="7936" max="7936" width="27.42578125" style="21" customWidth="1"/>
    <col min="7937" max="7937" width="11.42578125" style="21" bestFit="1" customWidth="1"/>
    <col min="7938" max="7938" width="10.42578125" style="21" customWidth="1"/>
    <col min="7939" max="7939" width="12.42578125" style="21" customWidth="1"/>
    <col min="7940" max="7940" width="2" style="21" customWidth="1"/>
    <col min="7941" max="7941" width="16.28515625" style="21" customWidth="1"/>
    <col min="7942" max="7942" width="15.140625" style="21" customWidth="1"/>
    <col min="7943" max="8191" width="8.85546875" style="21"/>
    <col min="8192" max="8192" width="27.42578125" style="21" customWidth="1"/>
    <col min="8193" max="8193" width="11.42578125" style="21" bestFit="1" customWidth="1"/>
    <col min="8194" max="8194" width="10.42578125" style="21" customWidth="1"/>
    <col min="8195" max="8195" width="12.42578125" style="21" customWidth="1"/>
    <col min="8196" max="8196" width="2" style="21" customWidth="1"/>
    <col min="8197" max="8197" width="16.28515625" style="21" customWidth="1"/>
    <col min="8198" max="8198" width="15.140625" style="21" customWidth="1"/>
    <col min="8199" max="8447" width="8.85546875" style="21"/>
    <col min="8448" max="8448" width="27.42578125" style="21" customWidth="1"/>
    <col min="8449" max="8449" width="11.42578125" style="21" bestFit="1" customWidth="1"/>
    <col min="8450" max="8450" width="10.42578125" style="21" customWidth="1"/>
    <col min="8451" max="8451" width="12.42578125" style="21" customWidth="1"/>
    <col min="8452" max="8452" width="2" style="21" customWidth="1"/>
    <col min="8453" max="8453" width="16.28515625" style="21" customWidth="1"/>
    <col min="8454" max="8454" width="15.140625" style="21" customWidth="1"/>
    <col min="8455" max="8703" width="8.85546875" style="21"/>
    <col min="8704" max="8704" width="27.42578125" style="21" customWidth="1"/>
    <col min="8705" max="8705" width="11.42578125" style="21" bestFit="1" customWidth="1"/>
    <col min="8706" max="8706" width="10.42578125" style="21" customWidth="1"/>
    <col min="8707" max="8707" width="12.42578125" style="21" customWidth="1"/>
    <col min="8708" max="8708" width="2" style="21" customWidth="1"/>
    <col min="8709" max="8709" width="16.28515625" style="21" customWidth="1"/>
    <col min="8710" max="8710" width="15.140625" style="21" customWidth="1"/>
    <col min="8711" max="8959" width="8.85546875" style="21"/>
    <col min="8960" max="8960" width="27.42578125" style="21" customWidth="1"/>
    <col min="8961" max="8961" width="11.42578125" style="21" bestFit="1" customWidth="1"/>
    <col min="8962" max="8962" width="10.42578125" style="21" customWidth="1"/>
    <col min="8963" max="8963" width="12.42578125" style="21" customWidth="1"/>
    <col min="8964" max="8964" width="2" style="21" customWidth="1"/>
    <col min="8965" max="8965" width="16.28515625" style="21" customWidth="1"/>
    <col min="8966" max="8966" width="15.140625" style="21" customWidth="1"/>
    <col min="8967" max="9215" width="8.85546875" style="21"/>
    <col min="9216" max="9216" width="27.42578125" style="21" customWidth="1"/>
    <col min="9217" max="9217" width="11.42578125" style="21" bestFit="1" customWidth="1"/>
    <col min="9218" max="9218" width="10.42578125" style="21" customWidth="1"/>
    <col min="9219" max="9219" width="12.42578125" style="21" customWidth="1"/>
    <col min="9220" max="9220" width="2" style="21" customWidth="1"/>
    <col min="9221" max="9221" width="16.28515625" style="21" customWidth="1"/>
    <col min="9222" max="9222" width="15.140625" style="21" customWidth="1"/>
    <col min="9223" max="9471" width="8.85546875" style="21"/>
    <col min="9472" max="9472" width="27.42578125" style="21" customWidth="1"/>
    <col min="9473" max="9473" width="11.42578125" style="21" bestFit="1" customWidth="1"/>
    <col min="9474" max="9474" width="10.42578125" style="21" customWidth="1"/>
    <col min="9475" max="9475" width="12.42578125" style="21" customWidth="1"/>
    <col min="9476" max="9476" width="2" style="21" customWidth="1"/>
    <col min="9477" max="9477" width="16.28515625" style="21" customWidth="1"/>
    <col min="9478" max="9478" width="15.140625" style="21" customWidth="1"/>
    <col min="9479" max="9727" width="8.85546875" style="21"/>
    <col min="9728" max="9728" width="27.42578125" style="21" customWidth="1"/>
    <col min="9729" max="9729" width="11.42578125" style="21" bestFit="1" customWidth="1"/>
    <col min="9730" max="9730" width="10.42578125" style="21" customWidth="1"/>
    <col min="9731" max="9731" width="12.42578125" style="21" customWidth="1"/>
    <col min="9732" max="9732" width="2" style="21" customWidth="1"/>
    <col min="9733" max="9733" width="16.28515625" style="21" customWidth="1"/>
    <col min="9734" max="9734" width="15.140625" style="21" customWidth="1"/>
    <col min="9735" max="9983" width="8.85546875" style="21"/>
    <col min="9984" max="9984" width="27.42578125" style="21" customWidth="1"/>
    <col min="9985" max="9985" width="11.42578125" style="21" bestFit="1" customWidth="1"/>
    <col min="9986" max="9986" width="10.42578125" style="21" customWidth="1"/>
    <col min="9987" max="9987" width="12.42578125" style="21" customWidth="1"/>
    <col min="9988" max="9988" width="2" style="21" customWidth="1"/>
    <col min="9989" max="9989" width="16.28515625" style="21" customWidth="1"/>
    <col min="9990" max="9990" width="15.140625" style="21" customWidth="1"/>
    <col min="9991" max="10239" width="8.85546875" style="21"/>
    <col min="10240" max="10240" width="27.42578125" style="21" customWidth="1"/>
    <col min="10241" max="10241" width="11.42578125" style="21" bestFit="1" customWidth="1"/>
    <col min="10242" max="10242" width="10.42578125" style="21" customWidth="1"/>
    <col min="10243" max="10243" width="12.42578125" style="21" customWidth="1"/>
    <col min="10244" max="10244" width="2" style="21" customWidth="1"/>
    <col min="10245" max="10245" width="16.28515625" style="21" customWidth="1"/>
    <col min="10246" max="10246" width="15.140625" style="21" customWidth="1"/>
    <col min="10247" max="10495" width="8.85546875" style="21"/>
    <col min="10496" max="10496" width="27.42578125" style="21" customWidth="1"/>
    <col min="10497" max="10497" width="11.42578125" style="21" bestFit="1" customWidth="1"/>
    <col min="10498" max="10498" width="10.42578125" style="21" customWidth="1"/>
    <col min="10499" max="10499" width="12.42578125" style="21" customWidth="1"/>
    <col min="10500" max="10500" width="2" style="21" customWidth="1"/>
    <col min="10501" max="10501" width="16.28515625" style="21" customWidth="1"/>
    <col min="10502" max="10502" width="15.140625" style="21" customWidth="1"/>
    <col min="10503" max="10751" width="8.85546875" style="21"/>
    <col min="10752" max="10752" width="27.42578125" style="21" customWidth="1"/>
    <col min="10753" max="10753" width="11.42578125" style="21" bestFit="1" customWidth="1"/>
    <col min="10754" max="10754" width="10.42578125" style="21" customWidth="1"/>
    <col min="10755" max="10755" width="12.42578125" style="21" customWidth="1"/>
    <col min="10756" max="10756" width="2" style="21" customWidth="1"/>
    <col min="10757" max="10757" width="16.28515625" style="21" customWidth="1"/>
    <col min="10758" max="10758" width="15.140625" style="21" customWidth="1"/>
    <col min="10759" max="11007" width="8.85546875" style="21"/>
    <col min="11008" max="11008" width="27.42578125" style="21" customWidth="1"/>
    <col min="11009" max="11009" width="11.42578125" style="21" bestFit="1" customWidth="1"/>
    <col min="11010" max="11010" width="10.42578125" style="21" customWidth="1"/>
    <col min="11011" max="11011" width="12.42578125" style="21" customWidth="1"/>
    <col min="11012" max="11012" width="2" style="21" customWidth="1"/>
    <col min="11013" max="11013" width="16.28515625" style="21" customWidth="1"/>
    <col min="11014" max="11014" width="15.140625" style="21" customWidth="1"/>
    <col min="11015" max="11263" width="8.85546875" style="21"/>
    <col min="11264" max="11264" width="27.42578125" style="21" customWidth="1"/>
    <col min="11265" max="11265" width="11.42578125" style="21" bestFit="1" customWidth="1"/>
    <col min="11266" max="11266" width="10.42578125" style="21" customWidth="1"/>
    <col min="11267" max="11267" width="12.42578125" style="21" customWidth="1"/>
    <col min="11268" max="11268" width="2" style="21" customWidth="1"/>
    <col min="11269" max="11269" width="16.28515625" style="21" customWidth="1"/>
    <col min="11270" max="11270" width="15.140625" style="21" customWidth="1"/>
    <col min="11271" max="11519" width="8.85546875" style="21"/>
    <col min="11520" max="11520" width="27.42578125" style="21" customWidth="1"/>
    <col min="11521" max="11521" width="11.42578125" style="21" bestFit="1" customWidth="1"/>
    <col min="11522" max="11522" width="10.42578125" style="21" customWidth="1"/>
    <col min="11523" max="11523" width="12.42578125" style="21" customWidth="1"/>
    <col min="11524" max="11524" width="2" style="21" customWidth="1"/>
    <col min="11525" max="11525" width="16.28515625" style="21" customWidth="1"/>
    <col min="11526" max="11526" width="15.140625" style="21" customWidth="1"/>
    <col min="11527" max="11775" width="8.85546875" style="21"/>
    <col min="11776" max="11776" width="27.42578125" style="21" customWidth="1"/>
    <col min="11777" max="11777" width="11.42578125" style="21" bestFit="1" customWidth="1"/>
    <col min="11778" max="11778" width="10.42578125" style="21" customWidth="1"/>
    <col min="11779" max="11779" width="12.42578125" style="21" customWidth="1"/>
    <col min="11780" max="11780" width="2" style="21" customWidth="1"/>
    <col min="11781" max="11781" width="16.28515625" style="21" customWidth="1"/>
    <col min="11782" max="11782" width="15.140625" style="21" customWidth="1"/>
    <col min="11783" max="12031" width="8.85546875" style="21"/>
    <col min="12032" max="12032" width="27.42578125" style="21" customWidth="1"/>
    <col min="12033" max="12033" width="11.42578125" style="21" bestFit="1" customWidth="1"/>
    <col min="12034" max="12034" width="10.42578125" style="21" customWidth="1"/>
    <col min="12035" max="12035" width="12.42578125" style="21" customWidth="1"/>
    <col min="12036" max="12036" width="2" style="21" customWidth="1"/>
    <col min="12037" max="12037" width="16.28515625" style="21" customWidth="1"/>
    <col min="12038" max="12038" width="15.140625" style="21" customWidth="1"/>
    <col min="12039" max="12287" width="8.85546875" style="21"/>
    <col min="12288" max="12288" width="27.42578125" style="21" customWidth="1"/>
    <col min="12289" max="12289" width="11.42578125" style="21" bestFit="1" customWidth="1"/>
    <col min="12290" max="12290" width="10.42578125" style="21" customWidth="1"/>
    <col min="12291" max="12291" width="12.42578125" style="21" customWidth="1"/>
    <col min="12292" max="12292" width="2" style="21" customWidth="1"/>
    <col min="12293" max="12293" width="16.28515625" style="21" customWidth="1"/>
    <col min="12294" max="12294" width="15.140625" style="21" customWidth="1"/>
    <col min="12295" max="12543" width="8.85546875" style="21"/>
    <col min="12544" max="12544" width="27.42578125" style="21" customWidth="1"/>
    <col min="12545" max="12545" width="11.42578125" style="21" bestFit="1" customWidth="1"/>
    <col min="12546" max="12546" width="10.42578125" style="21" customWidth="1"/>
    <col min="12547" max="12547" width="12.42578125" style="21" customWidth="1"/>
    <col min="12548" max="12548" width="2" style="21" customWidth="1"/>
    <col min="12549" max="12549" width="16.28515625" style="21" customWidth="1"/>
    <col min="12550" max="12550" width="15.140625" style="21" customWidth="1"/>
    <col min="12551" max="12799" width="8.85546875" style="21"/>
    <col min="12800" max="12800" width="27.42578125" style="21" customWidth="1"/>
    <col min="12801" max="12801" width="11.42578125" style="21" bestFit="1" customWidth="1"/>
    <col min="12802" max="12802" width="10.42578125" style="21" customWidth="1"/>
    <col min="12803" max="12803" width="12.42578125" style="21" customWidth="1"/>
    <col min="12804" max="12804" width="2" style="21" customWidth="1"/>
    <col min="12805" max="12805" width="16.28515625" style="21" customWidth="1"/>
    <col min="12806" max="12806" width="15.140625" style="21" customWidth="1"/>
    <col min="12807" max="13055" width="8.85546875" style="21"/>
    <col min="13056" max="13056" width="27.42578125" style="21" customWidth="1"/>
    <col min="13057" max="13057" width="11.42578125" style="21" bestFit="1" customWidth="1"/>
    <col min="13058" max="13058" width="10.42578125" style="21" customWidth="1"/>
    <col min="13059" max="13059" width="12.42578125" style="21" customWidth="1"/>
    <col min="13060" max="13060" width="2" style="21" customWidth="1"/>
    <col min="13061" max="13061" width="16.28515625" style="21" customWidth="1"/>
    <col min="13062" max="13062" width="15.140625" style="21" customWidth="1"/>
    <col min="13063" max="13311" width="8.85546875" style="21"/>
    <col min="13312" max="13312" width="27.42578125" style="21" customWidth="1"/>
    <col min="13313" max="13313" width="11.42578125" style="21" bestFit="1" customWidth="1"/>
    <col min="13314" max="13314" width="10.42578125" style="21" customWidth="1"/>
    <col min="13315" max="13315" width="12.42578125" style="21" customWidth="1"/>
    <col min="13316" max="13316" width="2" style="21" customWidth="1"/>
    <col min="13317" max="13317" width="16.28515625" style="21" customWidth="1"/>
    <col min="13318" max="13318" width="15.140625" style="21" customWidth="1"/>
    <col min="13319" max="13567" width="8.85546875" style="21"/>
    <col min="13568" max="13568" width="27.42578125" style="21" customWidth="1"/>
    <col min="13569" max="13569" width="11.42578125" style="21" bestFit="1" customWidth="1"/>
    <col min="13570" max="13570" width="10.42578125" style="21" customWidth="1"/>
    <col min="13571" max="13571" width="12.42578125" style="21" customWidth="1"/>
    <col min="13572" max="13572" width="2" style="21" customWidth="1"/>
    <col min="13573" max="13573" width="16.28515625" style="21" customWidth="1"/>
    <col min="13574" max="13574" width="15.140625" style="21" customWidth="1"/>
    <col min="13575" max="13823" width="8.85546875" style="21"/>
    <col min="13824" max="13824" width="27.42578125" style="21" customWidth="1"/>
    <col min="13825" max="13825" width="11.42578125" style="21" bestFit="1" customWidth="1"/>
    <col min="13826" max="13826" width="10.42578125" style="21" customWidth="1"/>
    <col min="13827" max="13827" width="12.42578125" style="21" customWidth="1"/>
    <col min="13828" max="13828" width="2" style="21" customWidth="1"/>
    <col min="13829" max="13829" width="16.28515625" style="21" customWidth="1"/>
    <col min="13830" max="13830" width="15.140625" style="21" customWidth="1"/>
    <col min="13831" max="14079" width="8.85546875" style="21"/>
    <col min="14080" max="14080" width="27.42578125" style="21" customWidth="1"/>
    <col min="14081" max="14081" width="11.42578125" style="21" bestFit="1" customWidth="1"/>
    <col min="14082" max="14082" width="10.42578125" style="21" customWidth="1"/>
    <col min="14083" max="14083" width="12.42578125" style="21" customWidth="1"/>
    <col min="14084" max="14084" width="2" style="21" customWidth="1"/>
    <col min="14085" max="14085" width="16.28515625" style="21" customWidth="1"/>
    <col min="14086" max="14086" width="15.140625" style="21" customWidth="1"/>
    <col min="14087" max="14335" width="8.85546875" style="21"/>
    <col min="14336" max="14336" width="27.42578125" style="21" customWidth="1"/>
    <col min="14337" max="14337" width="11.42578125" style="21" bestFit="1" customWidth="1"/>
    <col min="14338" max="14338" width="10.42578125" style="21" customWidth="1"/>
    <col min="14339" max="14339" width="12.42578125" style="21" customWidth="1"/>
    <col min="14340" max="14340" width="2" style="21" customWidth="1"/>
    <col min="14341" max="14341" width="16.28515625" style="21" customWidth="1"/>
    <col min="14342" max="14342" width="15.140625" style="21" customWidth="1"/>
    <col min="14343" max="14591" width="8.85546875" style="21"/>
    <col min="14592" max="14592" width="27.42578125" style="21" customWidth="1"/>
    <col min="14593" max="14593" width="11.42578125" style="21" bestFit="1" customWidth="1"/>
    <col min="14594" max="14594" width="10.42578125" style="21" customWidth="1"/>
    <col min="14595" max="14595" width="12.42578125" style="21" customWidth="1"/>
    <col min="14596" max="14596" width="2" style="21" customWidth="1"/>
    <col min="14597" max="14597" width="16.28515625" style="21" customWidth="1"/>
    <col min="14598" max="14598" width="15.140625" style="21" customWidth="1"/>
    <col min="14599" max="14847" width="8.85546875" style="21"/>
    <col min="14848" max="14848" width="27.42578125" style="21" customWidth="1"/>
    <col min="14849" max="14849" width="11.42578125" style="21" bestFit="1" customWidth="1"/>
    <col min="14850" max="14850" width="10.42578125" style="21" customWidth="1"/>
    <col min="14851" max="14851" width="12.42578125" style="21" customWidth="1"/>
    <col min="14852" max="14852" width="2" style="21" customWidth="1"/>
    <col min="14853" max="14853" width="16.28515625" style="21" customWidth="1"/>
    <col min="14854" max="14854" width="15.140625" style="21" customWidth="1"/>
    <col min="14855" max="15103" width="8.85546875" style="21"/>
    <col min="15104" max="15104" width="27.42578125" style="21" customWidth="1"/>
    <col min="15105" max="15105" width="11.42578125" style="21" bestFit="1" customWidth="1"/>
    <col min="15106" max="15106" width="10.42578125" style="21" customWidth="1"/>
    <col min="15107" max="15107" width="12.42578125" style="21" customWidth="1"/>
    <col min="15108" max="15108" width="2" style="21" customWidth="1"/>
    <col min="15109" max="15109" width="16.28515625" style="21" customWidth="1"/>
    <col min="15110" max="15110" width="15.140625" style="21" customWidth="1"/>
    <col min="15111" max="15359" width="8.85546875" style="21"/>
    <col min="15360" max="15360" width="27.42578125" style="21" customWidth="1"/>
    <col min="15361" max="15361" width="11.42578125" style="21" bestFit="1" customWidth="1"/>
    <col min="15362" max="15362" width="10.42578125" style="21" customWidth="1"/>
    <col min="15363" max="15363" width="12.42578125" style="21" customWidth="1"/>
    <col min="15364" max="15364" width="2" style="21" customWidth="1"/>
    <col min="15365" max="15365" width="16.28515625" style="21" customWidth="1"/>
    <col min="15366" max="15366" width="15.140625" style="21" customWidth="1"/>
    <col min="15367" max="15615" width="8.85546875" style="21"/>
    <col min="15616" max="15616" width="27.42578125" style="21" customWidth="1"/>
    <col min="15617" max="15617" width="11.42578125" style="21" bestFit="1" customWidth="1"/>
    <col min="15618" max="15618" width="10.42578125" style="21" customWidth="1"/>
    <col min="15619" max="15619" width="12.42578125" style="21" customWidth="1"/>
    <col min="15620" max="15620" width="2" style="21" customWidth="1"/>
    <col min="15621" max="15621" width="16.28515625" style="21" customWidth="1"/>
    <col min="15622" max="15622" width="15.140625" style="21" customWidth="1"/>
    <col min="15623" max="15871" width="8.85546875" style="21"/>
    <col min="15872" max="15872" width="27.42578125" style="21" customWidth="1"/>
    <col min="15873" max="15873" width="11.42578125" style="21" bestFit="1" customWidth="1"/>
    <col min="15874" max="15874" width="10.42578125" style="21" customWidth="1"/>
    <col min="15875" max="15875" width="12.42578125" style="21" customWidth="1"/>
    <col min="15876" max="15876" width="2" style="21" customWidth="1"/>
    <col min="15877" max="15877" width="16.28515625" style="21" customWidth="1"/>
    <col min="15878" max="15878" width="15.140625" style="21" customWidth="1"/>
    <col min="15879" max="16127" width="8.85546875" style="21"/>
    <col min="16128" max="16128" width="27.42578125" style="21" customWidth="1"/>
    <col min="16129" max="16129" width="11.42578125" style="21" bestFit="1" customWidth="1"/>
    <col min="16130" max="16130" width="10.42578125" style="21" customWidth="1"/>
    <col min="16131" max="16131" width="12.42578125" style="21" customWidth="1"/>
    <col min="16132" max="16132" width="2" style="21" customWidth="1"/>
    <col min="16133" max="16133" width="16.28515625" style="21" customWidth="1"/>
    <col min="16134" max="16134" width="15.140625" style="21" customWidth="1"/>
    <col min="16135" max="16383" width="8.85546875" style="21"/>
    <col min="16384" max="16384" width="8.85546875" style="21" customWidth="1"/>
  </cols>
  <sheetData>
    <row r="1" spans="1:8" ht="15.75">
      <c r="A1" s="47"/>
      <c r="B1" s="47"/>
      <c r="C1" s="47"/>
      <c r="D1" s="47"/>
    </row>
    <row r="2" spans="1:8" ht="15" customHeight="1" thickBot="1">
      <c r="A2" s="96"/>
      <c r="B2" s="97" t="s">
        <v>42</v>
      </c>
      <c r="C2" s="97"/>
      <c r="D2" s="97"/>
      <c r="F2" s="48"/>
      <c r="G2" s="48"/>
      <c r="H2" s="48"/>
    </row>
    <row r="3" spans="1:8" ht="65.099999999999994" customHeight="1" thickBot="1">
      <c r="A3" s="11" t="s">
        <v>7</v>
      </c>
      <c r="B3" s="18" t="s">
        <v>74</v>
      </c>
      <c r="C3" s="85" t="s">
        <v>78</v>
      </c>
      <c r="D3" s="18" t="s">
        <v>41</v>
      </c>
      <c r="F3" s="18" t="s">
        <v>86</v>
      </c>
      <c r="G3" s="13" t="str">
        <f>'FGMG Allocation'!D8</f>
        <v>2024-25 First Generation Allocation</v>
      </c>
      <c r="H3" s="18" t="s">
        <v>41</v>
      </c>
    </row>
    <row r="4" spans="1:8" ht="16.5" thickBot="1">
      <c r="A4" s="64" t="s">
        <v>44</v>
      </c>
      <c r="B4" s="95">
        <v>6364</v>
      </c>
      <c r="C4" s="112">
        <v>6146</v>
      </c>
      <c r="D4" s="94">
        <f t="shared" ref="D4:D31" si="0">(C4-B4)/B4</f>
        <v>-3.4255185417976113E-2</v>
      </c>
      <c r="F4" s="109">
        <v>79579</v>
      </c>
      <c r="G4" s="108">
        <f>'FGMG Allocation'!D9</f>
        <v>78641</v>
      </c>
      <c r="H4" s="32">
        <f t="shared" ref="H4:H32" si="1">G4/F4-1</f>
        <v>-1.1787029241382752E-2</v>
      </c>
    </row>
    <row r="5" spans="1:8" ht="16.5" thickBot="1">
      <c r="A5" s="87" t="s">
        <v>45</v>
      </c>
      <c r="B5" s="95">
        <v>21166</v>
      </c>
      <c r="C5" s="112">
        <v>20166</v>
      </c>
      <c r="D5" s="94">
        <f t="shared" si="0"/>
        <v>-4.7245582538032696E-2</v>
      </c>
      <c r="F5" s="109">
        <v>264673</v>
      </c>
      <c r="G5" s="108">
        <f>'FGMG Allocation'!D10</f>
        <v>258033</v>
      </c>
      <c r="H5" s="32">
        <f t="shared" si="1"/>
        <v>-2.5087560877006698E-2</v>
      </c>
    </row>
    <row r="6" spans="1:8" ht="16.5" thickBot="1">
      <c r="A6" s="87" t="s">
        <v>46</v>
      </c>
      <c r="B6" s="95">
        <v>3725</v>
      </c>
      <c r="C6" s="112">
        <v>3740</v>
      </c>
      <c r="D6" s="94">
        <f t="shared" si="0"/>
        <v>4.0268456375838931E-3</v>
      </c>
      <c r="F6" s="109">
        <v>46580</v>
      </c>
      <c r="G6" s="108">
        <f>'FGMG Allocation'!D11</f>
        <v>47855</v>
      </c>
      <c r="H6" s="32">
        <f t="shared" si="1"/>
        <v>2.7372262773722733E-2</v>
      </c>
    </row>
    <row r="7" spans="1:8" ht="16.5" thickBot="1">
      <c r="A7" s="66" t="s">
        <v>47</v>
      </c>
      <c r="B7" s="95">
        <v>662</v>
      </c>
      <c r="C7" s="112">
        <v>610</v>
      </c>
      <c r="D7" s="94">
        <f t="shared" si="0"/>
        <v>-7.8549848942598186E-2</v>
      </c>
      <c r="F7" s="109">
        <v>8278</v>
      </c>
      <c r="G7" s="108">
        <f>'FGMG Allocation'!D12</f>
        <v>7805</v>
      </c>
      <c r="H7" s="32">
        <f t="shared" si="1"/>
        <v>-5.7139405653539477E-2</v>
      </c>
    </row>
    <row r="8" spans="1:8" ht="16.5" thickBot="1">
      <c r="A8" s="88" t="s">
        <v>48</v>
      </c>
      <c r="B8" s="95">
        <v>6407</v>
      </c>
      <c r="C8" s="112">
        <v>6804</v>
      </c>
      <c r="D8" s="94">
        <f t="shared" si="0"/>
        <v>6.196347744654284E-2</v>
      </c>
      <c r="F8" s="109">
        <v>80117</v>
      </c>
      <c r="G8" s="108">
        <f>'FGMG Allocation'!D13</f>
        <v>87060</v>
      </c>
      <c r="H8" s="32">
        <f t="shared" si="1"/>
        <v>8.6660758640488389E-2</v>
      </c>
    </row>
    <row r="9" spans="1:8" ht="16.5" thickBot="1">
      <c r="A9" s="89" t="s">
        <v>49</v>
      </c>
      <c r="B9" s="95">
        <v>7622</v>
      </c>
      <c r="C9" s="112">
        <v>6920</v>
      </c>
      <c r="D9" s="94">
        <f t="shared" si="0"/>
        <v>-9.2101810548412488E-2</v>
      </c>
      <c r="F9" s="109">
        <v>95310</v>
      </c>
      <c r="G9" s="108">
        <f>'FGMG Allocation'!D14</f>
        <v>88545</v>
      </c>
      <c r="H9" s="32">
        <f t="shared" si="1"/>
        <v>-7.0978910922253724E-2</v>
      </c>
    </row>
    <row r="10" spans="1:8" ht="16.5" thickBot="1">
      <c r="A10" s="89" t="s">
        <v>50</v>
      </c>
      <c r="B10" s="95">
        <v>12815</v>
      </c>
      <c r="C10" s="112">
        <v>12056</v>
      </c>
      <c r="D10" s="94">
        <f t="shared" si="0"/>
        <v>-5.9227467811158799E-2</v>
      </c>
      <c r="F10" s="109">
        <v>160247</v>
      </c>
      <c r="G10" s="108">
        <f>'FGMG Allocation'!D15</f>
        <v>154262</v>
      </c>
      <c r="H10" s="32">
        <f t="shared" si="1"/>
        <v>-3.7348593109387429E-2</v>
      </c>
    </row>
    <row r="11" spans="1:8" ht="16.5" thickBot="1">
      <c r="A11" s="89" t="s">
        <v>51</v>
      </c>
      <c r="B11" s="95">
        <v>673</v>
      </c>
      <c r="C11" s="112">
        <v>635</v>
      </c>
      <c r="D11" s="94">
        <f t="shared" si="0"/>
        <v>-5.6463595839524518E-2</v>
      </c>
      <c r="F11" s="109">
        <v>8416</v>
      </c>
      <c r="G11" s="108">
        <f>'FGMG Allocation'!D16</f>
        <v>8125</v>
      </c>
      <c r="H11" s="32">
        <f t="shared" si="1"/>
        <v>-3.457699619771859E-2</v>
      </c>
    </row>
    <row r="12" spans="1:8" ht="16.5" thickBot="1">
      <c r="A12" s="89" t="s">
        <v>52</v>
      </c>
      <c r="B12" s="95">
        <v>1941</v>
      </c>
      <c r="C12" s="112">
        <v>1957</v>
      </c>
      <c r="D12" s="94">
        <f t="shared" si="0"/>
        <v>8.2431736218444105E-3</v>
      </c>
      <c r="F12" s="109">
        <v>24272</v>
      </c>
      <c r="G12" s="108">
        <f>'FGMG Allocation'!D17</f>
        <v>25041</v>
      </c>
      <c r="H12" s="32">
        <f t="shared" si="1"/>
        <v>3.1682597231377674E-2</v>
      </c>
    </row>
    <row r="13" spans="1:8" ht="16.5" thickBot="1">
      <c r="A13" s="89" t="s">
        <v>53</v>
      </c>
      <c r="B13" s="95">
        <v>14434</v>
      </c>
      <c r="C13" s="112">
        <v>13962</v>
      </c>
      <c r="D13" s="94">
        <f t="shared" si="0"/>
        <v>-3.2700568103089925E-2</v>
      </c>
      <c r="F13" s="109">
        <v>180492</v>
      </c>
      <c r="G13" s="108">
        <f>'FGMG Allocation'!D18</f>
        <v>178650</v>
      </c>
      <c r="H13" s="32">
        <f t="shared" si="1"/>
        <v>-1.0205438468187E-2</v>
      </c>
    </row>
    <row r="14" spans="1:8" ht="16.5" thickBot="1">
      <c r="A14" s="89" t="s">
        <v>54</v>
      </c>
      <c r="B14" s="95">
        <v>6775</v>
      </c>
      <c r="C14" s="112">
        <v>7119</v>
      </c>
      <c r="D14" s="94">
        <f t="shared" si="0"/>
        <v>5.0774907749077489E-2</v>
      </c>
      <c r="F14" s="109">
        <v>84719</v>
      </c>
      <c r="G14" s="108">
        <f>'FGMG Allocation'!D19</f>
        <v>91091</v>
      </c>
      <c r="H14" s="32">
        <f t="shared" si="1"/>
        <v>7.5213352376680476E-2</v>
      </c>
    </row>
    <row r="15" spans="1:8" ht="16.5" thickBot="1">
      <c r="A15" s="89" t="s">
        <v>55</v>
      </c>
      <c r="B15" s="95">
        <v>1592</v>
      </c>
      <c r="C15" s="112">
        <v>1699</v>
      </c>
      <c r="D15" s="94">
        <f t="shared" si="0"/>
        <v>6.7211055276381909E-2</v>
      </c>
      <c r="F15" s="109">
        <v>19907</v>
      </c>
      <c r="G15" s="108">
        <f>'FGMG Allocation'!D20</f>
        <v>21739</v>
      </c>
      <c r="H15" s="32">
        <f t="shared" si="1"/>
        <v>9.2027929873913727E-2</v>
      </c>
    </row>
    <row r="16" spans="1:8" ht="16.5" thickBot="1">
      <c r="A16" s="89" t="s">
        <v>56</v>
      </c>
      <c r="B16" s="95">
        <v>1902</v>
      </c>
      <c r="C16" s="112">
        <v>2045</v>
      </c>
      <c r="D16" s="94">
        <f t="shared" si="0"/>
        <v>7.5184016824395378E-2</v>
      </c>
      <c r="F16" s="109">
        <v>23784</v>
      </c>
      <c r="G16" s="108">
        <f>'FGMG Allocation'!D21</f>
        <v>26167</v>
      </c>
      <c r="H16" s="32">
        <f t="shared" si="1"/>
        <v>0.10019340733266069</v>
      </c>
    </row>
    <row r="17" spans="1:11" ht="16.5" thickBot="1">
      <c r="A17" s="89" t="s">
        <v>57</v>
      </c>
      <c r="B17" s="95">
        <v>4178</v>
      </c>
      <c r="C17" s="112">
        <v>4026</v>
      </c>
      <c r="D17" s="94">
        <f t="shared" si="0"/>
        <v>-3.6381043561512685E-2</v>
      </c>
      <c r="F17" s="109">
        <v>52244</v>
      </c>
      <c r="G17" s="108">
        <f>'FGMG Allocation'!D22</f>
        <v>51515</v>
      </c>
      <c r="H17" s="32">
        <f t="shared" si="1"/>
        <v>-1.3953755455171857E-2</v>
      </c>
    </row>
    <row r="18" spans="1:11" ht="16.5" thickBot="1">
      <c r="A18" s="89" t="s">
        <v>58</v>
      </c>
      <c r="B18" s="95">
        <v>29027</v>
      </c>
      <c r="C18" s="112">
        <v>29050</v>
      </c>
      <c r="D18" s="94">
        <f t="shared" si="0"/>
        <v>7.9236572845970993E-4</v>
      </c>
      <c r="F18" s="109">
        <v>362972</v>
      </c>
      <c r="G18" s="108">
        <f>'FGMG Allocation'!D23</f>
        <v>371709</v>
      </c>
      <c r="H18" s="32">
        <f t="shared" si="1"/>
        <v>2.4070727218628463E-2</v>
      </c>
    </row>
    <row r="19" spans="1:11" ht="16.5" thickBot="1">
      <c r="A19" s="89" t="s">
        <v>59</v>
      </c>
      <c r="B19" s="95">
        <v>674</v>
      </c>
      <c r="C19" s="112">
        <v>627</v>
      </c>
      <c r="D19" s="94">
        <f t="shared" si="0"/>
        <v>-6.9732937685459948E-2</v>
      </c>
      <c r="F19" s="109">
        <v>8428</v>
      </c>
      <c r="G19" s="108">
        <f>'FGMG Allocation'!D24</f>
        <v>8023</v>
      </c>
      <c r="H19" s="32">
        <f t="shared" si="1"/>
        <v>-4.8054105363075417E-2</v>
      </c>
      <c r="K19" s="54"/>
    </row>
    <row r="20" spans="1:11" ht="16.5" thickBot="1">
      <c r="A20" s="89" t="s">
        <v>60</v>
      </c>
      <c r="B20" s="95">
        <v>1624</v>
      </c>
      <c r="C20" s="112">
        <v>1612</v>
      </c>
      <c r="D20" s="94">
        <f t="shared" si="0"/>
        <v>-7.3891625615763543E-3</v>
      </c>
      <c r="F20" s="109">
        <v>20308</v>
      </c>
      <c r="G20" s="108">
        <f>'FGMG Allocation'!D25</f>
        <v>20626</v>
      </c>
      <c r="H20" s="32">
        <f t="shared" si="1"/>
        <v>1.5658853653732541E-2</v>
      </c>
    </row>
    <row r="21" spans="1:11" ht="16.5" thickBot="1">
      <c r="A21" s="89" t="s">
        <v>61</v>
      </c>
      <c r="B21" s="95">
        <v>15068</v>
      </c>
      <c r="C21" s="112">
        <v>15173</v>
      </c>
      <c r="D21" s="94">
        <f t="shared" si="0"/>
        <v>6.9684098752322799E-3</v>
      </c>
      <c r="F21" s="109">
        <v>188420</v>
      </c>
      <c r="G21" s="108">
        <f>'FGMG Allocation'!D26</f>
        <v>194146</v>
      </c>
      <c r="H21" s="32">
        <f t="shared" si="1"/>
        <v>3.0389555248911959E-2</v>
      </c>
    </row>
    <row r="22" spans="1:11" ht="16.5" thickBot="1">
      <c r="A22" s="89" t="s">
        <v>62</v>
      </c>
      <c r="B22" s="95">
        <v>4430</v>
      </c>
      <c r="C22" s="112">
        <v>4126</v>
      </c>
      <c r="D22" s="94">
        <f t="shared" si="0"/>
        <v>-6.8623024830699778E-2</v>
      </c>
      <c r="F22" s="109">
        <v>55396</v>
      </c>
      <c r="G22" s="108">
        <f>'FGMG Allocation'!D27</f>
        <v>52794</v>
      </c>
      <c r="H22" s="32">
        <f t="shared" si="1"/>
        <v>-4.6970900426023587E-2</v>
      </c>
    </row>
    <row r="23" spans="1:11" ht="16.5" thickBot="1">
      <c r="A23" s="89" t="s">
        <v>63</v>
      </c>
      <c r="B23" s="95">
        <v>4384</v>
      </c>
      <c r="C23" s="112">
        <v>4406</v>
      </c>
      <c r="D23" s="94">
        <f t="shared" si="0"/>
        <v>5.0182481751824817E-3</v>
      </c>
      <c r="F23" s="109">
        <v>54820</v>
      </c>
      <c r="G23" s="108">
        <f>'FGMG Allocation'!D28</f>
        <v>56377</v>
      </c>
      <c r="H23" s="32">
        <f t="shared" si="1"/>
        <v>2.840204304998184E-2</v>
      </c>
    </row>
    <row r="24" spans="1:11" ht="16.5" thickBot="1">
      <c r="A24" s="90" t="s">
        <v>64</v>
      </c>
      <c r="B24" s="95">
        <v>4402</v>
      </c>
      <c r="C24" s="112">
        <v>3972</v>
      </c>
      <c r="D24" s="94">
        <f t="shared" si="0"/>
        <v>-9.7682871422080875E-2</v>
      </c>
      <c r="F24" s="109">
        <v>55045</v>
      </c>
      <c r="G24" s="108">
        <f>'FGMG Allocation'!D29</f>
        <v>50824</v>
      </c>
      <c r="H24" s="32">
        <f t="shared" si="1"/>
        <v>-7.6682714142973896E-2</v>
      </c>
    </row>
    <row r="25" spans="1:11" ht="16.5" thickBot="1">
      <c r="A25" s="91" t="s">
        <v>65</v>
      </c>
      <c r="B25" s="95">
        <v>2119</v>
      </c>
      <c r="C25" s="112">
        <v>1976</v>
      </c>
      <c r="D25" s="94">
        <f t="shared" si="0"/>
        <v>-6.7484662576687116E-2</v>
      </c>
      <c r="F25" s="109">
        <v>26497</v>
      </c>
      <c r="G25" s="108">
        <f>'FGMG Allocation'!D30</f>
        <v>25284</v>
      </c>
      <c r="H25" s="32">
        <f t="shared" si="1"/>
        <v>-4.5778767407631094E-2</v>
      </c>
    </row>
    <row r="26" spans="1:11" ht="16.5" thickBot="1">
      <c r="A26" s="89" t="s">
        <v>66</v>
      </c>
      <c r="B26" s="95">
        <v>12961</v>
      </c>
      <c r="C26" s="112">
        <v>12047</v>
      </c>
      <c r="D26" s="94">
        <f t="shared" si="0"/>
        <v>-7.0519250057865912E-2</v>
      </c>
      <c r="F26" s="109">
        <v>162072</v>
      </c>
      <c r="G26" s="108">
        <f>'FGMG Allocation'!D31</f>
        <v>154147</v>
      </c>
      <c r="H26" s="32">
        <f t="shared" si="1"/>
        <v>-4.8898020632805128E-2</v>
      </c>
    </row>
    <row r="27" spans="1:11" ht="16.5" thickBot="1">
      <c r="A27" s="92" t="s">
        <v>67</v>
      </c>
      <c r="B27" s="95">
        <v>5678</v>
      </c>
      <c r="C27" s="112">
        <v>5497</v>
      </c>
      <c r="D27" s="94">
        <f t="shared" si="0"/>
        <v>-3.187742162733357E-2</v>
      </c>
      <c r="F27" s="109">
        <v>71001</v>
      </c>
      <c r="G27" s="108">
        <f>'FGMG Allocation'!D32</f>
        <v>70337</v>
      </c>
      <c r="H27" s="32">
        <f t="shared" si="1"/>
        <v>-9.3519809580147051E-3</v>
      </c>
    </row>
    <row r="28" spans="1:11" ht="16.5" thickBot="1">
      <c r="A28" s="93" t="s">
        <v>68</v>
      </c>
      <c r="B28" s="95">
        <v>7672</v>
      </c>
      <c r="C28" s="112">
        <v>7154</v>
      </c>
      <c r="D28" s="94">
        <f t="shared" si="0"/>
        <v>-6.7518248175182483E-2</v>
      </c>
      <c r="F28" s="109">
        <v>95936</v>
      </c>
      <c r="G28" s="108">
        <f>'FGMG Allocation'!D33</f>
        <v>91539</v>
      </c>
      <c r="H28" s="32">
        <f t="shared" si="1"/>
        <v>-4.5832638425617023E-2</v>
      </c>
    </row>
    <row r="29" spans="1:11" ht="16.5" thickBot="1">
      <c r="A29" s="89" t="s">
        <v>69</v>
      </c>
      <c r="B29" s="95">
        <v>1772</v>
      </c>
      <c r="C29" s="112">
        <v>1795</v>
      </c>
      <c r="D29" s="94">
        <f t="shared" si="0"/>
        <v>1.2979683972911963E-2</v>
      </c>
      <c r="F29" s="109">
        <v>22158</v>
      </c>
      <c r="G29" s="108">
        <f>'FGMG Allocation'!D34</f>
        <v>22968</v>
      </c>
      <c r="H29" s="32">
        <f t="shared" si="1"/>
        <v>3.6555645816409355E-2</v>
      </c>
    </row>
    <row r="30" spans="1:11" ht="16.5" thickBot="1">
      <c r="A30" s="89" t="s">
        <v>70</v>
      </c>
      <c r="B30" s="95">
        <v>7519</v>
      </c>
      <c r="C30" s="112">
        <v>6919</v>
      </c>
      <c r="D30" s="94">
        <f t="shared" si="0"/>
        <v>-7.9797845458172631E-2</v>
      </c>
      <c r="F30" s="109">
        <v>94022</v>
      </c>
      <c r="G30" s="108">
        <f>'FGMG Allocation'!D35</f>
        <v>88532</v>
      </c>
      <c r="H30" s="32">
        <f t="shared" si="1"/>
        <v>-5.8390589436514873E-2</v>
      </c>
    </row>
    <row r="31" spans="1:11" ht="16.5" thickBot="1">
      <c r="A31" s="68" t="s">
        <v>71</v>
      </c>
      <c r="B31" s="95">
        <v>24682</v>
      </c>
      <c r="C31" s="112">
        <v>25204</v>
      </c>
      <c r="D31" s="94">
        <f t="shared" si="0"/>
        <v>2.1149015476865731E-2</v>
      </c>
      <c r="F31" s="109">
        <v>308639</v>
      </c>
      <c r="G31" s="108">
        <f>'FGMG Allocation'!D36</f>
        <v>322497</v>
      </c>
      <c r="H31" s="32">
        <f t="shared" si="1"/>
        <v>4.4900352839401414E-2</v>
      </c>
    </row>
    <row r="32" spans="1:11" ht="16.5" thickBot="1">
      <c r="A32" s="28" t="s">
        <v>40</v>
      </c>
      <c r="B32" s="27">
        <f>SUM(B4:B31)</f>
        <v>212268</v>
      </c>
      <c r="C32" s="27">
        <f>SUM(C4:C31)</f>
        <v>207443</v>
      </c>
      <c r="D32" s="26">
        <f>(C32-B32)/B32</f>
        <v>-2.2730698927770555E-2</v>
      </c>
      <c r="F32" s="25">
        <f>SUM(F4:F31)</f>
        <v>2654332</v>
      </c>
      <c r="G32" s="24">
        <f>SUM(G4:G31)</f>
        <v>2654332</v>
      </c>
      <c r="H32" s="32">
        <f t="shared" si="1"/>
        <v>0</v>
      </c>
    </row>
    <row r="33" spans="1:8">
      <c r="H33" s="23"/>
    </row>
    <row r="34" spans="1:8">
      <c r="A34" s="22"/>
    </row>
  </sheetData>
  <pageMargins left="0.7" right="0.7" top="0.75" bottom="0.75" header="0.3" footer="0.3"/>
  <pageSetup scale="7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F7F3E12E26E14E9C8A1FBE12D5945A" ma:contentTypeVersion="9" ma:contentTypeDescription="Create a new document." ma:contentTypeScope="" ma:versionID="b3960c9534e5bf237e95cec36cf77399">
  <xsd:schema xmlns:xsd="http://www.w3.org/2001/XMLSchema" xmlns:xs="http://www.w3.org/2001/XMLSchema" xmlns:p="http://schemas.microsoft.com/office/2006/metadata/properties" xmlns:ns2="ee822479-6e51-4d14-b6b0-2c589e913e66" targetNamespace="http://schemas.microsoft.com/office/2006/metadata/properties" ma:root="true" ma:fieldsID="add0b46c6907e4cfe91ddb7c761b463e" ns2:_="">
    <xsd:import namespace="ee822479-6e51-4d14-b6b0-2c589e913e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22479-6e51-4d14-b6b0-2c589e913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94DF88-E778-4D5E-8406-91EEAE364B95}">
  <ds:schemaRefs>
    <ds:schemaRef ds:uri="http://schemas.microsoft.com/office/2006/metadata/propertie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ee822479-6e51-4d14-b6b0-2c589e913e66"/>
    <ds:schemaRef ds:uri="http://purl.org/dc/terms/"/>
  </ds:schemaRefs>
</ds:datastoreItem>
</file>

<file path=customXml/itemProps2.xml><?xml version="1.0" encoding="utf-8"?>
<ds:datastoreItem xmlns:ds="http://schemas.openxmlformats.org/officeDocument/2006/customXml" ds:itemID="{D7537344-2CA7-471B-B2AE-4295486DB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22479-6e51-4d14-b6b0-2c589e913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61B6E4-1805-46C5-93FD-AFA878875C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FGMG Allocation</vt:lpstr>
      <vt:lpstr>Prior Year % Change</vt:lpstr>
      <vt:lpstr>_2_1_Matching_Amount__what_they_need_to_raise</vt:lpstr>
      <vt:lpstr>_2022_23_Economically_Disadvantaged_Headcount</vt:lpstr>
      <vt:lpstr>_2024_25_First_Generation_Allocation</vt:lpstr>
      <vt:lpstr>_2024_25_Overmatched_Amount</vt:lpstr>
      <vt:lpstr>_2024_25_Reported_Contributions</vt:lpstr>
      <vt:lpstr>College</vt:lpstr>
      <vt:lpstr>Final_Florida_Colleges_Matching_Dollars_Certified</vt:lpstr>
      <vt:lpstr>Index_Based_on_2022_23_Economically_Disadvantaged_Headcount</vt:lpstr>
      <vt:lpstr>of_Certified_Match_Allocation</vt:lpstr>
      <vt:lpstr>of_Reported_Contributions</vt:lpstr>
      <vt:lpstr>'FGMG Allocation'!Print_Area</vt:lpstr>
      <vt:lpstr>'Prior Year % Change'!Print_Area</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Florida Department of Education</dc:creator>
  <cp:keywords/>
  <dc:description/>
  <cp:lastModifiedBy>DOTTIE SISLEY</cp:lastModifiedBy>
  <cp:revision/>
  <dcterms:created xsi:type="dcterms:W3CDTF">2013-06-27T14:22:02Z</dcterms:created>
  <dcterms:modified xsi:type="dcterms:W3CDTF">2024-12-09T14:11:43Z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0x01010043F7F3E12E26E14E9C8A1FBE12D5945A</vt:lpwstr>
  </property>
</Properties>
</file>