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209DB634-65AE-4775-AE44-50392E0C015E}" xr6:coauthVersionLast="36" xr6:coauthVersionMax="36" xr10:uidLastSave="{00000000-0000-0000-0000-000000000000}"/>
  <bookViews>
    <workbookView xWindow="28680" yWindow="-120" windowWidth="29040" windowHeight="15720" tabRatio="601" firstSheet="4" activeTab="9" xr2:uid="{00000000-000D-0000-FFFF-FFFF00000000}"/>
  </bookViews>
  <sheets>
    <sheet name="Classrooms" sheetId="1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r:id="rId7"/>
    <sheet name="Gymnasium" sheetId="11" r:id="rId8"/>
    <sheet name="Student Services" sheetId="8" r:id="rId9"/>
    <sheet name="Support Services" sheetId="10" r:id="rId10"/>
  </sheets>
  <definedNames>
    <definedName name="_xlnm.Print_Area" localSheetId="5">'Auditorium-Exhibits'!$A$9:$J$41</definedName>
    <definedName name="_xlnm.Print_Area" localSheetId="0">Classrooms!$A$1:$J$83</definedName>
    <definedName name="_xlnm.Print_Area" localSheetId="7">Gymnasium!$A$9:$J$25</definedName>
    <definedName name="_xlnm.Print_Area" localSheetId="6">'Instructional Media'!$A$9:$J$18</definedName>
    <definedName name="_xlnm.Print_Area" localSheetId="2">Library!$A$9:$J$26</definedName>
    <definedName name="_xlnm.Print_Area" localSheetId="4">Offices!$A$8:$J$86</definedName>
    <definedName name="_xlnm.Print_Area" localSheetId="3">'Research Labs'!$A$9:$J$46</definedName>
    <definedName name="_xlnm.Print_Area" localSheetId="8">'Student Services'!$A$9:$J$26</definedName>
    <definedName name="_xlnm.Print_Area" localSheetId="9">'Support Services'!$A$9:$J$44</definedName>
    <definedName name="_xlnm.Print_Area" localSheetId="1">'Teaching Labs'!$A$1:$J$78</definedName>
    <definedName name="Print_Area_MI" localSheetId="5">'Auditorium-Exhibits'!$A$10:$J$41</definedName>
    <definedName name="Print_Area_MI" localSheetId="7">Gymnasium!$A$10:$J$25</definedName>
    <definedName name="Print_Area_MI" localSheetId="6">'Instructional Media'!$A$10:$J$18</definedName>
    <definedName name="Print_Area_MI" localSheetId="2">Library!$A$10:$J$26</definedName>
    <definedName name="Print_Area_MI" localSheetId="4">Offices!$A$9:$J$86</definedName>
    <definedName name="Print_Area_MI" localSheetId="3">'Research Labs'!$A$10:$J$46</definedName>
    <definedName name="Print_Area_MI" localSheetId="8">'Student Services'!$A$10:$J$26</definedName>
    <definedName name="Print_Area_MI" localSheetId="9">'Support Services'!$A$10:$J$44</definedName>
    <definedName name="Print_Area_MI" localSheetId="1">'Teaching Labs'!$A$10:$J$79</definedName>
    <definedName name="Print_Area_MI">Classrooms!$A$8:$J$83</definedName>
    <definedName name="_xlnm.Print_Titles" localSheetId="5">'Auditorium-Exhibits'!$1:$8</definedName>
    <definedName name="_xlnm.Print_Titles" localSheetId="0">Classrooms!$1:$6</definedName>
    <definedName name="_xlnm.Print_Titles" localSheetId="7">Gymnasium!$1:$8</definedName>
    <definedName name="_xlnm.Print_Titles" localSheetId="6">'Instructional Media'!$1:$8</definedName>
    <definedName name="_xlnm.Print_Titles" localSheetId="2">Library!$1:$8</definedName>
    <definedName name="_xlnm.Print_Titles" localSheetId="4">Offices!$1:$7</definedName>
    <definedName name="_xlnm.Print_Titles" localSheetId="3">'Research Labs'!$1:$8</definedName>
    <definedName name="_xlnm.Print_Titles" localSheetId="8">'Student Services'!$1:$8</definedName>
    <definedName name="_xlnm.Print_Titles" localSheetId="9">'Support Services'!$1:$8</definedName>
    <definedName name="_xlnm.Print_Titles" localSheetId="1">'Teaching Labs'!$1:$8</definedName>
    <definedName name="Print_Titles_MI" localSheetId="5">'Auditorium-Exhibits'!$1:$8</definedName>
    <definedName name="Print_Titles_MI" localSheetId="0">Classrooms!$1:$6</definedName>
    <definedName name="Print_Titles_MI" localSheetId="7">Gymnasium!$1:$8</definedName>
    <definedName name="Print_Titles_MI" localSheetId="6">'Instructional Media'!$1:$8</definedName>
    <definedName name="Print_Titles_MI" localSheetId="2">Library!$1:$8</definedName>
    <definedName name="Print_Titles_MI" localSheetId="4">Offices!$1:$7</definedName>
    <definedName name="Print_Titles_MI" localSheetId="3">'Research Labs'!$1:$8</definedName>
    <definedName name="Print_Titles_MI" localSheetId="8">'Student Services'!$1:$8</definedName>
    <definedName name="Print_Titles_MI" localSheetId="9">'Support Services'!$1:$8</definedName>
    <definedName name="Print_Titles_MI" localSheetId="1">'Teaching Labs'!$1:$8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" l="1"/>
  <c r="H72" i="2" s="1"/>
  <c r="G40" i="10"/>
  <c r="H40" i="10" s="1"/>
  <c r="G82" i="5"/>
  <c r="H82" i="5" s="1"/>
  <c r="G81" i="5"/>
  <c r="H81" i="5" s="1"/>
  <c r="G80" i="5"/>
  <c r="H80" i="5" s="1"/>
  <c r="G42" i="4"/>
  <c r="J42" i="4"/>
  <c r="G41" i="4"/>
  <c r="H41" i="4" s="1"/>
  <c r="G77" i="1"/>
  <c r="H77" i="1" s="1"/>
  <c r="G70" i="2"/>
  <c r="H70" i="2" s="1"/>
  <c r="G35" i="6"/>
  <c r="H35" i="6" s="1"/>
  <c r="G78" i="5"/>
  <c r="J78" i="5" s="1"/>
  <c r="G79" i="5"/>
  <c r="J79" i="5" s="1"/>
  <c r="G21" i="3"/>
  <c r="J21" i="3" s="1"/>
  <c r="G71" i="2"/>
  <c r="H71" i="2" s="1"/>
  <c r="G73" i="2"/>
  <c r="H73" i="2" s="1"/>
  <c r="G74" i="2"/>
  <c r="J74" i="2" s="1"/>
  <c r="H74" i="2"/>
  <c r="G72" i="1"/>
  <c r="J72" i="1" s="1"/>
  <c r="G73" i="1"/>
  <c r="H73" i="1" s="1"/>
  <c r="G74" i="1"/>
  <c r="J74" i="1" s="1"/>
  <c r="G75" i="1"/>
  <c r="H75" i="1" s="1"/>
  <c r="G76" i="1"/>
  <c r="J76" i="1" s="1"/>
  <c r="G69" i="2"/>
  <c r="J69" i="2" s="1"/>
  <c r="H69" i="2"/>
  <c r="G68" i="2"/>
  <c r="H68" i="2" s="1"/>
  <c r="I79" i="1"/>
  <c r="I76" i="2"/>
  <c r="I23" i="3"/>
  <c r="I44" i="4"/>
  <c r="I84" i="5"/>
  <c r="I37" i="6"/>
  <c r="I15" i="7"/>
  <c r="I22" i="11"/>
  <c r="I22" i="8"/>
  <c r="I42" i="10"/>
  <c r="G39" i="10"/>
  <c r="H39" i="10" s="1"/>
  <c r="G38" i="10"/>
  <c r="H38" i="10" s="1"/>
  <c r="G20" i="11"/>
  <c r="J20" i="11" s="1"/>
  <c r="G34" i="6"/>
  <c r="H34" i="6" s="1"/>
  <c r="J34" i="6"/>
  <c r="G74" i="5"/>
  <c r="J74" i="5" s="1"/>
  <c r="G75" i="5"/>
  <c r="J75" i="5" s="1"/>
  <c r="G76" i="5"/>
  <c r="J76" i="5"/>
  <c r="G77" i="5"/>
  <c r="J77" i="5" s="1"/>
  <c r="G40" i="4"/>
  <c r="H40" i="4"/>
  <c r="G20" i="3"/>
  <c r="H20" i="3" s="1"/>
  <c r="G71" i="1"/>
  <c r="H71" i="1" s="1"/>
  <c r="G69" i="1"/>
  <c r="H69" i="1" s="1"/>
  <c r="G70" i="1"/>
  <c r="J70" i="1" s="1"/>
  <c r="G67" i="1"/>
  <c r="H67" i="1" s="1"/>
  <c r="G68" i="1"/>
  <c r="H68" i="1" s="1"/>
  <c r="G67" i="2"/>
  <c r="J67" i="2" s="1"/>
  <c r="G33" i="6"/>
  <c r="J33" i="6"/>
  <c r="G20" i="8"/>
  <c r="H20" i="8" s="1"/>
  <c r="G36" i="10"/>
  <c r="H36" i="10" s="1"/>
  <c r="G37" i="10"/>
  <c r="H37" i="10" s="1"/>
  <c r="G19" i="11"/>
  <c r="H19" i="11" s="1"/>
  <c r="J19" i="11"/>
  <c r="G32" i="6"/>
  <c r="H32" i="6" s="1"/>
  <c r="G31" i="6"/>
  <c r="J31" i="6" s="1"/>
  <c r="G73" i="5"/>
  <c r="H73" i="5" s="1"/>
  <c r="G72" i="5"/>
  <c r="J72" i="5" s="1"/>
  <c r="G71" i="5"/>
  <c r="J71" i="5" s="1"/>
  <c r="G70" i="5"/>
  <c r="J70" i="5" s="1"/>
  <c r="G69" i="5"/>
  <c r="J69" i="5"/>
  <c r="G39" i="4"/>
  <c r="H39" i="4" s="1"/>
  <c r="G38" i="4"/>
  <c r="H38" i="4" s="1"/>
  <c r="G19" i="3"/>
  <c r="J19" i="3" s="1"/>
  <c r="H19" i="3"/>
  <c r="G61" i="2"/>
  <c r="J61" i="2" s="1"/>
  <c r="G62" i="2"/>
  <c r="H62" i="2"/>
  <c r="G66" i="2"/>
  <c r="J66" i="2" s="1"/>
  <c r="G66" i="1"/>
  <c r="H66" i="1" s="1"/>
  <c r="G12" i="10"/>
  <c r="H12" i="10" s="1"/>
  <c r="G13" i="10"/>
  <c r="H13" i="10" s="1"/>
  <c r="J13" i="10"/>
  <c r="G14" i="10"/>
  <c r="J14" i="10" s="1"/>
  <c r="G15" i="10"/>
  <c r="J15" i="10" s="1"/>
  <c r="G16" i="10"/>
  <c r="J16" i="10" s="1"/>
  <c r="G17" i="10"/>
  <c r="J17" i="10" s="1"/>
  <c r="G18" i="10"/>
  <c r="H18" i="10" s="1"/>
  <c r="J18" i="10"/>
  <c r="G19" i="10"/>
  <c r="J19" i="10" s="1"/>
  <c r="G20" i="10"/>
  <c r="J20" i="10"/>
  <c r="G21" i="10"/>
  <c r="J21" i="10" s="1"/>
  <c r="G22" i="10"/>
  <c r="J22" i="10" s="1"/>
  <c r="G23" i="10"/>
  <c r="J23" i="10" s="1"/>
  <c r="G24" i="10"/>
  <c r="H24" i="10" s="1"/>
  <c r="J24" i="10"/>
  <c r="G25" i="10"/>
  <c r="J25" i="10" s="1"/>
  <c r="G26" i="10"/>
  <c r="J26" i="10" s="1"/>
  <c r="G27" i="10"/>
  <c r="H27" i="10" s="1"/>
  <c r="J27" i="10"/>
  <c r="G28" i="10"/>
  <c r="J28" i="10" s="1"/>
  <c r="G29" i="10"/>
  <c r="J29" i="10" s="1"/>
  <c r="G30" i="10"/>
  <c r="H30" i="10" s="1"/>
  <c r="G31" i="10"/>
  <c r="J31" i="10" s="1"/>
  <c r="G32" i="10"/>
  <c r="J32" i="10" s="1"/>
  <c r="G33" i="10"/>
  <c r="J33" i="10" s="1"/>
  <c r="G34" i="10"/>
  <c r="J34" i="10" s="1"/>
  <c r="G35" i="10"/>
  <c r="J35" i="10" s="1"/>
  <c r="J36" i="10"/>
  <c r="G19" i="8"/>
  <c r="J19" i="8" s="1"/>
  <c r="G60" i="2"/>
  <c r="H60" i="2" s="1"/>
  <c r="G12" i="2"/>
  <c r="J12" i="2" s="1"/>
  <c r="C13" i="2"/>
  <c r="G13" i="2"/>
  <c r="C14" i="2"/>
  <c r="G14" i="2"/>
  <c r="C15" i="2"/>
  <c r="G15" i="2"/>
  <c r="J15" i="2"/>
  <c r="G16" i="2"/>
  <c r="H16" i="2" s="1"/>
  <c r="G17" i="2"/>
  <c r="J17" i="2"/>
  <c r="G18" i="2"/>
  <c r="J18" i="2" s="1"/>
  <c r="G19" i="2"/>
  <c r="J19" i="2" s="1"/>
  <c r="G20" i="2"/>
  <c r="J20" i="2" s="1"/>
  <c r="G21" i="2"/>
  <c r="H21" i="2" s="1"/>
  <c r="G22" i="2"/>
  <c r="J22" i="2"/>
  <c r="G23" i="2"/>
  <c r="J23" i="2" s="1"/>
  <c r="G24" i="2"/>
  <c r="J24" i="2"/>
  <c r="G25" i="2"/>
  <c r="J25" i="2" s="1"/>
  <c r="G26" i="2"/>
  <c r="J26" i="2" s="1"/>
  <c r="G27" i="2"/>
  <c r="H27" i="2" s="1"/>
  <c r="J27" i="2"/>
  <c r="G28" i="2"/>
  <c r="J28" i="2" s="1"/>
  <c r="G29" i="2"/>
  <c r="J29" i="2"/>
  <c r="G30" i="2"/>
  <c r="H30" i="2" s="1"/>
  <c r="C31" i="2"/>
  <c r="G31" i="2"/>
  <c r="H31" i="2" s="1"/>
  <c r="G32" i="2"/>
  <c r="J32" i="2" s="1"/>
  <c r="G33" i="2"/>
  <c r="H33" i="2" s="1"/>
  <c r="J33" i="2"/>
  <c r="G34" i="2"/>
  <c r="J34" i="2" s="1"/>
  <c r="G35" i="2"/>
  <c r="J35" i="2" s="1"/>
  <c r="G36" i="2"/>
  <c r="H36" i="2" s="1"/>
  <c r="J36" i="2"/>
  <c r="G37" i="2"/>
  <c r="J37" i="2" s="1"/>
  <c r="G38" i="2"/>
  <c r="J38" i="2" s="1"/>
  <c r="G39" i="2"/>
  <c r="H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H45" i="2" s="1"/>
  <c r="J45" i="2"/>
  <c r="G46" i="2"/>
  <c r="J46" i="2" s="1"/>
  <c r="G47" i="2"/>
  <c r="J47" i="2" s="1"/>
  <c r="G48" i="2"/>
  <c r="J48" i="2" s="1"/>
  <c r="G49" i="2"/>
  <c r="J49" i="2" s="1"/>
  <c r="G50" i="2"/>
  <c r="J50" i="2" s="1"/>
  <c r="G51" i="2"/>
  <c r="H51" i="2" s="1"/>
  <c r="J51" i="2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/>
  <c r="G58" i="2"/>
  <c r="J58" i="2"/>
  <c r="G59" i="2"/>
  <c r="J59" i="2" s="1"/>
  <c r="G18" i="11"/>
  <c r="J18" i="11" s="1"/>
  <c r="G65" i="1"/>
  <c r="H65" i="1" s="1"/>
  <c r="G17" i="11"/>
  <c r="H17" i="11" s="1"/>
  <c r="G64" i="1"/>
  <c r="H64" i="1"/>
  <c r="G58" i="1"/>
  <c r="J58" i="1" s="1"/>
  <c r="G59" i="1"/>
  <c r="J59" i="1"/>
  <c r="G63" i="1"/>
  <c r="J63" i="1" s="1"/>
  <c r="G26" i="6"/>
  <c r="J26" i="6" s="1"/>
  <c r="G23" i="6"/>
  <c r="H23" i="6" s="1"/>
  <c r="G24" i="6"/>
  <c r="H24" i="6" s="1"/>
  <c r="G25" i="6"/>
  <c r="J25" i="6" s="1"/>
  <c r="G27" i="6"/>
  <c r="J27" i="6" s="1"/>
  <c r="G28" i="6"/>
  <c r="H28" i="6" s="1"/>
  <c r="J28" i="6"/>
  <c r="G29" i="6"/>
  <c r="J29" i="6" s="1"/>
  <c r="G30" i="6"/>
  <c r="H30" i="6" s="1"/>
  <c r="H29" i="6"/>
  <c r="G57" i="5"/>
  <c r="J57" i="5" s="1"/>
  <c r="G58" i="5"/>
  <c r="J58" i="5" s="1"/>
  <c r="G59" i="5"/>
  <c r="J59" i="5" s="1"/>
  <c r="G60" i="5"/>
  <c r="J60" i="5" s="1"/>
  <c r="G61" i="5"/>
  <c r="H61" i="5" s="1"/>
  <c r="J61" i="5"/>
  <c r="G62" i="5"/>
  <c r="J62" i="5" s="1"/>
  <c r="G63" i="5"/>
  <c r="J63" i="5" s="1"/>
  <c r="G64" i="5"/>
  <c r="J64" i="5" s="1"/>
  <c r="G68" i="5"/>
  <c r="J68" i="5" s="1"/>
  <c r="G37" i="4"/>
  <c r="H37" i="4"/>
  <c r="G36" i="4"/>
  <c r="H36" i="4" s="1"/>
  <c r="J37" i="4"/>
  <c r="G57" i="1"/>
  <c r="H57" i="1" s="1"/>
  <c r="G56" i="1"/>
  <c r="H56" i="1" s="1"/>
  <c r="G18" i="3"/>
  <c r="H18" i="3" s="1"/>
  <c r="G17" i="3"/>
  <c r="H17" i="3" s="1"/>
  <c r="J17" i="3"/>
  <c r="G55" i="1"/>
  <c r="J55" i="1" s="1"/>
  <c r="H49" i="2"/>
  <c r="G54" i="1"/>
  <c r="H54" i="1"/>
  <c r="H46" i="2"/>
  <c r="G53" i="1"/>
  <c r="H53" i="1" s="1"/>
  <c r="G52" i="1"/>
  <c r="H52" i="1"/>
  <c r="G15" i="11"/>
  <c r="H15" i="11" s="1"/>
  <c r="J15" i="11"/>
  <c r="G16" i="11"/>
  <c r="J16" i="11"/>
  <c r="G45" i="5"/>
  <c r="G46" i="5"/>
  <c r="G47" i="5"/>
  <c r="G48" i="5"/>
  <c r="G49" i="5"/>
  <c r="H49" i="5" s="1"/>
  <c r="G50" i="5"/>
  <c r="J50" i="5" s="1"/>
  <c r="G51" i="5"/>
  <c r="G52" i="5"/>
  <c r="H52" i="5" s="1"/>
  <c r="G53" i="5"/>
  <c r="H53" i="5" s="1"/>
  <c r="G54" i="5"/>
  <c r="G55" i="5"/>
  <c r="H55" i="5" s="1"/>
  <c r="G56" i="5"/>
  <c r="C11" i="5"/>
  <c r="G11" i="5"/>
  <c r="H11" i="5"/>
  <c r="C12" i="5"/>
  <c r="J12" i="5" s="1"/>
  <c r="G12" i="5"/>
  <c r="C13" i="5"/>
  <c r="G13" i="5"/>
  <c r="H13" i="5" s="1"/>
  <c r="C14" i="5"/>
  <c r="G14" i="5"/>
  <c r="C15" i="5"/>
  <c r="G15" i="5"/>
  <c r="C16" i="5"/>
  <c r="G16" i="5"/>
  <c r="C17" i="5"/>
  <c r="G17" i="5"/>
  <c r="G18" i="5"/>
  <c r="J18" i="5" s="1"/>
  <c r="G19" i="5"/>
  <c r="H19" i="5"/>
  <c r="G20" i="5"/>
  <c r="H20" i="5" s="1"/>
  <c r="G21" i="5"/>
  <c r="H21" i="5"/>
  <c r="G22" i="5"/>
  <c r="H22" i="5" s="1"/>
  <c r="G23" i="5"/>
  <c r="H23" i="5" s="1"/>
  <c r="G24" i="5"/>
  <c r="J24" i="5" s="1"/>
  <c r="H24" i="5"/>
  <c r="G25" i="5"/>
  <c r="J25" i="5" s="1"/>
  <c r="G26" i="5"/>
  <c r="H26" i="5"/>
  <c r="G27" i="5"/>
  <c r="H27" i="5" s="1"/>
  <c r="G28" i="5"/>
  <c r="H28" i="5" s="1"/>
  <c r="G29" i="5"/>
  <c r="J29" i="5" s="1"/>
  <c r="G30" i="5"/>
  <c r="J30" i="5" s="1"/>
  <c r="H30" i="5"/>
  <c r="G31" i="5"/>
  <c r="H31" i="5"/>
  <c r="G32" i="5"/>
  <c r="H32" i="5" s="1"/>
  <c r="G33" i="5"/>
  <c r="H33" i="5"/>
  <c r="G34" i="5"/>
  <c r="H34" i="5" s="1"/>
  <c r="G35" i="5"/>
  <c r="H35" i="5" s="1"/>
  <c r="G36" i="5"/>
  <c r="J36" i="5" s="1"/>
  <c r="H36" i="5"/>
  <c r="G37" i="5"/>
  <c r="H37" i="5" s="1"/>
  <c r="C38" i="5"/>
  <c r="G38" i="5"/>
  <c r="H38" i="5" s="1"/>
  <c r="G39" i="5"/>
  <c r="J39" i="5" s="1"/>
  <c r="G40" i="5"/>
  <c r="H40" i="5" s="1"/>
  <c r="C41" i="5"/>
  <c r="J41" i="5" s="1"/>
  <c r="G41" i="5"/>
  <c r="C42" i="5"/>
  <c r="G42" i="5"/>
  <c r="C43" i="5"/>
  <c r="G43" i="5"/>
  <c r="H43" i="5" s="1"/>
  <c r="C44" i="5"/>
  <c r="G44" i="5"/>
  <c r="J44" i="5" s="1"/>
  <c r="C45" i="5"/>
  <c r="H45" i="5" s="1"/>
  <c r="H46" i="5"/>
  <c r="H47" i="5"/>
  <c r="H48" i="5"/>
  <c r="H51" i="5"/>
  <c r="H54" i="5"/>
  <c r="H56" i="5"/>
  <c r="J22" i="5"/>
  <c r="J26" i="5"/>
  <c r="J32" i="5"/>
  <c r="J46" i="5"/>
  <c r="J47" i="5"/>
  <c r="J48" i="5"/>
  <c r="J51" i="5"/>
  <c r="J54" i="5"/>
  <c r="J55" i="5"/>
  <c r="J56" i="5"/>
  <c r="G33" i="4"/>
  <c r="J33" i="4" s="1"/>
  <c r="G34" i="4"/>
  <c r="J34" i="4" s="1"/>
  <c r="G35" i="4"/>
  <c r="J35" i="4" s="1"/>
  <c r="G24" i="4"/>
  <c r="H24" i="4" s="1"/>
  <c r="G25" i="4"/>
  <c r="J25" i="4" s="1"/>
  <c r="G26" i="4"/>
  <c r="J26" i="4"/>
  <c r="G27" i="4"/>
  <c r="H27" i="4" s="1"/>
  <c r="G28" i="4"/>
  <c r="J28" i="4"/>
  <c r="G29" i="4"/>
  <c r="J29" i="4" s="1"/>
  <c r="G30" i="4"/>
  <c r="J30" i="4"/>
  <c r="G31" i="4"/>
  <c r="H31" i="4" s="1"/>
  <c r="G32" i="4"/>
  <c r="J32" i="4" s="1"/>
  <c r="H30" i="4"/>
  <c r="G50" i="1"/>
  <c r="J50" i="1" s="1"/>
  <c r="G51" i="1"/>
  <c r="J51" i="1" s="1"/>
  <c r="G49" i="1"/>
  <c r="H49" i="1" s="1"/>
  <c r="G35" i="1"/>
  <c r="H35" i="1" s="1"/>
  <c r="G12" i="8"/>
  <c r="J12" i="8" s="1"/>
  <c r="G13" i="8"/>
  <c r="J13" i="8"/>
  <c r="G14" i="8"/>
  <c r="J14" i="8"/>
  <c r="G15" i="8"/>
  <c r="J15" i="8" s="1"/>
  <c r="G16" i="8"/>
  <c r="J16" i="8" s="1"/>
  <c r="C17" i="8"/>
  <c r="H17" i="8" s="1"/>
  <c r="G17" i="8"/>
  <c r="G18" i="8"/>
  <c r="J18" i="8" s="1"/>
  <c r="G12" i="7"/>
  <c r="J12" i="7" s="1"/>
  <c r="G13" i="7"/>
  <c r="J13" i="7" s="1"/>
  <c r="C12" i="6"/>
  <c r="G12" i="6"/>
  <c r="C13" i="6"/>
  <c r="G13" i="6"/>
  <c r="J13" i="6" s="1"/>
  <c r="C14" i="6"/>
  <c r="G14" i="6"/>
  <c r="G15" i="6"/>
  <c r="J15" i="6" s="1"/>
  <c r="G16" i="6"/>
  <c r="J16" i="6"/>
  <c r="G17" i="6"/>
  <c r="J17" i="6" s="1"/>
  <c r="G18" i="6"/>
  <c r="J18" i="6" s="1"/>
  <c r="G19" i="6"/>
  <c r="H19" i="6" s="1"/>
  <c r="G20" i="6"/>
  <c r="J20" i="6"/>
  <c r="G21" i="6"/>
  <c r="J21" i="6" s="1"/>
  <c r="G22" i="6"/>
  <c r="J22" i="6" s="1"/>
  <c r="C12" i="4"/>
  <c r="G12" i="4"/>
  <c r="J12" i="4"/>
  <c r="C13" i="4"/>
  <c r="J13" i="4" s="1"/>
  <c r="G13" i="4"/>
  <c r="H13" i="4" s="1"/>
  <c r="G14" i="4"/>
  <c r="J14" i="4"/>
  <c r="G15" i="4"/>
  <c r="J15" i="4" s="1"/>
  <c r="G16" i="4"/>
  <c r="J16" i="4" s="1"/>
  <c r="G17" i="4"/>
  <c r="J17" i="4" s="1"/>
  <c r="G18" i="4"/>
  <c r="H18" i="4" s="1"/>
  <c r="G19" i="4"/>
  <c r="H19" i="4" s="1"/>
  <c r="G20" i="4"/>
  <c r="J20" i="4" s="1"/>
  <c r="G21" i="4"/>
  <c r="J21" i="4"/>
  <c r="C22" i="4"/>
  <c r="J22" i="4" s="1"/>
  <c r="G22" i="4"/>
  <c r="C23" i="4"/>
  <c r="G23" i="4"/>
  <c r="C24" i="4"/>
  <c r="C12" i="3"/>
  <c r="J12" i="3" s="1"/>
  <c r="G12" i="3"/>
  <c r="G13" i="3"/>
  <c r="J13" i="3"/>
  <c r="G14" i="3"/>
  <c r="J14" i="3" s="1"/>
  <c r="G15" i="3"/>
  <c r="J15" i="3" s="1"/>
  <c r="G16" i="3"/>
  <c r="H16" i="3" s="1"/>
  <c r="J16" i="3"/>
  <c r="C10" i="1"/>
  <c r="H10" i="1" s="1"/>
  <c r="G10" i="1"/>
  <c r="G11" i="1"/>
  <c r="J11" i="1" s="1"/>
  <c r="G12" i="1"/>
  <c r="J12" i="1" s="1"/>
  <c r="G13" i="1"/>
  <c r="J13" i="1"/>
  <c r="G14" i="1"/>
  <c r="J14" i="1"/>
  <c r="G15" i="1"/>
  <c r="H15" i="1" s="1"/>
  <c r="G16" i="1"/>
  <c r="J16" i="1" s="1"/>
  <c r="G17" i="1"/>
  <c r="J17" i="1" s="1"/>
  <c r="G18" i="1"/>
  <c r="J18" i="1" s="1"/>
  <c r="G19" i="1"/>
  <c r="J19" i="1" s="1"/>
  <c r="G20" i="1"/>
  <c r="J20" i="1"/>
  <c r="G21" i="1"/>
  <c r="H21" i="1" s="1"/>
  <c r="G22" i="1"/>
  <c r="J22" i="1" s="1"/>
  <c r="G23" i="1"/>
  <c r="J23" i="1" s="1"/>
  <c r="G24" i="1"/>
  <c r="J24" i="1" s="1"/>
  <c r="G25" i="1"/>
  <c r="J25" i="1" s="1"/>
  <c r="G26" i="1"/>
  <c r="J26" i="1"/>
  <c r="G27" i="1"/>
  <c r="H27" i="1" s="1"/>
  <c r="G28" i="1"/>
  <c r="J28" i="1" s="1"/>
  <c r="G29" i="1"/>
  <c r="J29" i="1" s="1"/>
  <c r="G30" i="1"/>
  <c r="J30" i="1" s="1"/>
  <c r="G31" i="1"/>
  <c r="J31" i="1" s="1"/>
  <c r="G32" i="1"/>
  <c r="J32" i="1"/>
  <c r="G33" i="1"/>
  <c r="H33" i="1" s="1"/>
  <c r="C34" i="1"/>
  <c r="G34" i="1"/>
  <c r="J34" i="1"/>
  <c r="C36" i="1"/>
  <c r="H36" i="1" s="1"/>
  <c r="G36" i="1"/>
  <c r="C37" i="1"/>
  <c r="G37" i="1"/>
  <c r="J37" i="1" s="1"/>
  <c r="G38" i="1"/>
  <c r="H38" i="1" s="1"/>
  <c r="G39" i="1"/>
  <c r="J39" i="1"/>
  <c r="G40" i="1"/>
  <c r="H40" i="1" s="1"/>
  <c r="G45" i="1"/>
  <c r="J45" i="1"/>
  <c r="G46" i="1"/>
  <c r="J46" i="1" s="1"/>
  <c r="G47" i="1"/>
  <c r="J47" i="1" s="1"/>
  <c r="G48" i="1"/>
  <c r="H48" i="1" s="1"/>
  <c r="J48" i="1"/>
  <c r="G41" i="1"/>
  <c r="J41" i="1" s="1"/>
  <c r="G42" i="1"/>
  <c r="J42" i="1"/>
  <c r="G43" i="1"/>
  <c r="H43" i="1" s="1"/>
  <c r="G44" i="1"/>
  <c r="J44" i="1" s="1"/>
  <c r="H29" i="10"/>
  <c r="H28" i="10"/>
  <c r="H41" i="2"/>
  <c r="H42" i="2"/>
  <c r="H34" i="2"/>
  <c r="H26" i="10"/>
  <c r="H25" i="10"/>
  <c r="G12" i="11"/>
  <c r="J12" i="11" s="1"/>
  <c r="G13" i="11"/>
  <c r="J13" i="11" s="1"/>
  <c r="G14" i="11"/>
  <c r="H14" i="11" s="1"/>
  <c r="J14" i="11"/>
  <c r="H21" i="4"/>
  <c r="H26" i="4"/>
  <c r="H28" i="4"/>
  <c r="H23" i="10"/>
  <c r="H21" i="10"/>
  <c r="H20" i="10"/>
  <c r="H19" i="10"/>
  <c r="H26" i="1"/>
  <c r="H13" i="1"/>
  <c r="H11" i="1"/>
  <c r="H13" i="7"/>
  <c r="H12" i="7"/>
  <c r="H13" i="3"/>
  <c r="H15" i="4"/>
  <c r="H14" i="4"/>
  <c r="H12" i="4"/>
  <c r="H12" i="8"/>
  <c r="H17" i="10"/>
  <c r="H16" i="10"/>
  <c r="H14" i="10"/>
  <c r="H26" i="2"/>
  <c r="H24" i="2"/>
  <c r="H25" i="2"/>
  <c r="H23" i="2"/>
  <c r="H20" i="2"/>
  <c r="H19" i="2"/>
  <c r="H22" i="2"/>
  <c r="H12" i="2"/>
  <c r="H17" i="2"/>
  <c r="H18" i="2"/>
  <c r="H14" i="2"/>
  <c r="H13" i="2"/>
  <c r="J15" i="5"/>
  <c r="H42" i="1"/>
  <c r="H28" i="2"/>
  <c r="H35" i="2"/>
  <c r="H37" i="2"/>
  <c r="H38" i="2"/>
  <c r="H40" i="2"/>
  <c r="H32" i="2"/>
  <c r="H12" i="1"/>
  <c r="H14" i="1"/>
  <c r="H16" i="1"/>
  <c r="H19" i="1"/>
  <c r="H22" i="1"/>
  <c r="H20" i="1"/>
  <c r="H17" i="1"/>
  <c r="H25" i="1"/>
  <c r="H31" i="1"/>
  <c r="H29" i="2"/>
  <c r="H16" i="11"/>
  <c r="H56" i="2"/>
  <c r="H12" i="6"/>
  <c r="H20" i="6"/>
  <c r="H16" i="6"/>
  <c r="J40" i="5"/>
  <c r="H41" i="5"/>
  <c r="J37" i="5"/>
  <c r="J35" i="5"/>
  <c r="J33" i="5"/>
  <c r="J31" i="5"/>
  <c r="J27" i="5"/>
  <c r="J21" i="5"/>
  <c r="J19" i="5"/>
  <c r="J16" i="5"/>
  <c r="H17" i="5"/>
  <c r="H64" i="5"/>
  <c r="H62" i="5"/>
  <c r="H60" i="5"/>
  <c r="H58" i="5"/>
  <c r="H46" i="1"/>
  <c r="H12" i="3"/>
  <c r="H15" i="3"/>
  <c r="H22" i="4"/>
  <c r="H35" i="4"/>
  <c r="H33" i="4"/>
  <c r="H25" i="6"/>
  <c r="H54" i="2"/>
  <c r="H27" i="6"/>
  <c r="H59" i="5"/>
  <c r="H59" i="2"/>
  <c r="J36" i="1"/>
  <c r="H57" i="2"/>
  <c r="J14" i="2"/>
  <c r="H34" i="4"/>
  <c r="J39" i="10"/>
  <c r="H69" i="5"/>
  <c r="J40" i="4"/>
  <c r="H19" i="8"/>
  <c r="J20" i="3"/>
  <c r="J18" i="3"/>
  <c r="J52" i="1"/>
  <c r="J54" i="1"/>
  <c r="H63" i="1"/>
  <c r="J38" i="4"/>
  <c r="J53" i="1"/>
  <c r="J66" i="1"/>
  <c r="J67" i="1"/>
  <c r="H32" i="10"/>
  <c r="H33" i="10"/>
  <c r="H34" i="10"/>
  <c r="H51" i="1"/>
  <c r="H48" i="2"/>
  <c r="H52" i="2"/>
  <c r="H58" i="2"/>
  <c r="J43" i="5"/>
  <c r="J11" i="5"/>
  <c r="J20" i="8"/>
  <c r="H15" i="8"/>
  <c r="J62" i="2"/>
  <c r="H55" i="2"/>
  <c r="J13" i="2"/>
  <c r="H47" i="2"/>
  <c r="H50" i="2"/>
  <c r="H20" i="11"/>
  <c r="H76" i="5"/>
  <c r="H75" i="5"/>
  <c r="H68" i="5"/>
  <c r="J34" i="5"/>
  <c r="H66" i="2"/>
  <c r="H32" i="1"/>
  <c r="J49" i="1"/>
  <c r="J75" i="1"/>
  <c r="H44" i="1"/>
  <c r="H74" i="1"/>
  <c r="J73" i="2"/>
  <c r="H21" i="3"/>
  <c r="H20" i="4"/>
  <c r="H79" i="5"/>
  <c r="H78" i="5"/>
  <c r="H21" i="6"/>
  <c r="H17" i="6"/>
  <c r="H14" i="8"/>
  <c r="H13" i="8"/>
  <c r="J82" i="5"/>
  <c r="J81" i="5"/>
  <c r="J71" i="2"/>
  <c r="H17" i="4"/>
  <c r="H42" i="4"/>
  <c r="H31" i="10"/>
  <c r="J37" i="10"/>
  <c r="J40" i="10"/>
  <c r="J10" i="1"/>
  <c r="J72" i="2"/>
  <c r="H50" i="1"/>
  <c r="H29" i="1"/>
  <c r="H23" i="1"/>
  <c r="H28" i="1"/>
  <c r="H30" i="1"/>
  <c r="J77" i="1"/>
  <c r="H37" i="1"/>
  <c r="H39" i="1"/>
  <c r="J64" i="1"/>
  <c r="H58" i="1"/>
  <c r="J57" i="1"/>
  <c r="H47" i="1"/>
  <c r="H59" i="1"/>
  <c r="H45" i="1"/>
  <c r="H34" i="1"/>
  <c r="H76" i="1"/>
  <c r="H41" i="1"/>
  <c r="J73" i="1"/>
  <c r="J35" i="1"/>
  <c r="J68" i="1"/>
  <c r="J65" i="1"/>
  <c r="H70" i="1"/>
  <c r="H29" i="4"/>
  <c r="J28" i="5"/>
  <c r="J20" i="5"/>
  <c r="H33" i="6"/>
  <c r="H35" i="10" l="1"/>
  <c r="J60" i="2"/>
  <c r="J38" i="5"/>
  <c r="H16" i="8"/>
  <c r="H43" i="2"/>
  <c r="H31" i="6"/>
  <c r="J68" i="2"/>
  <c r="J70" i="2"/>
  <c r="H15" i="6"/>
  <c r="J43" i="1"/>
  <c r="J40" i="1"/>
  <c r="H14" i="6"/>
  <c r="H39" i="5"/>
  <c r="H25" i="5"/>
  <c r="H18" i="5"/>
  <c r="H12" i="5"/>
  <c r="J30" i="2"/>
  <c r="J16" i="2"/>
  <c r="J76" i="2" s="1"/>
  <c r="H78" i="2" s="1"/>
  <c r="H67" i="2"/>
  <c r="J41" i="4"/>
  <c r="H13" i="11"/>
  <c r="H16" i="4"/>
  <c r="J19" i="6"/>
  <c r="H44" i="5"/>
  <c r="J17" i="5"/>
  <c r="H15" i="2"/>
  <c r="J12" i="10"/>
  <c r="H13" i="6"/>
  <c r="H72" i="1"/>
  <c r="J38" i="1"/>
  <c r="J12" i="6"/>
  <c r="J17" i="11"/>
  <c r="J22" i="11" s="1"/>
  <c r="H24" i="11" s="1"/>
  <c r="J21" i="2"/>
  <c r="H70" i="5"/>
  <c r="J69" i="1"/>
  <c r="H22" i="6"/>
  <c r="J31" i="2"/>
  <c r="J73" i="5"/>
  <c r="H63" i="5"/>
  <c r="H14" i="3"/>
  <c r="J19" i="4"/>
  <c r="H16" i="5"/>
  <c r="H57" i="5"/>
  <c r="J45" i="5"/>
  <c r="H22" i="10"/>
  <c r="H71" i="5"/>
  <c r="J31" i="4"/>
  <c r="H18" i="1"/>
  <c r="H32" i="4"/>
  <c r="H44" i="2"/>
  <c r="H15" i="10"/>
  <c r="J24" i="4"/>
  <c r="J42" i="5"/>
  <c r="H15" i="5"/>
  <c r="H26" i="6"/>
  <c r="J39" i="4"/>
  <c r="J38" i="10"/>
  <c r="H12" i="11"/>
  <c r="H72" i="5"/>
  <c r="J35" i="6"/>
  <c r="J56" i="1"/>
  <c r="H77" i="5"/>
  <c r="H53" i="2"/>
  <c r="J13" i="5"/>
  <c r="H23" i="4"/>
  <c r="J49" i="5"/>
  <c r="H14" i="5"/>
  <c r="H18" i="11"/>
  <c r="J39" i="2"/>
  <c r="J30" i="10"/>
  <c r="J42" i="10"/>
  <c r="H44" i="10" s="1"/>
  <c r="J23" i="3"/>
  <c r="H25" i="3" s="1"/>
  <c r="J15" i="7"/>
  <c r="H17" i="7" s="1"/>
  <c r="J71" i="1"/>
  <c r="H74" i="5"/>
  <c r="J17" i="8"/>
  <c r="J22" i="8" s="1"/>
  <c r="H24" i="8" s="1"/>
  <c r="J36" i="4"/>
  <c r="H50" i="5"/>
  <c r="J24" i="6"/>
  <c r="H61" i="2"/>
  <c r="J27" i="4"/>
  <c r="H25" i="4"/>
  <c r="J14" i="6"/>
  <c r="H42" i="5"/>
  <c r="J14" i="5"/>
  <c r="J32" i="6"/>
  <c r="J80" i="5"/>
  <c r="H18" i="8"/>
  <c r="J33" i="1"/>
  <c r="J27" i="1"/>
  <c r="J21" i="1"/>
  <c r="J15" i="1"/>
  <c r="H55" i="1"/>
  <c r="J30" i="6"/>
  <c r="J23" i="6"/>
  <c r="H18" i="6"/>
  <c r="J23" i="4"/>
  <c r="J23" i="5"/>
  <c r="J18" i="4"/>
  <c r="J53" i="5"/>
  <c r="H29" i="5"/>
  <c r="J52" i="5"/>
  <c r="H24" i="1"/>
  <c r="J44" i="4" l="1"/>
  <c r="H46" i="4" s="1"/>
  <c r="J79" i="1"/>
  <c r="H81" i="1" s="1"/>
  <c r="J84" i="5"/>
  <c r="H86" i="5" s="1"/>
  <c r="J37" i="6"/>
  <c r="H39" i="6" s="1"/>
</calcChain>
</file>

<file path=xl/sharedStrings.xml><?xml version="1.0" encoding="utf-8"?>
<sst xmlns="http://schemas.openxmlformats.org/spreadsheetml/2006/main" count="921" uniqueCount="363">
  <si>
    <t>POST-SECONDARY CONSTRUCTION WORK PAPERS</t>
  </si>
  <si>
    <t>(A)</t>
  </si>
  <si>
    <t>(B)</t>
  </si>
  <si>
    <t>(C)</t>
  </si>
  <si>
    <t>(D)</t>
  </si>
  <si>
    <t>(E)</t>
  </si>
  <si>
    <t>(F)</t>
  </si>
  <si>
    <t>(G)</t>
  </si>
  <si>
    <t>(H)</t>
  </si>
  <si>
    <t>Space Type</t>
  </si>
  <si>
    <t>Const Cost</t>
  </si>
  <si>
    <t>ENR @</t>
  </si>
  <si>
    <t>December</t>
  </si>
  <si>
    <t>ENR Cost</t>
  </si>
  <si>
    <t>12/31 Cost</t>
  </si>
  <si>
    <t>Const Costs</t>
  </si>
  <si>
    <t>CC or Univ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</si>
  <si>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</si>
  <si>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</si>
  <si>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</si>
  <si>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</si>
  <si>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</si>
  <si>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</si>
  <si>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</si>
  <si>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</si>
  <si>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Palm Beach CC</t>
  </si>
  <si>
    <t>Edison CC</t>
  </si>
  <si>
    <t>Broward CC</t>
  </si>
  <si>
    <t>UCF</t>
  </si>
  <si>
    <t>UWF</t>
  </si>
  <si>
    <t>Tallahassee CC</t>
  </si>
  <si>
    <t>Daytona Beach CC</t>
  </si>
  <si>
    <t>Gulf Coast CC</t>
  </si>
  <si>
    <t>Indian River CC</t>
  </si>
  <si>
    <t>Miami-Dade CC</t>
  </si>
  <si>
    <t>USF</t>
  </si>
  <si>
    <t>TOTAL</t>
  </si>
  <si>
    <t>Teaching Labs</t>
  </si>
  <si>
    <t>UNF</t>
  </si>
  <si>
    <t>South Florida CC</t>
  </si>
  <si>
    <t>UF</t>
  </si>
  <si>
    <t>Seminole CC</t>
  </si>
  <si>
    <t>Library</t>
  </si>
  <si>
    <t>North FL CC</t>
  </si>
  <si>
    <t>Library Addition</t>
  </si>
  <si>
    <t>Research Labs</t>
  </si>
  <si>
    <t>Offices</t>
  </si>
  <si>
    <t>Valencia CC</t>
  </si>
  <si>
    <t>Hillsborough CC</t>
  </si>
  <si>
    <t>FSU</t>
  </si>
  <si>
    <t>Instructional Media</t>
  </si>
  <si>
    <t>Student Services</t>
  </si>
  <si>
    <t>Gymnasium</t>
  </si>
  <si>
    <t>Support Services</t>
  </si>
  <si>
    <t>FGCU</t>
  </si>
  <si>
    <t>Polk CC</t>
  </si>
  <si>
    <t>Sante Fe CC</t>
  </si>
  <si>
    <t>Lake-Sumter CC</t>
  </si>
  <si>
    <t>Florida CC @ JAX</t>
  </si>
  <si>
    <t>FAMU</t>
  </si>
  <si>
    <t>Engineering Building III</t>
  </si>
  <si>
    <t>Brevard CC</t>
  </si>
  <si>
    <t>Auditorium/Exhibition</t>
  </si>
  <si>
    <t>Hibel Museum of Art, North Palm Beach Campus</t>
  </si>
  <si>
    <t>Okaloosa-Walton CC</t>
  </si>
  <si>
    <t>Pasco-Hernando CC</t>
  </si>
  <si>
    <t>Central Florida CC</t>
  </si>
  <si>
    <t>University Center</t>
  </si>
  <si>
    <t>Education and Training Center</t>
  </si>
  <si>
    <t>Classrooms/Distance Learning/Student Services</t>
  </si>
  <si>
    <t>Manatee CC</t>
  </si>
  <si>
    <t>Accounting Classroom Building</t>
  </si>
  <si>
    <t>Constans Theatre Addition</t>
  </si>
  <si>
    <t>Communications Building</t>
  </si>
  <si>
    <t>School of Journalism, Media &amp; Graphic Arts Building</t>
  </si>
  <si>
    <t>Coleman Library Expansion Phase II</t>
  </si>
  <si>
    <t>Pharmacy Building &amp; Pharmaceutical Research Center</t>
  </si>
  <si>
    <t>Life Behavioral Science Complex Phase II</t>
  </si>
  <si>
    <t>Student Services Facility in Parking Garage 2</t>
  </si>
  <si>
    <t>Student Support Services Building</t>
  </si>
  <si>
    <t>Health Care &amp; Wellness Center</t>
  </si>
  <si>
    <t>FIU/FMC Cooperative Use Facility</t>
  </si>
  <si>
    <t>McGuire Center for Lepidoptera Research</t>
  </si>
  <si>
    <t>Tibbals Learning Center</t>
  </si>
  <si>
    <t>Deltona Center, Building 1</t>
  </si>
  <si>
    <t>Printshop</t>
  </si>
  <si>
    <t>Broadcasting/Audio Visual Laboratory -- Main</t>
  </si>
  <si>
    <t>Professional Development Center</t>
  </si>
  <si>
    <t>Academic Resource Center</t>
  </si>
  <si>
    <t>Environmental Science &amp; Criminal Justice Career Center</t>
  </si>
  <si>
    <t>Instructional Arts Center/Amphitheather</t>
  </si>
  <si>
    <t>Business Administration Building Annex</t>
  </si>
  <si>
    <t>St. Johns River CC</t>
  </si>
  <si>
    <t>Criminal Justice Center</t>
  </si>
  <si>
    <t>St. Petersburg CC</t>
  </si>
  <si>
    <t>Crossroads Building - Project Extension - SPC Proj #238-C-01-2</t>
  </si>
  <si>
    <t>South FL CC</t>
  </si>
  <si>
    <t>Dental Hygiene/Dental Assisting Facility</t>
  </si>
  <si>
    <t>DeSoto Special Purpose Center</t>
  </si>
  <si>
    <t>Hardee Special Purpose Center</t>
  </si>
  <si>
    <t>Classroom Building A</t>
  </si>
  <si>
    <t>Library Phase III</t>
  </si>
  <si>
    <t>Thrasher/Horne Performing Arts Center</t>
  </si>
  <si>
    <t>Ewers Century Center</t>
  </si>
  <si>
    <t>Central FL CC</t>
  </si>
  <si>
    <t>Hampton Center</t>
  </si>
  <si>
    <t>Chipola College</t>
  </si>
  <si>
    <t>Milton Johnson Health Center - Additions/Alterations</t>
  </si>
  <si>
    <t>Workforce Classroom Building (Wolf Building)</t>
  </si>
  <si>
    <t>New Gen Rem/Ren 5001-2 Bradenton</t>
  </si>
  <si>
    <t>Edison College</t>
  </si>
  <si>
    <t>New Facilities Building - Lee County Campus</t>
  </si>
  <si>
    <t>New Maintenance Building</t>
  </si>
  <si>
    <t>Seminole Community Library at SPC - Seminole Campus</t>
  </si>
  <si>
    <t>St. Petersburg College</t>
  </si>
  <si>
    <t>Quinn Hall COBA Building Expansion</t>
  </si>
  <si>
    <t>International House Village/Classroom Facility</t>
  </si>
  <si>
    <t>College of Business</t>
  </si>
  <si>
    <t>Medical School/Basic Sciences Complex</t>
  </si>
  <si>
    <t>Natural &amp; Environmental Science Building</t>
  </si>
  <si>
    <t>Alumni Center</t>
  </si>
  <si>
    <t>Graham Center Addition</t>
  </si>
  <si>
    <t>Health &amp; Life Sciences Phase II</t>
  </si>
  <si>
    <t>DeSantis Pavillion</t>
  </si>
  <si>
    <t>Student Support Center</t>
  </si>
  <si>
    <t>Recreational Center</t>
  </si>
  <si>
    <t>Health Leisure &amp; Sports Facility</t>
  </si>
  <si>
    <t>Jupiter Library Expansion &amp; Classroom Building</t>
  </si>
  <si>
    <t>Tigertail Water Sports Complex</t>
  </si>
  <si>
    <t>Pasco-Hernando</t>
  </si>
  <si>
    <t>Child Care Center</t>
  </si>
  <si>
    <t>Building H Addition/Renovation/Remodeling (work force)</t>
  </si>
  <si>
    <t>Economic &amp; Workforce Development</t>
  </si>
  <si>
    <t>College of Law</t>
  </si>
  <si>
    <t>College of Nursing Expansion and Renovations</t>
  </si>
  <si>
    <t>USF-SM Instructional Facility Building</t>
  </si>
  <si>
    <t>Louis &amp; Anne Green Memory &amp; Wellness Center</t>
  </si>
  <si>
    <t>Heath Education Center</t>
  </si>
  <si>
    <t>Marine Biology</t>
  </si>
  <si>
    <t>School of Law</t>
  </si>
  <si>
    <t>Psychology Center Phase 1 and 2</t>
  </si>
  <si>
    <t>Nanotechnology 1 Facility</t>
  </si>
  <si>
    <t>FAU/Scripps Joint Use Facility</t>
  </si>
  <si>
    <t>College of Nursing</t>
  </si>
  <si>
    <t>Patrica &amp; Phillip Frost Museum</t>
  </si>
  <si>
    <t>Student Health Center</t>
  </si>
  <si>
    <t>Health Care &amp; Educ. Ctr Children's Medical Services Fac.</t>
  </si>
  <si>
    <t>Mary Ann Harn Cofrin Pavilion</t>
  </si>
  <si>
    <t>Asolo Theatre/Visitors Services Center</t>
  </si>
  <si>
    <t>Main Galleries Expansion</t>
  </si>
  <si>
    <t>Lifelong Learning Complex</t>
  </si>
  <si>
    <t>Central Utilities Plan Sub Station - Part B</t>
  </si>
  <si>
    <t>Daytona Bch CC</t>
  </si>
  <si>
    <t>Classroom and Laboratory Building 1</t>
  </si>
  <si>
    <t>Workforce (Adult Educatioin)</t>
  </si>
  <si>
    <t>Advanced Learning Center-Joint with Martin Co. Sch. Brd.</t>
  </si>
  <si>
    <t>St. Pertersburg College</t>
  </si>
  <si>
    <t>UF College of Pharmacy, University Partnership Center, Seminole</t>
  </si>
  <si>
    <t>New Administration Bldg for Florida Public Safety Training Center</t>
  </si>
  <si>
    <t>Rem/Ren Bldg 7 Stu Stvcs Sci Bldg Ctr - Central</t>
  </si>
  <si>
    <t>Addition and Remodeling Building #100 - Phase I</t>
  </si>
  <si>
    <t>Multi-Purpose Facility (John R. Trinkle Center)</t>
  </si>
  <si>
    <t>Technology Building</t>
  </si>
  <si>
    <t>Classrooms/Labs, University  Center</t>
  </si>
  <si>
    <t>St. Pete College</t>
  </si>
  <si>
    <t>Scienace Lab Addition (Sigma Building)</t>
  </si>
  <si>
    <t>West St. Petersburg Community, St. Petersburg College</t>
  </si>
  <si>
    <t>Dental Building, UF College of Dentistry, UPC</t>
  </si>
  <si>
    <t>Cafeteria Expansion</t>
  </si>
  <si>
    <t>TCC Capital Center</t>
  </si>
  <si>
    <t>Science Lab Addition (Sigma Building)</t>
  </si>
  <si>
    <t>Rem/Ren Bldg 7 Stu Svcs Sci Bldg Ctr - Central</t>
  </si>
  <si>
    <t>Whitney Center for Marine Studies</t>
  </si>
  <si>
    <t>FSU New Classroom Building</t>
  </si>
  <si>
    <t>Graduate School of Business</t>
  </si>
  <si>
    <t>Powell Structures and Materials Testing Laboratory</t>
  </si>
  <si>
    <t>New Chemistry Research Building</t>
  </si>
  <si>
    <t>FAU/HBOI Marine Science Partnership</t>
  </si>
  <si>
    <t>Veterinary Medicine Food Animal Facility</t>
  </si>
  <si>
    <t>Library Expansion/Renovation</t>
  </si>
  <si>
    <t>Psychology</t>
  </si>
  <si>
    <t>Social Science Building - Building #51</t>
  </si>
  <si>
    <t>Academic 5 Bldg</t>
  </si>
  <si>
    <t>Central Chiller Plant (Phase II)</t>
  </si>
  <si>
    <t>New Institute of Public Safety</t>
  </si>
  <si>
    <t>Nassau Technical Career Center</t>
  </si>
  <si>
    <t>Administration Building Addition</t>
  </si>
  <si>
    <t>Classrooms/Labs/Student Services Building</t>
  </si>
  <si>
    <t>Okaloosa-Walton College</t>
  </si>
  <si>
    <t>Science Technology Building</t>
  </si>
  <si>
    <t>Lakeland Technology Building</t>
  </si>
  <si>
    <t>Building W Addition Construction</t>
  </si>
  <si>
    <t>Professional Automotive Training Center</t>
  </si>
  <si>
    <t>Valencia Community College</t>
  </si>
  <si>
    <t>Nanoscale Research Facility</t>
  </si>
  <si>
    <t>Life Sciences</t>
  </si>
  <si>
    <t>Academic Center</t>
  </si>
  <si>
    <t>Administrative Services Center</t>
  </si>
  <si>
    <t>Student Activity Center Davie</t>
  </si>
  <si>
    <t>Bldg 22 Computer Center Expansion</t>
  </si>
  <si>
    <t>Joint Military Sciences Leadership Center</t>
  </si>
  <si>
    <t>Indian River REG biological and Agricultural Research</t>
  </si>
  <si>
    <t>Graham Center at Pough Center</t>
  </si>
  <si>
    <t>Psychology Building Phase II</t>
  </si>
  <si>
    <t>Engineering Building</t>
  </si>
  <si>
    <t>Physical Science Building</t>
  </si>
  <si>
    <t>Materials Research Building</t>
  </si>
  <si>
    <t>Student Success Center</t>
  </si>
  <si>
    <t>Port St. Lucie  - Phase II Classroom Facility</t>
  </si>
  <si>
    <t>COB Office Depot Center for Executive Education</t>
  </si>
  <si>
    <t>Bio Medical Science Center</t>
  </si>
  <si>
    <t>Biomedical Sciences Building</t>
  </si>
  <si>
    <t>George Steinbrenner Band Building</t>
  </si>
  <si>
    <t>Brooks College of Health Addition</t>
  </si>
  <si>
    <t>College of Education &amp; Human Services</t>
  </si>
  <si>
    <t>Hospitality Management</t>
  </si>
  <si>
    <t>Teaching Gymnasium MultiPurpose Center</t>
  </si>
  <si>
    <t>The Mori Hossein Center (Hospitality/Tourisum/Museum)</t>
  </si>
  <si>
    <t>Building 700 - Business Services</t>
  </si>
  <si>
    <t>Commerce Education Center  - Cecil Field</t>
  </si>
  <si>
    <t>Performing Arts Building Addition</t>
  </si>
  <si>
    <t>Classroom/Lab Building</t>
  </si>
  <si>
    <t>Science/Math Building</t>
  </si>
  <si>
    <t>Graphic Technology Arts</t>
  </si>
  <si>
    <t>New Science Building</t>
  </si>
  <si>
    <t>Firing and Defensive Driving Range</t>
  </si>
  <si>
    <t>Hamanities Technology Building</t>
  </si>
  <si>
    <t>BioScience Building</t>
  </si>
  <si>
    <t>Classrooms/Health Science Prototype Building</t>
  </si>
  <si>
    <t>Altamonter Center Phase I</t>
  </si>
  <si>
    <t>Center for Economic Development</t>
  </si>
  <si>
    <t>Health &amp; Science Center Addition</t>
  </si>
  <si>
    <t>POST-SECONDARY Weighted Avg Const Cost for Classrooms</t>
  </si>
  <si>
    <t>POST-SECONDARY Weighted Avg Const Cost for Teaching Labs</t>
  </si>
  <si>
    <t>POST-SECONDARY Weighted Avg Const Cost for Library</t>
  </si>
  <si>
    <t>POST-SECONDARY Weighted Avg Const Cost for Research Labs</t>
  </si>
  <si>
    <t>POST-SECONDARY Weighted Avg Const Cost for Offices</t>
  </si>
  <si>
    <t>POST-SECONDARY Weighted Avg Const Cost for Auditorium/Exhibits</t>
  </si>
  <si>
    <t>POST-SECONDARY Weighted Avg Const Cost for Inst Media</t>
  </si>
  <si>
    <t>POST-SECONDARY Weighted Avg Const Cost for Gymnasium</t>
  </si>
  <si>
    <t>POST-SECONDARY Weighted Avg Const Cost for Student Serv</t>
  </si>
  <si>
    <t>POST-SECONDARY Weighted Avg Const Cost for Support Services</t>
  </si>
  <si>
    <t>Hough Hall Graduate Studies Building</t>
  </si>
  <si>
    <t>USF-StP Science/Tech/General Academic</t>
  </si>
  <si>
    <t>Academic 7</t>
  </si>
  <si>
    <t xml:space="preserve"> </t>
  </si>
  <si>
    <t>College of Nursing&amp;Health Sciences</t>
  </si>
  <si>
    <t>Pathogen Research Facility</t>
  </si>
  <si>
    <t>Hazardous Waste Expansion</t>
  </si>
  <si>
    <t>Student Success Center-Phase II</t>
  </si>
  <si>
    <t>Recreation Center</t>
  </si>
  <si>
    <t>CVP Technical Support Annex Addition</t>
  </si>
  <si>
    <t>Miramar Town Center Classrooms/Labs/Srv/Svcs</t>
  </si>
  <si>
    <t>McKinnon Hall (FSU 2-Story Classroom Center)</t>
  </si>
  <si>
    <t>Daytona State College</t>
  </si>
  <si>
    <t>Portables</t>
  </si>
  <si>
    <t>SouthShore Multi-Purpose Center</t>
  </si>
  <si>
    <t>Williamson Conference Center</t>
  </si>
  <si>
    <t>Joint Use FSU Medical Center</t>
  </si>
  <si>
    <t>Classroom/Labs Human Development Resource Center</t>
  </si>
  <si>
    <t>Rem/Ren Music &amp; Theater Building with Addition</t>
  </si>
  <si>
    <t>Natural Science Building</t>
  </si>
  <si>
    <t>Fire Tower and Burn Building</t>
  </si>
  <si>
    <t>Allied Health - Building 10</t>
  </si>
  <si>
    <t>Citrus Learning and Conference Center</t>
  </si>
  <si>
    <t>Treasure Coast Public Safety Complex</t>
  </si>
  <si>
    <t>Joint Use Library (Brackett Library)</t>
  </si>
  <si>
    <t>Edison State College</t>
  </si>
  <si>
    <t>Edison Childcare Facility</t>
  </si>
  <si>
    <t>Joint Use Library</t>
  </si>
  <si>
    <t>Building Construction Trade Facility Project #08-70-02</t>
  </si>
  <si>
    <t>Santa Fe College</t>
  </si>
  <si>
    <t>Alachua Center Project #08-70-01</t>
  </si>
  <si>
    <t>Multi-Purpose Center/Conference Center</t>
  </si>
  <si>
    <t>Joint Use Building with UCF</t>
  </si>
  <si>
    <t>Special Events Center (Culinary Arts &amp; Conference Center)</t>
  </si>
  <si>
    <t>Dental Clinic - Naples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</si>
  <si>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</si>
  <si>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</si>
  <si>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</si>
  <si>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</si>
  <si>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</si>
  <si>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</si>
  <si>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</si>
  <si>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</si>
  <si>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</si>
  <si>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</si>
  <si>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</si>
  <si>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Lee Nursing Building</t>
  </si>
  <si>
    <t>FL St College @ Jacksonville</t>
  </si>
  <si>
    <t>Aircraft Services Educational Facility</t>
  </si>
  <si>
    <t>Fl St Coll @ Jacksonville</t>
  </si>
  <si>
    <t>FSCJ Burn Ship Prop: Related Building and Site Work</t>
  </si>
  <si>
    <t>Student Service Building</t>
  </si>
  <si>
    <t>Miami Dade College</t>
  </si>
  <si>
    <t>Fac 15 &amp; 40 Restart Swim Complex</t>
  </si>
  <si>
    <t>Palm Beach State College</t>
  </si>
  <si>
    <t>Law Enforcement Lab (Firing Range)</t>
  </si>
  <si>
    <t>Technical Education Center</t>
  </si>
  <si>
    <t>Public Safety/Emergency Operations Center</t>
  </si>
  <si>
    <t>Northwest Fl St College</t>
  </si>
  <si>
    <t>South Walton Center</t>
  </si>
  <si>
    <t>Gym Renovation &amp; New Fitness Center</t>
  </si>
  <si>
    <t>St Coll FL /Manatee/Sarasota</t>
  </si>
  <si>
    <t>Medical Technical and Simulation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</si>
  <si>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</si>
  <si>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</si>
  <si>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</si>
  <si>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</si>
  <si>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</si>
  <si>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</si>
  <si>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</si>
  <si>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</si>
  <si>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IFAS Professinoal Development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</si>
  <si>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</si>
  <si>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</si>
  <si>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</si>
  <si>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</si>
  <si>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</si>
  <si>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</si>
  <si>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Northwest FL St Coll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</si>
  <si>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</si>
  <si>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</si>
  <si>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</si>
  <si>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</si>
  <si>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</si>
  <si>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</si>
  <si>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</si>
  <si>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</si>
  <si>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</si>
  <si>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</si>
  <si>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</si>
  <si>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</si>
  <si>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</si>
  <si>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Teaching Labs (continued)</t>
  </si>
  <si>
    <t>Classrooms (continued)</t>
  </si>
  <si>
    <t>Offices (continued)</t>
  </si>
  <si>
    <t>South Santa Rosa Center Joint-use Building</t>
  </si>
  <si>
    <t>Ghazvini Center - New Facility</t>
  </si>
  <si>
    <t>Student Services Center (Ren/Rem Stud Svs/Addition 3rd fl Lib</t>
  </si>
  <si>
    <t>in $ @ 12/31/12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</si>
  <si>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</si>
  <si>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</si>
  <si>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</si>
  <si>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</si>
  <si>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</si>
  <si>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</si>
  <si>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</si>
  <si>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</si>
  <si>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</si>
  <si>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</si>
  <si>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</si>
  <si>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</si>
  <si>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</si>
  <si>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</si>
  <si>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</si>
  <si>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</si>
  <si>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</si>
  <si>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</si>
  <si>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</si>
  <si>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</si>
  <si>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</si>
  <si>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Based on Projects Completed from January 1, 2002 to December 31,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</si>
</sst>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</numFmts>
  <fonts count="19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sz val="8"/>
      <name val="MS Sans Serif"/>
      <family val="2"/>
    </font>
    <font>
      <sz val="8"/>
      <name val="Helv"/>
    </font>
    <font>
      <b/>
      <sz val="8"/>
      <name val="Helv"/>
    </font>
    <font>
      <b/>
      <sz val="8"/>
      <name val="MS Sans Serif"/>
      <family val="2"/>
    </font>
    <font>
      <b/>
      <sz val="9"/>
      <color indexed="45"/>
      <name val="Arial"/>
      <family val="2"/>
    </font>
    <font>
      <u/>
      <sz val="8"/>
      <name val="Arial"/>
      <family val="2"/>
    </font>
    <font>
      <b/>
      <u/>
      <sz val="8"/>
      <name val="MS Sans Serif"/>
      <family val="2"/>
    </font>
    <font>
      <b/>
      <u/>
      <sz val="8"/>
      <name val="Helv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10" fillId="0" borderId="0"/>
  </cellStyleXfs>
  <cellXfs count="205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8" fontId="3" fillId="0" borderId="0" xfId="2" applyNumberFormat="1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3" fillId="0" borderId="0" xfId="0" quotePrefix="1" applyFont="1"/>
    <xf numFmtId="164" fontId="5" fillId="0" borderId="0" xfId="0" applyFont="1" applyAlignment="1">
      <alignment horizontal="left"/>
    </xf>
    <xf numFmtId="164" fontId="7" fillId="0" borderId="0" xfId="0" applyFont="1" applyAlignment="1">
      <alignment horizontal="left"/>
    </xf>
    <xf numFmtId="164" fontId="7" fillId="0" borderId="1" xfId="0" applyFont="1" applyBorder="1" applyAlignment="1">
      <alignment horizontal="center"/>
    </xf>
    <xf numFmtId="164" fontId="7" fillId="0" borderId="0" xfId="0" applyFont="1"/>
    <xf numFmtId="164" fontId="8" fillId="0" borderId="0" xfId="0" applyFont="1"/>
    <xf numFmtId="164" fontId="7" fillId="0" borderId="0" xfId="0" applyFont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0" borderId="3" xfId="0" applyFont="1" applyBorder="1" applyAlignment="1">
      <alignment horizontal="center"/>
    </xf>
    <xf numFmtId="164" fontId="7" fillId="0" borderId="4" xfId="0" applyFont="1" applyBorder="1" applyAlignment="1">
      <alignment horizontal="center"/>
    </xf>
    <xf numFmtId="164" fontId="7" fillId="0" borderId="5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164" fontId="2" fillId="0" borderId="0" xfId="0" applyFont="1" applyAlignment="1">
      <alignment horizontal="left"/>
    </xf>
    <xf numFmtId="164" fontId="6" fillId="0" borderId="0" xfId="0" applyFont="1" applyAlignment="1">
      <alignment horizontal="left"/>
    </xf>
    <xf numFmtId="17" fontId="3" fillId="0" borderId="0" xfId="0" applyNumberFormat="1" applyFont="1"/>
    <xf numFmtId="2" fontId="3" fillId="0" borderId="0" xfId="0" applyNumberFormat="1" applyFont="1"/>
    <xf numFmtId="164" fontId="7" fillId="3" borderId="1" xfId="0" applyFont="1" applyFill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2" xfId="0" applyFont="1" applyFill="1" applyBorder="1"/>
    <xf numFmtId="164" fontId="7" fillId="3" borderId="4" xfId="0" applyFont="1" applyFill="1" applyBorder="1" applyAlignment="1">
      <alignment horizontal="center"/>
    </xf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4" fontId="4" fillId="0" borderId="0" xfId="2" applyFont="1" applyAlignment="1" applyProtection="1">
      <alignment horizontal="right"/>
    </xf>
    <xf numFmtId="168" fontId="4" fillId="0" borderId="0" xfId="2" applyNumberFormat="1" applyFont="1" applyAlignment="1" applyProtection="1">
      <alignment horizontal="right"/>
    </xf>
    <xf numFmtId="17" fontId="4" fillId="0" borderId="0" xfId="0" applyNumberFormat="1" applyFont="1" applyAlignment="1">
      <alignment horizontal="right"/>
    </xf>
    <xf numFmtId="168" fontId="4" fillId="0" borderId="0" xfId="2" applyNumberFormat="1" applyFont="1" applyFill="1" applyBorder="1" applyProtection="1"/>
    <xf numFmtId="164" fontId="9" fillId="0" borderId="0" xfId="0" applyFont="1"/>
    <xf numFmtId="164" fontId="9" fillId="0" borderId="0" xfId="0" applyFont="1" applyAlignment="1">
      <alignment horizontal="left"/>
    </xf>
    <xf numFmtId="2" fontId="4" fillId="0" borderId="0" xfId="0" applyNumberFormat="1" applyFont="1"/>
    <xf numFmtId="42" fontId="4" fillId="0" borderId="0" xfId="0" applyNumberFormat="1" applyFont="1"/>
    <xf numFmtId="164" fontId="4" fillId="4" borderId="0" xfId="0" applyFont="1" applyFill="1" applyAlignment="1">
      <alignment horizontal="left"/>
    </xf>
    <xf numFmtId="37" fontId="4" fillId="4" borderId="0" xfId="3" applyFont="1" applyFill="1" applyAlignment="1">
      <alignment horizontal="left"/>
    </xf>
    <xf numFmtId="167" fontId="4" fillId="4" borderId="0" xfId="0" applyNumberFormat="1" applyFont="1" applyFill="1"/>
    <xf numFmtId="3" fontId="4" fillId="4" borderId="0" xfId="3" applyNumberFormat="1" applyFont="1" applyFill="1"/>
    <xf numFmtId="17" fontId="4" fillId="4" borderId="0" xfId="3" quotePrefix="1" applyNumberFormat="1" applyFont="1" applyFill="1" applyAlignment="1">
      <alignment horizontal="right"/>
    </xf>
    <xf numFmtId="17" fontId="4" fillId="4" borderId="0" xfId="3" applyNumberFormat="1" applyFont="1" applyFill="1" applyAlignment="1">
      <alignment horizontal="right"/>
    </xf>
    <xf numFmtId="37" fontId="4" fillId="4" borderId="0" xfId="3" applyFont="1" applyFill="1"/>
    <xf numFmtId="167" fontId="4" fillId="4" borderId="0" xfId="0" applyNumberFormat="1" applyFont="1" applyFill="1" applyAlignment="1">
      <alignment horizontal="right"/>
    </xf>
    <xf numFmtId="3" fontId="4" fillId="4" borderId="0" xfId="3" applyNumberFormat="1" applyFont="1" applyFill="1" applyAlignment="1">
      <alignment horizontal="right"/>
    </xf>
    <xf numFmtId="17" fontId="4" fillId="4" borderId="0" xfId="0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3" fontId="4" fillId="4" borderId="0" xfId="0" applyNumberFormat="1" applyFont="1" applyFill="1" applyAlignment="1">
      <alignment horizontal="right"/>
    </xf>
    <xf numFmtId="168" fontId="4" fillId="0" borderId="0" xfId="2" applyNumberFormat="1" applyFont="1" applyFill="1" applyAlignment="1">
      <alignment horizontal="right"/>
    </xf>
    <xf numFmtId="37" fontId="4" fillId="0" borderId="0" xfId="3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64" fontId="4" fillId="2" borderId="0" xfId="0" applyFont="1" applyFill="1" applyAlignment="1">
      <alignment horizontal="center"/>
    </xf>
    <xf numFmtId="37" fontId="4" fillId="2" borderId="0" xfId="3" applyFont="1" applyFill="1"/>
    <xf numFmtId="168" fontId="4" fillId="2" borderId="0" xfId="2" applyNumberFormat="1" applyFont="1" applyFill="1" applyAlignment="1">
      <alignment horizontal="right"/>
    </xf>
    <xf numFmtId="17" fontId="4" fillId="2" borderId="0" xfId="3" applyNumberFormat="1" applyFont="1" applyFill="1" applyAlignment="1">
      <alignment horizontal="right"/>
    </xf>
    <xf numFmtId="3" fontId="4" fillId="2" borderId="0" xfId="3" applyNumberFormat="1" applyFont="1" applyFill="1" applyAlignment="1">
      <alignment horizontal="right"/>
    </xf>
    <xf numFmtId="164" fontId="3" fillId="2" borderId="0" xfId="0" applyFont="1" applyFill="1"/>
    <xf numFmtId="168" fontId="4" fillId="2" borderId="0" xfId="2" applyNumberFormat="1" applyFont="1" applyFill="1" applyProtection="1"/>
    <xf numFmtId="3" fontId="4" fillId="2" borderId="0" xfId="3" applyNumberFormat="1" applyFont="1" applyFill="1"/>
    <xf numFmtId="168" fontId="4" fillId="2" borderId="0" xfId="2" applyNumberFormat="1" applyFont="1" applyFill="1"/>
    <xf numFmtId="164" fontId="0" fillId="2" borderId="0" xfId="0" applyFill="1"/>
    <xf numFmtId="3" fontId="4" fillId="0" borderId="0" xfId="3" applyNumberFormat="1" applyFont="1"/>
    <xf numFmtId="37" fontId="11" fillId="0" borderId="0" xfId="3" applyFont="1"/>
    <xf numFmtId="17" fontId="11" fillId="0" borderId="0" xfId="3" applyNumberFormat="1" applyFont="1"/>
    <xf numFmtId="3" fontId="11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6" fontId="4" fillId="0" borderId="0" xfId="2" applyNumberFormat="1" applyFont="1" applyFill="1" applyAlignment="1">
      <alignment horizontal="right"/>
    </xf>
    <xf numFmtId="17" fontId="4" fillId="0" borderId="0" xfId="3" quotePrefix="1" applyNumberFormat="1" applyFont="1" applyAlignment="1">
      <alignment horizontal="righ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7" fontId="4" fillId="0" borderId="0" xfId="0" quotePrefix="1" applyNumberFormat="1" applyFont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3" fillId="0" borderId="0" xfId="1" applyNumberFormat="1" applyFont="1" applyBorder="1"/>
    <xf numFmtId="169" fontId="7" fillId="0" borderId="1" xfId="1" applyNumberFormat="1" applyFont="1" applyBorder="1" applyAlignment="1" applyProtection="1">
      <alignment horizontal="center"/>
    </xf>
    <xf numFmtId="169" fontId="7" fillId="0" borderId="2" xfId="1" applyNumberFormat="1" applyFont="1" applyBorder="1" applyAlignment="1" applyProtection="1">
      <alignment horizontal="center"/>
    </xf>
    <xf numFmtId="169" fontId="7" fillId="0" borderId="4" xfId="1" applyNumberFormat="1" applyFont="1" applyBorder="1" applyAlignment="1" applyProtection="1">
      <alignment horizontal="center"/>
    </xf>
    <xf numFmtId="169" fontId="7" fillId="0" borderId="0" xfId="1" applyNumberFormat="1" applyFont="1" applyBorder="1" applyAlignment="1" applyProtection="1">
      <alignment horizontal="center"/>
    </xf>
    <xf numFmtId="169" fontId="4" fillId="0" borderId="0" xfId="1" applyNumberFormat="1" applyFont="1" applyAlignment="1">
      <alignment horizontal="right"/>
    </xf>
    <xf numFmtId="169" fontId="4" fillId="4" borderId="0" xfId="1" applyNumberFormat="1" applyFont="1" applyFill="1" applyBorder="1" applyProtection="1"/>
    <xf numFmtId="169" fontId="4" fillId="2" borderId="0" xfId="1" applyNumberFormat="1" applyFont="1" applyFill="1" applyBorder="1" applyProtection="1"/>
    <xf numFmtId="169" fontId="4" fillId="2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Protection="1"/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7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4" fillId="2" borderId="0" xfId="0" applyNumberFormat="1" applyFont="1" applyFill="1"/>
    <xf numFmtId="2" fontId="12" fillId="0" borderId="0" xfId="0" applyNumberFormat="1" applyFont="1"/>
    <xf numFmtId="2" fontId="4" fillId="4" borderId="0" xfId="0" applyNumberFormat="1" applyFont="1" applyFill="1"/>
    <xf numFmtId="2" fontId="4" fillId="2" borderId="0" xfId="0" applyNumberFormat="1" applyFont="1" applyFill="1" applyAlignment="1">
      <alignment horizontal="right"/>
    </xf>
    <xf numFmtId="37" fontId="4" fillId="2" borderId="0" xfId="3" applyFont="1" applyFill="1" applyAlignment="1">
      <alignment horizontal="left"/>
    </xf>
    <xf numFmtId="6" fontId="4" fillId="2" borderId="0" xfId="2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7" fontId="4" fillId="2" borderId="0" xfId="0" applyNumberFormat="1" applyFont="1" applyFill="1" applyAlignment="1">
      <alignment horizontal="right"/>
    </xf>
    <xf numFmtId="167" fontId="4" fillId="0" borderId="0" xfId="0" applyNumberFormat="1" applyFont="1"/>
    <xf numFmtId="164" fontId="13" fillId="0" borderId="0" xfId="0" applyFont="1" applyAlignment="1">
      <alignment horizontal="center"/>
    </xf>
    <xf numFmtId="164" fontId="14" fillId="0" borderId="0" xfId="0" applyFont="1"/>
    <xf numFmtId="164" fontId="13" fillId="0" borderId="0" xfId="0" applyFont="1"/>
    <xf numFmtId="2" fontId="13" fillId="0" borderId="0" xfId="0" applyNumberFormat="1" applyFont="1"/>
    <xf numFmtId="17" fontId="14" fillId="0" borderId="0" xfId="3" applyNumberFormat="1" applyFont="1" applyAlignment="1">
      <alignment horizontal="center"/>
    </xf>
    <xf numFmtId="4" fontId="13" fillId="0" borderId="0" xfId="0" applyNumberFormat="1" applyFont="1"/>
    <xf numFmtId="167" fontId="13" fillId="0" borderId="0" xfId="0" applyNumberFormat="1" applyFont="1"/>
    <xf numFmtId="3" fontId="14" fillId="0" borderId="0" xfId="3" applyNumberFormat="1" applyFont="1"/>
    <xf numFmtId="3" fontId="13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7" fontId="4" fillId="2" borderId="0" xfId="0" quotePrefix="1" applyNumberFormat="1" applyFont="1" applyFill="1" applyAlignment="1">
      <alignment horizontal="right"/>
    </xf>
    <xf numFmtId="164" fontId="9" fillId="2" borderId="0" xfId="0" applyFont="1" applyFill="1"/>
    <xf numFmtId="164" fontId="7" fillId="5" borderId="0" xfId="0" applyFont="1" applyFill="1" applyAlignment="1">
      <alignment horizontal="center"/>
    </xf>
    <xf numFmtId="164" fontId="15" fillId="5" borderId="0" xfId="0" applyFont="1" applyFill="1" applyAlignment="1">
      <alignment horizontal="center"/>
    </xf>
    <xf numFmtId="168" fontId="4" fillId="2" borderId="0" xfId="2" applyNumberFormat="1" applyFont="1" applyFill="1" applyBorder="1" applyProtection="1"/>
    <xf numFmtId="167" fontId="4" fillId="2" borderId="0" xfId="0" applyNumberFormat="1" applyFont="1" applyFill="1"/>
    <xf numFmtId="17" fontId="4" fillId="2" borderId="0" xfId="3" quotePrefix="1" applyNumberFormat="1" applyFont="1" applyFill="1" applyAlignment="1">
      <alignment horizontal="right"/>
    </xf>
    <xf numFmtId="170" fontId="4" fillId="2" borderId="0" xfId="0" applyNumberFormat="1" applyFont="1" applyFill="1"/>
    <xf numFmtId="164" fontId="7" fillId="3" borderId="6" xfId="0" applyFont="1" applyFill="1" applyBorder="1" applyAlignment="1">
      <alignment horizontal="center"/>
    </xf>
    <xf numFmtId="164" fontId="7" fillId="3" borderId="7" xfId="0" applyFont="1" applyFill="1" applyBorder="1"/>
    <xf numFmtId="164" fontId="7" fillId="0" borderId="8" xfId="0" applyFont="1" applyBorder="1" applyAlignment="1">
      <alignment horizontal="center"/>
    </xf>
    <xf numFmtId="164" fontId="7" fillId="0" borderId="9" xfId="0" applyFont="1" applyBorder="1" applyAlignment="1">
      <alignment horizontal="center"/>
    </xf>
    <xf numFmtId="169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 applyBorder="1" applyAlignment="1" applyProtection="1">
      <alignment horizontal="left"/>
    </xf>
    <xf numFmtId="17" fontId="4" fillId="2" borderId="0" xfId="3" applyNumberFormat="1" applyFont="1" applyFill="1"/>
    <xf numFmtId="17" fontId="4" fillId="2" borderId="0" xfId="0" quotePrefix="1" applyNumberFormat="1" applyFont="1" applyFill="1"/>
    <xf numFmtId="3" fontId="4" fillId="2" borderId="0" xfId="0" applyNumberFormat="1" applyFont="1" applyFill="1"/>
    <xf numFmtId="166" fontId="9" fillId="2" borderId="0" xfId="0" applyNumberFormat="1" applyFont="1" applyFill="1"/>
    <xf numFmtId="17" fontId="4" fillId="2" borderId="0" xfId="0" applyNumberFormat="1" applyFont="1" applyFill="1"/>
    <xf numFmtId="37" fontId="4" fillId="2" borderId="0" xfId="0" applyNumberFormat="1" applyFont="1" applyFill="1"/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4" fontId="4" fillId="0" borderId="0" xfId="0" applyNumberFormat="1" applyFont="1"/>
    <xf numFmtId="166" fontId="9" fillId="0" borderId="0" xfId="0" applyNumberFormat="1" applyFont="1"/>
    <xf numFmtId="17" fontId="4" fillId="0" borderId="0" xfId="0" quotePrefix="1" applyNumberFormat="1" applyFont="1"/>
    <xf numFmtId="164" fontId="4" fillId="6" borderId="0" xfId="0" applyFont="1" applyFill="1" applyAlignment="1">
      <alignment horizontal="left"/>
    </xf>
    <xf numFmtId="37" fontId="4" fillId="6" borderId="0" xfId="3" applyFont="1" applyFill="1" applyAlignment="1">
      <alignment horizontal="left"/>
    </xf>
    <xf numFmtId="17" fontId="4" fillId="6" borderId="0" xfId="3" applyNumberFormat="1" applyFont="1" applyFill="1" applyAlignment="1">
      <alignment horizontal="right"/>
    </xf>
    <xf numFmtId="2" fontId="4" fillId="6" borderId="0" xfId="0" applyNumberFormat="1" applyFont="1" applyFill="1" applyAlignment="1">
      <alignment horizontal="right"/>
    </xf>
    <xf numFmtId="167" fontId="4" fillId="6" borderId="0" xfId="0" applyNumberFormat="1" applyFont="1" applyFill="1" applyAlignment="1">
      <alignment horizontal="right"/>
    </xf>
    <xf numFmtId="3" fontId="4" fillId="6" borderId="0" xfId="3" applyNumberFormat="1" applyFont="1" applyFill="1" applyAlignment="1">
      <alignment horizontal="right"/>
    </xf>
    <xf numFmtId="164" fontId="4" fillId="6" borderId="0" xfId="0" applyFont="1" applyFill="1"/>
    <xf numFmtId="168" fontId="4" fillId="6" borderId="0" xfId="2" applyNumberFormat="1" applyFont="1" applyFill="1" applyProtection="1"/>
    <xf numFmtId="168" fontId="4" fillId="6" borderId="0" xfId="2" applyNumberFormat="1" applyFont="1" applyFill="1" applyAlignment="1" applyProtection="1">
      <alignment horizontal="right"/>
    </xf>
    <xf numFmtId="17" fontId="4" fillId="6" borderId="0" xfId="0" applyNumberFormat="1" applyFont="1" applyFill="1" applyAlignment="1">
      <alignment horizontal="right"/>
    </xf>
    <xf numFmtId="2" fontId="4" fillId="6" borderId="0" xfId="0" applyNumberFormat="1" applyFont="1" applyFill="1"/>
    <xf numFmtId="44" fontId="4" fillId="6" borderId="0" xfId="2" applyFont="1" applyFill="1" applyAlignment="1" applyProtection="1">
      <alignment horizontal="right"/>
    </xf>
    <xf numFmtId="3" fontId="4" fillId="6" borderId="0" xfId="3" applyNumberFormat="1" applyFont="1" applyFill="1"/>
    <xf numFmtId="164" fontId="9" fillId="6" borderId="0" xfId="0" applyFont="1" applyFill="1"/>
    <xf numFmtId="164" fontId="11" fillId="0" borderId="0" xfId="0" applyFont="1"/>
    <xf numFmtId="37" fontId="11" fillId="0" borderId="0" xfId="3" applyFont="1" applyAlignment="1">
      <alignment horizontal="left"/>
    </xf>
    <xf numFmtId="17" fontId="4" fillId="0" borderId="0" xfId="0" applyNumberFormat="1" applyFont="1"/>
    <xf numFmtId="37" fontId="11" fillId="6" borderId="0" xfId="3" applyFont="1" applyFill="1" applyAlignment="1">
      <alignment horizontal="left"/>
    </xf>
    <xf numFmtId="168" fontId="4" fillId="6" borderId="0" xfId="2" applyNumberFormat="1" applyFont="1" applyFill="1"/>
    <xf numFmtId="17" fontId="4" fillId="6" borderId="0" xfId="3" applyNumberFormat="1" applyFont="1" applyFill="1"/>
    <xf numFmtId="164" fontId="4" fillId="6" borderId="0" xfId="0" applyFont="1" applyFill="1" applyAlignment="1">
      <alignment horizontal="center"/>
    </xf>
    <xf numFmtId="164" fontId="11" fillId="6" borderId="0" xfId="0" applyFont="1" applyFill="1"/>
    <xf numFmtId="167" fontId="4" fillId="6" borderId="0" xfId="0" applyNumberFormat="1" applyFont="1" applyFill="1"/>
    <xf numFmtId="166" fontId="9" fillId="6" borderId="0" xfId="0" applyNumberFormat="1" applyFont="1" applyFill="1"/>
    <xf numFmtId="169" fontId="4" fillId="6" borderId="0" xfId="1" applyNumberFormat="1" applyFont="1" applyFill="1" applyBorder="1" applyAlignment="1" applyProtection="1">
      <alignment horizontal="right"/>
    </xf>
    <xf numFmtId="164" fontId="16" fillId="0" borderId="0" xfId="0" applyFont="1" applyAlignment="1">
      <alignment horizontal="left"/>
    </xf>
    <xf numFmtId="164" fontId="17" fillId="0" borderId="0" xfId="0" applyFont="1"/>
    <xf numFmtId="168" fontId="5" fillId="0" borderId="0" xfId="2" applyNumberFormat="1" applyFont="1" applyFill="1" applyProtection="1"/>
    <xf numFmtId="17" fontId="5" fillId="0" borderId="0" xfId="3" applyNumberFormat="1" applyFont="1"/>
    <xf numFmtId="2" fontId="5" fillId="0" borderId="0" xfId="0" applyNumberFormat="1" applyFont="1" applyAlignment="1">
      <alignment horizontal="right"/>
    </xf>
    <xf numFmtId="167" fontId="5" fillId="0" borderId="0" xfId="0" applyNumberFormat="1" applyFont="1"/>
    <xf numFmtId="44" fontId="5" fillId="0" borderId="0" xfId="2" applyFont="1" applyFill="1" applyAlignment="1" applyProtection="1">
      <alignment horizontal="right"/>
    </xf>
    <xf numFmtId="3" fontId="5" fillId="0" borderId="0" xfId="3" applyNumberFormat="1" applyFont="1"/>
    <xf numFmtId="168" fontId="5" fillId="0" borderId="0" xfId="2" applyNumberFormat="1" applyFont="1" applyFill="1" applyAlignment="1" applyProtection="1">
      <alignment horizontal="right"/>
    </xf>
    <xf numFmtId="164" fontId="5" fillId="0" borderId="0" xfId="0" applyFont="1"/>
    <xf numFmtId="166" fontId="18" fillId="0" borderId="0" xfId="0" applyNumberFormat="1" applyFont="1"/>
    <xf numFmtId="2" fontId="4" fillId="0" borderId="0" xfId="1" applyNumberFormat="1" applyFont="1" applyFill="1" applyBorder="1" applyProtection="1"/>
    <xf numFmtId="2" fontId="4" fillId="2" borderId="0" xfId="1" applyNumberFormat="1" applyFont="1" applyFill="1" applyBorder="1" applyProtection="1"/>
    <xf numFmtId="2" fontId="4" fillId="6" borderId="0" xfId="1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Z399"/>
  <sheetViews>
    <sheetView showGridLines="0" zoomScaleNormal="100" zoomScaleSheetLayoutView="100" workbookViewId="0">
      <pane ySplit="6" topLeftCell="A52" activePane="bottomLeft" state="frozenSplit"/>
      <selection activeCell="A3" sqref="A3"/>
      <selection pane="bottomLeft" activeCell="F72" sqref="F72:F77"/>
    </sheetView>
  </sheetViews>
  <sheetFormatPr defaultColWidth="9.77734375" defaultRowHeight="10" x14ac:dyDescent="0.2"/>
  <cols>
    <col min="1" max="1" width="21.6640625" style="11" customWidth="1"/>
    <col min="2" max="2" width="54.77734375" style="20" customWidth="1"/>
    <col min="3" max="3" width="14.33203125" style="11" bestFit="1" customWidth="1"/>
    <col min="4" max="4" width="16.77734375" style="11" bestFit="1" customWidth="1"/>
    <col min="5" max="5" width="16.77734375" style="113" bestFit="1" customWidth="1"/>
    <col min="6" max="6" width="13.77734375" style="57" customWidth="1"/>
    <col min="7" max="9" width="13.77734375" style="11" customWidth="1"/>
    <col min="10" max="10" width="15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40" t="s">
        <v>0</v>
      </c>
      <c r="B1" s="3"/>
      <c r="C1" s="13"/>
      <c r="D1" s="12"/>
      <c r="E1" s="100"/>
      <c r="F1" s="114"/>
      <c r="G1" s="13"/>
      <c r="H1" s="13"/>
      <c r="I1" s="13"/>
      <c r="J1" s="13"/>
      <c r="K1" s="1"/>
    </row>
    <row r="2" spans="1:11" ht="13" x14ac:dyDescent="0.3">
      <c r="A2" s="41" t="s">
        <v>362</v>
      </c>
      <c r="B2" s="3"/>
      <c r="C2" s="13"/>
      <c r="D2" s="12"/>
      <c r="E2" s="100"/>
      <c r="F2" s="114"/>
      <c r="G2" s="13"/>
      <c r="H2" s="13"/>
      <c r="I2" s="13"/>
      <c r="J2" s="13"/>
      <c r="K2" s="1"/>
    </row>
    <row r="3" spans="1:11" ht="10.5" x14ac:dyDescent="0.25">
      <c r="A3" s="3" t="s">
        <v>245</v>
      </c>
      <c r="B3" s="3"/>
      <c r="C3" s="1"/>
      <c r="D3" s="1"/>
      <c r="E3" s="101"/>
      <c r="F3" s="43"/>
      <c r="G3" s="1"/>
      <c r="H3" s="1"/>
      <c r="I3" s="1"/>
      <c r="J3" s="1"/>
      <c r="K3" s="1"/>
    </row>
    <row r="4" spans="1:11" s="33" customFormat="1" ht="11.5" x14ac:dyDescent="0.25">
      <c r="A4" s="30"/>
      <c r="B4" s="30"/>
      <c r="C4" s="44" t="s">
        <v>1</v>
      </c>
      <c r="D4" s="44" t="s">
        <v>2</v>
      </c>
      <c r="E4" s="102" t="s">
        <v>3</v>
      </c>
      <c r="F4" s="115" t="s">
        <v>4</v>
      </c>
      <c r="G4" s="31" t="s">
        <v>5</v>
      </c>
      <c r="H4" s="31" t="s">
        <v>6</v>
      </c>
      <c r="I4" s="149" t="s">
        <v>7</v>
      </c>
      <c r="J4" s="151" t="s">
        <v>8</v>
      </c>
      <c r="K4" s="32"/>
    </row>
    <row r="5" spans="1:11" s="33" customFormat="1" ht="11.5" x14ac:dyDescent="0.25">
      <c r="A5" s="34" t="s">
        <v>9</v>
      </c>
      <c r="B5" s="30"/>
      <c r="C5" s="45" t="s">
        <v>10</v>
      </c>
      <c r="D5" s="46"/>
      <c r="E5" s="103" t="s">
        <v>11</v>
      </c>
      <c r="F5" s="116" t="s">
        <v>12</v>
      </c>
      <c r="G5" s="35" t="s">
        <v>13</v>
      </c>
      <c r="H5" s="35" t="s">
        <v>14</v>
      </c>
      <c r="I5" s="150"/>
      <c r="J5" s="152" t="s">
        <v>15</v>
      </c>
      <c r="K5" s="32"/>
    </row>
    <row r="6" spans="1:11" s="33" customFormat="1" ht="11.5" x14ac:dyDescent="0.25">
      <c r="A6" s="36" t="s">
        <v>16</v>
      </c>
      <c r="B6" s="36" t="s">
        <v>17</v>
      </c>
      <c r="C6" s="47" t="s">
        <v>360</v>
      </c>
      <c r="D6" s="47" t="s">
        <v>361</v>
      </c>
      <c r="E6" s="104" t="s">
        <v>361</v>
      </c>
      <c r="F6" s="117" t="s">
        <v>18</v>
      </c>
      <c r="G6" s="37" t="s">
        <v>19</v>
      </c>
      <c r="H6" s="37" t="s">
        <v>20</v>
      </c>
      <c r="I6" s="47" t="s">
        <v>21</v>
      </c>
      <c r="J6" s="38" t="s">
        <v>340</v>
      </c>
      <c r="K6" s="32"/>
    </row>
    <row r="7" spans="1:11" s="33" customFormat="1" ht="11.5" x14ac:dyDescent="0.25">
      <c r="A7" s="34"/>
      <c r="B7" s="30"/>
      <c r="C7" s="34"/>
      <c r="D7" s="34"/>
      <c r="E7" s="105"/>
      <c r="F7" s="118"/>
      <c r="G7" s="34"/>
      <c r="H7" s="34"/>
      <c r="I7" s="34"/>
      <c r="J7" s="34"/>
      <c r="K7" s="32"/>
    </row>
    <row r="8" spans="1:11" ht="10.5" x14ac:dyDescent="0.25">
      <c r="A8" s="29" t="s">
        <v>22</v>
      </c>
      <c r="B8" s="3"/>
      <c r="C8" s="1"/>
      <c r="D8" s="1"/>
      <c r="E8" s="99"/>
      <c r="F8" s="43"/>
      <c r="G8" s="1"/>
      <c r="H8" s="1"/>
      <c r="I8" s="1"/>
      <c r="J8" s="1"/>
      <c r="K8" s="1"/>
    </row>
    <row r="9" spans="1:11" ht="10.5" x14ac:dyDescent="0.25">
      <c r="A9" s="29"/>
      <c r="B9" s="3"/>
      <c r="C9" s="1"/>
      <c r="D9" s="1"/>
      <c r="E9" s="99"/>
      <c r="F9" s="43"/>
      <c r="G9" s="1"/>
      <c r="H9" s="1"/>
      <c r="I9" s="1"/>
      <c r="J9" s="1"/>
      <c r="K9" s="1"/>
    </row>
    <row r="10" spans="1:11" ht="10.5" x14ac:dyDescent="0.25">
      <c r="A10" s="11" t="s">
        <v>40</v>
      </c>
      <c r="B10" s="11" t="s">
        <v>71</v>
      </c>
      <c r="C10" s="48">
        <f>145.28*I10</f>
        <v>7422209.9199999999</v>
      </c>
      <c r="D10" s="53">
        <v>37283</v>
      </c>
      <c r="E10" s="106">
        <v>3581</v>
      </c>
      <c r="F10" s="57">
        <v>5210</v>
      </c>
      <c r="G10" s="50">
        <f t="shared" ref="G10:G19" si="0">ROUND(F10/E10,5)</f>
        <v>1.4549000000000001</v>
      </c>
      <c r="H10" s="51">
        <f t="shared" ref="H10:H26" si="1">ROUND(C10/I10*G10,2)</f>
        <v>211.37</v>
      </c>
      <c r="I10" s="24">
        <v>51089</v>
      </c>
      <c r="J10" s="52">
        <f t="shared" ref="J10:J39" si="2">(ROUND(C10*G10,0))*(1.013)</f>
        <v>10938954.448999999</v>
      </c>
      <c r="K10" s="1"/>
    </row>
    <row r="11" spans="1:11" ht="10.5" x14ac:dyDescent="0.25">
      <c r="A11" s="11" t="s">
        <v>70</v>
      </c>
      <c r="B11" s="11" t="s">
        <v>87</v>
      </c>
      <c r="C11" s="48">
        <v>3573608</v>
      </c>
      <c r="D11" s="53">
        <v>37288</v>
      </c>
      <c r="E11" s="106">
        <v>3581</v>
      </c>
      <c r="F11" s="57">
        <v>5210</v>
      </c>
      <c r="G11" s="50">
        <f t="shared" si="0"/>
        <v>1.4549000000000001</v>
      </c>
      <c r="H11" s="51">
        <f t="shared" si="1"/>
        <v>153.16</v>
      </c>
      <c r="I11" s="24">
        <v>33947</v>
      </c>
      <c r="J11" s="52">
        <f t="shared" si="2"/>
        <v>5266832.1459999997</v>
      </c>
      <c r="K11" s="1"/>
    </row>
    <row r="12" spans="1:11" ht="10.5" x14ac:dyDescent="0.25">
      <c r="A12" s="11" t="s">
        <v>70</v>
      </c>
      <c r="B12" s="11" t="s">
        <v>88</v>
      </c>
      <c r="C12" s="48">
        <v>2283659.35</v>
      </c>
      <c r="D12" s="53">
        <v>37561</v>
      </c>
      <c r="E12" s="106">
        <v>3654</v>
      </c>
      <c r="F12" s="57">
        <v>5210</v>
      </c>
      <c r="G12" s="50">
        <f t="shared" si="0"/>
        <v>1.4258299999999999</v>
      </c>
      <c r="H12" s="51">
        <f t="shared" si="1"/>
        <v>171.63</v>
      </c>
      <c r="I12" s="24">
        <v>18972</v>
      </c>
      <c r="J12" s="52">
        <f t="shared" si="2"/>
        <v>3298439.4299999997</v>
      </c>
      <c r="K12" s="1"/>
    </row>
    <row r="13" spans="1:11" ht="10.5" x14ac:dyDescent="0.25">
      <c r="A13" s="11" t="s">
        <v>34</v>
      </c>
      <c r="B13" s="11" t="s">
        <v>89</v>
      </c>
      <c r="C13" s="48">
        <v>3164930</v>
      </c>
      <c r="D13" s="53">
        <v>37257</v>
      </c>
      <c r="E13" s="106">
        <v>3581</v>
      </c>
      <c r="F13" s="57">
        <v>5210</v>
      </c>
      <c r="G13" s="50">
        <f t="shared" si="0"/>
        <v>1.4549000000000001</v>
      </c>
      <c r="H13" s="51">
        <f t="shared" si="1"/>
        <v>194.64</v>
      </c>
      <c r="I13" s="24">
        <v>23657</v>
      </c>
      <c r="J13" s="52">
        <f t="shared" si="2"/>
        <v>4664517.5409999993</v>
      </c>
      <c r="K13" s="1"/>
    </row>
    <row r="14" spans="1:11" ht="10.5" x14ac:dyDescent="0.25">
      <c r="A14" s="11" t="s">
        <v>25</v>
      </c>
      <c r="B14" s="11" t="s">
        <v>91</v>
      </c>
      <c r="C14" s="48">
        <v>496742</v>
      </c>
      <c r="D14" s="53">
        <v>37299</v>
      </c>
      <c r="E14" s="106">
        <v>3581</v>
      </c>
      <c r="F14" s="57">
        <v>5210</v>
      </c>
      <c r="G14" s="50">
        <f t="shared" si="0"/>
        <v>1.4549000000000001</v>
      </c>
      <c r="H14" s="51">
        <f t="shared" si="1"/>
        <v>169.17</v>
      </c>
      <c r="I14" s="24">
        <v>4272</v>
      </c>
      <c r="J14" s="52">
        <f t="shared" si="2"/>
        <v>732105.23</v>
      </c>
      <c r="K14" s="1"/>
    </row>
    <row r="15" spans="1:11" ht="10.5" x14ac:dyDescent="0.25">
      <c r="A15" s="11" t="s">
        <v>30</v>
      </c>
      <c r="B15" s="11" t="s">
        <v>100</v>
      </c>
      <c r="C15" s="48">
        <v>4214000</v>
      </c>
      <c r="D15" s="53">
        <v>37595</v>
      </c>
      <c r="E15" s="106">
        <v>3654</v>
      </c>
      <c r="F15" s="57">
        <v>5210</v>
      </c>
      <c r="G15" s="50">
        <f t="shared" si="0"/>
        <v>1.4258299999999999</v>
      </c>
      <c r="H15" s="51">
        <f t="shared" si="1"/>
        <v>195.28</v>
      </c>
      <c r="I15" s="24">
        <v>30768</v>
      </c>
      <c r="J15" s="52">
        <f t="shared" si="2"/>
        <v>6086557.8239999991</v>
      </c>
      <c r="K15" s="1"/>
    </row>
    <row r="16" spans="1:11" ht="10.5" x14ac:dyDescent="0.25">
      <c r="A16" s="11" t="s">
        <v>30</v>
      </c>
      <c r="B16" s="11" t="s">
        <v>101</v>
      </c>
      <c r="C16" s="48">
        <v>4957000</v>
      </c>
      <c r="D16" s="53">
        <v>37361</v>
      </c>
      <c r="E16" s="106">
        <v>3583</v>
      </c>
      <c r="F16" s="57">
        <v>5210</v>
      </c>
      <c r="G16" s="50">
        <f t="shared" si="0"/>
        <v>1.4540900000000001</v>
      </c>
      <c r="H16" s="51">
        <f t="shared" si="1"/>
        <v>196.02</v>
      </c>
      <c r="I16" s="24">
        <v>36771</v>
      </c>
      <c r="J16" s="52">
        <f t="shared" si="2"/>
        <v>7301627.0119999992</v>
      </c>
      <c r="K16" s="1"/>
    </row>
    <row r="17" spans="1:11" ht="10.5" x14ac:dyDescent="0.25">
      <c r="A17" s="59" t="s">
        <v>96</v>
      </c>
      <c r="B17" s="60" t="s">
        <v>99</v>
      </c>
      <c r="C17" s="48">
        <v>4198385</v>
      </c>
      <c r="D17" s="64">
        <v>37431</v>
      </c>
      <c r="E17" s="107">
        <v>3624</v>
      </c>
      <c r="F17" s="57">
        <v>5210</v>
      </c>
      <c r="G17" s="61">
        <f>ROUND(F17/E17,5)</f>
        <v>1.43764</v>
      </c>
      <c r="H17" s="51">
        <f>ROUND(C17/I17*G17,2)</f>
        <v>202.75</v>
      </c>
      <c r="I17" s="24">
        <v>29770</v>
      </c>
      <c r="J17" s="52">
        <f>(ROUND(C17*G17,0))*(1.013)</f>
        <v>6114230.9579999996</v>
      </c>
      <c r="K17" s="1"/>
    </row>
    <row r="18" spans="1:11" ht="10.5" x14ac:dyDescent="0.25">
      <c r="A18" s="11" t="s">
        <v>66</v>
      </c>
      <c r="B18" s="11" t="s">
        <v>103</v>
      </c>
      <c r="C18" s="48">
        <v>9975729</v>
      </c>
      <c r="D18" s="53">
        <v>37310</v>
      </c>
      <c r="E18" s="106">
        <v>3581</v>
      </c>
      <c r="F18" s="57">
        <v>5210</v>
      </c>
      <c r="G18" s="50">
        <f t="shared" si="0"/>
        <v>1.4549000000000001</v>
      </c>
      <c r="H18" s="51">
        <f t="shared" si="1"/>
        <v>234.38</v>
      </c>
      <c r="I18" s="24">
        <v>61925</v>
      </c>
      <c r="J18" s="52">
        <f t="shared" si="2"/>
        <v>14702365.943999998</v>
      </c>
      <c r="K18" s="1"/>
    </row>
    <row r="19" spans="1:11" ht="10.5" x14ac:dyDescent="0.25">
      <c r="A19" s="11" t="s">
        <v>92</v>
      </c>
      <c r="B19" s="11" t="s">
        <v>93</v>
      </c>
      <c r="C19" s="48">
        <v>2131838.39</v>
      </c>
      <c r="D19" s="53">
        <v>37536</v>
      </c>
      <c r="E19" s="106">
        <v>3651</v>
      </c>
      <c r="F19" s="57">
        <v>5210</v>
      </c>
      <c r="G19" s="50">
        <f t="shared" si="0"/>
        <v>1.4270099999999999</v>
      </c>
      <c r="H19" s="51">
        <f t="shared" si="1"/>
        <v>149.1</v>
      </c>
      <c r="I19" s="24">
        <v>20403</v>
      </c>
      <c r="J19" s="52">
        <f t="shared" si="2"/>
        <v>3081703.0149999997</v>
      </c>
      <c r="K19" s="1"/>
    </row>
    <row r="20" spans="1:11" ht="10.5" x14ac:dyDescent="0.25">
      <c r="A20" s="59" t="s">
        <v>35</v>
      </c>
      <c r="B20" s="60" t="s">
        <v>115</v>
      </c>
      <c r="C20" s="48">
        <v>7208972</v>
      </c>
      <c r="D20" s="63">
        <v>37973</v>
      </c>
      <c r="E20" s="107">
        <v>3757</v>
      </c>
      <c r="F20" s="57">
        <v>5210</v>
      </c>
      <c r="G20" s="61">
        <f t="shared" ref="G20:G26" si="3">ROUND(F20/E20,5)</f>
        <v>1.3867400000000001</v>
      </c>
      <c r="H20" s="51">
        <f t="shared" si="1"/>
        <v>224.63</v>
      </c>
      <c r="I20" s="24">
        <v>44505</v>
      </c>
      <c r="J20" s="52">
        <f t="shared" si="2"/>
        <v>10126930.609999999</v>
      </c>
      <c r="K20" s="1"/>
    </row>
    <row r="21" spans="1:11" ht="10.5" x14ac:dyDescent="0.25">
      <c r="A21" s="59" t="s">
        <v>29</v>
      </c>
      <c r="B21" s="60" t="s">
        <v>116</v>
      </c>
      <c r="C21" s="48">
        <v>2104000</v>
      </c>
      <c r="D21" s="64">
        <v>37756</v>
      </c>
      <c r="E21" s="107">
        <v>3660</v>
      </c>
      <c r="F21" s="57">
        <v>5210</v>
      </c>
      <c r="G21" s="61">
        <f t="shared" si="3"/>
        <v>1.4235</v>
      </c>
      <c r="H21" s="51">
        <f t="shared" si="1"/>
        <v>207.97</v>
      </c>
      <c r="I21" s="24">
        <v>14401</v>
      </c>
      <c r="J21" s="52">
        <f t="shared" si="2"/>
        <v>3033979.5719999997</v>
      </c>
      <c r="K21" s="1"/>
    </row>
    <row r="22" spans="1:11" ht="10.5" x14ac:dyDescent="0.25">
      <c r="A22" s="59" t="s">
        <v>23</v>
      </c>
      <c r="B22" s="60" t="s">
        <v>117</v>
      </c>
      <c r="C22" s="48">
        <v>8639781</v>
      </c>
      <c r="D22" s="64">
        <v>37715</v>
      </c>
      <c r="E22" s="107">
        <v>3652</v>
      </c>
      <c r="F22" s="57">
        <v>5210</v>
      </c>
      <c r="G22" s="61">
        <f t="shared" si="3"/>
        <v>1.42662</v>
      </c>
      <c r="H22" s="51">
        <f t="shared" si="1"/>
        <v>222.3</v>
      </c>
      <c r="I22" s="24">
        <v>55447</v>
      </c>
      <c r="J22" s="52">
        <f t="shared" si="2"/>
        <v>12485917.891999999</v>
      </c>
      <c r="K22" s="1"/>
    </row>
    <row r="23" spans="1:11" ht="10.5" x14ac:dyDescent="0.25">
      <c r="A23" s="59" t="s">
        <v>27</v>
      </c>
      <c r="B23" s="60" t="s">
        <v>128</v>
      </c>
      <c r="C23" s="48">
        <v>817915</v>
      </c>
      <c r="D23" s="64">
        <v>37853</v>
      </c>
      <c r="E23" s="107">
        <v>3712</v>
      </c>
      <c r="F23" s="57">
        <v>5210</v>
      </c>
      <c r="G23" s="61">
        <f t="shared" si="3"/>
        <v>1.4035599999999999</v>
      </c>
      <c r="H23" s="51">
        <f t="shared" si="1"/>
        <v>222.7</v>
      </c>
      <c r="I23" s="24">
        <v>5155</v>
      </c>
      <c r="J23" s="52">
        <f t="shared" si="2"/>
        <v>1162916.909</v>
      </c>
      <c r="K23" s="1"/>
    </row>
    <row r="24" spans="1:11" ht="10.5" x14ac:dyDescent="0.25">
      <c r="A24" s="59" t="s">
        <v>30</v>
      </c>
      <c r="B24" s="60" t="s">
        <v>132</v>
      </c>
      <c r="C24" s="48">
        <v>5128626.01</v>
      </c>
      <c r="D24" s="64">
        <v>37837</v>
      </c>
      <c r="E24" s="107">
        <v>3712</v>
      </c>
      <c r="F24" s="57">
        <v>5210</v>
      </c>
      <c r="G24" s="61">
        <f t="shared" si="3"/>
        <v>1.4035599999999999</v>
      </c>
      <c r="H24" s="51">
        <f t="shared" si="1"/>
        <v>177.62</v>
      </c>
      <c r="I24" s="24">
        <v>40526</v>
      </c>
      <c r="J24" s="52">
        <f t="shared" si="2"/>
        <v>7291912.3419999992</v>
      </c>
      <c r="K24" s="1"/>
    </row>
    <row r="25" spans="1:11" s="19" customFormat="1" ht="10.5" x14ac:dyDescent="0.25">
      <c r="A25" s="76" t="s">
        <v>59</v>
      </c>
      <c r="B25" s="76" t="s">
        <v>133</v>
      </c>
      <c r="C25" s="83">
        <v>21175050</v>
      </c>
      <c r="D25" s="80">
        <v>38032</v>
      </c>
      <c r="E25" s="108">
        <v>3802</v>
      </c>
      <c r="F25" s="57">
        <v>5210</v>
      </c>
      <c r="G25" s="61">
        <f t="shared" si="3"/>
        <v>1.37033</v>
      </c>
      <c r="H25" s="51">
        <f t="shared" si="1"/>
        <v>180.92</v>
      </c>
      <c r="I25" s="84">
        <v>160385</v>
      </c>
      <c r="J25" s="52">
        <f t="shared" si="2"/>
        <v>29394024.477999996</v>
      </c>
      <c r="K25" s="82"/>
    </row>
    <row r="26" spans="1:11" s="19" customFormat="1" ht="10.5" x14ac:dyDescent="0.25">
      <c r="A26" s="76" t="s">
        <v>35</v>
      </c>
      <c r="B26" s="78" t="s">
        <v>134</v>
      </c>
      <c r="C26" s="79">
        <v>7698598</v>
      </c>
      <c r="D26" s="80">
        <v>38078</v>
      </c>
      <c r="E26" s="109">
        <v>3908</v>
      </c>
      <c r="F26" s="57">
        <v>5210</v>
      </c>
      <c r="G26" s="61">
        <f t="shared" si="3"/>
        <v>1.3331599999999999</v>
      </c>
      <c r="H26" s="51">
        <f t="shared" si="1"/>
        <v>180.96</v>
      </c>
      <c r="I26" s="81">
        <v>56716</v>
      </c>
      <c r="J26" s="52">
        <f t="shared" si="2"/>
        <v>10396888.018999999</v>
      </c>
      <c r="K26" s="82"/>
    </row>
    <row r="27" spans="1:11" s="86" customFormat="1" ht="10.5" x14ac:dyDescent="0.25">
      <c r="A27" s="76" t="s">
        <v>35</v>
      </c>
      <c r="B27" s="78" t="s">
        <v>135</v>
      </c>
      <c r="C27" s="85">
        <v>15333469</v>
      </c>
      <c r="D27" s="80">
        <v>38338</v>
      </c>
      <c r="E27" s="109">
        <v>4123</v>
      </c>
      <c r="F27" s="57">
        <v>5210</v>
      </c>
      <c r="G27" s="61">
        <f t="shared" ref="G27:G37" si="4">ROUND(F27/E27,5)</f>
        <v>1.2636400000000001</v>
      </c>
      <c r="H27" s="51">
        <f t="shared" ref="H27:H37" si="5">ROUND(C27/I27*G27,2)</f>
        <v>197.53</v>
      </c>
      <c r="I27" s="84">
        <v>98089</v>
      </c>
      <c r="J27" s="52">
        <f t="shared" si="2"/>
        <v>19627872.805</v>
      </c>
    </row>
    <row r="28" spans="1:11" ht="10.5" x14ac:dyDescent="0.25">
      <c r="A28" s="20" t="s">
        <v>23</v>
      </c>
      <c r="B28" s="72" t="s">
        <v>136</v>
      </c>
      <c r="C28" s="73">
        <v>2406475</v>
      </c>
      <c r="D28" s="74">
        <v>38338</v>
      </c>
      <c r="E28" s="110">
        <v>4123</v>
      </c>
      <c r="F28" s="57">
        <v>5210</v>
      </c>
      <c r="G28" s="61">
        <f t="shared" si="4"/>
        <v>1.2636400000000001</v>
      </c>
      <c r="H28" s="51">
        <f t="shared" si="5"/>
        <v>202.12</v>
      </c>
      <c r="I28" s="75">
        <v>15045</v>
      </c>
      <c r="J28" s="52">
        <f t="shared" si="2"/>
        <v>3080449.9339999999</v>
      </c>
      <c r="K28" s="1"/>
    </row>
    <row r="29" spans="1:11" ht="10.5" x14ac:dyDescent="0.25">
      <c r="A29" s="20" t="s">
        <v>54</v>
      </c>
      <c r="B29" s="72" t="s">
        <v>137</v>
      </c>
      <c r="C29" s="73">
        <v>1611674</v>
      </c>
      <c r="D29" s="74">
        <v>38049</v>
      </c>
      <c r="E29" s="110">
        <v>3859</v>
      </c>
      <c r="F29" s="57">
        <v>5210</v>
      </c>
      <c r="G29" s="61">
        <f t="shared" si="4"/>
        <v>1.35009</v>
      </c>
      <c r="H29" s="51">
        <f t="shared" si="5"/>
        <v>269.56</v>
      </c>
      <c r="I29" s="75">
        <v>8072</v>
      </c>
      <c r="J29" s="52">
        <f t="shared" si="2"/>
        <v>2204191.7649999997</v>
      </c>
      <c r="K29" s="1"/>
    </row>
    <row r="30" spans="1:11" ht="10.5" x14ac:dyDescent="0.25">
      <c r="A30" s="20" t="s">
        <v>152</v>
      </c>
      <c r="B30" s="72" t="s">
        <v>153</v>
      </c>
      <c r="C30" s="73">
        <v>3900000</v>
      </c>
      <c r="D30" s="74">
        <v>38201</v>
      </c>
      <c r="E30" s="110">
        <v>4027</v>
      </c>
      <c r="F30" s="57">
        <v>5210</v>
      </c>
      <c r="G30" s="61">
        <f t="shared" si="4"/>
        <v>1.2937700000000001</v>
      </c>
      <c r="H30" s="51">
        <f t="shared" si="5"/>
        <v>118.65</v>
      </c>
      <c r="I30" s="75">
        <v>42526</v>
      </c>
      <c r="J30" s="52">
        <f t="shared" si="2"/>
        <v>5111297.1389999995</v>
      </c>
      <c r="K30" s="1"/>
    </row>
    <row r="31" spans="1:11" x14ac:dyDescent="0.2">
      <c r="A31" s="92" t="s">
        <v>32</v>
      </c>
      <c r="B31" s="92" t="s">
        <v>86</v>
      </c>
      <c r="C31" s="71">
        <v>4393349</v>
      </c>
      <c r="D31" s="94">
        <v>38170</v>
      </c>
      <c r="E31" s="111">
        <v>4013</v>
      </c>
      <c r="F31" s="57">
        <v>5210</v>
      </c>
      <c r="G31" s="66">
        <f t="shared" si="4"/>
        <v>1.2982800000000001</v>
      </c>
      <c r="H31" s="51">
        <f t="shared" si="5"/>
        <v>175.08</v>
      </c>
      <c r="I31" s="87">
        <v>32579</v>
      </c>
      <c r="J31" s="52">
        <f t="shared" si="2"/>
        <v>5777946.3609999996</v>
      </c>
    </row>
    <row r="32" spans="1:11" ht="10.5" x14ac:dyDescent="0.25">
      <c r="A32" s="20" t="s">
        <v>156</v>
      </c>
      <c r="B32" s="72" t="s">
        <v>157</v>
      </c>
      <c r="C32" s="73">
        <v>1737670</v>
      </c>
      <c r="D32" s="74">
        <v>38330</v>
      </c>
      <c r="E32" s="110">
        <v>4123</v>
      </c>
      <c r="F32" s="57">
        <v>5210</v>
      </c>
      <c r="G32" s="61">
        <f t="shared" si="4"/>
        <v>1.2636400000000001</v>
      </c>
      <c r="H32" s="51">
        <f t="shared" si="5"/>
        <v>245.5</v>
      </c>
      <c r="I32" s="75">
        <v>8944</v>
      </c>
      <c r="J32" s="52">
        <f t="shared" si="2"/>
        <v>2224334.2569999998</v>
      </c>
      <c r="K32" s="1"/>
    </row>
    <row r="33" spans="1:11" ht="10.5" x14ac:dyDescent="0.25">
      <c r="A33" s="20" t="s">
        <v>30</v>
      </c>
      <c r="B33" s="72" t="s">
        <v>100</v>
      </c>
      <c r="C33" s="73">
        <v>4134520</v>
      </c>
      <c r="D33" s="74">
        <v>38019</v>
      </c>
      <c r="E33" s="110">
        <v>3802</v>
      </c>
      <c r="F33" s="57">
        <v>5210</v>
      </c>
      <c r="G33" s="61">
        <f t="shared" si="4"/>
        <v>1.37033</v>
      </c>
      <c r="H33" s="51">
        <f t="shared" si="5"/>
        <v>165.44</v>
      </c>
      <c r="I33" s="75">
        <v>34246</v>
      </c>
      <c r="J33" s="52">
        <f t="shared" si="2"/>
        <v>5739310.5409999993</v>
      </c>
      <c r="K33" s="1"/>
    </row>
    <row r="34" spans="1:11" customFormat="1" ht="10" customHeight="1" x14ac:dyDescent="0.25">
      <c r="A34" s="20" t="s">
        <v>40</v>
      </c>
      <c r="B34" s="11" t="s">
        <v>172</v>
      </c>
      <c r="C34" s="54">
        <f>3017139</f>
        <v>3017139</v>
      </c>
      <c r="D34" s="74">
        <v>38385</v>
      </c>
      <c r="E34" s="110">
        <v>4116</v>
      </c>
      <c r="F34" s="57">
        <v>5210</v>
      </c>
      <c r="G34" s="61">
        <f t="shared" si="4"/>
        <v>1.26579</v>
      </c>
      <c r="H34" s="51">
        <f t="shared" si="5"/>
        <v>193.37</v>
      </c>
      <c r="I34" s="87">
        <v>19750</v>
      </c>
      <c r="J34" s="52">
        <f t="shared" si="2"/>
        <v>3868711.8319999995</v>
      </c>
    </row>
    <row r="35" spans="1:11" s="19" customFormat="1" ht="10.5" x14ac:dyDescent="0.25">
      <c r="A35" s="19" t="s">
        <v>152</v>
      </c>
      <c r="B35" s="19" t="s">
        <v>217</v>
      </c>
      <c r="C35" s="83">
        <v>20970989</v>
      </c>
      <c r="D35" s="128">
        <v>38518</v>
      </c>
      <c r="E35" s="153">
        <v>4195</v>
      </c>
      <c r="F35" s="57">
        <v>5210</v>
      </c>
      <c r="G35" s="146">
        <f>ROUND(F35/E35,5)</f>
        <v>1.2419500000000001</v>
      </c>
      <c r="H35" s="126">
        <f>ROUND(C35/I35*G35,2)</f>
        <v>368.96</v>
      </c>
      <c r="I35" s="84">
        <v>70590</v>
      </c>
      <c r="J35" s="127">
        <f>(ROUND(C35*G35,0))*(1.013)</f>
        <v>26383503.959999997</v>
      </c>
      <c r="K35" s="82"/>
    </row>
    <row r="36" spans="1:11" customFormat="1" ht="10.5" x14ac:dyDescent="0.25">
      <c r="A36" s="20" t="s">
        <v>49</v>
      </c>
      <c r="B36" s="11" t="s">
        <v>173</v>
      </c>
      <c r="C36" s="54">
        <f>16951052</f>
        <v>16951052</v>
      </c>
      <c r="D36" s="74">
        <v>38596</v>
      </c>
      <c r="E36" s="110">
        <v>4242</v>
      </c>
      <c r="F36" s="57">
        <v>5210</v>
      </c>
      <c r="G36" s="61">
        <f t="shared" si="4"/>
        <v>1.2281899999999999</v>
      </c>
      <c r="H36" s="51">
        <f t="shared" si="5"/>
        <v>234.68</v>
      </c>
      <c r="I36" s="87">
        <v>88712</v>
      </c>
      <c r="J36" s="52">
        <f t="shared" si="2"/>
        <v>21089761.468999997</v>
      </c>
    </row>
    <row r="37" spans="1:11" customFormat="1" ht="10.5" x14ac:dyDescent="0.25">
      <c r="A37" s="92" t="s">
        <v>24</v>
      </c>
      <c r="B37" s="72" t="s">
        <v>174</v>
      </c>
      <c r="C37" s="54">
        <f>20112557</f>
        <v>20112557</v>
      </c>
      <c r="D37" s="94">
        <v>38581</v>
      </c>
      <c r="E37" s="110">
        <v>4210</v>
      </c>
      <c r="F37" s="57">
        <v>5210</v>
      </c>
      <c r="G37" s="61">
        <f t="shared" si="4"/>
        <v>1.23753</v>
      </c>
      <c r="H37" s="51">
        <f t="shared" si="5"/>
        <v>283.41000000000003</v>
      </c>
      <c r="I37" s="87">
        <v>87824</v>
      </c>
      <c r="J37" s="52">
        <f t="shared" si="2"/>
        <v>25213461.608999997</v>
      </c>
    </row>
    <row r="38" spans="1:11" s="86" customFormat="1" ht="10.5" x14ac:dyDescent="0.25">
      <c r="A38" s="123" t="s">
        <v>55</v>
      </c>
      <c r="B38" s="78" t="s">
        <v>190</v>
      </c>
      <c r="C38" s="145">
        <v>23231688</v>
      </c>
      <c r="D38" s="147">
        <v>39022</v>
      </c>
      <c r="E38" s="109">
        <v>4462</v>
      </c>
      <c r="F38" s="57">
        <v>5210</v>
      </c>
      <c r="G38" s="146">
        <f t="shared" ref="G38:G55" si="6">ROUND(F38/E38,5)</f>
        <v>1.16764</v>
      </c>
      <c r="H38" s="126">
        <f>ROUND(C38/I38*G38,2)</f>
        <v>212.34</v>
      </c>
      <c r="I38" s="84">
        <v>127750</v>
      </c>
      <c r="J38" s="127">
        <f t="shared" si="2"/>
        <v>27478889.223999996</v>
      </c>
    </row>
    <row r="39" spans="1:11" s="86" customFormat="1" ht="10.5" x14ac:dyDescent="0.25">
      <c r="A39" s="123" t="s">
        <v>47</v>
      </c>
      <c r="B39" s="78" t="s">
        <v>193</v>
      </c>
      <c r="C39" s="145">
        <v>10684747</v>
      </c>
      <c r="D39" s="147">
        <v>38754</v>
      </c>
      <c r="E39" s="109">
        <v>4337</v>
      </c>
      <c r="F39" s="57">
        <v>5210</v>
      </c>
      <c r="G39" s="146">
        <f t="shared" si="6"/>
        <v>1.20129</v>
      </c>
      <c r="H39" s="126">
        <f>ROUND(C39/I39*G39,2)</f>
        <v>165.99</v>
      </c>
      <c r="I39" s="84">
        <v>77325</v>
      </c>
      <c r="J39" s="127">
        <f t="shared" si="2"/>
        <v>13002341.239999998</v>
      </c>
    </row>
    <row r="40" spans="1:11" s="86" customFormat="1" ht="10.5" x14ac:dyDescent="0.25">
      <c r="A40" s="123" t="s">
        <v>49</v>
      </c>
      <c r="B40" s="78" t="s">
        <v>195</v>
      </c>
      <c r="C40" s="145">
        <v>47158114</v>
      </c>
      <c r="D40" s="147">
        <v>39052</v>
      </c>
      <c r="E40" s="109">
        <v>4441</v>
      </c>
      <c r="F40" s="57">
        <v>5210</v>
      </c>
      <c r="G40" s="146">
        <f t="shared" si="6"/>
        <v>1.17316</v>
      </c>
      <c r="H40" s="126">
        <f t="shared" ref="H40:H55" si="7">ROUND(C40/I40*G40,2)</f>
        <v>307.14</v>
      </c>
      <c r="I40" s="84">
        <v>180126</v>
      </c>
      <c r="J40" s="127">
        <f t="shared" ref="J40:J55" si="8">(ROUND(C40*G40,0))*(1.013)</f>
        <v>56043225.168999992</v>
      </c>
    </row>
    <row r="41" spans="1:11" s="19" customFormat="1" ht="10.5" x14ac:dyDescent="0.25">
      <c r="A41" s="19" t="s">
        <v>58</v>
      </c>
      <c r="B41" s="19" t="s">
        <v>219</v>
      </c>
      <c r="C41" s="83">
        <v>9866085</v>
      </c>
      <c r="D41" s="128">
        <v>38808</v>
      </c>
      <c r="E41" s="153">
        <v>4335</v>
      </c>
      <c r="F41" s="57">
        <v>5210</v>
      </c>
      <c r="G41" s="125">
        <f>ROUND(F41/E41,5)</f>
        <v>1.2018500000000001</v>
      </c>
      <c r="H41" s="126">
        <f>ROUND(C41/I41*G41,2)</f>
        <v>253.93</v>
      </c>
      <c r="I41" s="84">
        <v>46697</v>
      </c>
      <c r="J41" s="127">
        <f t="shared" si="8"/>
        <v>12011702.202</v>
      </c>
      <c r="K41" s="82"/>
    </row>
    <row r="42" spans="1:11" s="19" customFormat="1" ht="10.5" x14ac:dyDescent="0.25">
      <c r="A42" s="19" t="s">
        <v>33</v>
      </c>
      <c r="B42" s="19" t="s">
        <v>221</v>
      </c>
      <c r="C42" s="83">
        <v>5545864</v>
      </c>
      <c r="D42" s="128">
        <v>38804</v>
      </c>
      <c r="E42" s="153">
        <v>4330</v>
      </c>
      <c r="F42" s="57">
        <v>5210</v>
      </c>
      <c r="G42" s="125">
        <f>ROUND(F42/E42,5)</f>
        <v>1.20323</v>
      </c>
      <c r="H42" s="126">
        <f>ROUND(C42/I42*G42,2)</f>
        <v>210.57</v>
      </c>
      <c r="I42" s="84">
        <v>31690</v>
      </c>
      <c r="J42" s="127">
        <f t="shared" si="8"/>
        <v>6759698.3499999996</v>
      </c>
      <c r="K42" s="82"/>
    </row>
    <row r="43" spans="1:11" s="19" customFormat="1" ht="10.5" x14ac:dyDescent="0.25">
      <c r="A43" s="19" t="s">
        <v>25</v>
      </c>
      <c r="B43" s="19" t="s">
        <v>226</v>
      </c>
      <c r="C43" s="83">
        <v>9762986</v>
      </c>
      <c r="D43" s="128">
        <v>38779</v>
      </c>
      <c r="E43" s="153">
        <v>4330</v>
      </c>
      <c r="F43" s="57">
        <v>5210</v>
      </c>
      <c r="G43" s="125">
        <f>ROUND(F43/E43,5)</f>
        <v>1.20323</v>
      </c>
      <c r="H43" s="126">
        <f>ROUND(C43/I43*G43,2)</f>
        <v>249.78</v>
      </c>
      <c r="I43" s="84">
        <v>47030</v>
      </c>
      <c r="J43" s="127">
        <f t="shared" si="8"/>
        <v>11899830.533999998</v>
      </c>
      <c r="K43" s="82"/>
    </row>
    <row r="44" spans="1:11" s="19" customFormat="1" ht="10.5" x14ac:dyDescent="0.25">
      <c r="A44" s="19" t="s">
        <v>92</v>
      </c>
      <c r="B44" s="19" t="s">
        <v>228</v>
      </c>
      <c r="C44" s="83">
        <v>9866580</v>
      </c>
      <c r="D44" s="128">
        <v>38854</v>
      </c>
      <c r="E44" s="153">
        <v>4331</v>
      </c>
      <c r="F44" s="57">
        <v>5210</v>
      </c>
      <c r="G44" s="125">
        <f>ROUND(F44/E44,5)</f>
        <v>1.20296</v>
      </c>
      <c r="H44" s="126">
        <f>ROUND(C44/I44*G44,2)</f>
        <v>226.1</v>
      </c>
      <c r="I44" s="84">
        <v>52496</v>
      </c>
      <c r="J44" s="127">
        <f t="shared" si="8"/>
        <v>12023399.312999999</v>
      </c>
      <c r="K44" s="82"/>
    </row>
    <row r="45" spans="1:11" s="86" customFormat="1" ht="10.5" x14ac:dyDescent="0.25">
      <c r="A45" s="123" t="s">
        <v>23</v>
      </c>
      <c r="B45" s="78" t="s">
        <v>208</v>
      </c>
      <c r="C45" s="154">
        <v>7776600</v>
      </c>
      <c r="D45" s="155">
        <v>39391</v>
      </c>
      <c r="E45" s="109">
        <v>4558</v>
      </c>
      <c r="F45" s="57">
        <v>5210</v>
      </c>
      <c r="G45" s="146">
        <f t="shared" si="6"/>
        <v>1.1430499999999999</v>
      </c>
      <c r="H45" s="126">
        <f t="shared" si="7"/>
        <v>286.02999999999997</v>
      </c>
      <c r="I45" s="84">
        <v>31077</v>
      </c>
      <c r="J45" s="127">
        <f t="shared" si="8"/>
        <v>9004600.5589999985</v>
      </c>
    </row>
    <row r="46" spans="1:11" s="86" customFormat="1" ht="10.5" x14ac:dyDescent="0.25">
      <c r="A46" s="123" t="s">
        <v>23</v>
      </c>
      <c r="B46" s="78" t="s">
        <v>209</v>
      </c>
      <c r="C46" s="154">
        <v>4146322</v>
      </c>
      <c r="D46" s="155">
        <v>39234</v>
      </c>
      <c r="E46" s="109">
        <v>4471</v>
      </c>
      <c r="F46" s="57">
        <v>5210</v>
      </c>
      <c r="G46" s="146">
        <f t="shared" si="6"/>
        <v>1.1652899999999999</v>
      </c>
      <c r="H46" s="126">
        <f t="shared" si="7"/>
        <v>316.17</v>
      </c>
      <c r="I46" s="84">
        <v>15282</v>
      </c>
      <c r="J46" s="127">
        <f t="shared" si="8"/>
        <v>4894479.6839999994</v>
      </c>
    </row>
    <row r="47" spans="1:11" s="86" customFormat="1" ht="10.5" x14ac:dyDescent="0.25">
      <c r="A47" s="76" t="s">
        <v>38</v>
      </c>
      <c r="B47" s="19" t="s">
        <v>214</v>
      </c>
      <c r="C47" s="154">
        <v>21194717</v>
      </c>
      <c r="D47" s="156">
        <v>39387</v>
      </c>
      <c r="E47" s="109">
        <v>4558</v>
      </c>
      <c r="F47" s="57">
        <v>5210</v>
      </c>
      <c r="G47" s="146">
        <f t="shared" si="6"/>
        <v>1.1430499999999999</v>
      </c>
      <c r="H47" s="126">
        <f t="shared" si="7"/>
        <v>247.29</v>
      </c>
      <c r="I47" s="157">
        <v>97969</v>
      </c>
      <c r="J47" s="127">
        <f t="shared" si="8"/>
        <v>24541567.072999999</v>
      </c>
    </row>
    <row r="48" spans="1:11" s="86" customFormat="1" ht="10.5" x14ac:dyDescent="0.25">
      <c r="A48" s="76" t="s">
        <v>54</v>
      </c>
      <c r="B48" s="19" t="s">
        <v>204</v>
      </c>
      <c r="C48" s="154">
        <v>17851640</v>
      </c>
      <c r="D48" s="155">
        <v>39356</v>
      </c>
      <c r="E48" s="109">
        <v>4535</v>
      </c>
      <c r="F48" s="57">
        <v>5210</v>
      </c>
      <c r="G48" s="146">
        <f t="shared" si="6"/>
        <v>1.1488400000000001</v>
      </c>
      <c r="H48" s="126">
        <f t="shared" si="7"/>
        <v>292.98</v>
      </c>
      <c r="I48" s="84">
        <v>70000</v>
      </c>
      <c r="J48" s="127">
        <f t="shared" si="8"/>
        <v>20775290.813999999</v>
      </c>
    </row>
    <row r="49" spans="1:10" x14ac:dyDescent="0.2">
      <c r="A49" s="20" t="s">
        <v>40</v>
      </c>
      <c r="B49" s="20" t="s">
        <v>242</v>
      </c>
      <c r="C49" s="161">
        <v>19065460</v>
      </c>
      <c r="D49" s="162">
        <v>39783</v>
      </c>
      <c r="E49" s="110">
        <v>4797</v>
      </c>
      <c r="F49" s="57">
        <v>5210</v>
      </c>
      <c r="G49" s="129">
        <f t="shared" si="6"/>
        <v>1.0861000000000001</v>
      </c>
      <c r="H49" s="95">
        <f t="shared" si="7"/>
        <v>297.87</v>
      </c>
      <c r="I49" s="87">
        <v>69518</v>
      </c>
      <c r="J49" s="96">
        <f t="shared" si="8"/>
        <v>20976186.947999999</v>
      </c>
    </row>
    <row r="50" spans="1:10" x14ac:dyDescent="0.2">
      <c r="A50" s="20" t="s">
        <v>35</v>
      </c>
      <c r="B50" s="20" t="s">
        <v>243</v>
      </c>
      <c r="C50" s="161">
        <v>8950000</v>
      </c>
      <c r="D50" s="162">
        <v>39630</v>
      </c>
      <c r="E50" s="110">
        <v>4723</v>
      </c>
      <c r="F50" s="57">
        <v>5210</v>
      </c>
      <c r="G50" s="129">
        <f t="shared" si="6"/>
        <v>1.10311</v>
      </c>
      <c r="H50" s="95">
        <f t="shared" si="7"/>
        <v>286.45</v>
      </c>
      <c r="I50" s="87">
        <v>34466</v>
      </c>
      <c r="J50" s="96">
        <f t="shared" si="8"/>
        <v>10001181.854999999</v>
      </c>
    </row>
    <row r="51" spans="1:10" x14ac:dyDescent="0.2">
      <c r="A51" s="20" t="s">
        <v>54</v>
      </c>
      <c r="B51" s="20" t="s">
        <v>244</v>
      </c>
      <c r="C51" s="161">
        <v>16092888</v>
      </c>
      <c r="D51" s="162">
        <v>39753</v>
      </c>
      <c r="E51" s="110">
        <v>4847</v>
      </c>
      <c r="F51" s="57">
        <v>5210</v>
      </c>
      <c r="G51" s="129">
        <f t="shared" si="6"/>
        <v>1.0748899999999999</v>
      </c>
      <c r="H51" s="95">
        <f t="shared" si="7"/>
        <v>283.58</v>
      </c>
      <c r="I51" s="87">
        <v>61000</v>
      </c>
      <c r="J51" s="96">
        <f t="shared" si="8"/>
        <v>17522959.091999996</v>
      </c>
    </row>
    <row r="52" spans="1:10" x14ac:dyDescent="0.2">
      <c r="A52" s="20" t="s">
        <v>27</v>
      </c>
      <c r="B52" s="20" t="s">
        <v>252</v>
      </c>
      <c r="C52" s="161">
        <v>4257403.3600000003</v>
      </c>
      <c r="D52" s="162">
        <v>39000</v>
      </c>
      <c r="E52" s="110">
        <v>4431</v>
      </c>
      <c r="F52" s="57">
        <v>5210</v>
      </c>
      <c r="G52" s="129">
        <f t="shared" si="6"/>
        <v>1.17581</v>
      </c>
      <c r="H52" s="95">
        <f t="shared" si="7"/>
        <v>307.41000000000003</v>
      </c>
      <c r="I52" s="87">
        <v>16284</v>
      </c>
      <c r="J52" s="96">
        <f t="shared" si="8"/>
        <v>5070973.6609999994</v>
      </c>
    </row>
    <row r="53" spans="1:10" x14ac:dyDescent="0.2">
      <c r="A53" s="20" t="s">
        <v>254</v>
      </c>
      <c r="B53" s="20" t="s">
        <v>253</v>
      </c>
      <c r="C53" s="161">
        <v>4547356</v>
      </c>
      <c r="D53" s="162">
        <v>38888</v>
      </c>
      <c r="E53" s="110">
        <v>4340</v>
      </c>
      <c r="F53" s="57">
        <v>5210</v>
      </c>
      <c r="G53" s="129">
        <f t="shared" si="6"/>
        <v>1.2004600000000001</v>
      </c>
      <c r="H53" s="95">
        <f t="shared" si="7"/>
        <v>288.77</v>
      </c>
      <c r="I53" s="87">
        <v>18904</v>
      </c>
      <c r="J53" s="96">
        <f t="shared" si="8"/>
        <v>5529884.9469999997</v>
      </c>
    </row>
    <row r="54" spans="1:10" x14ac:dyDescent="0.2">
      <c r="A54" s="20" t="s">
        <v>48</v>
      </c>
      <c r="B54" s="20" t="s">
        <v>256</v>
      </c>
      <c r="C54" s="161">
        <v>15390903</v>
      </c>
      <c r="D54" s="162">
        <v>39065</v>
      </c>
      <c r="E54" s="110">
        <v>4441</v>
      </c>
      <c r="F54" s="57">
        <v>5210</v>
      </c>
      <c r="G54" s="129">
        <f t="shared" si="6"/>
        <v>1.17316</v>
      </c>
      <c r="H54" s="95">
        <f t="shared" si="7"/>
        <v>347.9</v>
      </c>
      <c r="I54" s="87">
        <v>51900</v>
      </c>
      <c r="J54" s="96">
        <f t="shared" si="8"/>
        <v>18290719.895999998</v>
      </c>
    </row>
    <row r="55" spans="1:10" x14ac:dyDescent="0.2">
      <c r="A55" s="20" t="s">
        <v>65</v>
      </c>
      <c r="B55" s="20" t="s">
        <v>67</v>
      </c>
      <c r="C55" s="161">
        <v>8165175</v>
      </c>
      <c r="D55" s="162">
        <v>39251</v>
      </c>
      <c r="E55" s="110">
        <v>4471</v>
      </c>
      <c r="F55" s="57">
        <v>5210</v>
      </c>
      <c r="G55" s="129">
        <f t="shared" si="6"/>
        <v>1.1652899999999999</v>
      </c>
      <c r="H55" s="95">
        <f t="shared" si="7"/>
        <v>252.59</v>
      </c>
      <c r="I55" s="87">
        <v>37669</v>
      </c>
      <c r="J55" s="96">
        <f t="shared" si="8"/>
        <v>9638489.3609999996</v>
      </c>
    </row>
    <row r="56" spans="1:10" x14ac:dyDescent="0.2">
      <c r="A56" s="20" t="s">
        <v>271</v>
      </c>
      <c r="B56" s="20" t="s">
        <v>272</v>
      </c>
      <c r="C56" s="161">
        <v>6330986</v>
      </c>
      <c r="D56" s="162">
        <v>39604</v>
      </c>
      <c r="E56" s="110">
        <v>4640</v>
      </c>
      <c r="F56" s="57">
        <v>5210</v>
      </c>
      <c r="G56" s="129">
        <f t="shared" ref="G56:G66" si="9">ROUND(F56/E56,5)</f>
        <v>1.1228400000000001</v>
      </c>
      <c r="H56" s="95">
        <f t="shared" ref="H56:H66" si="10">ROUND(C56/I56*G56,2)</f>
        <v>309.07</v>
      </c>
      <c r="I56" s="87">
        <v>23000</v>
      </c>
      <c r="J56" s="96">
        <f t="shared" ref="J56:J69" si="11">(ROUND(C56*G56,0))*(1.013)</f>
        <v>7201096.8919999991</v>
      </c>
    </row>
    <row r="57" spans="1:10" x14ac:dyDescent="0.2">
      <c r="A57" s="20" t="s">
        <v>47</v>
      </c>
      <c r="B57" s="20" t="s">
        <v>274</v>
      </c>
      <c r="C57" s="161">
        <v>22611480</v>
      </c>
      <c r="D57" s="162">
        <v>39630</v>
      </c>
      <c r="E57" s="110">
        <v>4723</v>
      </c>
      <c r="F57" s="57">
        <v>5210</v>
      </c>
      <c r="G57" s="129">
        <f t="shared" si="9"/>
        <v>1.10311</v>
      </c>
      <c r="H57" s="95">
        <f t="shared" si="10"/>
        <v>235.15</v>
      </c>
      <c r="I57" s="87">
        <v>106072</v>
      </c>
      <c r="J57" s="96">
        <f t="shared" si="11"/>
        <v>25267208.349999998</v>
      </c>
    </row>
    <row r="58" spans="1:10" x14ac:dyDescent="0.2">
      <c r="A58" s="20" t="s">
        <v>40</v>
      </c>
      <c r="B58" s="11" t="s">
        <v>276</v>
      </c>
      <c r="C58" s="73">
        <v>5396258</v>
      </c>
      <c r="D58" s="74">
        <v>39448</v>
      </c>
      <c r="E58" s="110">
        <v>4557</v>
      </c>
      <c r="F58" s="57">
        <v>5210</v>
      </c>
      <c r="G58" s="50">
        <f t="shared" si="9"/>
        <v>1.1433</v>
      </c>
      <c r="H58" s="95">
        <f t="shared" si="10"/>
        <v>286.49</v>
      </c>
      <c r="I58" s="87">
        <v>21535</v>
      </c>
      <c r="J58" s="96">
        <f t="shared" si="11"/>
        <v>6249746.0459999992</v>
      </c>
    </row>
    <row r="59" spans="1:10" x14ac:dyDescent="0.2">
      <c r="A59" s="20" t="s">
        <v>29</v>
      </c>
      <c r="B59" s="11" t="s">
        <v>277</v>
      </c>
      <c r="C59" s="91">
        <v>22381425</v>
      </c>
      <c r="D59" s="74">
        <v>39600</v>
      </c>
      <c r="E59" s="110">
        <v>4640</v>
      </c>
      <c r="F59" s="57">
        <v>5210</v>
      </c>
      <c r="G59" s="50">
        <f t="shared" si="9"/>
        <v>1.1228400000000001</v>
      </c>
      <c r="H59" s="95">
        <f t="shared" si="10"/>
        <v>265.32</v>
      </c>
      <c r="I59" s="87">
        <v>94719</v>
      </c>
      <c r="J59" s="96">
        <f t="shared" si="11"/>
        <v>25457458.866999999</v>
      </c>
    </row>
    <row r="60" spans="1:10" x14ac:dyDescent="0.2">
      <c r="A60" s="20"/>
      <c r="B60" s="11"/>
      <c r="C60" s="91"/>
      <c r="D60" s="74"/>
      <c r="E60" s="110"/>
      <c r="F60" s="140"/>
      <c r="G60" s="50"/>
      <c r="H60" s="95"/>
      <c r="I60" s="87"/>
      <c r="J60" s="96"/>
    </row>
    <row r="61" spans="1:10" ht="10.5" x14ac:dyDescent="0.25">
      <c r="A61" s="29" t="s">
        <v>335</v>
      </c>
      <c r="B61" s="11"/>
      <c r="C61" s="91"/>
      <c r="D61" s="74"/>
      <c r="E61" s="110"/>
      <c r="F61" s="140"/>
      <c r="G61" s="50"/>
      <c r="H61" s="95"/>
      <c r="I61" s="87"/>
      <c r="J61" s="96"/>
    </row>
    <row r="62" spans="1:10" x14ac:dyDescent="0.2">
      <c r="A62" s="191"/>
      <c r="B62" s="11"/>
      <c r="C62" s="91"/>
      <c r="D62" s="74"/>
      <c r="E62" s="110"/>
      <c r="F62" s="140"/>
      <c r="G62" s="50"/>
      <c r="H62" s="95"/>
      <c r="I62" s="87"/>
      <c r="J62" s="96"/>
    </row>
    <row r="63" spans="1:10" x14ac:dyDescent="0.2">
      <c r="A63" s="20" t="s">
        <v>291</v>
      </c>
      <c r="B63" s="11" t="s">
        <v>292</v>
      </c>
      <c r="C63" s="91">
        <v>2895405</v>
      </c>
      <c r="D63" s="74">
        <v>40120</v>
      </c>
      <c r="E63" s="110">
        <v>4757</v>
      </c>
      <c r="F63" s="57">
        <v>5210</v>
      </c>
      <c r="G63" s="50">
        <f t="shared" si="9"/>
        <v>1.0952299999999999</v>
      </c>
      <c r="H63" s="95">
        <f t="shared" si="10"/>
        <v>213.01</v>
      </c>
      <c r="I63" s="87">
        <v>14887</v>
      </c>
      <c r="J63" s="96">
        <f t="shared" si="11"/>
        <v>3212358.7419999996</v>
      </c>
    </row>
    <row r="64" spans="1:10" x14ac:dyDescent="0.2">
      <c r="A64" s="20" t="s">
        <v>32</v>
      </c>
      <c r="B64" s="11" t="s">
        <v>299</v>
      </c>
      <c r="C64" s="91">
        <v>11815671.18</v>
      </c>
      <c r="D64" s="74">
        <v>39508</v>
      </c>
      <c r="E64" s="110">
        <v>4571</v>
      </c>
      <c r="F64" s="57">
        <v>5210</v>
      </c>
      <c r="G64" s="50">
        <f t="shared" si="9"/>
        <v>1.1397900000000001</v>
      </c>
      <c r="H64" s="95">
        <f t="shared" si="10"/>
        <v>244.86</v>
      </c>
      <c r="I64" s="87">
        <v>55000</v>
      </c>
      <c r="J64" s="96">
        <f t="shared" si="11"/>
        <v>13642459.991999999</v>
      </c>
    </row>
    <row r="65" spans="1:23" x14ac:dyDescent="0.2">
      <c r="A65" s="20" t="s">
        <v>300</v>
      </c>
      <c r="B65" s="11" t="s">
        <v>301</v>
      </c>
      <c r="C65" s="91">
        <v>2256451</v>
      </c>
      <c r="D65" s="74">
        <v>39508</v>
      </c>
      <c r="E65" s="110">
        <v>4571</v>
      </c>
      <c r="F65" s="57">
        <v>5210</v>
      </c>
      <c r="G65" s="50">
        <f t="shared" si="9"/>
        <v>1.1397900000000001</v>
      </c>
      <c r="H65" s="95">
        <f t="shared" si="10"/>
        <v>233.81</v>
      </c>
      <c r="I65" s="87">
        <v>11000</v>
      </c>
      <c r="J65" s="96">
        <f t="shared" si="11"/>
        <v>2605314.44</v>
      </c>
    </row>
    <row r="66" spans="1:23" x14ac:dyDescent="0.2">
      <c r="A66" s="20" t="s">
        <v>305</v>
      </c>
      <c r="B66" s="11" t="s">
        <v>306</v>
      </c>
      <c r="C66" s="91">
        <v>8582133</v>
      </c>
      <c r="D66" s="74">
        <v>40210</v>
      </c>
      <c r="E66" s="110">
        <v>4812</v>
      </c>
      <c r="F66" s="57">
        <v>5210</v>
      </c>
      <c r="G66" s="50">
        <f t="shared" si="9"/>
        <v>1.0827100000000001</v>
      </c>
      <c r="H66" s="95">
        <f t="shared" si="10"/>
        <v>260.85000000000002</v>
      </c>
      <c r="I66" s="87">
        <v>35622</v>
      </c>
      <c r="J66" s="96">
        <f t="shared" si="11"/>
        <v>9412756.4929999989</v>
      </c>
    </row>
    <row r="67" spans="1:23" x14ac:dyDescent="0.2">
      <c r="A67" s="20" t="s">
        <v>267</v>
      </c>
      <c r="B67" s="11" t="s">
        <v>317</v>
      </c>
      <c r="C67" s="91">
        <v>10186150</v>
      </c>
      <c r="D67" s="74">
        <v>40484</v>
      </c>
      <c r="E67" s="110">
        <v>4968</v>
      </c>
      <c r="F67" s="57">
        <v>5210</v>
      </c>
      <c r="G67" s="50">
        <f t="shared" ref="G67:G77" si="12">ROUND(F67/E67,5)</f>
        <v>1.04871</v>
      </c>
      <c r="H67" s="95">
        <f t="shared" ref="H67:H77" si="13">ROUND(C67/I67*G67,2)</f>
        <v>220.39</v>
      </c>
      <c r="I67" s="87">
        <v>48470</v>
      </c>
      <c r="J67" s="96">
        <f t="shared" si="11"/>
        <v>10821187.120999999</v>
      </c>
    </row>
    <row r="68" spans="1:23" x14ac:dyDescent="0.2">
      <c r="A68" s="20" t="s">
        <v>319</v>
      </c>
      <c r="B68" s="11" t="s">
        <v>337</v>
      </c>
      <c r="C68" s="91">
        <v>6554283</v>
      </c>
      <c r="D68" s="74">
        <v>40444</v>
      </c>
      <c r="E68" s="110">
        <v>4910</v>
      </c>
      <c r="F68" s="57">
        <v>5210</v>
      </c>
      <c r="G68" s="50">
        <f t="shared" si="12"/>
        <v>1.0610999999999999</v>
      </c>
      <c r="H68" s="95">
        <f t="shared" si="13"/>
        <v>200.27</v>
      </c>
      <c r="I68" s="87">
        <v>34727</v>
      </c>
      <c r="J68" s="96">
        <f t="shared" si="11"/>
        <v>7045161.7499999991</v>
      </c>
    </row>
    <row r="69" spans="1:23" x14ac:dyDescent="0.2">
      <c r="A69" s="20" t="s">
        <v>323</v>
      </c>
      <c r="B69" s="11" t="s">
        <v>324</v>
      </c>
      <c r="C69" s="91">
        <v>3252343.54</v>
      </c>
      <c r="D69" s="74">
        <v>40567</v>
      </c>
      <c r="E69" s="110">
        <v>4969</v>
      </c>
      <c r="F69" s="57">
        <v>5210</v>
      </c>
      <c r="G69" s="50">
        <f t="shared" si="12"/>
        <v>1.0485</v>
      </c>
      <c r="H69" s="95">
        <f t="shared" si="13"/>
        <v>234.53</v>
      </c>
      <c r="I69" s="87">
        <v>14540</v>
      </c>
      <c r="J69" s="96">
        <f t="shared" si="11"/>
        <v>3454413.0659999996</v>
      </c>
    </row>
    <row r="70" spans="1:23" ht="10.5" x14ac:dyDescent="0.25">
      <c r="A70" s="11" t="s">
        <v>40</v>
      </c>
      <c r="B70" s="180" t="s">
        <v>325</v>
      </c>
      <c r="C70" s="73">
        <v>43733229</v>
      </c>
      <c r="D70" s="74">
        <v>40575</v>
      </c>
      <c r="E70" s="110">
        <v>5007</v>
      </c>
      <c r="F70" s="57">
        <v>5210</v>
      </c>
      <c r="G70" s="50">
        <f t="shared" si="12"/>
        <v>1.04054</v>
      </c>
      <c r="H70" s="95">
        <f t="shared" si="13"/>
        <v>425.29</v>
      </c>
      <c r="I70" s="87">
        <v>107000</v>
      </c>
      <c r="J70" s="96">
        <f>(ROUND(C70*G70,0))*(1.013)</f>
        <v>46097754.261999995</v>
      </c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</row>
    <row r="71" spans="1:23" s="55" customFormat="1" ht="10.5" x14ac:dyDescent="0.25">
      <c r="A71" s="20" t="s">
        <v>28</v>
      </c>
      <c r="B71" s="92" t="s">
        <v>326</v>
      </c>
      <c r="C71" s="96">
        <v>3509721</v>
      </c>
      <c r="D71" s="53">
        <v>40299</v>
      </c>
      <c r="E71" s="110">
        <v>4858</v>
      </c>
      <c r="F71" s="57">
        <v>5210</v>
      </c>
      <c r="G71" s="50">
        <f t="shared" si="12"/>
        <v>1.07246</v>
      </c>
      <c r="H71" s="95">
        <f t="shared" si="13"/>
        <v>225.04</v>
      </c>
      <c r="I71" s="87">
        <v>16726</v>
      </c>
      <c r="J71" s="96">
        <f t="shared" ref="J71:J77" si="14">ROUND(C71*G71,0)*(1.013)</f>
        <v>3812967.4549999996</v>
      </c>
    </row>
    <row r="72" spans="1:23" s="179" customFormat="1" ht="10.5" x14ac:dyDescent="0.25">
      <c r="A72" s="166" t="s">
        <v>294</v>
      </c>
      <c r="B72" s="167" t="s">
        <v>345</v>
      </c>
      <c r="C72" s="174">
        <v>27649537</v>
      </c>
      <c r="D72" s="175">
        <v>41090</v>
      </c>
      <c r="E72" s="190">
        <v>5170</v>
      </c>
      <c r="F72" s="176">
        <v>5210</v>
      </c>
      <c r="G72" s="170">
        <f t="shared" si="12"/>
        <v>1.0077400000000001</v>
      </c>
      <c r="H72" s="177">
        <f t="shared" si="13"/>
        <v>248.63</v>
      </c>
      <c r="I72" s="178">
        <v>112067</v>
      </c>
      <c r="J72" s="174">
        <f t="shared" si="14"/>
        <v>28225770.071999997</v>
      </c>
    </row>
    <row r="73" spans="1:23" s="179" customFormat="1" ht="10.5" x14ac:dyDescent="0.25">
      <c r="A73" s="166" t="s">
        <v>296</v>
      </c>
      <c r="B73" s="167" t="s">
        <v>346</v>
      </c>
      <c r="C73" s="174">
        <v>7217459</v>
      </c>
      <c r="D73" s="175">
        <v>41088</v>
      </c>
      <c r="E73" s="190">
        <v>5170</v>
      </c>
      <c r="F73" s="176">
        <v>5210</v>
      </c>
      <c r="G73" s="170">
        <f t="shared" si="12"/>
        <v>1.0077400000000001</v>
      </c>
      <c r="H73" s="177">
        <f t="shared" si="13"/>
        <v>179.14</v>
      </c>
      <c r="I73" s="178">
        <v>40601</v>
      </c>
      <c r="J73" s="174">
        <f t="shared" si="14"/>
        <v>7367875.1859999988</v>
      </c>
    </row>
    <row r="74" spans="1:23" s="179" customFormat="1" ht="10.5" x14ac:dyDescent="0.25">
      <c r="A74" s="166" t="s">
        <v>65</v>
      </c>
      <c r="B74" s="167" t="s">
        <v>347</v>
      </c>
      <c r="C74" s="174">
        <v>32261407.859999999</v>
      </c>
      <c r="D74" s="175">
        <v>40413</v>
      </c>
      <c r="E74" s="190">
        <v>4905</v>
      </c>
      <c r="F74" s="176">
        <v>5210</v>
      </c>
      <c r="G74" s="170">
        <f t="shared" si="12"/>
        <v>1.0621799999999999</v>
      </c>
      <c r="H74" s="177">
        <f t="shared" si="13"/>
        <v>300.20999999999998</v>
      </c>
      <c r="I74" s="178">
        <v>114143</v>
      </c>
      <c r="J74" s="174">
        <f t="shared" si="14"/>
        <v>34712898.485999994</v>
      </c>
    </row>
    <row r="75" spans="1:23" s="179" customFormat="1" ht="10.5" x14ac:dyDescent="0.25">
      <c r="A75" s="166" t="s">
        <v>349</v>
      </c>
      <c r="B75" s="167" t="s">
        <v>350</v>
      </c>
      <c r="C75" s="174">
        <v>33036927</v>
      </c>
      <c r="D75" s="175">
        <v>41241</v>
      </c>
      <c r="E75" s="190">
        <v>5213</v>
      </c>
      <c r="F75" s="176">
        <v>5210</v>
      </c>
      <c r="G75" s="170">
        <f t="shared" si="12"/>
        <v>0.99941999999999998</v>
      </c>
      <c r="H75" s="177">
        <f t="shared" si="13"/>
        <v>220.56</v>
      </c>
      <c r="I75" s="178">
        <v>149698</v>
      </c>
      <c r="J75" s="174">
        <f t="shared" si="14"/>
        <v>33446996.957999997</v>
      </c>
    </row>
    <row r="76" spans="1:23" s="179" customFormat="1" ht="10.5" x14ac:dyDescent="0.25">
      <c r="A76" s="166" t="s">
        <v>349</v>
      </c>
      <c r="B76" s="167" t="s">
        <v>352</v>
      </c>
      <c r="C76" s="174">
        <v>22015635.309999999</v>
      </c>
      <c r="D76" s="175">
        <v>41142</v>
      </c>
      <c r="E76" s="190">
        <v>5204</v>
      </c>
      <c r="F76" s="176">
        <v>5210</v>
      </c>
      <c r="G76" s="170">
        <f t="shared" si="12"/>
        <v>1.00115</v>
      </c>
      <c r="H76" s="177">
        <f t="shared" si="13"/>
        <v>246.65</v>
      </c>
      <c r="I76" s="178">
        <v>89361</v>
      </c>
      <c r="J76" s="174">
        <f t="shared" si="14"/>
        <v>22327485.388999999</v>
      </c>
    </row>
    <row r="77" spans="1:23" s="179" customFormat="1" ht="10.5" x14ac:dyDescent="0.25">
      <c r="A77" s="166" t="s">
        <v>40</v>
      </c>
      <c r="B77" s="167" t="s">
        <v>325</v>
      </c>
      <c r="C77" s="174">
        <v>54585524</v>
      </c>
      <c r="D77" s="175">
        <v>40575</v>
      </c>
      <c r="E77" s="190">
        <v>5007</v>
      </c>
      <c r="F77" s="176">
        <v>5210</v>
      </c>
      <c r="G77" s="170">
        <f t="shared" si="12"/>
        <v>1.04054</v>
      </c>
      <c r="H77" s="177">
        <f t="shared" si="13"/>
        <v>496.8</v>
      </c>
      <c r="I77" s="178">
        <v>114329</v>
      </c>
      <c r="J77" s="174">
        <f t="shared" si="14"/>
        <v>57536800.472999997</v>
      </c>
    </row>
    <row r="78" spans="1:23" s="86" customFormat="1" ht="10.5" x14ac:dyDescent="0.25">
      <c r="A78" s="76"/>
      <c r="B78" s="19"/>
      <c r="C78" s="154"/>
      <c r="D78" s="155"/>
      <c r="E78" s="109"/>
      <c r="F78" s="148"/>
      <c r="G78" s="146"/>
      <c r="H78" s="126"/>
      <c r="I78" s="84"/>
      <c r="J78" s="127"/>
    </row>
    <row r="79" spans="1:23" ht="10.5" x14ac:dyDescent="0.25">
      <c r="A79" s="3"/>
      <c r="B79" s="3" t="s">
        <v>36</v>
      </c>
      <c r="C79" s="4"/>
      <c r="D79" s="5"/>
      <c r="E79" s="112"/>
      <c r="F79" s="6"/>
      <c r="G79" s="7"/>
      <c r="H79" s="6"/>
      <c r="I79" s="8">
        <f>SUM(I10:I78)</f>
        <v>3465766</v>
      </c>
      <c r="J79" s="8">
        <f>SUM(J10:J78)</f>
        <v>889763875.00500011</v>
      </c>
      <c r="K79" s="1"/>
    </row>
    <row r="80" spans="1:23" ht="10.5" x14ac:dyDescent="0.25">
      <c r="A80" s="3"/>
      <c r="B80" s="3"/>
      <c r="C80" s="4"/>
      <c r="D80" s="5"/>
      <c r="E80" s="112"/>
      <c r="F80" s="6"/>
      <c r="G80" s="7"/>
      <c r="H80" s="6"/>
      <c r="I80" s="8"/>
      <c r="J80" s="8"/>
      <c r="K80" s="1"/>
    </row>
    <row r="81" spans="1:25" ht="10.5" x14ac:dyDescent="0.25">
      <c r="A81" s="3"/>
      <c r="B81" s="3" t="s">
        <v>232</v>
      </c>
      <c r="C81" s="4"/>
      <c r="D81" s="5"/>
      <c r="E81" s="112"/>
      <c r="F81" s="6"/>
      <c r="G81" s="7"/>
      <c r="H81" s="9">
        <f>ROUND(J79/I79,2)</f>
        <v>256.73</v>
      </c>
      <c r="I81" s="8"/>
      <c r="J81" s="8"/>
      <c r="K81" s="1"/>
    </row>
    <row r="82" spans="1:25" ht="10.5" x14ac:dyDescent="0.25">
      <c r="A82" s="3"/>
      <c r="B82" s="3"/>
      <c r="C82" s="4"/>
      <c r="D82" s="5"/>
      <c r="E82" s="112"/>
      <c r="F82" s="6"/>
      <c r="G82" s="7"/>
      <c r="H82" s="9"/>
      <c r="I82" s="8"/>
      <c r="J82" s="8"/>
      <c r="K82" s="1"/>
    </row>
    <row r="83" spans="1:25" ht="10.5" x14ac:dyDescent="0.25">
      <c r="A83" s="3"/>
      <c r="B83" s="3"/>
      <c r="C83" s="4"/>
      <c r="D83" s="5"/>
      <c r="E83" s="112"/>
      <c r="F83" s="6"/>
      <c r="G83" s="7"/>
      <c r="H83" s="9"/>
      <c r="I83" s="8"/>
      <c r="J83" s="8"/>
      <c r="K83" s="1"/>
    </row>
    <row r="84" spans="1:25" x14ac:dyDescent="0.2">
      <c r="C84" s="14"/>
      <c r="H84" s="18"/>
      <c r="J84" s="14"/>
    </row>
    <row r="85" spans="1:25" x14ac:dyDescent="0.2">
      <c r="C85" s="14"/>
      <c r="H85" s="18"/>
      <c r="J85" s="14"/>
    </row>
    <row r="86" spans="1:25" x14ac:dyDescent="0.2">
      <c r="C86" s="14"/>
      <c r="H86" s="18"/>
      <c r="J86" s="14"/>
    </row>
    <row r="87" spans="1:25" x14ac:dyDescent="0.2">
      <c r="C87" s="14"/>
      <c r="H87" s="18"/>
      <c r="J87" s="14"/>
    </row>
    <row r="88" spans="1:25" x14ac:dyDescent="0.2">
      <c r="C88" s="14"/>
      <c r="H88" s="18"/>
      <c r="J88" s="14"/>
    </row>
    <row r="89" spans="1:25" x14ac:dyDescent="0.2">
      <c r="C89" s="14"/>
      <c r="G89" s="17"/>
      <c r="H89" s="18"/>
      <c r="J89" s="14"/>
    </row>
    <row r="90" spans="1:25" x14ac:dyDescent="0.2">
      <c r="C90" s="14"/>
      <c r="G90" s="17"/>
      <c r="H90" s="18"/>
      <c r="J90" s="14"/>
      <c r="N90" s="20"/>
      <c r="R90" s="15"/>
      <c r="S90" s="20"/>
      <c r="X90" s="22"/>
      <c r="Y90" s="15"/>
    </row>
    <row r="91" spans="1:25" x14ac:dyDescent="0.2">
      <c r="C91" s="14"/>
      <c r="G91" s="17"/>
      <c r="H91" s="18"/>
      <c r="J91" s="14"/>
      <c r="R91" s="22"/>
      <c r="S91" s="20"/>
      <c r="T91" s="15"/>
      <c r="U91" s="15"/>
      <c r="V91" s="15"/>
      <c r="W91" s="15"/>
      <c r="X91" s="22"/>
      <c r="Y91" s="15"/>
    </row>
    <row r="92" spans="1:25" x14ac:dyDescent="0.2"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1:25" x14ac:dyDescent="0.2">
      <c r="C93" s="14"/>
      <c r="G93" s="17"/>
      <c r="H93" s="18"/>
      <c r="J93" s="14"/>
    </row>
    <row r="94" spans="1:25" x14ac:dyDescent="0.2">
      <c r="C94" s="14"/>
      <c r="H94" s="18"/>
      <c r="J94" s="14"/>
    </row>
    <row r="95" spans="1:25" x14ac:dyDescent="0.2">
      <c r="C95" s="14"/>
      <c r="G95" s="17"/>
      <c r="H95" s="18"/>
      <c r="J95" s="14"/>
    </row>
    <row r="96" spans="1:25" x14ac:dyDescent="0.2">
      <c r="C96" s="14"/>
      <c r="G96" s="17"/>
      <c r="H96" s="18"/>
      <c r="J96" s="14"/>
      <c r="N96" s="20"/>
      <c r="R96" s="15"/>
      <c r="S96" s="20"/>
      <c r="X96" s="22"/>
      <c r="Y96" s="15"/>
    </row>
    <row r="97" spans="3:26" x14ac:dyDescent="0.2">
      <c r="C97" s="14"/>
      <c r="G97" s="17"/>
      <c r="H97" s="18"/>
      <c r="J97" s="14"/>
      <c r="R97" s="22"/>
      <c r="S97" s="20"/>
      <c r="T97" s="15"/>
      <c r="U97" s="15"/>
      <c r="V97" s="15"/>
      <c r="W97" s="15"/>
      <c r="X97" s="22"/>
      <c r="Y97" s="15"/>
    </row>
    <row r="98" spans="3:26" x14ac:dyDescent="0.2">
      <c r="C98" s="14"/>
      <c r="G98" s="17"/>
      <c r="H98" s="18"/>
      <c r="J98" s="14"/>
      <c r="N98" s="20"/>
      <c r="P98" s="20"/>
      <c r="R98" s="22"/>
      <c r="S98" s="20"/>
      <c r="T98" s="15"/>
      <c r="U98" s="15"/>
      <c r="V98" s="15"/>
      <c r="W98" s="15"/>
      <c r="X98" s="22"/>
      <c r="Y98" s="15"/>
    </row>
    <row r="99" spans="3:26" x14ac:dyDescent="0.2">
      <c r="C99" s="14"/>
      <c r="G99" s="17"/>
      <c r="H99" s="18"/>
      <c r="J99" s="14"/>
      <c r="N99" s="20"/>
    </row>
    <row r="100" spans="3:26" x14ac:dyDescent="0.2">
      <c r="C100" s="14"/>
      <c r="G100" s="17"/>
      <c r="H100" s="18"/>
      <c r="J100" s="14"/>
      <c r="N100" s="25"/>
      <c r="P100" s="25"/>
      <c r="R100" s="25"/>
      <c r="S100" s="25"/>
      <c r="X100" s="25"/>
    </row>
    <row r="101" spans="3:26" x14ac:dyDescent="0.2">
      <c r="C101" s="14"/>
      <c r="G101" s="17"/>
      <c r="H101" s="18"/>
      <c r="J101" s="14"/>
    </row>
    <row r="102" spans="3:26" x14ac:dyDescent="0.2">
      <c r="C102" s="14"/>
      <c r="G102" s="17"/>
      <c r="H102" s="18"/>
      <c r="J102" s="14"/>
    </row>
    <row r="103" spans="3:26" x14ac:dyDescent="0.2">
      <c r="C103" s="14"/>
      <c r="G103" s="17"/>
      <c r="H103" s="18"/>
      <c r="J103" s="14"/>
      <c r="N103" s="20"/>
      <c r="R103" s="15"/>
      <c r="S103" s="20"/>
      <c r="X103" s="22"/>
      <c r="Y103" s="15"/>
    </row>
    <row r="104" spans="3:26" x14ac:dyDescent="0.2">
      <c r="C104" s="14"/>
      <c r="G104" s="17"/>
      <c r="H104" s="18"/>
      <c r="J104" s="14"/>
      <c r="R104" s="22"/>
      <c r="S104" s="20"/>
      <c r="T104" s="15"/>
      <c r="U104" s="15"/>
      <c r="V104" s="15"/>
      <c r="W104" s="15"/>
      <c r="X104" s="22"/>
      <c r="Y104" s="15"/>
    </row>
    <row r="105" spans="3:26" x14ac:dyDescent="0.2">
      <c r="C105" s="14"/>
      <c r="G105" s="17"/>
      <c r="H105" s="18"/>
      <c r="J105" s="14"/>
      <c r="N105" s="20"/>
      <c r="P105" s="20"/>
      <c r="R105" s="22"/>
      <c r="S105" s="20"/>
      <c r="T105" s="15"/>
      <c r="U105" s="15"/>
      <c r="V105" s="15"/>
      <c r="W105" s="15"/>
      <c r="X105" s="22"/>
      <c r="Y105" s="15"/>
    </row>
    <row r="106" spans="3:26" x14ac:dyDescent="0.2">
      <c r="C106" s="14"/>
      <c r="G106" s="17"/>
      <c r="H106" s="18"/>
      <c r="J106" s="14"/>
    </row>
    <row r="107" spans="3:26" x14ac:dyDescent="0.2">
      <c r="C107" s="14"/>
      <c r="H107" s="18"/>
      <c r="J107" s="14"/>
    </row>
    <row r="108" spans="3:26" x14ac:dyDescent="0.2">
      <c r="C108" s="14"/>
      <c r="H108" s="18"/>
      <c r="J108" s="14"/>
    </row>
    <row r="109" spans="3:26" x14ac:dyDescent="0.2">
      <c r="C109" s="14"/>
      <c r="H109" s="18"/>
      <c r="J109" s="14"/>
    </row>
    <row r="110" spans="3:26" x14ac:dyDescent="0.2">
      <c r="C110" s="14"/>
      <c r="G110" s="17"/>
      <c r="H110" s="18"/>
      <c r="J110" s="14"/>
      <c r="Z110" s="20"/>
    </row>
    <row r="111" spans="3:26" x14ac:dyDescent="0.2">
      <c r="C111" s="14"/>
      <c r="G111" s="17"/>
      <c r="H111" s="18"/>
      <c r="J111" s="14"/>
      <c r="N111" s="20"/>
      <c r="R111" s="15"/>
      <c r="S111" s="20"/>
      <c r="X111" s="22"/>
      <c r="Y111" s="15"/>
    </row>
    <row r="112" spans="3:26" x14ac:dyDescent="0.2">
      <c r="C112" s="14"/>
      <c r="G112" s="17"/>
      <c r="H112" s="18"/>
      <c r="J112" s="14"/>
      <c r="R112" s="22"/>
      <c r="S112" s="20"/>
      <c r="T112" s="15"/>
      <c r="U112" s="15"/>
      <c r="V112" s="15"/>
      <c r="W112" s="15"/>
      <c r="X112" s="22"/>
      <c r="Y112" s="15"/>
    </row>
    <row r="113" spans="3:25" x14ac:dyDescent="0.2">
      <c r="C113" s="14"/>
      <c r="G113" s="17"/>
      <c r="H113" s="18"/>
      <c r="J113" s="14"/>
      <c r="N113" s="20"/>
      <c r="P113" s="20"/>
      <c r="R113" s="22"/>
      <c r="S113" s="20"/>
      <c r="T113" s="15"/>
      <c r="U113" s="15"/>
      <c r="V113" s="15"/>
      <c r="W113" s="15"/>
      <c r="X113" s="22"/>
      <c r="Y113" s="15"/>
    </row>
    <row r="114" spans="3:25" x14ac:dyDescent="0.2">
      <c r="C114" s="14"/>
      <c r="G114" s="17"/>
      <c r="H114" s="18"/>
      <c r="J114" s="14"/>
    </row>
    <row r="115" spans="3:25" x14ac:dyDescent="0.2">
      <c r="C115" s="14"/>
      <c r="H115" s="18"/>
      <c r="J115" s="14"/>
    </row>
    <row r="116" spans="3:25" x14ac:dyDescent="0.2">
      <c r="C116" s="14"/>
      <c r="G116" s="17"/>
      <c r="H116" s="18"/>
      <c r="J116" s="14"/>
      <c r="R116" s="26"/>
      <c r="S116" s="20"/>
      <c r="X116" s="14"/>
    </row>
    <row r="117" spans="3:25" x14ac:dyDescent="0.2">
      <c r="C117" s="14"/>
      <c r="G117" s="17"/>
      <c r="H117" s="18"/>
      <c r="J117" s="14"/>
    </row>
    <row r="118" spans="3:25" x14ac:dyDescent="0.2">
      <c r="C118" s="14"/>
      <c r="G118" s="17"/>
      <c r="H118" s="18"/>
      <c r="J118" s="14"/>
      <c r="N118" s="20"/>
      <c r="R118" s="15"/>
      <c r="S118" s="20"/>
      <c r="X118" s="22"/>
      <c r="Y118" s="15"/>
    </row>
    <row r="119" spans="3:25" x14ac:dyDescent="0.2">
      <c r="C119" s="14"/>
      <c r="G119" s="17"/>
      <c r="H119" s="18"/>
      <c r="J119" s="14"/>
      <c r="R119" s="22"/>
      <c r="S119" s="20"/>
      <c r="T119" s="15"/>
      <c r="U119" s="15"/>
      <c r="V119" s="15"/>
      <c r="W119" s="15"/>
      <c r="X119" s="22"/>
      <c r="Y119" s="15"/>
    </row>
    <row r="120" spans="3:25" x14ac:dyDescent="0.2">
      <c r="C120" s="14"/>
      <c r="G120" s="17"/>
      <c r="H120" s="18"/>
      <c r="J120" s="14"/>
      <c r="N120" s="20"/>
      <c r="P120" s="20"/>
      <c r="R120" s="22"/>
      <c r="S120" s="20"/>
      <c r="T120" s="15"/>
      <c r="U120" s="15"/>
      <c r="V120" s="15"/>
      <c r="W120" s="15"/>
      <c r="X120" s="22"/>
      <c r="Y120" s="15"/>
    </row>
    <row r="121" spans="3:25" x14ac:dyDescent="0.2">
      <c r="C121" s="14"/>
      <c r="G121" s="17"/>
      <c r="H121" s="18"/>
      <c r="J121" s="14"/>
    </row>
    <row r="122" spans="3:25" x14ac:dyDescent="0.2">
      <c r="C122" s="14"/>
      <c r="H122" s="18"/>
      <c r="J122" s="14"/>
    </row>
    <row r="123" spans="3:25" x14ac:dyDescent="0.2">
      <c r="C123" s="14"/>
      <c r="G123" s="17"/>
      <c r="H123" s="18"/>
      <c r="J123" s="14"/>
    </row>
    <row r="124" spans="3:25" x14ac:dyDescent="0.2">
      <c r="C124" s="14"/>
      <c r="G124" s="17"/>
      <c r="H124" s="18"/>
      <c r="J124" s="14"/>
      <c r="N124" s="20"/>
      <c r="R124" s="15"/>
      <c r="S124" s="20"/>
      <c r="X124" s="22"/>
      <c r="Y124" s="15"/>
    </row>
    <row r="125" spans="3:25" x14ac:dyDescent="0.2">
      <c r="C125" s="14"/>
      <c r="G125" s="17"/>
      <c r="H125" s="18"/>
      <c r="J125" s="14"/>
      <c r="R125" s="22"/>
      <c r="S125" s="20"/>
      <c r="T125" s="15"/>
      <c r="U125" s="15"/>
      <c r="V125" s="15"/>
      <c r="W125" s="15"/>
      <c r="X125" s="22"/>
      <c r="Y125" s="15"/>
    </row>
    <row r="126" spans="3:25" x14ac:dyDescent="0.2">
      <c r="C126" s="14"/>
      <c r="G126" s="17"/>
      <c r="H126" s="18"/>
      <c r="J126" s="14"/>
      <c r="N126" s="20"/>
      <c r="P126" s="20"/>
      <c r="R126" s="22"/>
      <c r="S126" s="20"/>
      <c r="T126" s="15"/>
      <c r="U126" s="15"/>
      <c r="V126" s="15"/>
      <c r="W126" s="15"/>
      <c r="X126" s="22"/>
      <c r="Y126" s="15"/>
    </row>
    <row r="127" spans="3:25" x14ac:dyDescent="0.2">
      <c r="C127" s="14"/>
      <c r="G127" s="17"/>
      <c r="H127" s="18"/>
      <c r="J127" s="14"/>
    </row>
    <row r="128" spans="3:25" x14ac:dyDescent="0.2">
      <c r="C128" s="14"/>
      <c r="H128" s="18"/>
      <c r="J128" s="14"/>
    </row>
    <row r="129" spans="3:25" x14ac:dyDescent="0.2">
      <c r="C129" s="14"/>
      <c r="H129" s="18"/>
      <c r="J129" s="14"/>
    </row>
    <row r="130" spans="3:25" x14ac:dyDescent="0.2">
      <c r="C130" s="14"/>
      <c r="H130" s="18"/>
      <c r="J130" s="14"/>
    </row>
    <row r="131" spans="3:25" x14ac:dyDescent="0.2">
      <c r="C131" s="14"/>
      <c r="H131" s="18"/>
      <c r="J131" s="14"/>
    </row>
    <row r="132" spans="3:25" x14ac:dyDescent="0.2">
      <c r="C132" s="14"/>
      <c r="H132" s="18"/>
      <c r="J132" s="14"/>
    </row>
    <row r="133" spans="3:25" x14ac:dyDescent="0.2">
      <c r="C133" s="14"/>
      <c r="G133" s="17"/>
      <c r="H133" s="18"/>
      <c r="J133" s="14"/>
    </row>
    <row r="134" spans="3:25" x14ac:dyDescent="0.2">
      <c r="C134" s="14"/>
      <c r="G134" s="17"/>
      <c r="H134" s="18"/>
      <c r="J134" s="14"/>
      <c r="N134" s="20"/>
      <c r="R134" s="15"/>
      <c r="S134" s="20"/>
      <c r="X134" s="22"/>
      <c r="Y134" s="15"/>
    </row>
    <row r="135" spans="3:25" x14ac:dyDescent="0.2">
      <c r="C135" s="14"/>
      <c r="H135" s="18"/>
      <c r="J135" s="14"/>
    </row>
    <row r="136" spans="3:25" x14ac:dyDescent="0.2">
      <c r="C136" s="14"/>
      <c r="G136" s="17"/>
      <c r="H136" s="18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  <c r="G137" s="17"/>
      <c r="H137" s="18"/>
      <c r="J137" s="14"/>
    </row>
    <row r="138" spans="3:25" x14ac:dyDescent="0.2">
      <c r="C138" s="14"/>
      <c r="G138" s="17"/>
      <c r="H138" s="18"/>
      <c r="J138" s="14"/>
    </row>
    <row r="139" spans="3:25" x14ac:dyDescent="0.2">
      <c r="C139" s="14"/>
      <c r="H139" s="18"/>
      <c r="J139" s="14"/>
    </row>
    <row r="140" spans="3:25" x14ac:dyDescent="0.2">
      <c r="C140" s="14"/>
      <c r="H140" s="18"/>
      <c r="J140" s="14"/>
    </row>
    <row r="141" spans="3:25" x14ac:dyDescent="0.2">
      <c r="C141" s="14"/>
      <c r="H141" s="18"/>
      <c r="J141" s="14"/>
    </row>
    <row r="142" spans="3:25" x14ac:dyDescent="0.2">
      <c r="C142" s="14"/>
      <c r="H142" s="18"/>
      <c r="J142" s="14"/>
    </row>
    <row r="143" spans="3:25" x14ac:dyDescent="0.2">
      <c r="C143" s="14"/>
      <c r="H143" s="18"/>
      <c r="J143" s="14"/>
    </row>
    <row r="144" spans="3:25" x14ac:dyDescent="0.2">
      <c r="C144" s="14"/>
      <c r="G144" s="17"/>
      <c r="H144" s="18"/>
      <c r="J144" s="14"/>
    </row>
    <row r="145" spans="3:26" x14ac:dyDescent="0.2">
      <c r="C145" s="14"/>
      <c r="G145" s="17"/>
      <c r="H145" s="18"/>
      <c r="J145" s="14"/>
      <c r="N145" s="20"/>
      <c r="R145" s="15"/>
      <c r="S145" s="20"/>
      <c r="X145" s="22"/>
      <c r="Y145" s="15"/>
    </row>
    <row r="146" spans="3:26" x14ac:dyDescent="0.2">
      <c r="C146" s="14"/>
      <c r="G146" s="17"/>
      <c r="H146" s="18"/>
      <c r="J146" s="14"/>
      <c r="R146" s="22"/>
      <c r="S146" s="20"/>
      <c r="T146" s="15"/>
      <c r="U146" s="15"/>
      <c r="V146" s="15"/>
      <c r="W146" s="15"/>
      <c r="X146" s="22"/>
      <c r="Y146" s="15"/>
    </row>
    <row r="147" spans="3:26" x14ac:dyDescent="0.2">
      <c r="C147" s="14"/>
      <c r="G147" s="17"/>
      <c r="H147" s="18"/>
      <c r="J147" s="14"/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48" spans="3:26" x14ac:dyDescent="0.2">
      <c r="C148" s="14"/>
      <c r="G148" s="17"/>
      <c r="H148" s="18"/>
      <c r="J148" s="14"/>
    </row>
    <row r="149" spans="3:26" x14ac:dyDescent="0.2">
      <c r="C149" s="14"/>
      <c r="G149" s="17"/>
      <c r="H149" s="18"/>
      <c r="J149" s="14"/>
    </row>
    <row r="150" spans="3:26" x14ac:dyDescent="0.2">
      <c r="C150" s="14"/>
      <c r="H150" s="18"/>
      <c r="J150" s="14"/>
    </row>
    <row r="151" spans="3:26" x14ac:dyDescent="0.2">
      <c r="C151" s="14"/>
      <c r="H151" s="18"/>
      <c r="J151" s="14"/>
    </row>
    <row r="152" spans="3:26" x14ac:dyDescent="0.2">
      <c r="C152" s="14"/>
      <c r="H152" s="18"/>
      <c r="J152" s="14"/>
    </row>
    <row r="153" spans="3:26" x14ac:dyDescent="0.2">
      <c r="C153" s="14"/>
      <c r="G153" s="17"/>
      <c r="H153" s="18"/>
      <c r="J153" s="14"/>
      <c r="Z153" s="20"/>
    </row>
    <row r="154" spans="3:26" x14ac:dyDescent="0.2">
      <c r="C154" s="14"/>
      <c r="G154" s="17"/>
      <c r="H154" s="18"/>
      <c r="J154" s="14"/>
      <c r="N154" s="20"/>
    </row>
    <row r="155" spans="3:26" x14ac:dyDescent="0.2">
      <c r="C155" s="14"/>
      <c r="G155" s="17"/>
      <c r="H155" s="18"/>
      <c r="J155" s="14"/>
      <c r="N155" s="20"/>
    </row>
    <row r="156" spans="3:26" x14ac:dyDescent="0.2">
      <c r="C156" s="14"/>
      <c r="G156" s="17"/>
      <c r="H156" s="18"/>
      <c r="J156" s="14"/>
    </row>
    <row r="157" spans="3:26" x14ac:dyDescent="0.2">
      <c r="C157" s="14"/>
      <c r="G157" s="17"/>
      <c r="H157" s="18"/>
      <c r="J157" s="14"/>
      <c r="N157" s="20"/>
      <c r="R157" s="15"/>
      <c r="S157" s="20"/>
      <c r="X157" s="22"/>
      <c r="Y157" s="15"/>
    </row>
    <row r="158" spans="3:26" x14ac:dyDescent="0.2">
      <c r="C158" s="14"/>
      <c r="G158" s="17"/>
      <c r="H158" s="18"/>
      <c r="J158" s="14"/>
      <c r="R158" s="22"/>
      <c r="S158" s="20"/>
      <c r="T158" s="15"/>
      <c r="U158" s="15"/>
      <c r="V158" s="15"/>
      <c r="W158" s="15"/>
      <c r="X158" s="22"/>
      <c r="Y158" s="15"/>
    </row>
    <row r="159" spans="3:26" x14ac:dyDescent="0.2">
      <c r="C159" s="14"/>
      <c r="G159" s="17"/>
      <c r="H159" s="18"/>
      <c r="J159" s="14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3:26" x14ac:dyDescent="0.2">
      <c r="C160" s="14"/>
      <c r="G160" s="17"/>
      <c r="H160" s="18"/>
      <c r="J160" s="14"/>
    </row>
    <row r="161" spans="3:25" x14ac:dyDescent="0.2">
      <c r="C161" s="14"/>
      <c r="G161" s="17"/>
      <c r="H161" s="18"/>
      <c r="J161" s="14"/>
    </row>
    <row r="162" spans="3:25" x14ac:dyDescent="0.2">
      <c r="C162" s="14"/>
      <c r="G162" s="17"/>
      <c r="H162" s="16"/>
      <c r="J162" s="14"/>
    </row>
    <row r="163" spans="3:25" x14ac:dyDescent="0.2">
      <c r="C163" s="14"/>
      <c r="G163" s="17"/>
      <c r="H163" s="16"/>
      <c r="J163" s="14"/>
      <c r="R163" s="26"/>
      <c r="S163" s="20"/>
      <c r="W163" s="14"/>
      <c r="X163" s="14"/>
      <c r="Y163" s="27"/>
    </row>
    <row r="164" spans="3:25" x14ac:dyDescent="0.2">
      <c r="C164" s="14"/>
      <c r="G164" s="17"/>
      <c r="H164" s="16"/>
      <c r="J164" s="14"/>
      <c r="R164" s="26"/>
      <c r="S164" s="20"/>
      <c r="X164" s="14"/>
    </row>
    <row r="165" spans="3:25" x14ac:dyDescent="0.2">
      <c r="C165" s="14"/>
      <c r="G165" s="17"/>
      <c r="H165" s="16"/>
      <c r="J165" s="14"/>
    </row>
    <row r="166" spans="3:25" x14ac:dyDescent="0.2">
      <c r="C166" s="14"/>
      <c r="G166" s="17"/>
      <c r="H166" s="16"/>
      <c r="J166" s="14"/>
      <c r="N166" s="20"/>
      <c r="R166" s="15"/>
      <c r="S166" s="20"/>
      <c r="X166" s="22"/>
      <c r="Y166" s="15"/>
    </row>
    <row r="167" spans="3:25" x14ac:dyDescent="0.2">
      <c r="C167" s="14"/>
      <c r="G167" s="17"/>
      <c r="H167" s="16"/>
      <c r="J167" s="14"/>
      <c r="R167" s="22"/>
      <c r="S167" s="20"/>
      <c r="T167" s="15"/>
      <c r="U167" s="15"/>
      <c r="V167" s="15"/>
      <c r="W167" s="15"/>
      <c r="X167" s="22"/>
      <c r="Y167" s="15"/>
    </row>
    <row r="168" spans="3:25" x14ac:dyDescent="0.2">
      <c r="C168" s="14"/>
      <c r="G168" s="17"/>
      <c r="H168" s="16"/>
      <c r="J168" s="14"/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69" spans="3:25" x14ac:dyDescent="0.2">
      <c r="C169" s="14"/>
    </row>
    <row r="170" spans="3:25" x14ac:dyDescent="0.2">
      <c r="C170" s="14"/>
    </row>
    <row r="171" spans="3:25" x14ac:dyDescent="0.2">
      <c r="C171" s="14"/>
      <c r="G171" s="17"/>
      <c r="H171" s="16"/>
      <c r="J171" s="14"/>
      <c r="R171" s="26"/>
      <c r="S171" s="20"/>
      <c r="W171" s="14"/>
      <c r="X171" s="14"/>
      <c r="Y171" s="27"/>
    </row>
    <row r="172" spans="3:25" x14ac:dyDescent="0.2">
      <c r="C172" s="14"/>
      <c r="G172" s="17"/>
      <c r="H172" s="16"/>
      <c r="J172" s="14"/>
      <c r="R172" s="26"/>
      <c r="S172" s="20"/>
      <c r="X172" s="14"/>
    </row>
    <row r="173" spans="3:25" x14ac:dyDescent="0.2">
      <c r="C173" s="14"/>
      <c r="G173" s="17"/>
      <c r="H173" s="16"/>
      <c r="J173" s="14"/>
    </row>
    <row r="174" spans="3:25" x14ac:dyDescent="0.2">
      <c r="C174" s="14"/>
      <c r="G174" s="17"/>
      <c r="H174" s="16"/>
      <c r="J174" s="14"/>
      <c r="N174" s="20"/>
      <c r="R174" s="15"/>
      <c r="S174" s="20"/>
      <c r="X174" s="22"/>
      <c r="Y174" s="15"/>
    </row>
    <row r="175" spans="3:25" x14ac:dyDescent="0.2">
      <c r="C175" s="14"/>
      <c r="G175" s="17"/>
      <c r="H175" s="16"/>
      <c r="J175" s="14"/>
      <c r="R175" s="22"/>
      <c r="S175" s="20"/>
      <c r="T175" s="15"/>
      <c r="U175" s="15"/>
      <c r="V175" s="15"/>
      <c r="W175" s="15"/>
      <c r="X175" s="22"/>
      <c r="Y175" s="15"/>
    </row>
    <row r="176" spans="3:25" x14ac:dyDescent="0.2">
      <c r="C176" s="14"/>
      <c r="G176" s="17"/>
      <c r="H176" s="16"/>
      <c r="J176" s="14"/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7" spans="3:25" x14ac:dyDescent="0.2">
      <c r="C177" s="14"/>
      <c r="G177" s="17"/>
      <c r="H177" s="16"/>
      <c r="J177" s="14"/>
      <c r="N177" s="20"/>
    </row>
    <row r="178" spans="3:25" x14ac:dyDescent="0.2">
      <c r="C178" s="14"/>
      <c r="N178" s="25"/>
      <c r="P178" s="25"/>
      <c r="R178" s="25"/>
      <c r="S178" s="25"/>
      <c r="X178" s="25"/>
    </row>
    <row r="179" spans="3:25" x14ac:dyDescent="0.2">
      <c r="C179" s="14"/>
    </row>
    <row r="180" spans="3:25" x14ac:dyDescent="0.2">
      <c r="C180" s="14"/>
      <c r="N180" s="20"/>
      <c r="R180" s="15"/>
      <c r="S180" s="20"/>
      <c r="X180" s="22"/>
      <c r="Y180" s="15"/>
    </row>
    <row r="181" spans="3:25" x14ac:dyDescent="0.2">
      <c r="C181" s="14"/>
      <c r="R181" s="22"/>
      <c r="S181" s="20"/>
      <c r="T181" s="15"/>
      <c r="U181" s="15"/>
      <c r="V181" s="15"/>
      <c r="W181" s="15"/>
      <c r="X181" s="22"/>
      <c r="Y181" s="15"/>
    </row>
    <row r="182" spans="3:25" x14ac:dyDescent="0.2"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3" spans="3:25" x14ac:dyDescent="0.2">
      <c r="N183" s="20"/>
    </row>
    <row r="184" spans="3:25" x14ac:dyDescent="0.2">
      <c r="N184" s="25"/>
      <c r="P184" s="25"/>
      <c r="R184" s="25"/>
      <c r="S184" s="25"/>
      <c r="X184" s="25"/>
    </row>
    <row r="186" spans="3:25" x14ac:dyDescent="0.2">
      <c r="N186" s="20"/>
      <c r="R186" s="15"/>
      <c r="S186" s="20"/>
      <c r="X186" s="22"/>
      <c r="Y186" s="15"/>
    </row>
    <row r="187" spans="3:25" x14ac:dyDescent="0.2">
      <c r="R187" s="22"/>
      <c r="S187" s="20"/>
      <c r="T187" s="15"/>
      <c r="U187" s="15"/>
      <c r="V187" s="15"/>
      <c r="W187" s="15"/>
      <c r="X187" s="22"/>
      <c r="Y187" s="15"/>
    </row>
    <row r="188" spans="3:25" x14ac:dyDescent="0.2"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92" spans="3:25" x14ac:dyDescent="0.2">
      <c r="R192" s="26"/>
      <c r="S192" s="20"/>
      <c r="W192" s="14"/>
      <c r="X192" s="14"/>
      <c r="Y192" s="27"/>
    </row>
    <row r="193" spans="14:26" x14ac:dyDescent="0.2">
      <c r="R193" s="26"/>
      <c r="S193" s="20"/>
      <c r="X193" s="14"/>
      <c r="Z193" s="20"/>
    </row>
    <row r="194" spans="14:26" x14ac:dyDescent="0.2">
      <c r="N194" s="20"/>
      <c r="R194" s="15"/>
      <c r="S194" s="20"/>
      <c r="X194" s="22"/>
      <c r="Y194" s="15"/>
    </row>
    <row r="195" spans="14:26" x14ac:dyDescent="0.2">
      <c r="R195" s="22"/>
      <c r="S195" s="20"/>
      <c r="T195" s="15"/>
      <c r="U195" s="15"/>
      <c r="V195" s="15"/>
      <c r="W195" s="15"/>
      <c r="X195" s="22"/>
      <c r="Y195" s="15"/>
    </row>
    <row r="196" spans="14:26" x14ac:dyDescent="0.2">
      <c r="N196" s="20"/>
      <c r="P196" s="20"/>
      <c r="R196" s="22"/>
      <c r="S196" s="20"/>
      <c r="T196" s="15"/>
      <c r="U196" s="15"/>
      <c r="V196" s="15"/>
      <c r="W196" s="15"/>
      <c r="X196" s="22"/>
      <c r="Y196" s="15"/>
    </row>
    <row r="198" spans="14:26" x14ac:dyDescent="0.2">
      <c r="R198" s="26"/>
      <c r="S198" s="20"/>
      <c r="W198" s="14"/>
      <c r="X198" s="14"/>
      <c r="Y198" s="27"/>
    </row>
    <row r="199" spans="14:26" x14ac:dyDescent="0.2">
      <c r="R199" s="26"/>
      <c r="S199" s="20"/>
      <c r="X199" s="14"/>
    </row>
    <row r="201" spans="14:26" x14ac:dyDescent="0.2">
      <c r="N201" s="20"/>
      <c r="R201" s="15"/>
      <c r="S201" s="20"/>
      <c r="X201" s="22"/>
      <c r="Y201" s="15"/>
    </row>
    <row r="202" spans="14:26" x14ac:dyDescent="0.2">
      <c r="R202" s="22"/>
      <c r="S202" s="20"/>
      <c r="T202" s="15"/>
      <c r="U202" s="15"/>
      <c r="V202" s="15"/>
      <c r="W202" s="15"/>
      <c r="X202" s="22"/>
      <c r="Y202" s="15"/>
    </row>
    <row r="203" spans="14:26" x14ac:dyDescent="0.2"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4" spans="14:26" x14ac:dyDescent="0.2">
      <c r="N204" s="20"/>
    </row>
    <row r="205" spans="14:26" x14ac:dyDescent="0.2">
      <c r="N205" s="25"/>
      <c r="P205" s="25"/>
      <c r="R205" s="25"/>
      <c r="S205" s="25"/>
      <c r="X205" s="25"/>
    </row>
    <row r="207" spans="14:26" x14ac:dyDescent="0.2">
      <c r="N207" s="20"/>
      <c r="R207" s="15"/>
      <c r="S207" s="20"/>
      <c r="X207" s="22"/>
      <c r="Y207" s="15"/>
    </row>
    <row r="208" spans="14:26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5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5" spans="14:25" x14ac:dyDescent="0.2">
      <c r="R215" s="26"/>
      <c r="S215" s="20"/>
      <c r="W215" s="14"/>
      <c r="X215" s="14"/>
      <c r="Y215" s="27"/>
    </row>
    <row r="216" spans="14:25" x14ac:dyDescent="0.2">
      <c r="R216" s="26"/>
      <c r="S216" s="20"/>
      <c r="X216" s="14"/>
    </row>
    <row r="218" spans="14:25" x14ac:dyDescent="0.2">
      <c r="N218" s="20"/>
      <c r="R218" s="15"/>
      <c r="S218" s="20"/>
      <c r="X218" s="22"/>
      <c r="Y218" s="15"/>
    </row>
    <row r="219" spans="14:25" x14ac:dyDescent="0.2"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2" spans="14:25" x14ac:dyDescent="0.2">
      <c r="R222" s="26"/>
      <c r="S222" s="20"/>
      <c r="W222" s="14"/>
      <c r="X222" s="14"/>
      <c r="Y222" s="27"/>
    </row>
    <row r="223" spans="14:25" x14ac:dyDescent="0.2">
      <c r="R223" s="26"/>
      <c r="S223" s="20"/>
      <c r="X223" s="14"/>
    </row>
    <row r="225" spans="14:26" x14ac:dyDescent="0.2">
      <c r="N225" s="20"/>
      <c r="R225" s="15"/>
      <c r="S225" s="20"/>
      <c r="X225" s="22"/>
      <c r="Y225" s="15"/>
    </row>
    <row r="226" spans="14:26" x14ac:dyDescent="0.2">
      <c r="R226" s="22"/>
      <c r="S226" s="20"/>
      <c r="T226" s="15"/>
      <c r="U226" s="15"/>
      <c r="V226" s="15"/>
      <c r="W226" s="15"/>
      <c r="X226" s="22"/>
      <c r="Y226" s="15"/>
    </row>
    <row r="227" spans="14:26" x14ac:dyDescent="0.2"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29" spans="14:26" x14ac:dyDescent="0.2">
      <c r="R229" s="26"/>
      <c r="S229" s="20"/>
      <c r="W229" s="14"/>
      <c r="X229" s="14"/>
      <c r="Y229" s="27"/>
    </row>
    <row r="230" spans="14:26" x14ac:dyDescent="0.2">
      <c r="R230" s="26"/>
      <c r="S230" s="20"/>
      <c r="X230" s="14"/>
    </row>
    <row r="234" spans="14:26" x14ac:dyDescent="0.2">
      <c r="Z234" s="20"/>
    </row>
    <row r="235" spans="14:26" x14ac:dyDescent="0.2">
      <c r="N235" s="20"/>
    </row>
    <row r="236" spans="14:26" x14ac:dyDescent="0.2">
      <c r="N236" s="20"/>
    </row>
    <row r="238" spans="14:26" x14ac:dyDescent="0.2">
      <c r="N238" s="20"/>
      <c r="R238" s="15"/>
      <c r="S238" s="20"/>
      <c r="X238" s="22"/>
      <c r="Y238" s="15"/>
    </row>
    <row r="239" spans="14:26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6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14:25" x14ac:dyDescent="0.2">
      <c r="R242" s="26"/>
      <c r="S242" s="20"/>
      <c r="W242" s="14"/>
      <c r="X242" s="14"/>
      <c r="Y242" s="27"/>
    </row>
    <row r="243" spans="14:25" x14ac:dyDescent="0.2">
      <c r="R243" s="26"/>
      <c r="S243" s="20"/>
      <c r="X243" s="14"/>
    </row>
    <row r="245" spans="14:25" x14ac:dyDescent="0.2">
      <c r="N245" s="20"/>
      <c r="R245" s="15"/>
      <c r="S245" s="20"/>
      <c r="X245" s="22"/>
      <c r="Y245" s="15"/>
    </row>
    <row r="246" spans="14:25" x14ac:dyDescent="0.2"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  <c r="P247" s="20"/>
      <c r="R247" s="22"/>
      <c r="S247" s="20"/>
      <c r="T247" s="15"/>
      <c r="U247" s="15"/>
      <c r="V247" s="15"/>
      <c r="W247" s="15"/>
      <c r="X247" s="22"/>
      <c r="Y247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</row>
    <row r="259" spans="14:25" x14ac:dyDescent="0.2">
      <c r="N259" s="25"/>
      <c r="P259" s="25"/>
      <c r="R259" s="25"/>
      <c r="S259" s="25"/>
      <c r="X259" s="25"/>
    </row>
    <row r="261" spans="14:25" x14ac:dyDescent="0.2">
      <c r="N261" s="20"/>
      <c r="R261" s="15"/>
      <c r="S261" s="20"/>
      <c r="X261" s="22"/>
      <c r="Y261" s="15"/>
    </row>
    <row r="262" spans="14:25" x14ac:dyDescent="0.2"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</row>
    <row r="265" spans="14:25" x14ac:dyDescent="0.2">
      <c r="N265" s="25"/>
      <c r="P265" s="25"/>
      <c r="R265" s="25"/>
      <c r="S265" s="25"/>
      <c r="X265" s="25"/>
    </row>
    <row r="267" spans="14:25" x14ac:dyDescent="0.2">
      <c r="N267" s="20"/>
      <c r="R267" s="15"/>
      <c r="S267" s="20"/>
      <c r="X267" s="22"/>
      <c r="Y267" s="15"/>
    </row>
    <row r="268" spans="14:25" x14ac:dyDescent="0.2">
      <c r="R268" s="22"/>
      <c r="S268" s="20"/>
      <c r="T268" s="15"/>
      <c r="U268" s="15"/>
      <c r="V268" s="15"/>
      <c r="W268" s="15"/>
      <c r="X268" s="22"/>
      <c r="Y268" s="15"/>
    </row>
    <row r="269" spans="14:25" x14ac:dyDescent="0.2">
      <c r="N269" s="20"/>
      <c r="P269" s="20"/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</row>
    <row r="272" spans="14:25" x14ac:dyDescent="0.2">
      <c r="N272" s="20"/>
      <c r="R272" s="15"/>
      <c r="S272" s="20"/>
      <c r="X272" s="22"/>
      <c r="Y272" s="15"/>
    </row>
    <row r="273" spans="14:25" x14ac:dyDescent="0.2">
      <c r="R273" s="22"/>
      <c r="S273" s="20"/>
      <c r="T273" s="15"/>
      <c r="U273" s="15"/>
      <c r="V273" s="15"/>
      <c r="W273" s="15"/>
      <c r="X273" s="22"/>
      <c r="Y273" s="15"/>
    </row>
    <row r="274" spans="14:25" x14ac:dyDescent="0.2"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5" spans="14:25" x14ac:dyDescent="0.2">
      <c r="N275" s="20"/>
    </row>
    <row r="276" spans="14:25" x14ac:dyDescent="0.2">
      <c r="N276" s="25"/>
      <c r="P276" s="25"/>
      <c r="R276" s="25"/>
      <c r="S276" s="25"/>
      <c r="X276" s="25"/>
    </row>
    <row r="278" spans="14:25" x14ac:dyDescent="0.2">
      <c r="N278" s="20"/>
      <c r="R278" s="15"/>
      <c r="S278" s="20"/>
      <c r="X278" s="22"/>
      <c r="Y278" s="15"/>
    </row>
    <row r="279" spans="14:25" x14ac:dyDescent="0.2">
      <c r="R279" s="22"/>
      <c r="S279" s="20"/>
      <c r="T279" s="15"/>
      <c r="U279" s="15"/>
      <c r="V279" s="15"/>
      <c r="W279" s="15"/>
      <c r="X279" s="22"/>
      <c r="Y279" s="15"/>
    </row>
    <row r="280" spans="14:25" x14ac:dyDescent="0.2">
      <c r="N280" s="20"/>
      <c r="P280" s="20"/>
      <c r="R280" s="22"/>
      <c r="S280" s="20"/>
      <c r="T280" s="15"/>
      <c r="U280" s="15"/>
      <c r="V280" s="15"/>
      <c r="W280" s="15"/>
      <c r="X280" s="22"/>
      <c r="Y280" s="15"/>
    </row>
    <row r="282" spans="14:25" x14ac:dyDescent="0.2">
      <c r="R282" s="26"/>
      <c r="S282" s="20"/>
      <c r="W282" s="14"/>
      <c r="X282" s="14"/>
      <c r="Y282" s="27"/>
    </row>
    <row r="283" spans="14:25" x14ac:dyDescent="0.2">
      <c r="R283" s="26"/>
      <c r="S283" s="20"/>
      <c r="X283" s="14"/>
    </row>
    <row r="286" spans="14:25" x14ac:dyDescent="0.2">
      <c r="N286" s="25"/>
      <c r="P286" s="25"/>
      <c r="R286" s="25"/>
      <c r="S286" s="25"/>
      <c r="X286" s="25"/>
    </row>
    <row r="288" spans="14:25" x14ac:dyDescent="0.2">
      <c r="N288" s="20"/>
      <c r="R288" s="15"/>
      <c r="S288" s="20"/>
      <c r="X288" s="22"/>
      <c r="Y288" s="15"/>
    </row>
    <row r="289" spans="14:25" x14ac:dyDescent="0.2">
      <c r="R289" s="22"/>
      <c r="S289" s="20"/>
      <c r="T289" s="15"/>
      <c r="U289" s="15"/>
      <c r="V289" s="15"/>
      <c r="W289" s="15"/>
      <c r="X289" s="22"/>
      <c r="Y289" s="15"/>
    </row>
    <row r="290" spans="14:25" x14ac:dyDescent="0.2">
      <c r="N290" s="20"/>
      <c r="P290" s="20"/>
      <c r="R290" s="22"/>
      <c r="S290" s="20"/>
      <c r="T290" s="15"/>
      <c r="U290" s="15"/>
      <c r="V290" s="15"/>
      <c r="W290" s="15"/>
      <c r="X290" s="22"/>
      <c r="Y290" s="15"/>
    </row>
    <row r="292" spans="14:25" x14ac:dyDescent="0.2">
      <c r="R292" s="26"/>
      <c r="S292" s="20"/>
      <c r="W292" s="14"/>
      <c r="X292" s="14"/>
      <c r="Y292" s="27"/>
    </row>
    <row r="293" spans="14:25" x14ac:dyDescent="0.2">
      <c r="R293" s="26"/>
      <c r="S293" s="20"/>
      <c r="X293" s="14"/>
    </row>
    <row r="295" spans="14:25" x14ac:dyDescent="0.2">
      <c r="N295" s="20"/>
      <c r="R295" s="15"/>
      <c r="S295" s="20"/>
      <c r="X295" s="22"/>
      <c r="Y295" s="15"/>
    </row>
    <row r="296" spans="14:25" x14ac:dyDescent="0.2">
      <c r="R296" s="22"/>
      <c r="S296" s="20"/>
      <c r="T296" s="15"/>
      <c r="U296" s="15"/>
      <c r="V296" s="15"/>
      <c r="W296" s="15"/>
      <c r="X296" s="22"/>
      <c r="Y296" s="15"/>
    </row>
    <row r="297" spans="14:25" x14ac:dyDescent="0.2">
      <c r="N297" s="20"/>
      <c r="P297" s="20"/>
      <c r="R297" s="22"/>
      <c r="S297" s="20"/>
      <c r="T297" s="15"/>
      <c r="U297" s="15"/>
      <c r="V297" s="15"/>
      <c r="W297" s="15"/>
      <c r="X297" s="22"/>
      <c r="Y297" s="15"/>
    </row>
    <row r="299" spans="14:25" x14ac:dyDescent="0.2">
      <c r="R299" s="26"/>
      <c r="S299" s="20"/>
      <c r="W299" s="14"/>
      <c r="X299" s="14"/>
      <c r="Y299" s="27"/>
    </row>
    <row r="300" spans="14:25" x14ac:dyDescent="0.2">
      <c r="R300" s="26"/>
      <c r="S300" s="20"/>
      <c r="X300" s="14"/>
    </row>
    <row r="302" spans="14:25" x14ac:dyDescent="0.2">
      <c r="N302" s="20"/>
      <c r="R302" s="15"/>
      <c r="S302" s="20"/>
      <c r="X302" s="22"/>
      <c r="Y302" s="15"/>
    </row>
    <row r="303" spans="14:25" x14ac:dyDescent="0.2">
      <c r="R303" s="22"/>
      <c r="S303" s="20"/>
      <c r="T303" s="15"/>
      <c r="U303" s="15"/>
      <c r="V303" s="15"/>
      <c r="W303" s="15"/>
      <c r="X303" s="22"/>
      <c r="Y303" s="15"/>
    </row>
    <row r="304" spans="14:25" x14ac:dyDescent="0.2">
      <c r="N304" s="20"/>
      <c r="P304" s="20"/>
      <c r="R304" s="22"/>
      <c r="S304" s="20"/>
      <c r="T304" s="15"/>
      <c r="U304" s="15"/>
      <c r="V304" s="15"/>
      <c r="W304" s="15"/>
      <c r="X304" s="22"/>
      <c r="Y304" s="15"/>
    </row>
    <row r="306" spans="14:26" x14ac:dyDescent="0.2">
      <c r="R306" s="26"/>
      <c r="S306" s="20"/>
      <c r="W306" s="14"/>
      <c r="X306" s="14"/>
      <c r="Y306" s="27"/>
    </row>
    <row r="307" spans="14:26" x14ac:dyDescent="0.2">
      <c r="R307" s="26"/>
      <c r="S307" s="20"/>
      <c r="X307" s="14"/>
    </row>
    <row r="316" spans="14:26" x14ac:dyDescent="0.2">
      <c r="Z316" s="20"/>
    </row>
    <row r="317" spans="14:26" x14ac:dyDescent="0.2">
      <c r="N317" s="20"/>
    </row>
    <row r="318" spans="14:26" x14ac:dyDescent="0.2">
      <c r="N318" s="20"/>
    </row>
    <row r="320" spans="14:26" x14ac:dyDescent="0.2">
      <c r="N320" s="20"/>
      <c r="R320" s="15"/>
      <c r="S320" s="20"/>
      <c r="X320" s="22"/>
      <c r="Y320" s="15"/>
    </row>
    <row r="321" spans="14:25" x14ac:dyDescent="0.2">
      <c r="R321" s="22"/>
      <c r="S321" s="20"/>
      <c r="T321" s="15"/>
      <c r="U321" s="15"/>
      <c r="V321" s="15"/>
      <c r="W321" s="15"/>
      <c r="X321" s="22"/>
      <c r="Y321" s="15"/>
    </row>
    <row r="322" spans="14:25" x14ac:dyDescent="0.2">
      <c r="N322" s="20"/>
      <c r="P322" s="20"/>
      <c r="R322" s="22"/>
      <c r="S322" s="20"/>
      <c r="T322" s="15"/>
      <c r="U322" s="15"/>
      <c r="V322" s="15"/>
      <c r="W322" s="15"/>
      <c r="X322" s="22"/>
      <c r="Y322" s="15"/>
    </row>
    <row r="328" spans="14:25" x14ac:dyDescent="0.2">
      <c r="R328" s="26"/>
      <c r="S328" s="20"/>
      <c r="W328" s="14"/>
      <c r="X328" s="14"/>
      <c r="Y328" s="27"/>
    </row>
    <row r="329" spans="14:25" x14ac:dyDescent="0.2">
      <c r="R329" s="26"/>
      <c r="S329" s="20"/>
      <c r="X329" s="14"/>
    </row>
    <row r="331" spans="14:25" x14ac:dyDescent="0.2">
      <c r="N331" s="20"/>
      <c r="R331" s="15"/>
      <c r="S331" s="20"/>
      <c r="X331" s="22"/>
      <c r="Y331" s="15"/>
    </row>
    <row r="332" spans="14:25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5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40" spans="14:25" x14ac:dyDescent="0.2">
      <c r="R340" s="26"/>
      <c r="S340" s="20"/>
      <c r="W340" s="14"/>
      <c r="X340" s="14"/>
      <c r="Y340" s="27"/>
    </row>
    <row r="341" spans="14:25" x14ac:dyDescent="0.2">
      <c r="R341" s="26"/>
      <c r="S341" s="20"/>
      <c r="X341" s="14"/>
    </row>
    <row r="343" spans="14:25" x14ac:dyDescent="0.2">
      <c r="N343" s="20"/>
      <c r="R343" s="15"/>
      <c r="S343" s="20"/>
      <c r="X343" s="22"/>
      <c r="Y343" s="15"/>
    </row>
    <row r="344" spans="14:25" x14ac:dyDescent="0.2">
      <c r="R344" s="22"/>
      <c r="S344" s="20"/>
      <c r="T344" s="15"/>
      <c r="U344" s="15"/>
      <c r="V344" s="15"/>
      <c r="W344" s="15"/>
      <c r="X344" s="22"/>
      <c r="Y344" s="15"/>
    </row>
    <row r="345" spans="14:25" x14ac:dyDescent="0.2">
      <c r="N345" s="20"/>
      <c r="P345" s="20"/>
      <c r="R345" s="22"/>
      <c r="S345" s="20"/>
      <c r="T345" s="15"/>
      <c r="U345" s="15"/>
      <c r="V345" s="15"/>
      <c r="W345" s="15"/>
      <c r="X345" s="22"/>
      <c r="Y345" s="15"/>
    </row>
    <row r="348" spans="14:25" x14ac:dyDescent="0.2">
      <c r="R348" s="26"/>
      <c r="S348" s="20"/>
      <c r="W348" s="14"/>
      <c r="X348" s="14"/>
      <c r="Y348" s="27"/>
    </row>
    <row r="349" spans="14:25" x14ac:dyDescent="0.2">
      <c r="R349" s="26"/>
      <c r="S349" s="20"/>
      <c r="X349" s="14"/>
    </row>
    <row r="351" spans="14:25" x14ac:dyDescent="0.2">
      <c r="N351" s="20"/>
      <c r="R351" s="15"/>
      <c r="S351" s="20"/>
      <c r="X351" s="22"/>
      <c r="Y351" s="15"/>
    </row>
    <row r="352" spans="14:25" x14ac:dyDescent="0.2">
      <c r="R352" s="22"/>
      <c r="S352" s="20"/>
      <c r="T352" s="15"/>
      <c r="U352" s="15"/>
      <c r="V352" s="15"/>
      <c r="W352" s="15"/>
      <c r="X352" s="22"/>
      <c r="Y352" s="15"/>
    </row>
    <row r="353" spans="14:26" x14ac:dyDescent="0.2">
      <c r="N353" s="20"/>
      <c r="P353" s="20"/>
      <c r="R353" s="22"/>
      <c r="S353" s="20"/>
      <c r="T353" s="15"/>
      <c r="U353" s="15"/>
      <c r="V353" s="15"/>
      <c r="W353" s="15"/>
      <c r="X353" s="22"/>
      <c r="Y353" s="15"/>
    </row>
    <row r="354" spans="14:26" x14ac:dyDescent="0.2">
      <c r="N354" s="20"/>
    </row>
    <row r="355" spans="14:26" x14ac:dyDescent="0.2">
      <c r="N355" s="25"/>
      <c r="P355" s="25"/>
      <c r="R355" s="25"/>
      <c r="S355" s="25"/>
      <c r="X355" s="25"/>
      <c r="Z355" s="20"/>
    </row>
    <row r="356" spans="14:26" x14ac:dyDescent="0.2">
      <c r="N356" s="20"/>
      <c r="R356" s="15"/>
      <c r="S356" s="20"/>
      <c r="X356" s="22"/>
      <c r="Y356" s="15"/>
    </row>
    <row r="357" spans="14:26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6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0" spans="14:26" x14ac:dyDescent="0.2">
      <c r="R360" s="26"/>
      <c r="S360" s="20"/>
      <c r="W360" s="14"/>
      <c r="X360" s="14"/>
      <c r="Y360" s="27"/>
    </row>
    <row r="361" spans="14:26" x14ac:dyDescent="0.2">
      <c r="R361" s="26"/>
      <c r="S361" s="20"/>
      <c r="X361" s="14"/>
    </row>
    <row r="363" spans="14:26" x14ac:dyDescent="0.2">
      <c r="N363" s="20"/>
      <c r="R363" s="15"/>
      <c r="S363" s="20"/>
      <c r="X363" s="22"/>
      <c r="Y363" s="15"/>
    </row>
    <row r="364" spans="14:26" x14ac:dyDescent="0.2">
      <c r="R364" s="22"/>
      <c r="S364" s="20"/>
      <c r="T364" s="15"/>
      <c r="U364" s="15"/>
      <c r="V364" s="15"/>
      <c r="W364" s="15"/>
      <c r="X364" s="22"/>
      <c r="Y364" s="15"/>
    </row>
    <row r="365" spans="14:26" x14ac:dyDescent="0.2">
      <c r="N365" s="20"/>
      <c r="P365" s="20"/>
      <c r="R365" s="22"/>
      <c r="S365" s="20"/>
      <c r="T365" s="15"/>
      <c r="U365" s="15"/>
      <c r="V365" s="15"/>
      <c r="W365" s="15"/>
      <c r="X365" s="22"/>
      <c r="Y365" s="15"/>
    </row>
    <row r="366" spans="14:26" x14ac:dyDescent="0.2">
      <c r="N366" s="20"/>
    </row>
    <row r="367" spans="14:26" x14ac:dyDescent="0.2">
      <c r="N367" s="25"/>
      <c r="P367" s="25"/>
      <c r="R367" s="25"/>
      <c r="S367" s="25"/>
      <c r="X367" s="25"/>
    </row>
    <row r="369" spans="14:25" x14ac:dyDescent="0.2">
      <c r="N369" s="20"/>
      <c r="R369" s="15"/>
      <c r="S369" s="20"/>
      <c r="X369" s="22"/>
      <c r="Y369" s="15"/>
    </row>
    <row r="370" spans="14:25" x14ac:dyDescent="0.2">
      <c r="R370" s="22"/>
      <c r="S370" s="20"/>
      <c r="T370" s="15"/>
      <c r="U370" s="15"/>
      <c r="V370" s="15"/>
      <c r="W370" s="15"/>
      <c r="X370" s="22"/>
      <c r="Y370" s="15"/>
    </row>
    <row r="371" spans="14:25" x14ac:dyDescent="0.2">
      <c r="N371" s="20"/>
      <c r="P371" s="20"/>
      <c r="R371" s="22"/>
      <c r="S371" s="20"/>
      <c r="T371" s="15"/>
      <c r="U371" s="15"/>
      <c r="V371" s="15"/>
      <c r="W371" s="15"/>
      <c r="X371" s="22"/>
      <c r="Y371" s="15"/>
    </row>
    <row r="373" spans="14:25" x14ac:dyDescent="0.2">
      <c r="R373" s="26"/>
      <c r="S373" s="20"/>
      <c r="W373" s="14"/>
      <c r="X373" s="14"/>
      <c r="Y373" s="27"/>
    </row>
    <row r="374" spans="14:25" x14ac:dyDescent="0.2">
      <c r="R374" s="26"/>
      <c r="S374" s="20"/>
      <c r="X374" s="14"/>
    </row>
    <row r="377" spans="14:25" x14ac:dyDescent="0.2">
      <c r="N377" s="25"/>
      <c r="P377" s="25"/>
      <c r="R377" s="25"/>
      <c r="S377" s="25"/>
      <c r="X377" s="25"/>
    </row>
    <row r="379" spans="14:25" x14ac:dyDescent="0.2">
      <c r="N379" s="20"/>
      <c r="R379" s="15"/>
      <c r="S379" s="20"/>
      <c r="X379" s="22"/>
      <c r="Y379" s="15"/>
    </row>
    <row r="380" spans="14:25" x14ac:dyDescent="0.2">
      <c r="R380" s="22"/>
      <c r="S380" s="20"/>
      <c r="T380" s="15"/>
      <c r="U380" s="15"/>
      <c r="V380" s="15"/>
      <c r="W380" s="15"/>
      <c r="X380" s="22"/>
      <c r="Y380" s="15"/>
    </row>
    <row r="381" spans="14:25" x14ac:dyDescent="0.2">
      <c r="N381" s="20"/>
      <c r="P381" s="20"/>
      <c r="R381" s="22"/>
      <c r="S381" s="20"/>
      <c r="T381" s="15"/>
      <c r="U381" s="15"/>
      <c r="V381" s="15"/>
      <c r="W381" s="15"/>
      <c r="X381" s="22"/>
      <c r="Y381" s="15"/>
    </row>
    <row r="382" spans="14:25" x14ac:dyDescent="0.2">
      <c r="N382" s="20"/>
    </row>
    <row r="383" spans="14:25" x14ac:dyDescent="0.2">
      <c r="N383" s="25"/>
      <c r="P383" s="25"/>
      <c r="R383" s="25"/>
      <c r="S383" s="25"/>
      <c r="X383" s="25"/>
    </row>
    <row r="385" spans="14:26" x14ac:dyDescent="0.2">
      <c r="N385" s="20"/>
      <c r="R385" s="15"/>
      <c r="S385" s="20"/>
      <c r="X385" s="22"/>
      <c r="Y385" s="15"/>
    </row>
    <row r="386" spans="14:26" x14ac:dyDescent="0.2">
      <c r="R386" s="22"/>
      <c r="S386" s="20"/>
      <c r="T386" s="15"/>
      <c r="U386" s="15"/>
      <c r="V386" s="15"/>
      <c r="W386" s="15"/>
      <c r="X386" s="22"/>
      <c r="Y386" s="15"/>
    </row>
    <row r="387" spans="14:26" x14ac:dyDescent="0.2">
      <c r="N387" s="20"/>
      <c r="P387" s="20"/>
      <c r="R387" s="22"/>
      <c r="S387" s="20"/>
      <c r="T387" s="15"/>
      <c r="U387" s="15"/>
      <c r="V387" s="15"/>
      <c r="W387" s="15"/>
      <c r="X387" s="22"/>
      <c r="Y387" s="15"/>
    </row>
    <row r="391" spans="14:26" x14ac:dyDescent="0.2">
      <c r="R391" s="26"/>
      <c r="S391" s="20"/>
      <c r="W391" s="14"/>
      <c r="X391" s="14"/>
      <c r="Y391" s="27"/>
    </row>
    <row r="392" spans="14:26" x14ac:dyDescent="0.2">
      <c r="R392" s="26"/>
      <c r="S392" s="20"/>
      <c r="X392" s="14"/>
    </row>
    <row r="394" spans="14:26" x14ac:dyDescent="0.2">
      <c r="N394" s="20"/>
      <c r="R394" s="15"/>
      <c r="S394" s="20"/>
      <c r="X394" s="22"/>
      <c r="Y394" s="15"/>
    </row>
    <row r="395" spans="14:26" x14ac:dyDescent="0.2">
      <c r="R395" s="22"/>
      <c r="S395" s="20"/>
      <c r="T395" s="15"/>
      <c r="U395" s="15"/>
      <c r="V395" s="15"/>
      <c r="W395" s="15"/>
      <c r="X395" s="22"/>
      <c r="Y395" s="15"/>
    </row>
    <row r="396" spans="14:26" x14ac:dyDescent="0.2">
      <c r="N396" s="20"/>
      <c r="P396" s="20"/>
      <c r="R396" s="22"/>
      <c r="S396" s="20"/>
      <c r="T396" s="15"/>
      <c r="U396" s="15"/>
      <c r="V396" s="15"/>
      <c r="W396" s="15"/>
      <c r="X396" s="22"/>
      <c r="Y396" s="15"/>
    </row>
    <row r="398" spans="14:26" x14ac:dyDescent="0.2">
      <c r="R398" s="26"/>
      <c r="S398" s="20"/>
      <c r="W398" s="14"/>
      <c r="X398" s="14"/>
      <c r="Y398" s="27"/>
    </row>
    <row r="399" spans="14:26" x14ac:dyDescent="0.2">
      <c r="R399" s="26"/>
      <c r="S399" s="20"/>
      <c r="X399" s="14"/>
      <c r="Y399" s="27"/>
      <c r="Z399" s="20"/>
    </row>
  </sheetData>
  <phoneticPr fontId="9" type="noConversion"/>
  <printOptions horizontalCentered="1"/>
  <pageMargins left="0.5" right="0" top="0.46" bottom="0" header="0" footer="0.25"/>
  <pageSetup scale="76" fitToHeight="4" orientation="landscape" horizontalDpi="300" verticalDpi="300" r:id="rId1"/>
  <headerFooter alignWithMargins="0"/>
  <rowBreaks count="1" manualBreakCount="1">
    <brk id="60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Z393"/>
  <sheetViews>
    <sheetView showGridLines="0" tabSelected="1" zoomScaleNormal="50" zoomScaleSheetLayoutView="100" workbookViewId="0">
      <pane ySplit="8" topLeftCell="A9" activePane="bottomLeft" state="frozenSplit"/>
      <selection activeCell="B6" sqref="B6"/>
      <selection pane="bottomLeft" activeCell="B6" sqref="B6"/>
    </sheetView>
  </sheetViews>
  <sheetFormatPr defaultColWidth="9.77734375" defaultRowHeight="10" x14ac:dyDescent="0.2"/>
  <cols>
    <col min="1" max="1" width="20.44140625" style="11" customWidth="1"/>
    <col min="2" max="2" width="53.6640625" style="20" bestFit="1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9" width="13.77734375" style="11" customWidth="1"/>
    <col min="10" max="10" width="19.66406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0.5" x14ac:dyDescent="0.25">
      <c r="A1" s="28"/>
      <c r="B1" s="3"/>
      <c r="C1" s="1"/>
      <c r="D1" s="1"/>
      <c r="E1" s="43"/>
      <c r="F1" s="43"/>
      <c r="G1" s="1"/>
      <c r="H1" s="1"/>
      <c r="I1" s="1"/>
      <c r="J1" s="1"/>
      <c r="K1" s="1"/>
    </row>
    <row r="2" spans="1:11" ht="13" x14ac:dyDescent="0.3">
      <c r="A2" s="40" t="s">
        <v>0</v>
      </c>
      <c r="B2" s="3"/>
      <c r="C2" s="13"/>
      <c r="D2" s="12"/>
      <c r="E2" s="114"/>
      <c r="F2" s="114"/>
      <c r="G2" s="13"/>
      <c r="H2" s="13"/>
      <c r="I2" s="13"/>
      <c r="J2" s="13"/>
      <c r="K2" s="1"/>
    </row>
    <row r="3" spans="1:11" ht="13" x14ac:dyDescent="0.3">
      <c r="A3" s="41" t="s">
        <v>362</v>
      </c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43"/>
      <c r="F4" s="43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43"/>
      <c r="F5" s="43"/>
      <c r="G5" s="1"/>
      <c r="H5" s="1"/>
      <c r="I5" s="1"/>
      <c r="J5" s="1"/>
      <c r="K5" s="1"/>
    </row>
    <row r="6" spans="1:11" s="33" customFormat="1" ht="11.5" x14ac:dyDescent="0.25">
      <c r="A6" s="30"/>
      <c r="B6" s="30"/>
      <c r="C6" s="44" t="s">
        <v>1</v>
      </c>
      <c r="D6" s="44" t="s">
        <v>2</v>
      </c>
      <c r="E6" s="115" t="s">
        <v>3</v>
      </c>
      <c r="F6" s="115" t="s">
        <v>4</v>
      </c>
      <c r="G6" s="31" t="s">
        <v>5</v>
      </c>
      <c r="H6" s="31" t="s">
        <v>6</v>
      </c>
      <c r="I6" s="44" t="s">
        <v>7</v>
      </c>
      <c r="J6" s="31" t="s">
        <v>8</v>
      </c>
      <c r="K6" s="32"/>
    </row>
    <row r="7" spans="1:11" s="33" customFormat="1" ht="11.5" x14ac:dyDescent="0.25">
      <c r="A7" s="34" t="s">
        <v>9</v>
      </c>
      <c r="B7" s="30"/>
      <c r="C7" s="45" t="s">
        <v>10</v>
      </c>
      <c r="D7" s="46"/>
      <c r="E7" s="116" t="s">
        <v>11</v>
      </c>
      <c r="F7" s="116" t="s">
        <v>12</v>
      </c>
      <c r="G7" s="35" t="s">
        <v>13</v>
      </c>
      <c r="H7" s="35" t="s">
        <v>14</v>
      </c>
      <c r="I7" s="46"/>
      <c r="J7" s="35" t="s">
        <v>15</v>
      </c>
      <c r="K7" s="32"/>
    </row>
    <row r="8" spans="1:11" s="33" customFormat="1" ht="11.5" x14ac:dyDescent="0.25">
      <c r="A8" s="36" t="s">
        <v>16</v>
      </c>
      <c r="B8" s="36" t="s">
        <v>17</v>
      </c>
      <c r="C8" s="47" t="s">
        <v>360</v>
      </c>
      <c r="D8" s="47" t="s">
        <v>361</v>
      </c>
      <c r="E8" s="117" t="s">
        <v>361</v>
      </c>
      <c r="F8" s="117" t="s">
        <v>18</v>
      </c>
      <c r="G8" s="37" t="s">
        <v>19</v>
      </c>
      <c r="H8" s="37" t="s">
        <v>20</v>
      </c>
      <c r="I8" s="47" t="s">
        <v>21</v>
      </c>
      <c r="J8" s="38" t="s">
        <v>340</v>
      </c>
      <c r="K8" s="32"/>
    </row>
    <row r="9" spans="1:11" s="33" customFormat="1" ht="11.5" x14ac:dyDescent="0.25">
      <c r="A9" s="34"/>
      <c r="B9" s="30"/>
      <c r="C9" s="34"/>
      <c r="D9" s="34"/>
      <c r="E9" s="118"/>
      <c r="F9" s="118"/>
      <c r="G9" s="34"/>
      <c r="H9" s="34"/>
      <c r="I9" s="34"/>
      <c r="J9" s="34"/>
      <c r="K9" s="32"/>
    </row>
    <row r="10" spans="1:11" ht="10.5" x14ac:dyDescent="0.25">
      <c r="A10" s="29" t="s">
        <v>53</v>
      </c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ht="10.5" x14ac:dyDescent="0.25">
      <c r="A11" s="29"/>
      <c r="B11" s="3"/>
      <c r="C11" s="4"/>
      <c r="D11" s="5"/>
      <c r="E11" s="6"/>
      <c r="F11" s="6"/>
      <c r="G11" s="7"/>
      <c r="H11" s="6"/>
      <c r="I11" s="8"/>
      <c r="J11" s="8"/>
      <c r="K11" s="1"/>
    </row>
    <row r="12" spans="1:11" ht="10.5" x14ac:dyDescent="0.25">
      <c r="A12" s="20" t="s">
        <v>27</v>
      </c>
      <c r="B12" s="20" t="s">
        <v>85</v>
      </c>
      <c r="C12" s="48">
        <v>448666</v>
      </c>
      <c r="D12" s="53">
        <v>37469</v>
      </c>
      <c r="E12" s="49">
        <v>3648</v>
      </c>
      <c r="F12" s="57">
        <v>5210</v>
      </c>
      <c r="G12" s="50">
        <f t="shared" ref="G12:G33" si="0">ROUND(F12/E12,5)</f>
        <v>1.42818</v>
      </c>
      <c r="H12" s="51">
        <f t="shared" ref="H12:H33" si="1">ROUND(C12/I12*G12,2)</f>
        <v>160.19</v>
      </c>
      <c r="I12" s="24">
        <v>4000</v>
      </c>
      <c r="J12" s="52">
        <f t="shared" ref="J12:J33" si="2">ROUND(C12*G12,0)*(1.013)</f>
        <v>649106.08799999999</v>
      </c>
      <c r="K12" s="1"/>
    </row>
    <row r="13" spans="1:11" ht="10.5" x14ac:dyDescent="0.25">
      <c r="A13" s="11" t="s">
        <v>70</v>
      </c>
      <c r="B13" s="11" t="s">
        <v>87</v>
      </c>
      <c r="C13" s="48">
        <v>3573608</v>
      </c>
      <c r="D13" s="53">
        <v>37288</v>
      </c>
      <c r="E13" s="49">
        <v>3581</v>
      </c>
      <c r="F13" s="57">
        <v>5210</v>
      </c>
      <c r="G13" s="50">
        <f t="shared" si="0"/>
        <v>1.4549000000000001</v>
      </c>
      <c r="H13" s="51">
        <f t="shared" si="1"/>
        <v>153.16</v>
      </c>
      <c r="I13" s="24">
        <v>33947</v>
      </c>
      <c r="J13" s="52">
        <f t="shared" si="2"/>
        <v>5266832.1459999997</v>
      </c>
      <c r="K13" s="1"/>
    </row>
    <row r="14" spans="1:11" ht="10.5" x14ac:dyDescent="0.25">
      <c r="A14" s="20" t="s">
        <v>110</v>
      </c>
      <c r="B14" s="20" t="s">
        <v>111</v>
      </c>
      <c r="C14" s="48">
        <v>1575201.5</v>
      </c>
      <c r="D14" s="53">
        <v>37497</v>
      </c>
      <c r="E14" s="49">
        <v>3648</v>
      </c>
      <c r="F14" s="57">
        <v>5210</v>
      </c>
      <c r="G14" s="50">
        <f t="shared" si="0"/>
        <v>1.42818</v>
      </c>
      <c r="H14" s="51">
        <f t="shared" si="1"/>
        <v>232.48</v>
      </c>
      <c r="I14" s="24">
        <v>9677</v>
      </c>
      <c r="J14" s="52">
        <f t="shared" si="2"/>
        <v>2278916.7229999998</v>
      </c>
      <c r="K14" s="1"/>
    </row>
    <row r="15" spans="1:11" ht="10.5" x14ac:dyDescent="0.25">
      <c r="A15" s="20" t="s">
        <v>94</v>
      </c>
      <c r="B15" s="20" t="s">
        <v>112</v>
      </c>
      <c r="C15" s="48">
        <v>892121.13</v>
      </c>
      <c r="D15" s="53">
        <v>37795</v>
      </c>
      <c r="E15" s="49">
        <v>3677</v>
      </c>
      <c r="F15" s="57">
        <v>5210</v>
      </c>
      <c r="G15" s="50">
        <f t="shared" si="0"/>
        <v>1.41692</v>
      </c>
      <c r="H15" s="51">
        <f t="shared" si="1"/>
        <v>179.22</v>
      </c>
      <c r="I15" s="24">
        <v>7053</v>
      </c>
      <c r="J15" s="52">
        <f t="shared" si="2"/>
        <v>1280496.8319999999</v>
      </c>
      <c r="K15" s="1"/>
    </row>
    <row r="16" spans="1:11" x14ac:dyDescent="0.2">
      <c r="A16" s="20" t="s">
        <v>49</v>
      </c>
      <c r="B16" s="92" t="s">
        <v>149</v>
      </c>
      <c r="C16" s="71">
        <v>8440392</v>
      </c>
      <c r="D16" s="74">
        <v>38076</v>
      </c>
      <c r="E16" s="57">
        <v>3859</v>
      </c>
      <c r="F16" s="57">
        <v>5210</v>
      </c>
      <c r="G16" s="50">
        <f t="shared" si="0"/>
        <v>1.35009</v>
      </c>
      <c r="H16" s="95">
        <f t="shared" si="1"/>
        <v>302.3</v>
      </c>
      <c r="I16" s="97">
        <v>37695</v>
      </c>
      <c r="J16" s="52">
        <f t="shared" si="2"/>
        <v>11543427.756999999</v>
      </c>
    </row>
    <row r="17" spans="1:10" s="86" customFormat="1" ht="10.5" x14ac:dyDescent="0.25">
      <c r="A17" s="76" t="s">
        <v>35</v>
      </c>
      <c r="B17" s="78" t="s">
        <v>135</v>
      </c>
      <c r="C17" s="85">
        <v>15333469</v>
      </c>
      <c r="D17" s="80">
        <v>38338</v>
      </c>
      <c r="E17" s="122">
        <v>4123</v>
      </c>
      <c r="F17" s="57">
        <v>5210</v>
      </c>
      <c r="G17" s="50">
        <f t="shared" si="0"/>
        <v>1.2636400000000001</v>
      </c>
      <c r="H17" s="51">
        <f t="shared" si="1"/>
        <v>197.53</v>
      </c>
      <c r="I17" s="84">
        <v>98089</v>
      </c>
      <c r="J17" s="52">
        <f t="shared" si="2"/>
        <v>19627872.805</v>
      </c>
    </row>
    <row r="18" spans="1:10" s="55" customFormat="1" ht="10.5" x14ac:dyDescent="0.25">
      <c r="A18" s="20" t="s">
        <v>24</v>
      </c>
      <c r="B18" s="92" t="s">
        <v>151</v>
      </c>
      <c r="C18" s="96">
        <v>4100700</v>
      </c>
      <c r="D18" s="98">
        <v>38217</v>
      </c>
      <c r="E18" s="49">
        <v>4027</v>
      </c>
      <c r="F18" s="57">
        <v>5210</v>
      </c>
      <c r="G18" s="50">
        <f t="shared" si="0"/>
        <v>1.2937700000000001</v>
      </c>
      <c r="H18" s="51">
        <f t="shared" si="1"/>
        <v>280.38</v>
      </c>
      <c r="I18" s="84">
        <v>18922</v>
      </c>
      <c r="J18" s="52">
        <f t="shared" si="2"/>
        <v>5374332.7189999996</v>
      </c>
    </row>
    <row r="19" spans="1:10" s="142" customFormat="1" ht="10.5" x14ac:dyDescent="0.25">
      <c r="A19" s="76" t="s">
        <v>31</v>
      </c>
      <c r="B19" s="123" t="s">
        <v>183</v>
      </c>
      <c r="C19" s="127">
        <v>606462</v>
      </c>
      <c r="D19" s="141">
        <v>38369</v>
      </c>
      <c r="E19" s="122">
        <v>4112</v>
      </c>
      <c r="F19" s="57">
        <v>5210</v>
      </c>
      <c r="G19" s="125">
        <f t="shared" si="0"/>
        <v>1.26702</v>
      </c>
      <c r="H19" s="126">
        <f t="shared" si="1"/>
        <v>145.37</v>
      </c>
      <c r="I19" s="84">
        <v>5286</v>
      </c>
      <c r="J19" s="52">
        <f t="shared" si="2"/>
        <v>778388.18699999992</v>
      </c>
    </row>
    <row r="20" spans="1:10" s="55" customFormat="1" ht="10.5" x14ac:dyDescent="0.25">
      <c r="A20" s="20" t="s">
        <v>30</v>
      </c>
      <c r="B20" s="92" t="s">
        <v>168</v>
      </c>
      <c r="C20" s="96">
        <v>1143267.3400000001</v>
      </c>
      <c r="D20" s="98">
        <v>38412</v>
      </c>
      <c r="E20" s="49">
        <v>4127</v>
      </c>
      <c r="F20" s="57">
        <v>5210</v>
      </c>
      <c r="G20" s="50">
        <f t="shared" si="0"/>
        <v>1.2624200000000001</v>
      </c>
      <c r="H20" s="51">
        <f t="shared" si="1"/>
        <v>159.51</v>
      </c>
      <c r="I20" s="84">
        <v>9048</v>
      </c>
      <c r="J20" s="52">
        <f t="shared" si="2"/>
        <v>1462046.6919999998</v>
      </c>
    </row>
    <row r="21" spans="1:10" s="55" customFormat="1" ht="10.5" x14ac:dyDescent="0.25">
      <c r="A21" s="20" t="s">
        <v>30</v>
      </c>
      <c r="B21" s="92" t="s">
        <v>169</v>
      </c>
      <c r="C21" s="96">
        <v>1481961.11</v>
      </c>
      <c r="D21" s="98">
        <v>38435</v>
      </c>
      <c r="E21" s="49">
        <v>4127</v>
      </c>
      <c r="F21" s="57">
        <v>5210</v>
      </c>
      <c r="G21" s="50">
        <f t="shared" si="0"/>
        <v>1.2624200000000001</v>
      </c>
      <c r="H21" s="51">
        <f t="shared" si="1"/>
        <v>162.68</v>
      </c>
      <c r="I21" s="84">
        <v>11500</v>
      </c>
      <c r="J21" s="52">
        <f t="shared" si="2"/>
        <v>1895178.1409999998</v>
      </c>
    </row>
    <row r="22" spans="1:10" s="142" customFormat="1" ht="10.5" x14ac:dyDescent="0.25">
      <c r="A22" s="76" t="s">
        <v>48</v>
      </c>
      <c r="B22" s="123" t="s">
        <v>186</v>
      </c>
      <c r="C22" s="127">
        <v>2434853.6800000002</v>
      </c>
      <c r="D22" s="141">
        <v>38758</v>
      </c>
      <c r="E22" s="122">
        <v>4337</v>
      </c>
      <c r="F22" s="57">
        <v>5210</v>
      </c>
      <c r="G22" s="125">
        <f t="shared" si="0"/>
        <v>1.20129</v>
      </c>
      <c r="H22" s="126">
        <f t="shared" si="1"/>
        <v>252.15</v>
      </c>
      <c r="I22" s="84">
        <v>11600</v>
      </c>
      <c r="J22" s="127">
        <f t="shared" si="2"/>
        <v>2962989.5449999999</v>
      </c>
    </row>
    <row r="23" spans="1:10" s="142" customFormat="1" ht="10.5" x14ac:dyDescent="0.25">
      <c r="A23" s="76" t="s">
        <v>49</v>
      </c>
      <c r="B23" s="123" t="s">
        <v>197</v>
      </c>
      <c r="C23" s="127">
        <v>6606630</v>
      </c>
      <c r="D23" s="141">
        <v>38718</v>
      </c>
      <c r="E23" s="122">
        <v>4335</v>
      </c>
      <c r="F23" s="57">
        <v>5210</v>
      </c>
      <c r="G23" s="125">
        <f t="shared" si="0"/>
        <v>1.2018500000000001</v>
      </c>
      <c r="H23" s="126">
        <f t="shared" si="1"/>
        <v>436.39</v>
      </c>
      <c r="I23" s="84">
        <v>18195</v>
      </c>
      <c r="J23" s="127">
        <f t="shared" si="2"/>
        <v>8043400.3139999993</v>
      </c>
    </row>
    <row r="24" spans="1:10" s="142" customFormat="1" ht="10.5" x14ac:dyDescent="0.25">
      <c r="A24" s="76" t="s">
        <v>23</v>
      </c>
      <c r="B24" s="123" t="s">
        <v>198</v>
      </c>
      <c r="C24" s="127">
        <v>5846056</v>
      </c>
      <c r="D24" s="141">
        <v>38991</v>
      </c>
      <c r="E24" s="122">
        <v>4431</v>
      </c>
      <c r="F24" s="57">
        <v>5210</v>
      </c>
      <c r="G24" s="125">
        <f t="shared" si="0"/>
        <v>1.17581</v>
      </c>
      <c r="H24" s="126">
        <f t="shared" si="1"/>
        <v>224.42</v>
      </c>
      <c r="I24" s="84">
        <v>30630</v>
      </c>
      <c r="J24" s="127">
        <f t="shared" si="2"/>
        <v>6963211.0629999992</v>
      </c>
    </row>
    <row r="25" spans="1:10" s="142" customFormat="1" ht="10.5" x14ac:dyDescent="0.25">
      <c r="A25" s="76" t="s">
        <v>31</v>
      </c>
      <c r="B25" s="123" t="s">
        <v>218</v>
      </c>
      <c r="C25" s="127">
        <v>2492653</v>
      </c>
      <c r="D25" s="141">
        <v>38888</v>
      </c>
      <c r="E25" s="122">
        <v>4340</v>
      </c>
      <c r="F25" s="57">
        <v>5210</v>
      </c>
      <c r="G25" s="125">
        <f t="shared" si="0"/>
        <v>1.2004600000000001</v>
      </c>
      <c r="H25" s="126">
        <f t="shared" si="1"/>
        <v>212.7</v>
      </c>
      <c r="I25" s="84">
        <v>14068</v>
      </c>
      <c r="J25" s="127">
        <f t="shared" si="2"/>
        <v>3031230.2899999996</v>
      </c>
    </row>
    <row r="26" spans="1:10" s="142" customFormat="1" ht="10.5" x14ac:dyDescent="0.25">
      <c r="A26" s="76" t="s">
        <v>48</v>
      </c>
      <c r="B26" s="123" t="s">
        <v>220</v>
      </c>
      <c r="C26" s="127">
        <v>2991029</v>
      </c>
      <c r="D26" s="141">
        <v>39066</v>
      </c>
      <c r="E26" s="122">
        <v>4441</v>
      </c>
      <c r="F26" s="57">
        <v>5210</v>
      </c>
      <c r="G26" s="125">
        <f t="shared" si="0"/>
        <v>1.17316</v>
      </c>
      <c r="H26" s="126">
        <f t="shared" si="1"/>
        <v>166.04</v>
      </c>
      <c r="I26" s="84">
        <v>21133</v>
      </c>
      <c r="J26" s="127">
        <f t="shared" si="2"/>
        <v>3554572.4279999998</v>
      </c>
    </row>
    <row r="27" spans="1:10" s="142" customFormat="1" ht="10.5" x14ac:dyDescent="0.25">
      <c r="A27" s="76" t="s">
        <v>57</v>
      </c>
      <c r="B27" s="123" t="s">
        <v>222</v>
      </c>
      <c r="C27" s="127">
        <v>8766625</v>
      </c>
      <c r="D27" s="141">
        <v>38916</v>
      </c>
      <c r="E27" s="122">
        <v>4356</v>
      </c>
      <c r="F27" s="57">
        <v>5210</v>
      </c>
      <c r="G27" s="125">
        <f t="shared" si="0"/>
        <v>1.1960500000000001</v>
      </c>
      <c r="H27" s="126">
        <f t="shared" si="1"/>
        <v>204.26</v>
      </c>
      <c r="I27" s="84">
        <v>51333</v>
      </c>
      <c r="J27" s="127">
        <f t="shared" si="2"/>
        <v>10621631.185999999</v>
      </c>
    </row>
    <row r="28" spans="1:10" s="142" customFormat="1" ht="10.5" x14ac:dyDescent="0.25">
      <c r="A28" s="76" t="s">
        <v>43</v>
      </c>
      <c r="B28" s="123" t="s">
        <v>224</v>
      </c>
      <c r="C28" s="127">
        <v>2583719</v>
      </c>
      <c r="D28" s="128">
        <v>38797</v>
      </c>
      <c r="E28" s="122">
        <v>4330</v>
      </c>
      <c r="F28" s="57">
        <v>5210</v>
      </c>
      <c r="G28" s="125">
        <f t="shared" si="0"/>
        <v>1.20323</v>
      </c>
      <c r="H28" s="126">
        <f t="shared" si="1"/>
        <v>190.83</v>
      </c>
      <c r="I28" s="84">
        <v>16291</v>
      </c>
      <c r="J28" s="127">
        <f t="shared" si="2"/>
        <v>3149222.5039999997</v>
      </c>
    </row>
    <row r="29" spans="1:10" s="142" customFormat="1" ht="10.5" x14ac:dyDescent="0.25">
      <c r="A29" s="76" t="s">
        <v>25</v>
      </c>
      <c r="B29" s="123" t="s">
        <v>227</v>
      </c>
      <c r="C29" s="127">
        <v>17780353</v>
      </c>
      <c r="D29" s="128">
        <v>38854</v>
      </c>
      <c r="E29" s="122">
        <v>4331</v>
      </c>
      <c r="F29" s="57">
        <v>5210</v>
      </c>
      <c r="G29" s="125">
        <f t="shared" si="0"/>
        <v>1.20296</v>
      </c>
      <c r="H29" s="126">
        <f t="shared" si="1"/>
        <v>232.55</v>
      </c>
      <c r="I29" s="84">
        <v>91978</v>
      </c>
      <c r="J29" s="127">
        <f t="shared" si="2"/>
        <v>21667110.688999999</v>
      </c>
    </row>
    <row r="30" spans="1:10" s="142" customFormat="1" ht="10.5" x14ac:dyDescent="0.25">
      <c r="A30" s="76" t="s">
        <v>39</v>
      </c>
      <c r="B30" s="123" t="s">
        <v>231</v>
      </c>
      <c r="C30" s="127">
        <v>8943627</v>
      </c>
      <c r="D30" s="128">
        <v>38895</v>
      </c>
      <c r="E30" s="122">
        <v>4340</v>
      </c>
      <c r="F30" s="57">
        <v>5210</v>
      </c>
      <c r="G30" s="125">
        <f t="shared" si="0"/>
        <v>1.2004600000000001</v>
      </c>
      <c r="H30" s="126">
        <f t="shared" si="1"/>
        <v>209.21</v>
      </c>
      <c r="I30" s="84">
        <v>51320</v>
      </c>
      <c r="J30" s="127">
        <f t="shared" si="2"/>
        <v>10876040.057999998</v>
      </c>
    </row>
    <row r="31" spans="1:10" s="142" customFormat="1" ht="10.5" x14ac:dyDescent="0.25">
      <c r="A31" s="92" t="s">
        <v>28</v>
      </c>
      <c r="B31" s="72" t="s">
        <v>248</v>
      </c>
      <c r="C31" s="127">
        <v>1149466</v>
      </c>
      <c r="D31" s="128">
        <v>39630</v>
      </c>
      <c r="E31" s="122">
        <v>4723</v>
      </c>
      <c r="F31" s="57">
        <v>5210</v>
      </c>
      <c r="G31" s="125">
        <f t="shared" si="0"/>
        <v>1.10311</v>
      </c>
      <c r="H31" s="126">
        <f t="shared" si="1"/>
        <v>181.14</v>
      </c>
      <c r="I31" s="84">
        <v>7000</v>
      </c>
      <c r="J31" s="127">
        <f t="shared" si="2"/>
        <v>1284470.8309999998</v>
      </c>
    </row>
    <row r="32" spans="1:10" s="142" customFormat="1" ht="10.5" x14ac:dyDescent="0.25">
      <c r="A32" s="20" t="s">
        <v>23</v>
      </c>
      <c r="B32" s="92" t="s">
        <v>250</v>
      </c>
      <c r="C32" s="127">
        <v>8173658</v>
      </c>
      <c r="D32" s="128">
        <v>39448</v>
      </c>
      <c r="E32" s="122">
        <v>4554</v>
      </c>
      <c r="F32" s="57">
        <v>5210</v>
      </c>
      <c r="G32" s="125">
        <f t="shared" si="0"/>
        <v>1.14405</v>
      </c>
      <c r="H32" s="126">
        <f t="shared" si="1"/>
        <v>239.61</v>
      </c>
      <c r="I32" s="84">
        <v>39026</v>
      </c>
      <c r="J32" s="127">
        <f t="shared" si="2"/>
        <v>9472636.9489999991</v>
      </c>
    </row>
    <row r="33" spans="1:23" s="142" customFormat="1" ht="10.5" x14ac:dyDescent="0.25">
      <c r="A33" s="20" t="s">
        <v>70</v>
      </c>
      <c r="B33" s="92" t="s">
        <v>260</v>
      </c>
      <c r="C33" s="127">
        <v>3915676</v>
      </c>
      <c r="D33" s="128">
        <v>39036</v>
      </c>
      <c r="E33" s="122">
        <v>4462</v>
      </c>
      <c r="F33" s="57">
        <v>5210</v>
      </c>
      <c r="G33" s="125">
        <f t="shared" si="0"/>
        <v>1.16764</v>
      </c>
      <c r="H33" s="126">
        <f t="shared" si="1"/>
        <v>234.42</v>
      </c>
      <c r="I33" s="84">
        <v>19504</v>
      </c>
      <c r="J33" s="127">
        <f t="shared" si="2"/>
        <v>4631537.3</v>
      </c>
    </row>
    <row r="34" spans="1:23" s="55" customFormat="1" ht="10.5" x14ac:dyDescent="0.25">
      <c r="A34" s="20" t="s">
        <v>104</v>
      </c>
      <c r="B34" s="92" t="s">
        <v>264</v>
      </c>
      <c r="C34" s="96">
        <v>7089365</v>
      </c>
      <c r="D34" s="53">
        <v>39555</v>
      </c>
      <c r="E34" s="49">
        <v>4574</v>
      </c>
      <c r="F34" s="57">
        <v>5210</v>
      </c>
      <c r="G34" s="50">
        <f t="shared" ref="G34:G39" si="3">ROUND(F34/E34,5)</f>
        <v>1.1390499999999999</v>
      </c>
      <c r="H34" s="95">
        <f t="shared" ref="H34:H39" si="4">ROUND(C34/I34*G34,2)</f>
        <v>216.98</v>
      </c>
      <c r="I34" s="87">
        <v>37216</v>
      </c>
      <c r="J34" s="96">
        <f>ROUND(C34*G34,0)*(1.013)</f>
        <v>8180117.8329999996</v>
      </c>
    </row>
    <row r="35" spans="1:23" s="55" customFormat="1" ht="10.5" x14ac:dyDescent="0.25">
      <c r="A35" s="20" t="s">
        <v>267</v>
      </c>
      <c r="B35" s="92" t="s">
        <v>268</v>
      </c>
      <c r="C35" s="96">
        <v>2878591</v>
      </c>
      <c r="D35" s="53">
        <v>39417</v>
      </c>
      <c r="E35" s="49">
        <v>4556</v>
      </c>
      <c r="F35" s="57">
        <v>5210</v>
      </c>
      <c r="G35" s="50">
        <f t="shared" si="3"/>
        <v>1.1435500000000001</v>
      </c>
      <c r="H35" s="95">
        <f t="shared" si="4"/>
        <v>325.73</v>
      </c>
      <c r="I35" s="87">
        <v>10106</v>
      </c>
      <c r="J35" s="96">
        <f>ROUND(C35*G35,0)*(1.013)</f>
        <v>3334606.5689999997</v>
      </c>
    </row>
    <row r="36" spans="1:23" s="55" customFormat="1" ht="10.5" x14ac:dyDescent="0.25">
      <c r="A36" s="20" t="s">
        <v>106</v>
      </c>
      <c r="B36" s="92" t="s">
        <v>287</v>
      </c>
      <c r="C36" s="96">
        <v>339061</v>
      </c>
      <c r="D36" s="53">
        <v>40043</v>
      </c>
      <c r="E36" s="49">
        <v>4768</v>
      </c>
      <c r="F36" s="57">
        <v>5210</v>
      </c>
      <c r="G36" s="50">
        <f t="shared" si="3"/>
        <v>1.0927</v>
      </c>
      <c r="H36" s="95">
        <f t="shared" si="4"/>
        <v>192.96</v>
      </c>
      <c r="I36" s="87">
        <v>1920</v>
      </c>
      <c r="J36" s="96">
        <f>ROUND(C36*G36,0)*(1.013)</f>
        <v>375308.39599999995</v>
      </c>
    </row>
    <row r="37" spans="1:23" s="55" customFormat="1" ht="10.5" x14ac:dyDescent="0.25">
      <c r="A37" s="20" t="s">
        <v>267</v>
      </c>
      <c r="B37" s="92" t="s">
        <v>288</v>
      </c>
      <c r="C37" s="96">
        <v>12438923.34</v>
      </c>
      <c r="D37" s="53">
        <v>39506</v>
      </c>
      <c r="E37" s="49">
        <v>4556</v>
      </c>
      <c r="F37" s="57">
        <v>5210</v>
      </c>
      <c r="G37" s="50">
        <f t="shared" si="3"/>
        <v>1.1435500000000001</v>
      </c>
      <c r="H37" s="95">
        <f t="shared" si="4"/>
        <v>215.52</v>
      </c>
      <c r="I37" s="87">
        <v>66000</v>
      </c>
      <c r="J37" s="96">
        <f>ROUND(C37*G37,0)*(1.013)</f>
        <v>14409449.902999999</v>
      </c>
    </row>
    <row r="38" spans="1:23" s="55" customFormat="1" ht="10.5" x14ac:dyDescent="0.25">
      <c r="A38" s="20" t="s">
        <v>28</v>
      </c>
      <c r="B38" s="92" t="s">
        <v>326</v>
      </c>
      <c r="C38" s="96">
        <v>3509721</v>
      </c>
      <c r="D38" s="53">
        <v>40299</v>
      </c>
      <c r="E38" s="49">
        <v>4858</v>
      </c>
      <c r="F38" s="57">
        <v>5210</v>
      </c>
      <c r="G38" s="50">
        <f t="shared" si="3"/>
        <v>1.07246</v>
      </c>
      <c r="H38" s="95">
        <f t="shared" si="4"/>
        <v>225.04</v>
      </c>
      <c r="I38" s="87">
        <v>16726</v>
      </c>
      <c r="J38" s="96">
        <f>ROUND(C38*G38,0)*(1.013)</f>
        <v>3812967.4549999996</v>
      </c>
    </row>
    <row r="39" spans="1:23" ht="12" customHeight="1" x14ac:dyDescent="0.25">
      <c r="A39" s="20" t="s">
        <v>331</v>
      </c>
      <c r="B39" s="181" t="s">
        <v>332</v>
      </c>
      <c r="C39" s="73">
        <v>18446348</v>
      </c>
      <c r="D39" s="162">
        <v>40878</v>
      </c>
      <c r="E39" s="57">
        <v>5115</v>
      </c>
      <c r="F39" s="57">
        <v>5210</v>
      </c>
      <c r="G39" s="50">
        <f t="shared" si="3"/>
        <v>1.01857</v>
      </c>
      <c r="H39" s="95">
        <f t="shared" si="4"/>
        <v>232.25</v>
      </c>
      <c r="I39" s="87">
        <v>80901</v>
      </c>
      <c r="J39" s="96">
        <f>(ROUND(C39*G39,0))*(1.013)</f>
        <v>19033152.660999998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172" customFormat="1" ht="10.5" x14ac:dyDescent="0.25">
      <c r="A40" s="166" t="s">
        <v>49</v>
      </c>
      <c r="B40" s="183" t="s">
        <v>359</v>
      </c>
      <c r="C40" s="184">
        <v>48774476</v>
      </c>
      <c r="D40" s="185">
        <v>40299</v>
      </c>
      <c r="E40" s="176">
        <v>4858</v>
      </c>
      <c r="F40" s="176">
        <v>5210</v>
      </c>
      <c r="G40" s="170">
        <f>ROUND(F40/E40,5)</f>
        <v>1.07246</v>
      </c>
      <c r="H40" s="177">
        <f>ROUND(C40/I40*G40,2)</f>
        <v>306.56</v>
      </c>
      <c r="I40" s="178">
        <v>170632</v>
      </c>
      <c r="J40" s="174">
        <f>(ROUND(C40*G40,0))*(1.013)</f>
        <v>52988687.774999999</v>
      </c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</row>
    <row r="41" spans="1:23" s="55" customFormat="1" ht="10.5" x14ac:dyDescent="0.25">
      <c r="A41" s="20"/>
      <c r="B41" s="92"/>
      <c r="C41" s="96"/>
      <c r="D41" s="98"/>
      <c r="E41" s="49"/>
      <c r="F41" s="49" t="s">
        <v>245</v>
      </c>
      <c r="G41" s="50"/>
      <c r="H41" s="51"/>
      <c r="I41" s="84"/>
      <c r="J41" s="52"/>
    </row>
    <row r="42" spans="1:23" ht="10.5" x14ac:dyDescent="0.25">
      <c r="A42" s="3"/>
      <c r="B42" s="3" t="s">
        <v>36</v>
      </c>
      <c r="C42" s="4"/>
      <c r="D42" s="5"/>
      <c r="E42" s="6"/>
      <c r="F42" s="6"/>
      <c r="G42" s="7"/>
      <c r="H42" s="9"/>
      <c r="I42" s="8">
        <f>SUM(I12:I41)</f>
        <v>990796</v>
      </c>
      <c r="J42" s="8">
        <f>SUM(J12:J41)</f>
        <v>238548941.83900002</v>
      </c>
      <c r="K42" s="1"/>
    </row>
    <row r="43" spans="1:23" ht="10.5" x14ac:dyDescent="0.25">
      <c r="A43" s="3"/>
      <c r="B43" s="3"/>
      <c r="C43" s="4"/>
      <c r="D43" s="5"/>
      <c r="E43" s="6"/>
      <c r="F43" s="6"/>
      <c r="G43" s="7"/>
      <c r="H43" s="9"/>
      <c r="I43" s="8"/>
      <c r="J43" s="8"/>
      <c r="K43" s="1"/>
    </row>
    <row r="44" spans="1:23" ht="10.5" x14ac:dyDescent="0.25">
      <c r="A44" s="3"/>
      <c r="B44" s="3" t="s">
        <v>241</v>
      </c>
      <c r="C44" s="4"/>
      <c r="D44" s="5"/>
      <c r="E44" s="6"/>
      <c r="F44" s="6"/>
      <c r="G44" s="7"/>
      <c r="H44" s="9">
        <f>ROUND(J42/I42,2)</f>
        <v>240.76</v>
      </c>
      <c r="I44" s="8"/>
      <c r="J44" s="8"/>
      <c r="K44" s="1"/>
    </row>
    <row r="45" spans="1:23" ht="10.5" x14ac:dyDescent="0.25">
      <c r="A45" s="3"/>
      <c r="B45" s="3"/>
      <c r="C45" s="4"/>
      <c r="D45" s="5"/>
      <c r="E45" s="6"/>
      <c r="F45" s="6"/>
      <c r="G45" s="7"/>
      <c r="H45" s="6"/>
      <c r="I45" s="8"/>
      <c r="J45" s="8"/>
      <c r="K45" s="1"/>
    </row>
    <row r="46" spans="1:23" ht="10.5" x14ac:dyDescent="0.25">
      <c r="A46" s="3"/>
      <c r="B46" s="3"/>
      <c r="C46" s="4"/>
      <c r="D46" s="5"/>
      <c r="E46" s="6"/>
      <c r="F46" s="6"/>
      <c r="G46" s="7"/>
      <c r="H46" s="6"/>
      <c r="I46" s="8"/>
      <c r="J46" s="8"/>
      <c r="K46" s="1"/>
    </row>
    <row r="47" spans="1:23" ht="10.5" x14ac:dyDescent="0.25">
      <c r="A47" s="3"/>
      <c r="B47" s="3"/>
      <c r="C47" s="4"/>
      <c r="D47" s="5"/>
      <c r="E47" s="6"/>
      <c r="F47" s="6"/>
      <c r="G47" s="7"/>
      <c r="H47" s="6"/>
      <c r="I47" s="8"/>
      <c r="J47" s="8"/>
      <c r="K47" s="1"/>
    </row>
    <row r="48" spans="1:23" ht="10.5" x14ac:dyDescent="0.25">
      <c r="A48" s="3"/>
      <c r="B48" s="3"/>
      <c r="C48" s="4"/>
      <c r="D48" s="1"/>
      <c r="E48" s="6"/>
      <c r="F48" s="6"/>
      <c r="G48" s="7"/>
      <c r="H48" s="6"/>
      <c r="I48" s="8"/>
      <c r="J48" s="8"/>
      <c r="K48" s="1"/>
    </row>
    <row r="49" spans="1:25" ht="10.5" x14ac:dyDescent="0.25">
      <c r="A49" s="3"/>
      <c r="B49" s="3"/>
      <c r="C49" s="4"/>
      <c r="D49" s="1"/>
      <c r="E49" s="6"/>
      <c r="F49" s="6"/>
      <c r="G49" s="7"/>
      <c r="H49" s="6"/>
      <c r="I49" s="8"/>
      <c r="J49" s="8"/>
      <c r="K49" s="1"/>
      <c r="N49" s="20"/>
    </row>
    <row r="50" spans="1:25" ht="10.5" x14ac:dyDescent="0.25">
      <c r="A50" s="3"/>
      <c r="B50" s="3"/>
      <c r="C50" s="2"/>
      <c r="D50" s="1"/>
      <c r="E50" s="6"/>
      <c r="F50" s="6"/>
      <c r="G50" s="7"/>
      <c r="H50" s="6"/>
      <c r="I50" s="8"/>
      <c r="J50" s="8"/>
      <c r="K50" s="1"/>
      <c r="N50" s="20"/>
    </row>
    <row r="51" spans="1:25" ht="10.5" x14ac:dyDescent="0.25">
      <c r="A51" s="3"/>
      <c r="B51" s="3"/>
      <c r="C51" s="2"/>
      <c r="D51" s="1"/>
      <c r="E51" s="6"/>
      <c r="F51" s="6"/>
      <c r="G51" s="7"/>
      <c r="H51" s="6"/>
      <c r="I51" s="8"/>
      <c r="J51" s="8"/>
      <c r="K51" s="1"/>
    </row>
    <row r="52" spans="1:25" ht="10.5" x14ac:dyDescent="0.25">
      <c r="A52" s="3"/>
      <c r="B52" s="3"/>
      <c r="C52" s="2"/>
      <c r="D52" s="1"/>
      <c r="E52" s="6"/>
      <c r="F52" s="6"/>
      <c r="G52" s="21"/>
      <c r="H52" s="6"/>
      <c r="I52" s="8"/>
      <c r="J52" s="8"/>
      <c r="K52" s="1"/>
      <c r="N52" s="20"/>
      <c r="R52" s="15"/>
      <c r="S52" s="20"/>
      <c r="X52" s="22"/>
      <c r="Y52" s="15"/>
    </row>
    <row r="53" spans="1:25" ht="10.5" x14ac:dyDescent="0.25">
      <c r="A53" s="3"/>
      <c r="B53" s="3"/>
      <c r="C53" s="2"/>
      <c r="D53" s="1"/>
      <c r="E53" s="6"/>
      <c r="F53" s="6"/>
      <c r="G53" s="21"/>
      <c r="H53" s="23"/>
      <c r="I53" s="1"/>
      <c r="J53" s="8"/>
      <c r="K53" s="1"/>
      <c r="R53" s="22"/>
      <c r="S53" s="20"/>
      <c r="T53" s="15"/>
      <c r="U53" s="15"/>
      <c r="V53" s="15"/>
      <c r="W53" s="15"/>
      <c r="X53" s="22"/>
      <c r="Y53" s="15"/>
    </row>
    <row r="54" spans="1:25" ht="10.5" x14ac:dyDescent="0.25">
      <c r="A54" s="3"/>
      <c r="B54" s="3"/>
      <c r="C54" s="2"/>
      <c r="D54" s="1"/>
      <c r="E54" s="6"/>
      <c r="F54" s="6"/>
      <c r="G54" s="21"/>
      <c r="H54" s="23"/>
      <c r="I54" s="1"/>
      <c r="J54" s="8"/>
      <c r="K54" s="1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1:25" ht="10.5" x14ac:dyDescent="0.25">
      <c r="A55" s="3"/>
      <c r="B55" s="3"/>
      <c r="C55" s="2"/>
      <c r="D55" s="1"/>
      <c r="E55" s="6"/>
      <c r="F55" s="6"/>
      <c r="G55" s="21"/>
      <c r="H55" s="23"/>
      <c r="I55" s="1"/>
      <c r="J55" s="8"/>
      <c r="K55" s="1"/>
    </row>
    <row r="56" spans="1:25" ht="10.5" x14ac:dyDescent="0.25">
      <c r="A56" s="3"/>
      <c r="B56" s="3"/>
      <c r="C56" s="2"/>
      <c r="D56" s="1"/>
      <c r="E56" s="6"/>
      <c r="F56" s="6"/>
      <c r="G56" s="21"/>
      <c r="H56" s="23"/>
      <c r="I56" s="1"/>
      <c r="J56" s="8"/>
      <c r="K56" s="1"/>
    </row>
    <row r="57" spans="1:25" ht="10.5" x14ac:dyDescent="0.25">
      <c r="A57" s="3"/>
      <c r="B57" s="3"/>
      <c r="C57" s="2"/>
      <c r="D57" s="1"/>
      <c r="E57" s="6"/>
      <c r="F57" s="6"/>
      <c r="G57" s="21"/>
      <c r="H57" s="23"/>
      <c r="I57" s="1"/>
      <c r="J57" s="8"/>
      <c r="K57" s="1"/>
    </row>
    <row r="58" spans="1:25" ht="10.5" x14ac:dyDescent="0.25">
      <c r="A58" s="3"/>
      <c r="B58" s="3"/>
      <c r="C58" s="2"/>
      <c r="D58" s="1"/>
      <c r="E58" s="43"/>
      <c r="F58" s="43"/>
      <c r="G58" s="1"/>
      <c r="H58" s="23"/>
      <c r="I58" s="1"/>
      <c r="J58" s="8"/>
      <c r="K58" s="1"/>
    </row>
    <row r="59" spans="1:25" ht="10.5" x14ac:dyDescent="0.25">
      <c r="A59" s="3"/>
      <c r="B59" s="3"/>
      <c r="C59" s="2"/>
      <c r="D59" s="1"/>
      <c r="E59" s="43"/>
      <c r="F59" s="43"/>
      <c r="G59" s="1"/>
      <c r="H59" s="23"/>
      <c r="I59" s="1"/>
      <c r="J59" s="8"/>
      <c r="K59" s="1"/>
    </row>
    <row r="60" spans="1:25" ht="10.5" x14ac:dyDescent="0.25">
      <c r="A60" s="3"/>
      <c r="B60" s="3"/>
      <c r="C60" s="2"/>
      <c r="D60" s="1"/>
      <c r="E60" s="43"/>
      <c r="F60" s="43"/>
      <c r="G60" s="1"/>
      <c r="H60" s="23"/>
      <c r="I60" s="1"/>
      <c r="J60" s="8"/>
      <c r="K60" s="1"/>
    </row>
    <row r="61" spans="1:25" x14ac:dyDescent="0.2">
      <c r="A61" s="20"/>
      <c r="C61" s="14"/>
      <c r="H61" s="18"/>
      <c r="J61" s="24"/>
    </row>
    <row r="62" spans="1:25" x14ac:dyDescent="0.2">
      <c r="A62" s="20"/>
      <c r="C62" s="14"/>
      <c r="H62" s="18"/>
      <c r="J62" s="24"/>
    </row>
    <row r="63" spans="1:25" x14ac:dyDescent="0.2">
      <c r="A63" s="20"/>
      <c r="C63" s="14"/>
      <c r="H63" s="18"/>
      <c r="J63" s="24"/>
    </row>
    <row r="64" spans="1:25" x14ac:dyDescent="0.2">
      <c r="A64" s="20"/>
      <c r="C64" s="14"/>
      <c r="H64" s="18"/>
      <c r="J64" s="24"/>
    </row>
    <row r="65" spans="1:25" x14ac:dyDescent="0.2">
      <c r="A65" s="20"/>
      <c r="C65" s="14"/>
      <c r="G65" s="17"/>
      <c r="H65" s="18"/>
      <c r="J65" s="24"/>
    </row>
    <row r="66" spans="1:25" x14ac:dyDescent="0.2">
      <c r="A66" s="20"/>
      <c r="C66" s="14"/>
      <c r="G66" s="17"/>
      <c r="H66" s="18"/>
      <c r="J66" s="14"/>
      <c r="N66" s="20"/>
      <c r="R66" s="15"/>
      <c r="S66" s="20"/>
      <c r="X66" s="22"/>
      <c r="Y66" s="15"/>
    </row>
    <row r="67" spans="1:25" x14ac:dyDescent="0.2">
      <c r="A67" s="20"/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1:25" x14ac:dyDescent="0.2">
      <c r="A68" s="20"/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1:25" x14ac:dyDescent="0.2">
      <c r="A69" s="20"/>
      <c r="C69" s="14"/>
      <c r="G69" s="17"/>
      <c r="H69" s="18"/>
      <c r="J69" s="14"/>
    </row>
    <row r="70" spans="1:25" x14ac:dyDescent="0.2">
      <c r="A70" s="20"/>
      <c r="C70" s="14"/>
      <c r="G70" s="17"/>
      <c r="H70" s="18"/>
      <c r="J70" s="14"/>
    </row>
    <row r="71" spans="1:25" x14ac:dyDescent="0.2">
      <c r="A71" s="20"/>
      <c r="C71" s="14"/>
      <c r="H71" s="18"/>
      <c r="J71" s="14"/>
    </row>
    <row r="72" spans="1:25" x14ac:dyDescent="0.2">
      <c r="A72" s="20"/>
      <c r="C72" s="14"/>
      <c r="H72" s="18"/>
      <c r="J72" s="14"/>
    </row>
    <row r="73" spans="1:25" x14ac:dyDescent="0.2">
      <c r="A73" s="20"/>
      <c r="C73" s="14"/>
      <c r="H73" s="18"/>
      <c r="J73" s="14"/>
    </row>
    <row r="74" spans="1:25" x14ac:dyDescent="0.2">
      <c r="A74" s="20"/>
      <c r="C74" s="14"/>
      <c r="H74" s="18"/>
      <c r="J74" s="14"/>
    </row>
    <row r="75" spans="1:25" x14ac:dyDescent="0.2">
      <c r="A75" s="20"/>
      <c r="C75" s="14"/>
      <c r="H75" s="18"/>
      <c r="J75" s="14"/>
    </row>
    <row r="76" spans="1:25" x14ac:dyDescent="0.2">
      <c r="A76" s="20"/>
      <c r="C76" s="14"/>
      <c r="H76" s="18"/>
      <c r="J76" s="14"/>
    </row>
    <row r="77" spans="1:25" x14ac:dyDescent="0.2">
      <c r="A77" s="20"/>
      <c r="C77" s="14"/>
      <c r="H77" s="18"/>
      <c r="J77" s="14"/>
    </row>
    <row r="78" spans="1:25" x14ac:dyDescent="0.2">
      <c r="C78" s="14"/>
      <c r="H78" s="18"/>
      <c r="J78" s="14"/>
    </row>
    <row r="79" spans="1:25" x14ac:dyDescent="0.2">
      <c r="C79" s="14"/>
      <c r="H79" s="18"/>
      <c r="J79" s="14"/>
    </row>
    <row r="80" spans="1:25" x14ac:dyDescent="0.2">
      <c r="C80" s="14"/>
      <c r="H80" s="18"/>
      <c r="J80" s="14"/>
    </row>
    <row r="81" spans="3:25" x14ac:dyDescent="0.2">
      <c r="C81" s="14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</row>
    <row r="84" spans="3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</row>
    <row r="88" spans="3:25" x14ac:dyDescent="0.2">
      <c r="C88" s="14"/>
      <c r="H88" s="18"/>
      <c r="J88" s="14"/>
    </row>
    <row r="89" spans="3:25" x14ac:dyDescent="0.2">
      <c r="C89" s="14"/>
      <c r="G89" s="17"/>
      <c r="H89" s="18"/>
      <c r="J89" s="14"/>
    </row>
    <row r="90" spans="3:25" x14ac:dyDescent="0.2">
      <c r="C90" s="14"/>
      <c r="G90" s="17"/>
      <c r="H90" s="18"/>
      <c r="J90" s="14"/>
      <c r="N90" s="20"/>
      <c r="R90" s="15"/>
      <c r="S90" s="20"/>
      <c r="X90" s="22"/>
      <c r="Y90" s="15"/>
    </row>
    <row r="91" spans="3:25" x14ac:dyDescent="0.2">
      <c r="C91" s="14"/>
      <c r="G91" s="17"/>
      <c r="H91" s="18"/>
      <c r="J91" s="14"/>
      <c r="R91" s="22"/>
      <c r="S91" s="20"/>
      <c r="T91" s="15"/>
      <c r="U91" s="15"/>
      <c r="V91" s="15"/>
      <c r="W91" s="15"/>
      <c r="X91" s="22"/>
      <c r="Y91" s="15"/>
    </row>
    <row r="92" spans="3:25" x14ac:dyDescent="0.2"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3:25" x14ac:dyDescent="0.2">
      <c r="C93" s="14"/>
      <c r="G93" s="17"/>
      <c r="H93" s="18"/>
      <c r="J93" s="14"/>
      <c r="N93" s="20"/>
    </row>
    <row r="94" spans="3:25" x14ac:dyDescent="0.2">
      <c r="C94" s="14"/>
      <c r="G94" s="17"/>
      <c r="H94" s="18"/>
      <c r="J94" s="14"/>
      <c r="N94" s="25"/>
      <c r="P94" s="25"/>
      <c r="R94" s="25"/>
      <c r="S94" s="25"/>
      <c r="X94" s="25"/>
    </row>
    <row r="95" spans="3:25" x14ac:dyDescent="0.2">
      <c r="C95" s="14"/>
      <c r="G95" s="17"/>
      <c r="H95" s="18"/>
      <c r="J95" s="14"/>
    </row>
    <row r="96" spans="3:25" x14ac:dyDescent="0.2">
      <c r="C96" s="14"/>
      <c r="G96" s="17"/>
      <c r="H96" s="18"/>
      <c r="J96" s="14"/>
    </row>
    <row r="97" spans="3:26" x14ac:dyDescent="0.2">
      <c r="C97" s="14"/>
      <c r="G97" s="17"/>
      <c r="H97" s="18"/>
      <c r="J97" s="14"/>
      <c r="N97" s="20"/>
      <c r="R97" s="15"/>
      <c r="S97" s="20"/>
      <c r="X97" s="22"/>
      <c r="Y97" s="15"/>
    </row>
    <row r="98" spans="3:26" x14ac:dyDescent="0.2">
      <c r="C98" s="14"/>
      <c r="G98" s="17"/>
      <c r="H98" s="18"/>
      <c r="J98" s="14"/>
      <c r="R98" s="22"/>
      <c r="S98" s="20"/>
      <c r="T98" s="15"/>
      <c r="U98" s="15"/>
      <c r="V98" s="15"/>
      <c r="W98" s="15"/>
      <c r="X98" s="22"/>
      <c r="Y98" s="15"/>
    </row>
    <row r="99" spans="3:26" x14ac:dyDescent="0.2">
      <c r="C99" s="14"/>
      <c r="G99" s="17"/>
      <c r="H99" s="18"/>
      <c r="J99" s="14"/>
      <c r="N99" s="20"/>
      <c r="P99" s="20"/>
      <c r="R99" s="22"/>
      <c r="S99" s="20"/>
      <c r="T99" s="15"/>
      <c r="U99" s="15"/>
      <c r="V99" s="15"/>
      <c r="W99" s="15"/>
      <c r="X99" s="22"/>
      <c r="Y99" s="15"/>
    </row>
    <row r="100" spans="3:26" x14ac:dyDescent="0.2">
      <c r="C100" s="14"/>
      <c r="G100" s="17"/>
      <c r="H100" s="18"/>
      <c r="J100" s="14"/>
    </row>
    <row r="101" spans="3:26" x14ac:dyDescent="0.2">
      <c r="C101" s="14"/>
      <c r="H101" s="18"/>
      <c r="J101" s="14"/>
    </row>
    <row r="102" spans="3:26" x14ac:dyDescent="0.2">
      <c r="C102" s="14"/>
      <c r="H102" s="18"/>
      <c r="J102" s="14"/>
    </row>
    <row r="103" spans="3:26" x14ac:dyDescent="0.2">
      <c r="C103" s="14"/>
      <c r="H103" s="18"/>
      <c r="J103" s="14"/>
    </row>
    <row r="104" spans="3:26" x14ac:dyDescent="0.2">
      <c r="C104" s="14"/>
      <c r="G104" s="17"/>
      <c r="H104" s="18"/>
      <c r="J104" s="14"/>
      <c r="Z104" s="20"/>
    </row>
    <row r="105" spans="3:26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6" x14ac:dyDescent="0.2"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3:26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6" x14ac:dyDescent="0.2">
      <c r="C108" s="14"/>
      <c r="G108" s="17"/>
      <c r="H108" s="18"/>
      <c r="J108" s="14"/>
    </row>
    <row r="109" spans="3:26" x14ac:dyDescent="0.2">
      <c r="C109" s="14"/>
      <c r="H109" s="18"/>
      <c r="J109" s="14"/>
    </row>
    <row r="110" spans="3:26" x14ac:dyDescent="0.2">
      <c r="C110" s="14"/>
      <c r="G110" s="17"/>
      <c r="H110" s="18"/>
      <c r="J110" s="14"/>
      <c r="R110" s="26"/>
      <c r="S110" s="20"/>
      <c r="X110" s="14"/>
    </row>
    <row r="111" spans="3:26" x14ac:dyDescent="0.2">
      <c r="C111" s="14"/>
      <c r="G111" s="17"/>
      <c r="H111" s="18"/>
      <c r="J111" s="14"/>
    </row>
    <row r="112" spans="3:26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5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5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5" x14ac:dyDescent="0.2">
      <c r="C115" s="14"/>
      <c r="G115" s="17"/>
      <c r="H115" s="18"/>
      <c r="J115" s="14"/>
    </row>
    <row r="116" spans="3:25" x14ac:dyDescent="0.2">
      <c r="C116" s="14"/>
      <c r="H116" s="18"/>
      <c r="J116" s="14"/>
    </row>
    <row r="117" spans="3:25" x14ac:dyDescent="0.2">
      <c r="C117" s="14"/>
      <c r="G117" s="17"/>
      <c r="H117" s="18"/>
      <c r="J117" s="14"/>
    </row>
    <row r="118" spans="3:25" x14ac:dyDescent="0.2">
      <c r="C118" s="14"/>
      <c r="G118" s="17"/>
      <c r="H118" s="18"/>
      <c r="J118" s="14"/>
      <c r="N118" s="20"/>
      <c r="R118" s="15"/>
      <c r="S118" s="20"/>
      <c r="X118" s="22"/>
      <c r="Y118" s="15"/>
    </row>
    <row r="119" spans="3:25" x14ac:dyDescent="0.2">
      <c r="C119" s="14"/>
      <c r="G119" s="17"/>
      <c r="H119" s="18"/>
      <c r="J119" s="14"/>
      <c r="R119" s="22"/>
      <c r="S119" s="20"/>
      <c r="T119" s="15"/>
      <c r="U119" s="15"/>
      <c r="V119" s="15"/>
      <c r="W119" s="15"/>
      <c r="X119" s="22"/>
      <c r="Y119" s="15"/>
    </row>
    <row r="120" spans="3:25" x14ac:dyDescent="0.2">
      <c r="C120" s="14"/>
      <c r="G120" s="17"/>
      <c r="H120" s="18"/>
      <c r="J120" s="14"/>
      <c r="N120" s="20"/>
      <c r="P120" s="20"/>
      <c r="R120" s="22"/>
      <c r="S120" s="20"/>
      <c r="T120" s="15"/>
      <c r="U120" s="15"/>
      <c r="V120" s="15"/>
      <c r="W120" s="15"/>
      <c r="X120" s="22"/>
      <c r="Y120" s="15"/>
    </row>
    <row r="121" spans="3:25" x14ac:dyDescent="0.2">
      <c r="C121" s="14"/>
      <c r="G121" s="17"/>
      <c r="H121" s="18"/>
      <c r="J121" s="14"/>
    </row>
    <row r="122" spans="3:25" x14ac:dyDescent="0.2">
      <c r="C122" s="14"/>
      <c r="H122" s="18"/>
      <c r="J122" s="14"/>
    </row>
    <row r="123" spans="3:25" x14ac:dyDescent="0.2">
      <c r="C123" s="14"/>
      <c r="H123" s="18"/>
      <c r="J123" s="14"/>
    </row>
    <row r="124" spans="3:25" x14ac:dyDescent="0.2">
      <c r="C124" s="14"/>
      <c r="H124" s="18"/>
      <c r="J124" s="14"/>
    </row>
    <row r="125" spans="3:25" x14ac:dyDescent="0.2">
      <c r="C125" s="14"/>
      <c r="H125" s="18"/>
      <c r="J125" s="14"/>
    </row>
    <row r="126" spans="3:25" x14ac:dyDescent="0.2">
      <c r="C126" s="14"/>
      <c r="H126" s="18"/>
      <c r="J126" s="14"/>
    </row>
    <row r="127" spans="3:25" x14ac:dyDescent="0.2">
      <c r="C127" s="14"/>
      <c r="G127" s="17"/>
      <c r="H127" s="18"/>
      <c r="J127" s="14"/>
    </row>
    <row r="128" spans="3:25" x14ac:dyDescent="0.2">
      <c r="C128" s="14"/>
      <c r="G128" s="17"/>
      <c r="H128" s="18"/>
      <c r="J128" s="14"/>
      <c r="N128" s="20"/>
      <c r="R128" s="15"/>
      <c r="S128" s="20"/>
      <c r="X128" s="22"/>
      <c r="Y128" s="15"/>
    </row>
    <row r="129" spans="3:25" x14ac:dyDescent="0.2">
      <c r="C129" s="14"/>
      <c r="H129" s="18"/>
      <c r="J129" s="14"/>
    </row>
    <row r="130" spans="3:25" x14ac:dyDescent="0.2">
      <c r="C130" s="14"/>
      <c r="G130" s="17"/>
      <c r="H130" s="18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8"/>
      <c r="J132" s="14"/>
    </row>
    <row r="133" spans="3:25" x14ac:dyDescent="0.2">
      <c r="C133" s="14"/>
      <c r="H133" s="18"/>
      <c r="J133" s="14"/>
    </row>
    <row r="134" spans="3:25" x14ac:dyDescent="0.2">
      <c r="C134" s="14"/>
      <c r="H134" s="18"/>
      <c r="J134" s="14"/>
    </row>
    <row r="135" spans="3:25" x14ac:dyDescent="0.2">
      <c r="C135" s="14"/>
      <c r="H135" s="18"/>
      <c r="J135" s="14"/>
    </row>
    <row r="136" spans="3:25" x14ac:dyDescent="0.2">
      <c r="C136" s="14"/>
      <c r="H136" s="18"/>
      <c r="J136" s="14"/>
    </row>
    <row r="137" spans="3:25" x14ac:dyDescent="0.2">
      <c r="C137" s="14"/>
      <c r="H137" s="18"/>
      <c r="J137" s="14"/>
    </row>
    <row r="138" spans="3:25" x14ac:dyDescent="0.2">
      <c r="C138" s="14"/>
      <c r="G138" s="17"/>
      <c r="H138" s="18"/>
      <c r="J138" s="14"/>
    </row>
    <row r="139" spans="3:25" x14ac:dyDescent="0.2">
      <c r="C139" s="14"/>
      <c r="G139" s="17"/>
      <c r="H139" s="18"/>
      <c r="J139" s="14"/>
      <c r="N139" s="20"/>
      <c r="R139" s="15"/>
      <c r="S139" s="20"/>
      <c r="X139" s="22"/>
      <c r="Y139" s="15"/>
    </row>
    <row r="140" spans="3:25" x14ac:dyDescent="0.2">
      <c r="C140" s="14"/>
      <c r="G140" s="17"/>
      <c r="H140" s="18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3:25" x14ac:dyDescent="0.2">
      <c r="C141" s="14"/>
      <c r="G141" s="17"/>
      <c r="H141" s="18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  <c r="G142" s="17"/>
      <c r="H142" s="18"/>
      <c r="J142" s="14"/>
    </row>
    <row r="143" spans="3:25" x14ac:dyDescent="0.2">
      <c r="C143" s="14"/>
      <c r="G143" s="17"/>
      <c r="H143" s="18"/>
      <c r="J143" s="14"/>
    </row>
    <row r="144" spans="3:25" x14ac:dyDescent="0.2">
      <c r="C144" s="14"/>
      <c r="H144" s="18"/>
      <c r="J144" s="14"/>
    </row>
    <row r="145" spans="3:26" x14ac:dyDescent="0.2">
      <c r="C145" s="14"/>
      <c r="H145" s="18"/>
      <c r="J145" s="14"/>
    </row>
    <row r="146" spans="3:26" x14ac:dyDescent="0.2">
      <c r="C146" s="14"/>
      <c r="H146" s="18"/>
      <c r="J146" s="14"/>
    </row>
    <row r="147" spans="3:26" x14ac:dyDescent="0.2">
      <c r="C147" s="14"/>
      <c r="G147" s="17"/>
      <c r="H147" s="18"/>
      <c r="J147" s="14"/>
      <c r="Z147" s="20"/>
    </row>
    <row r="148" spans="3:26" x14ac:dyDescent="0.2">
      <c r="C148" s="14"/>
      <c r="G148" s="17"/>
      <c r="H148" s="18"/>
      <c r="J148" s="14"/>
      <c r="N148" s="20"/>
    </row>
    <row r="149" spans="3:26" x14ac:dyDescent="0.2">
      <c r="C149" s="14"/>
      <c r="G149" s="17"/>
      <c r="H149" s="18"/>
      <c r="J149" s="14"/>
      <c r="N149" s="20"/>
    </row>
    <row r="150" spans="3:26" x14ac:dyDescent="0.2">
      <c r="C150" s="14"/>
      <c r="G150" s="17"/>
      <c r="H150" s="18"/>
      <c r="J150" s="14"/>
    </row>
    <row r="151" spans="3:26" x14ac:dyDescent="0.2">
      <c r="C151" s="14"/>
      <c r="G151" s="17"/>
      <c r="H151" s="18"/>
      <c r="J151" s="14"/>
      <c r="N151" s="20"/>
      <c r="R151" s="15"/>
      <c r="S151" s="20"/>
      <c r="X151" s="22"/>
      <c r="Y151" s="15"/>
    </row>
    <row r="152" spans="3:26" x14ac:dyDescent="0.2">
      <c r="C152" s="14"/>
      <c r="G152" s="17"/>
      <c r="H152" s="18"/>
      <c r="J152" s="14"/>
      <c r="R152" s="22"/>
      <c r="S152" s="20"/>
      <c r="T152" s="15"/>
      <c r="U152" s="15"/>
      <c r="V152" s="15"/>
      <c r="W152" s="15"/>
      <c r="X152" s="22"/>
      <c r="Y152" s="15"/>
    </row>
    <row r="153" spans="3:26" x14ac:dyDescent="0.2">
      <c r="C153" s="14"/>
      <c r="G153" s="17"/>
      <c r="H153" s="18"/>
      <c r="J153" s="14"/>
      <c r="N153" s="20"/>
      <c r="P153" s="20"/>
      <c r="R153" s="22"/>
      <c r="S153" s="20"/>
      <c r="T153" s="15"/>
      <c r="U153" s="15"/>
      <c r="V153" s="15"/>
      <c r="W153" s="15"/>
      <c r="X153" s="22"/>
      <c r="Y153" s="15"/>
    </row>
    <row r="154" spans="3:26" x14ac:dyDescent="0.2">
      <c r="C154" s="14"/>
      <c r="G154" s="17"/>
      <c r="H154" s="18"/>
      <c r="J154" s="14"/>
    </row>
    <row r="155" spans="3:26" x14ac:dyDescent="0.2">
      <c r="C155" s="14"/>
      <c r="G155" s="17"/>
      <c r="H155" s="18"/>
      <c r="J155" s="14"/>
    </row>
    <row r="156" spans="3:26" x14ac:dyDescent="0.2">
      <c r="C156" s="14"/>
      <c r="G156" s="17"/>
      <c r="H156" s="16"/>
      <c r="J156" s="14"/>
    </row>
    <row r="157" spans="3:26" x14ac:dyDescent="0.2">
      <c r="C157" s="14"/>
      <c r="G157" s="17"/>
      <c r="H157" s="16"/>
      <c r="J157" s="14"/>
      <c r="R157" s="26"/>
      <c r="S157" s="20"/>
      <c r="W157" s="14"/>
      <c r="X157" s="14"/>
      <c r="Y157" s="27"/>
    </row>
    <row r="158" spans="3:26" x14ac:dyDescent="0.2">
      <c r="C158" s="14"/>
      <c r="G158" s="17"/>
      <c r="H158" s="16"/>
      <c r="J158" s="14"/>
      <c r="R158" s="26"/>
      <c r="S158" s="20"/>
      <c r="X158" s="14"/>
    </row>
    <row r="159" spans="3:26" x14ac:dyDescent="0.2">
      <c r="C159" s="14"/>
      <c r="G159" s="17"/>
      <c r="H159" s="16"/>
      <c r="J159" s="14"/>
    </row>
    <row r="160" spans="3:26" x14ac:dyDescent="0.2">
      <c r="C160" s="14"/>
      <c r="G160" s="17"/>
      <c r="H160" s="16"/>
      <c r="J160" s="14"/>
      <c r="N160" s="20"/>
      <c r="R160" s="15"/>
      <c r="S160" s="20"/>
      <c r="X160" s="22"/>
      <c r="Y160" s="15"/>
    </row>
    <row r="161" spans="3:25" x14ac:dyDescent="0.2">
      <c r="C161" s="14"/>
      <c r="G161" s="17"/>
      <c r="H161" s="16"/>
      <c r="J161" s="14"/>
      <c r="R161" s="22"/>
      <c r="S161" s="20"/>
      <c r="T161" s="15"/>
      <c r="U161" s="15"/>
      <c r="V161" s="15"/>
      <c r="W161" s="15"/>
      <c r="X161" s="22"/>
      <c r="Y161" s="15"/>
    </row>
    <row r="162" spans="3:25" x14ac:dyDescent="0.2">
      <c r="C162" s="14"/>
      <c r="G162" s="17"/>
      <c r="H162" s="16"/>
      <c r="J162" s="14"/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3" spans="3:25" x14ac:dyDescent="0.2">
      <c r="C163" s="14"/>
    </row>
    <row r="164" spans="3:25" x14ac:dyDescent="0.2">
      <c r="C164" s="14"/>
    </row>
    <row r="165" spans="3:25" x14ac:dyDescent="0.2">
      <c r="C165" s="14"/>
      <c r="G165" s="17"/>
      <c r="H165" s="16"/>
      <c r="J165" s="14"/>
      <c r="R165" s="26"/>
      <c r="S165" s="20"/>
      <c r="W165" s="14"/>
      <c r="X165" s="14"/>
      <c r="Y165" s="27"/>
    </row>
    <row r="166" spans="3:25" x14ac:dyDescent="0.2">
      <c r="C166" s="14"/>
      <c r="G166" s="17"/>
      <c r="H166" s="16"/>
      <c r="J166" s="14"/>
      <c r="R166" s="26"/>
      <c r="S166" s="20"/>
      <c r="X166" s="14"/>
    </row>
    <row r="167" spans="3:25" x14ac:dyDescent="0.2">
      <c r="C167" s="14"/>
      <c r="G167" s="17"/>
      <c r="H167" s="16"/>
      <c r="J167" s="14"/>
    </row>
    <row r="168" spans="3:25" x14ac:dyDescent="0.2">
      <c r="C168" s="14"/>
      <c r="G168" s="17"/>
      <c r="H168" s="16"/>
      <c r="J168" s="14"/>
      <c r="N168" s="20"/>
      <c r="R168" s="15"/>
      <c r="S168" s="20"/>
      <c r="X168" s="22"/>
      <c r="Y168" s="15"/>
    </row>
    <row r="169" spans="3:25" x14ac:dyDescent="0.2">
      <c r="C169" s="14"/>
      <c r="G169" s="17"/>
      <c r="H169" s="16"/>
      <c r="J169" s="14"/>
      <c r="R169" s="22"/>
      <c r="S169" s="20"/>
      <c r="T169" s="15"/>
      <c r="U169" s="15"/>
      <c r="V169" s="15"/>
      <c r="W169" s="15"/>
      <c r="X169" s="22"/>
      <c r="Y169" s="15"/>
    </row>
    <row r="170" spans="3:25" x14ac:dyDescent="0.2">
      <c r="C170" s="14"/>
      <c r="G170" s="17"/>
      <c r="H170" s="16"/>
      <c r="J170" s="14"/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1" spans="3:25" x14ac:dyDescent="0.2">
      <c r="C171" s="14"/>
      <c r="G171" s="17"/>
      <c r="H171" s="16"/>
      <c r="J171" s="14"/>
      <c r="N171" s="20"/>
    </row>
    <row r="172" spans="3:25" x14ac:dyDescent="0.2">
      <c r="C172" s="14"/>
      <c r="N172" s="25"/>
      <c r="P172" s="25"/>
      <c r="R172" s="25"/>
      <c r="S172" s="25"/>
      <c r="X172" s="25"/>
    </row>
    <row r="173" spans="3:25" x14ac:dyDescent="0.2">
      <c r="C173" s="14"/>
    </row>
    <row r="174" spans="3:25" x14ac:dyDescent="0.2">
      <c r="C174" s="14"/>
      <c r="N174" s="20"/>
      <c r="R174" s="15"/>
      <c r="S174" s="20"/>
      <c r="X174" s="22"/>
      <c r="Y174" s="15"/>
    </row>
    <row r="175" spans="3:25" x14ac:dyDescent="0.2">
      <c r="C175" s="14"/>
      <c r="R175" s="22"/>
      <c r="S175" s="20"/>
      <c r="T175" s="15"/>
      <c r="U175" s="15"/>
      <c r="V175" s="15"/>
      <c r="W175" s="15"/>
      <c r="X175" s="22"/>
      <c r="Y175" s="15"/>
    </row>
    <row r="176" spans="3:25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7" spans="14:26" x14ac:dyDescent="0.2">
      <c r="N177" s="20"/>
    </row>
    <row r="178" spans="14:26" x14ac:dyDescent="0.2">
      <c r="N178" s="25"/>
      <c r="P178" s="25"/>
      <c r="R178" s="25"/>
      <c r="S178" s="25"/>
      <c r="X178" s="25"/>
    </row>
    <row r="180" spans="14:26" x14ac:dyDescent="0.2">
      <c r="N180" s="20"/>
      <c r="R180" s="15"/>
      <c r="S180" s="20"/>
      <c r="X180" s="22"/>
      <c r="Y180" s="15"/>
    </row>
    <row r="181" spans="14:26" x14ac:dyDescent="0.2">
      <c r="R181" s="22"/>
      <c r="S181" s="20"/>
      <c r="T181" s="15"/>
      <c r="U181" s="15"/>
      <c r="V181" s="15"/>
      <c r="W181" s="15"/>
      <c r="X181" s="22"/>
      <c r="Y181" s="15"/>
    </row>
    <row r="182" spans="14:26" x14ac:dyDescent="0.2"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6" spans="14:26" x14ac:dyDescent="0.2">
      <c r="R186" s="26"/>
      <c r="S186" s="20"/>
      <c r="W186" s="14"/>
      <c r="X186" s="14"/>
      <c r="Y186" s="27"/>
    </row>
    <row r="187" spans="14:26" x14ac:dyDescent="0.2">
      <c r="R187" s="26"/>
      <c r="S187" s="20"/>
      <c r="X187" s="14"/>
      <c r="Z187" s="20"/>
    </row>
    <row r="188" spans="14:26" x14ac:dyDescent="0.2">
      <c r="N188" s="20"/>
      <c r="R188" s="15"/>
      <c r="S188" s="20"/>
      <c r="X188" s="22"/>
      <c r="Y188" s="15"/>
    </row>
    <row r="189" spans="14:26" x14ac:dyDescent="0.2">
      <c r="R189" s="22"/>
      <c r="S189" s="20"/>
      <c r="T189" s="15"/>
      <c r="U189" s="15"/>
      <c r="V189" s="15"/>
      <c r="W189" s="15"/>
      <c r="X189" s="22"/>
      <c r="Y189" s="15"/>
    </row>
    <row r="190" spans="14:26" x14ac:dyDescent="0.2"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14:26" x14ac:dyDescent="0.2">
      <c r="R192" s="26"/>
      <c r="S192" s="20"/>
      <c r="W192" s="14"/>
      <c r="X192" s="14"/>
      <c r="Y192" s="27"/>
    </row>
    <row r="193" spans="14:25" x14ac:dyDescent="0.2">
      <c r="R193" s="26"/>
      <c r="S193" s="20"/>
      <c r="X193" s="14"/>
    </row>
    <row r="195" spans="14:25" x14ac:dyDescent="0.2">
      <c r="N195" s="20"/>
      <c r="R195" s="15"/>
      <c r="S195" s="20"/>
      <c r="X195" s="22"/>
      <c r="Y195" s="15"/>
    </row>
    <row r="196" spans="14:25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5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198" spans="14:25" x14ac:dyDescent="0.2">
      <c r="N198" s="20"/>
    </row>
    <row r="199" spans="14:25" x14ac:dyDescent="0.2">
      <c r="N199" s="25"/>
      <c r="P199" s="25"/>
      <c r="R199" s="25"/>
      <c r="S199" s="25"/>
      <c r="X199" s="25"/>
    </row>
    <row r="201" spans="14:25" x14ac:dyDescent="0.2">
      <c r="N201" s="20"/>
      <c r="R201" s="15"/>
      <c r="S201" s="20"/>
      <c r="X201" s="22"/>
      <c r="Y201" s="15"/>
    </row>
    <row r="202" spans="14:25" x14ac:dyDescent="0.2">
      <c r="R202" s="22"/>
      <c r="S202" s="20"/>
      <c r="T202" s="15"/>
      <c r="U202" s="15"/>
      <c r="V202" s="15"/>
      <c r="W202" s="15"/>
      <c r="X202" s="22"/>
      <c r="Y202" s="15"/>
    </row>
    <row r="203" spans="14:25" x14ac:dyDescent="0.2"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9" spans="14:25" x14ac:dyDescent="0.2">
      <c r="R209" s="26"/>
      <c r="S209" s="20"/>
      <c r="W209" s="14"/>
      <c r="X209" s="14"/>
      <c r="Y209" s="27"/>
    </row>
    <row r="210" spans="14:25" x14ac:dyDescent="0.2">
      <c r="R210" s="26"/>
      <c r="S210" s="20"/>
      <c r="X210" s="14"/>
    </row>
    <row r="212" spans="14:25" x14ac:dyDescent="0.2">
      <c r="N212" s="20"/>
      <c r="R212" s="15"/>
      <c r="S212" s="20"/>
      <c r="X212" s="22"/>
      <c r="Y212" s="15"/>
    </row>
    <row r="213" spans="14:25" x14ac:dyDescent="0.2">
      <c r="R213" s="22"/>
      <c r="S213" s="20"/>
      <c r="T213" s="15"/>
      <c r="U213" s="15"/>
      <c r="V213" s="15"/>
      <c r="W213" s="15"/>
      <c r="X213" s="22"/>
      <c r="Y213" s="15"/>
    </row>
    <row r="214" spans="14:25" x14ac:dyDescent="0.2">
      <c r="N214" s="20"/>
      <c r="P214" s="20"/>
      <c r="R214" s="22"/>
      <c r="S214" s="20"/>
      <c r="T214" s="15"/>
      <c r="U214" s="15"/>
      <c r="V214" s="15"/>
      <c r="W214" s="15"/>
      <c r="X214" s="22"/>
      <c r="Y214" s="15"/>
    </row>
    <row r="216" spans="14:25" x14ac:dyDescent="0.2">
      <c r="R216" s="26"/>
      <c r="S216" s="20"/>
      <c r="W216" s="14"/>
      <c r="X216" s="14"/>
      <c r="Y216" s="27"/>
    </row>
    <row r="217" spans="14:25" x14ac:dyDescent="0.2">
      <c r="R217" s="26"/>
      <c r="S217" s="20"/>
      <c r="X217" s="14"/>
    </row>
    <row r="219" spans="14:25" x14ac:dyDescent="0.2">
      <c r="N219" s="20"/>
      <c r="R219" s="15"/>
      <c r="S219" s="20"/>
      <c r="X219" s="22"/>
      <c r="Y219" s="15"/>
    </row>
    <row r="220" spans="14:25" x14ac:dyDescent="0.2">
      <c r="R220" s="22"/>
      <c r="S220" s="20"/>
      <c r="T220" s="15"/>
      <c r="U220" s="15"/>
      <c r="V220" s="15"/>
      <c r="W220" s="15"/>
      <c r="X220" s="22"/>
      <c r="Y220" s="15"/>
    </row>
    <row r="221" spans="14:25" x14ac:dyDescent="0.2">
      <c r="N221" s="20"/>
      <c r="P221" s="20"/>
      <c r="R221" s="22"/>
      <c r="S221" s="20"/>
      <c r="T221" s="15"/>
      <c r="U221" s="15"/>
      <c r="V221" s="15"/>
      <c r="W221" s="15"/>
      <c r="X221" s="22"/>
      <c r="Y221" s="15"/>
    </row>
    <row r="223" spans="14:25" x14ac:dyDescent="0.2">
      <c r="R223" s="26"/>
      <c r="S223" s="20"/>
      <c r="W223" s="14"/>
      <c r="X223" s="14"/>
      <c r="Y223" s="27"/>
    </row>
    <row r="224" spans="14:25" x14ac:dyDescent="0.2">
      <c r="R224" s="26"/>
      <c r="S224" s="20"/>
      <c r="X224" s="14"/>
    </row>
    <row r="228" spans="14:26" x14ac:dyDescent="0.2">
      <c r="Z228" s="20"/>
    </row>
    <row r="229" spans="14:26" x14ac:dyDescent="0.2">
      <c r="N229" s="20"/>
    </row>
    <row r="230" spans="14:26" x14ac:dyDescent="0.2">
      <c r="N230" s="20"/>
    </row>
    <row r="232" spans="14:26" x14ac:dyDescent="0.2">
      <c r="N232" s="20"/>
      <c r="R232" s="15"/>
      <c r="S232" s="20"/>
      <c r="X232" s="22"/>
      <c r="Y232" s="15"/>
    </row>
    <row r="233" spans="14:26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6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6" spans="14:26" x14ac:dyDescent="0.2">
      <c r="R236" s="26"/>
      <c r="S236" s="20"/>
      <c r="W236" s="14"/>
      <c r="X236" s="14"/>
      <c r="Y236" s="27"/>
    </row>
    <row r="237" spans="14:26" x14ac:dyDescent="0.2">
      <c r="R237" s="26"/>
      <c r="S237" s="20"/>
      <c r="X237" s="14"/>
    </row>
    <row r="239" spans="14:26" x14ac:dyDescent="0.2">
      <c r="N239" s="20"/>
      <c r="R239" s="15"/>
      <c r="S239" s="20"/>
      <c r="X239" s="22"/>
      <c r="Y239" s="15"/>
    </row>
    <row r="240" spans="14:26" x14ac:dyDescent="0.2"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6" spans="14:25" x14ac:dyDescent="0.2">
      <c r="R246" s="26"/>
      <c r="S246" s="20"/>
      <c r="W246" s="14"/>
      <c r="X246" s="14"/>
      <c r="Y246" s="27"/>
    </row>
    <row r="247" spans="14:25" x14ac:dyDescent="0.2">
      <c r="R247" s="26"/>
      <c r="S247" s="20"/>
      <c r="X247" s="14"/>
    </row>
    <row r="249" spans="14:25" x14ac:dyDescent="0.2">
      <c r="N249" s="20"/>
      <c r="R249" s="15"/>
      <c r="S249" s="20"/>
      <c r="X249" s="22"/>
      <c r="Y249" s="15"/>
    </row>
    <row r="250" spans="14:25" x14ac:dyDescent="0.2"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</row>
    <row r="253" spans="14:25" x14ac:dyDescent="0.2">
      <c r="N253" s="25"/>
      <c r="P253" s="25"/>
      <c r="R253" s="25"/>
      <c r="S253" s="25"/>
      <c r="X253" s="25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</row>
    <row r="259" spans="14:25" x14ac:dyDescent="0.2">
      <c r="N259" s="25"/>
      <c r="P259" s="25"/>
      <c r="R259" s="25"/>
      <c r="S259" s="25"/>
      <c r="X259" s="25"/>
    </row>
    <row r="261" spans="14:25" x14ac:dyDescent="0.2">
      <c r="N261" s="20"/>
      <c r="R261" s="15"/>
      <c r="S261" s="20"/>
      <c r="X261" s="22"/>
      <c r="Y261" s="15"/>
    </row>
    <row r="262" spans="14:25" x14ac:dyDescent="0.2"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</row>
    <row r="266" spans="14:25" x14ac:dyDescent="0.2">
      <c r="N266" s="20"/>
      <c r="R266" s="15"/>
      <c r="S266" s="20"/>
      <c r="X266" s="22"/>
      <c r="Y266" s="15"/>
    </row>
    <row r="267" spans="14:25" x14ac:dyDescent="0.2">
      <c r="R267" s="22"/>
      <c r="S267" s="20"/>
      <c r="T267" s="15"/>
      <c r="U267" s="15"/>
      <c r="V267" s="15"/>
      <c r="W267" s="15"/>
      <c r="X267" s="22"/>
      <c r="Y267" s="15"/>
    </row>
    <row r="268" spans="14:25" x14ac:dyDescent="0.2">
      <c r="N268" s="20"/>
      <c r="P268" s="20"/>
      <c r="R268" s="22"/>
      <c r="S268" s="20"/>
      <c r="T268" s="15"/>
      <c r="U268" s="15"/>
      <c r="V268" s="15"/>
      <c r="W268" s="15"/>
      <c r="X268" s="22"/>
      <c r="Y268" s="15"/>
    </row>
    <row r="269" spans="14:25" x14ac:dyDescent="0.2">
      <c r="N269" s="20"/>
    </row>
    <row r="270" spans="14:25" x14ac:dyDescent="0.2">
      <c r="N270" s="25"/>
      <c r="P270" s="25"/>
      <c r="R270" s="25"/>
      <c r="S270" s="25"/>
      <c r="X270" s="25"/>
    </row>
    <row r="272" spans="14:25" x14ac:dyDescent="0.2">
      <c r="N272" s="20"/>
      <c r="R272" s="15"/>
      <c r="S272" s="20"/>
      <c r="X272" s="22"/>
      <c r="Y272" s="15"/>
    </row>
    <row r="273" spans="14:25" x14ac:dyDescent="0.2">
      <c r="R273" s="22"/>
      <c r="S273" s="20"/>
      <c r="T273" s="15"/>
      <c r="U273" s="15"/>
      <c r="V273" s="15"/>
      <c r="W273" s="15"/>
      <c r="X273" s="22"/>
      <c r="Y273" s="15"/>
    </row>
    <row r="274" spans="14:25" x14ac:dyDescent="0.2"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6" spans="14:25" x14ac:dyDescent="0.2">
      <c r="R276" s="26"/>
      <c r="S276" s="20"/>
      <c r="W276" s="14"/>
      <c r="X276" s="14"/>
      <c r="Y276" s="27"/>
    </row>
    <row r="277" spans="14:25" x14ac:dyDescent="0.2">
      <c r="R277" s="26"/>
      <c r="S277" s="20"/>
      <c r="X277" s="14"/>
    </row>
    <row r="280" spans="14:25" x14ac:dyDescent="0.2">
      <c r="N280" s="25"/>
      <c r="P280" s="25"/>
      <c r="R280" s="25"/>
      <c r="S280" s="25"/>
      <c r="X280" s="25"/>
    </row>
    <row r="282" spans="14:25" x14ac:dyDescent="0.2">
      <c r="N282" s="20"/>
      <c r="R282" s="15"/>
      <c r="S282" s="20"/>
      <c r="X282" s="22"/>
      <c r="Y282" s="15"/>
    </row>
    <row r="283" spans="14:25" x14ac:dyDescent="0.2">
      <c r="R283" s="22"/>
      <c r="S283" s="20"/>
      <c r="T283" s="15"/>
      <c r="U283" s="15"/>
      <c r="V283" s="15"/>
      <c r="W283" s="15"/>
      <c r="X283" s="22"/>
      <c r="Y283" s="15"/>
    </row>
    <row r="284" spans="14:25" x14ac:dyDescent="0.2"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86" spans="14:25" x14ac:dyDescent="0.2">
      <c r="R286" s="26"/>
      <c r="S286" s="20"/>
      <c r="W286" s="14"/>
      <c r="X286" s="14"/>
      <c r="Y286" s="27"/>
    </row>
    <row r="287" spans="14:25" x14ac:dyDescent="0.2">
      <c r="R287" s="26"/>
      <c r="S287" s="20"/>
      <c r="X287" s="14"/>
    </row>
    <row r="289" spans="14:25" x14ac:dyDescent="0.2">
      <c r="N289" s="20"/>
      <c r="R289" s="15"/>
      <c r="S289" s="20"/>
      <c r="X289" s="22"/>
      <c r="Y289" s="15"/>
    </row>
    <row r="290" spans="14:25" x14ac:dyDescent="0.2">
      <c r="R290" s="22"/>
      <c r="S290" s="20"/>
      <c r="T290" s="15"/>
      <c r="U290" s="15"/>
      <c r="V290" s="15"/>
      <c r="W290" s="15"/>
      <c r="X290" s="22"/>
      <c r="Y290" s="15"/>
    </row>
    <row r="291" spans="14:25" x14ac:dyDescent="0.2">
      <c r="N291" s="20"/>
      <c r="P291" s="20"/>
      <c r="R291" s="22"/>
      <c r="S291" s="20"/>
      <c r="T291" s="15"/>
      <c r="U291" s="15"/>
      <c r="V291" s="15"/>
      <c r="W291" s="15"/>
      <c r="X291" s="22"/>
      <c r="Y291" s="15"/>
    </row>
    <row r="293" spans="14:25" x14ac:dyDescent="0.2">
      <c r="R293" s="26"/>
      <c r="S293" s="20"/>
      <c r="W293" s="14"/>
      <c r="X293" s="14"/>
      <c r="Y293" s="27"/>
    </row>
    <row r="294" spans="14:25" x14ac:dyDescent="0.2">
      <c r="R294" s="26"/>
      <c r="S294" s="20"/>
      <c r="X294" s="14"/>
    </row>
    <row r="296" spans="14:25" x14ac:dyDescent="0.2">
      <c r="N296" s="20"/>
      <c r="R296" s="15"/>
      <c r="S296" s="20"/>
      <c r="X296" s="22"/>
      <c r="Y296" s="15"/>
    </row>
    <row r="297" spans="14:25" x14ac:dyDescent="0.2">
      <c r="R297" s="22"/>
      <c r="S297" s="20"/>
      <c r="T297" s="15"/>
      <c r="U297" s="15"/>
      <c r="V297" s="15"/>
      <c r="W297" s="15"/>
      <c r="X297" s="22"/>
      <c r="Y297" s="15"/>
    </row>
    <row r="298" spans="14:25" x14ac:dyDescent="0.2">
      <c r="N298" s="20"/>
      <c r="P298" s="20"/>
      <c r="R298" s="22"/>
      <c r="S298" s="20"/>
      <c r="T298" s="15"/>
      <c r="U298" s="15"/>
      <c r="V298" s="15"/>
      <c r="W298" s="15"/>
      <c r="X298" s="22"/>
      <c r="Y298" s="15"/>
    </row>
    <row r="300" spans="14:25" x14ac:dyDescent="0.2">
      <c r="R300" s="26"/>
      <c r="S300" s="20"/>
      <c r="W300" s="14"/>
      <c r="X300" s="14"/>
      <c r="Y300" s="27"/>
    </row>
    <row r="301" spans="14:25" x14ac:dyDescent="0.2">
      <c r="R301" s="26"/>
      <c r="S301" s="20"/>
      <c r="X301" s="14"/>
    </row>
    <row r="310" spans="14:26" x14ac:dyDescent="0.2">
      <c r="Z310" s="20"/>
    </row>
    <row r="311" spans="14:26" x14ac:dyDescent="0.2">
      <c r="N311" s="20"/>
    </row>
    <row r="312" spans="14:26" x14ac:dyDescent="0.2">
      <c r="N312" s="20"/>
    </row>
    <row r="314" spans="14:26" x14ac:dyDescent="0.2">
      <c r="N314" s="20"/>
      <c r="R314" s="15"/>
      <c r="S314" s="20"/>
      <c r="X314" s="22"/>
      <c r="Y314" s="15"/>
    </row>
    <row r="315" spans="14:26" x14ac:dyDescent="0.2">
      <c r="R315" s="22"/>
      <c r="S315" s="20"/>
      <c r="T315" s="15"/>
      <c r="U315" s="15"/>
      <c r="V315" s="15"/>
      <c r="W315" s="15"/>
      <c r="X315" s="22"/>
      <c r="Y315" s="15"/>
    </row>
    <row r="316" spans="14:26" x14ac:dyDescent="0.2"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22" spans="14:25" x14ac:dyDescent="0.2">
      <c r="R322" s="26"/>
      <c r="S322" s="20"/>
      <c r="W322" s="14"/>
      <c r="X322" s="14"/>
      <c r="Y322" s="27"/>
    </row>
    <row r="323" spans="14:25" x14ac:dyDescent="0.2">
      <c r="R323" s="26"/>
      <c r="S323" s="20"/>
      <c r="X323" s="14"/>
    </row>
    <row r="325" spans="14:25" x14ac:dyDescent="0.2">
      <c r="N325" s="20"/>
      <c r="R325" s="15"/>
      <c r="S325" s="20"/>
      <c r="X325" s="22"/>
      <c r="Y325" s="15"/>
    </row>
    <row r="326" spans="14:25" x14ac:dyDescent="0.2">
      <c r="R326" s="22"/>
      <c r="S326" s="20"/>
      <c r="T326" s="15"/>
      <c r="U326" s="15"/>
      <c r="V326" s="15"/>
      <c r="W326" s="15"/>
      <c r="X326" s="22"/>
      <c r="Y326" s="15"/>
    </row>
    <row r="327" spans="14:25" x14ac:dyDescent="0.2"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34" spans="14:25" x14ac:dyDescent="0.2">
      <c r="R334" s="26"/>
      <c r="S334" s="20"/>
      <c r="W334" s="14"/>
      <c r="X334" s="14"/>
      <c r="Y334" s="27"/>
    </row>
    <row r="335" spans="14:25" x14ac:dyDescent="0.2">
      <c r="R335" s="26"/>
      <c r="S335" s="20"/>
      <c r="X335" s="14"/>
    </row>
    <row r="337" spans="14:26" x14ac:dyDescent="0.2">
      <c r="N337" s="20"/>
      <c r="R337" s="15"/>
      <c r="S337" s="20"/>
      <c r="X337" s="22"/>
      <c r="Y337" s="15"/>
    </row>
    <row r="338" spans="14:26" x14ac:dyDescent="0.2">
      <c r="R338" s="22"/>
      <c r="S338" s="20"/>
      <c r="T338" s="15"/>
      <c r="U338" s="15"/>
      <c r="V338" s="15"/>
      <c r="W338" s="15"/>
      <c r="X338" s="22"/>
      <c r="Y338" s="15"/>
    </row>
    <row r="339" spans="14:26" x14ac:dyDescent="0.2"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2" spans="14:26" x14ac:dyDescent="0.2">
      <c r="R342" s="26"/>
      <c r="S342" s="20"/>
      <c r="W342" s="14"/>
      <c r="X342" s="14"/>
      <c r="Y342" s="27"/>
    </row>
    <row r="343" spans="14:26" x14ac:dyDescent="0.2">
      <c r="R343" s="26"/>
      <c r="S343" s="20"/>
      <c r="X343" s="14"/>
    </row>
    <row r="345" spans="14:26" x14ac:dyDescent="0.2">
      <c r="N345" s="20"/>
      <c r="R345" s="15"/>
      <c r="S345" s="20"/>
      <c r="X345" s="22"/>
      <c r="Y345" s="15"/>
    </row>
    <row r="346" spans="14:26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6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8" spans="14:26" x14ac:dyDescent="0.2">
      <c r="N348" s="20"/>
    </row>
    <row r="349" spans="14:26" x14ac:dyDescent="0.2">
      <c r="N349" s="25"/>
      <c r="P349" s="25"/>
      <c r="R349" s="25"/>
      <c r="S349" s="25"/>
      <c r="X349" s="25"/>
      <c r="Z349" s="20"/>
    </row>
    <row r="350" spans="14:26" x14ac:dyDescent="0.2">
      <c r="N350" s="20"/>
      <c r="R350" s="15"/>
      <c r="S350" s="20"/>
      <c r="X350" s="22"/>
      <c r="Y350" s="15"/>
    </row>
    <row r="351" spans="14:26" x14ac:dyDescent="0.2">
      <c r="R351" s="22"/>
      <c r="S351" s="20"/>
      <c r="T351" s="15"/>
      <c r="U351" s="15"/>
      <c r="V351" s="15"/>
      <c r="W351" s="15"/>
      <c r="X351" s="22"/>
      <c r="Y351" s="15"/>
    </row>
    <row r="352" spans="14:26" x14ac:dyDescent="0.2"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4" spans="14:25" x14ac:dyDescent="0.2">
      <c r="R354" s="26"/>
      <c r="S354" s="20"/>
      <c r="W354" s="14"/>
      <c r="X354" s="14"/>
      <c r="Y354" s="27"/>
    </row>
    <row r="355" spans="14:25" x14ac:dyDescent="0.2">
      <c r="R355" s="26"/>
      <c r="S355" s="20"/>
      <c r="X355" s="14"/>
    </row>
    <row r="357" spans="14:25" x14ac:dyDescent="0.2">
      <c r="N357" s="20"/>
      <c r="R357" s="15"/>
      <c r="S357" s="20"/>
      <c r="X357" s="22"/>
      <c r="Y357" s="15"/>
    </row>
    <row r="358" spans="14:25" x14ac:dyDescent="0.2">
      <c r="R358" s="22"/>
      <c r="S358" s="20"/>
      <c r="T358" s="15"/>
      <c r="U358" s="15"/>
      <c r="V358" s="15"/>
      <c r="W358" s="15"/>
      <c r="X358" s="22"/>
      <c r="Y358" s="15"/>
    </row>
    <row r="359" spans="14:25" x14ac:dyDescent="0.2">
      <c r="N359" s="20"/>
      <c r="P359" s="20"/>
      <c r="R359" s="22"/>
      <c r="S359" s="20"/>
      <c r="T359" s="15"/>
      <c r="U359" s="15"/>
      <c r="V359" s="15"/>
      <c r="W359" s="15"/>
      <c r="X359" s="22"/>
      <c r="Y359" s="15"/>
    </row>
    <row r="360" spans="14:25" x14ac:dyDescent="0.2">
      <c r="N360" s="20"/>
    </row>
    <row r="361" spans="14:25" x14ac:dyDescent="0.2">
      <c r="N361" s="25"/>
      <c r="P361" s="25"/>
      <c r="R361" s="25"/>
      <c r="S361" s="25"/>
      <c r="X361" s="25"/>
    </row>
    <row r="363" spans="14:25" x14ac:dyDescent="0.2">
      <c r="N363" s="20"/>
      <c r="R363" s="15"/>
      <c r="S363" s="20"/>
      <c r="X363" s="22"/>
      <c r="Y363" s="15"/>
    </row>
    <row r="364" spans="14:25" x14ac:dyDescent="0.2">
      <c r="R364" s="22"/>
      <c r="S364" s="20"/>
      <c r="T364" s="15"/>
      <c r="U364" s="15"/>
      <c r="V364" s="15"/>
      <c r="W364" s="15"/>
      <c r="X364" s="22"/>
      <c r="Y364" s="15"/>
    </row>
    <row r="365" spans="14:25" x14ac:dyDescent="0.2">
      <c r="N365" s="20"/>
      <c r="P365" s="20"/>
      <c r="R365" s="22"/>
      <c r="S365" s="20"/>
      <c r="T365" s="15"/>
      <c r="U365" s="15"/>
      <c r="V365" s="15"/>
      <c r="W365" s="15"/>
      <c r="X365" s="22"/>
      <c r="Y365" s="15"/>
    </row>
    <row r="367" spans="14:25" x14ac:dyDescent="0.2">
      <c r="R367" s="26"/>
      <c r="S367" s="20"/>
      <c r="W367" s="14"/>
      <c r="X367" s="14"/>
      <c r="Y367" s="27"/>
    </row>
    <row r="368" spans="14:25" x14ac:dyDescent="0.2">
      <c r="R368" s="26"/>
      <c r="S368" s="20"/>
      <c r="X368" s="14"/>
    </row>
    <row r="371" spans="14:25" x14ac:dyDescent="0.2">
      <c r="N371" s="25"/>
      <c r="P371" s="25"/>
      <c r="R371" s="25"/>
      <c r="S371" s="25"/>
      <c r="X371" s="25"/>
    </row>
    <row r="373" spans="14:25" x14ac:dyDescent="0.2">
      <c r="N373" s="20"/>
      <c r="R373" s="15"/>
      <c r="S373" s="20"/>
      <c r="X373" s="22"/>
      <c r="Y373" s="15"/>
    </row>
    <row r="374" spans="14:25" x14ac:dyDescent="0.2">
      <c r="R374" s="22"/>
      <c r="S374" s="20"/>
      <c r="T374" s="15"/>
      <c r="U374" s="15"/>
      <c r="V374" s="15"/>
      <c r="W374" s="15"/>
      <c r="X374" s="22"/>
      <c r="Y374" s="15"/>
    </row>
    <row r="375" spans="14:25" x14ac:dyDescent="0.2">
      <c r="N375" s="20"/>
      <c r="P375" s="20"/>
      <c r="R375" s="22"/>
      <c r="S375" s="20"/>
      <c r="T375" s="15"/>
      <c r="U375" s="15"/>
      <c r="V375" s="15"/>
      <c r="W375" s="15"/>
      <c r="X375" s="22"/>
      <c r="Y375" s="15"/>
    </row>
    <row r="376" spans="14:25" x14ac:dyDescent="0.2">
      <c r="N376" s="20"/>
    </row>
    <row r="377" spans="14:25" x14ac:dyDescent="0.2">
      <c r="N377" s="25"/>
      <c r="P377" s="25"/>
      <c r="R377" s="25"/>
      <c r="S377" s="25"/>
      <c r="X377" s="25"/>
    </row>
    <row r="379" spans="14:25" x14ac:dyDescent="0.2">
      <c r="N379" s="20"/>
      <c r="R379" s="15"/>
      <c r="S379" s="20"/>
      <c r="X379" s="22"/>
      <c r="Y379" s="15"/>
    </row>
    <row r="380" spans="14:25" x14ac:dyDescent="0.2">
      <c r="R380" s="22"/>
      <c r="S380" s="20"/>
      <c r="T380" s="15"/>
      <c r="U380" s="15"/>
      <c r="V380" s="15"/>
      <c r="W380" s="15"/>
      <c r="X380" s="22"/>
      <c r="Y380" s="15"/>
    </row>
    <row r="381" spans="14:25" x14ac:dyDescent="0.2">
      <c r="N381" s="20"/>
      <c r="P381" s="20"/>
      <c r="R381" s="22"/>
      <c r="S381" s="20"/>
      <c r="T381" s="15"/>
      <c r="U381" s="15"/>
      <c r="V381" s="15"/>
      <c r="W381" s="15"/>
      <c r="X381" s="22"/>
      <c r="Y381" s="15"/>
    </row>
    <row r="385" spans="14:26" x14ac:dyDescent="0.2">
      <c r="R385" s="26"/>
      <c r="S385" s="20"/>
      <c r="W385" s="14"/>
      <c r="X385" s="14"/>
      <c r="Y385" s="27"/>
    </row>
    <row r="386" spans="14:26" x14ac:dyDescent="0.2">
      <c r="R386" s="26"/>
      <c r="S386" s="20"/>
      <c r="X386" s="14"/>
    </row>
    <row r="388" spans="14:26" x14ac:dyDescent="0.2">
      <c r="N388" s="20"/>
      <c r="R388" s="15"/>
      <c r="S388" s="20"/>
      <c r="X388" s="22"/>
      <c r="Y388" s="15"/>
    </row>
    <row r="389" spans="14:26" x14ac:dyDescent="0.2">
      <c r="R389" s="22"/>
      <c r="S389" s="20"/>
      <c r="T389" s="15"/>
      <c r="U389" s="15"/>
      <c r="V389" s="15"/>
      <c r="W389" s="15"/>
      <c r="X389" s="22"/>
      <c r="Y389" s="15"/>
    </row>
    <row r="390" spans="14:26" x14ac:dyDescent="0.2">
      <c r="N390" s="20"/>
      <c r="P390" s="20"/>
      <c r="R390" s="22"/>
      <c r="S390" s="20"/>
      <c r="T390" s="15"/>
      <c r="U390" s="15"/>
      <c r="V390" s="15"/>
      <c r="W390" s="15"/>
      <c r="X390" s="22"/>
      <c r="Y390" s="15"/>
    </row>
    <row r="392" spans="14:26" x14ac:dyDescent="0.2">
      <c r="R392" s="26"/>
      <c r="S392" s="20"/>
      <c r="W392" s="14"/>
      <c r="X392" s="14"/>
      <c r="Y392" s="27"/>
    </row>
    <row r="393" spans="14:26" x14ac:dyDescent="0.2">
      <c r="R393" s="26"/>
      <c r="S393" s="20"/>
      <c r="X393" s="14"/>
      <c r="Y393" s="27"/>
      <c r="Z393" s="20"/>
    </row>
  </sheetData>
  <phoneticPr fontId="9" type="noConversion"/>
  <printOptions horizontalCentered="1"/>
  <pageMargins left="0.5" right="0" top="0.75" bottom="0" header="0" footer="0.25"/>
  <pageSetup scale="76" fitToHeight="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408"/>
  <sheetViews>
    <sheetView showGridLines="0" zoomScaleNormal="100" zoomScaleSheetLayoutView="100" workbookViewId="0">
      <pane ySplit="8" topLeftCell="A54" activePane="bottomLeft" state="frozenSplit"/>
      <selection activeCell="B6" sqref="B6"/>
      <selection pane="bottomLeft" activeCell="F72" sqref="F72"/>
    </sheetView>
  </sheetViews>
  <sheetFormatPr defaultColWidth="9.77734375" defaultRowHeight="10" x14ac:dyDescent="0.2"/>
  <cols>
    <col min="1" max="1" width="25.44140625" style="11" customWidth="1"/>
    <col min="2" max="2" width="54" style="20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9" width="13.77734375" style="11" customWidth="1"/>
    <col min="10" max="10" width="15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0.5" x14ac:dyDescent="0.25">
      <c r="A1" s="28"/>
      <c r="B1" s="3"/>
      <c r="C1" s="1"/>
      <c r="D1" s="1"/>
      <c r="E1" s="43"/>
      <c r="F1" s="43"/>
      <c r="G1" s="1"/>
      <c r="H1" s="1"/>
      <c r="I1" s="1"/>
      <c r="J1" s="1"/>
      <c r="K1" s="1"/>
    </row>
    <row r="2" spans="1:11" ht="13" x14ac:dyDescent="0.3">
      <c r="A2" s="40" t="s">
        <v>0</v>
      </c>
      <c r="B2" s="3"/>
      <c r="C2" s="13"/>
      <c r="D2" s="12"/>
      <c r="E2" s="114"/>
      <c r="F2" s="114"/>
      <c r="G2" s="13"/>
      <c r="H2" s="13"/>
      <c r="I2" s="13"/>
      <c r="J2" s="13"/>
      <c r="K2" s="1"/>
    </row>
    <row r="3" spans="1:11" ht="13" x14ac:dyDescent="0.3">
      <c r="A3" s="41" t="s">
        <v>362</v>
      </c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11" ht="13.5" customHeight="1" x14ac:dyDescent="0.25">
      <c r="A4" s="3"/>
      <c r="B4" s="3"/>
      <c r="C4" s="1"/>
      <c r="D4" s="1"/>
      <c r="E4" s="43"/>
      <c r="F4" s="43"/>
      <c r="G4" s="1"/>
      <c r="H4" s="1"/>
      <c r="I4" s="1"/>
      <c r="J4" s="1"/>
      <c r="K4" s="1"/>
    </row>
    <row r="5" spans="1:11" ht="9" customHeight="1" x14ac:dyDescent="0.25">
      <c r="A5" s="3"/>
      <c r="B5" s="3"/>
      <c r="C5" s="1"/>
      <c r="D5" s="1"/>
      <c r="E5" s="43"/>
      <c r="F5" s="43"/>
      <c r="G5" s="1"/>
      <c r="H5" s="1"/>
      <c r="I5" s="1"/>
      <c r="J5" s="1"/>
      <c r="K5" s="1"/>
    </row>
    <row r="6" spans="1:11" s="33" customFormat="1" ht="11.5" x14ac:dyDescent="0.25">
      <c r="A6" s="30"/>
      <c r="B6" s="30"/>
      <c r="C6" s="44" t="s">
        <v>1</v>
      </c>
      <c r="D6" s="44" t="s">
        <v>2</v>
      </c>
      <c r="E6" s="115" t="s">
        <v>3</v>
      </c>
      <c r="F6" s="115" t="s">
        <v>4</v>
      </c>
      <c r="G6" s="31" t="s">
        <v>5</v>
      </c>
      <c r="H6" s="31" t="s">
        <v>6</v>
      </c>
      <c r="I6" s="44" t="s">
        <v>7</v>
      </c>
      <c r="J6" s="31" t="s">
        <v>8</v>
      </c>
      <c r="K6" s="32"/>
    </row>
    <row r="7" spans="1:11" s="33" customFormat="1" ht="11.5" x14ac:dyDescent="0.25">
      <c r="A7" s="34" t="s">
        <v>9</v>
      </c>
      <c r="B7" s="30"/>
      <c r="C7" s="45" t="s">
        <v>10</v>
      </c>
      <c r="D7" s="46"/>
      <c r="E7" s="116" t="s">
        <v>11</v>
      </c>
      <c r="F7" s="116" t="s">
        <v>12</v>
      </c>
      <c r="G7" s="35" t="s">
        <v>13</v>
      </c>
      <c r="H7" s="35" t="s">
        <v>14</v>
      </c>
      <c r="I7" s="46"/>
      <c r="J7" s="35" t="s">
        <v>15</v>
      </c>
      <c r="K7" s="32"/>
    </row>
    <row r="8" spans="1:11" s="33" customFormat="1" ht="11.5" x14ac:dyDescent="0.25">
      <c r="A8" s="36" t="s">
        <v>16</v>
      </c>
      <c r="B8" s="36" t="s">
        <v>17</v>
      </c>
      <c r="C8" s="47" t="s">
        <v>360</v>
      </c>
      <c r="D8" s="47" t="s">
        <v>361</v>
      </c>
      <c r="E8" s="117" t="s">
        <v>361</v>
      </c>
      <c r="F8" s="117" t="s">
        <v>18</v>
      </c>
      <c r="G8" s="37" t="s">
        <v>19</v>
      </c>
      <c r="H8" s="37" t="s">
        <v>20</v>
      </c>
      <c r="I8" s="47" t="s">
        <v>21</v>
      </c>
      <c r="J8" s="38" t="s">
        <v>340</v>
      </c>
      <c r="K8" s="32"/>
    </row>
    <row r="9" spans="1:11" s="33" customFormat="1" ht="11.5" x14ac:dyDescent="0.25">
      <c r="A9" s="34"/>
      <c r="B9" s="34"/>
      <c r="C9" s="143"/>
      <c r="D9" s="143"/>
      <c r="E9" s="118"/>
      <c r="F9" s="118"/>
      <c r="G9" s="34"/>
      <c r="H9" s="34"/>
      <c r="I9" s="144"/>
      <c r="J9" s="34"/>
      <c r="K9" s="32"/>
    </row>
    <row r="10" spans="1:11" ht="10.5" x14ac:dyDescent="0.25">
      <c r="A10" s="29" t="s">
        <v>37</v>
      </c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ht="8.15" customHeight="1" x14ac:dyDescent="0.25">
      <c r="A11" s="29"/>
      <c r="B11" s="3"/>
      <c r="C11" s="4"/>
      <c r="D11" s="5"/>
      <c r="E11" s="6"/>
      <c r="F11" s="6"/>
      <c r="G11" s="7"/>
      <c r="H11" s="6"/>
      <c r="I11" s="8"/>
      <c r="J11" s="8"/>
      <c r="K11" s="1"/>
    </row>
    <row r="12" spans="1:11" ht="10.5" x14ac:dyDescent="0.25">
      <c r="A12" s="20" t="s">
        <v>96</v>
      </c>
      <c r="B12" s="20" t="s">
        <v>97</v>
      </c>
      <c r="C12" s="48">
        <v>1780065</v>
      </c>
      <c r="D12" s="53">
        <v>37278</v>
      </c>
      <c r="E12" s="49">
        <v>3581</v>
      </c>
      <c r="F12" s="49">
        <v>5210</v>
      </c>
      <c r="G12" s="50">
        <f>ROUND(F12/E12,5)</f>
        <v>1.4549000000000001</v>
      </c>
      <c r="H12" s="51">
        <f>ROUND(C12/I12*G12,2)</f>
        <v>227.32</v>
      </c>
      <c r="I12" s="24">
        <v>11393</v>
      </c>
      <c r="J12" s="52">
        <f t="shared" ref="J12:J31" si="0">ROUND(C12*G12,0)*(1.013)</f>
        <v>2623484.6209999998</v>
      </c>
      <c r="K12" s="1"/>
    </row>
    <row r="13" spans="1:11" ht="10.5" x14ac:dyDescent="0.25">
      <c r="A13" s="20" t="s">
        <v>40</v>
      </c>
      <c r="B13" s="20" t="s">
        <v>72</v>
      </c>
      <c r="C13" s="58">
        <f>I13*133.06</f>
        <v>6099470.4000000004</v>
      </c>
      <c r="D13" s="53">
        <v>37424</v>
      </c>
      <c r="E13" s="49">
        <v>3624</v>
      </c>
      <c r="F13" s="49">
        <v>5210</v>
      </c>
      <c r="G13" s="50">
        <f>ROUND(F13/E13,5)</f>
        <v>1.43764</v>
      </c>
      <c r="H13" s="51">
        <f>ROUND(C13/I13*G13,2)</f>
        <v>191.29</v>
      </c>
      <c r="I13" s="24">
        <v>45840</v>
      </c>
      <c r="J13" s="52">
        <f t="shared" si="0"/>
        <v>8882837.9589999989</v>
      </c>
      <c r="K13" s="1"/>
    </row>
    <row r="14" spans="1:11" ht="10.5" x14ac:dyDescent="0.25">
      <c r="A14" s="20" t="s">
        <v>49</v>
      </c>
      <c r="B14" s="20" t="s">
        <v>73</v>
      </c>
      <c r="C14" s="58">
        <f>I14*129.62</f>
        <v>20551639.859999999</v>
      </c>
      <c r="D14" s="53">
        <v>37348</v>
      </c>
      <c r="E14" s="49">
        <v>3583</v>
      </c>
      <c r="F14" s="49">
        <v>5210</v>
      </c>
      <c r="G14" s="50">
        <f>ROUND(F14/E14,5)</f>
        <v>1.4540900000000001</v>
      </c>
      <c r="H14" s="51">
        <f>ROUND(C14/I14*G14,2)</f>
        <v>188.48</v>
      </c>
      <c r="I14" s="24">
        <v>158553</v>
      </c>
      <c r="J14" s="52">
        <f t="shared" si="0"/>
        <v>30272425.141999997</v>
      </c>
      <c r="K14" s="1"/>
    </row>
    <row r="15" spans="1:11" ht="10.5" x14ac:dyDescent="0.25">
      <c r="A15" s="20" t="s">
        <v>59</v>
      </c>
      <c r="B15" s="20" t="s">
        <v>74</v>
      </c>
      <c r="C15" s="58">
        <f>I15*132.75</f>
        <v>13872375</v>
      </c>
      <c r="D15" s="53">
        <v>37529</v>
      </c>
      <c r="E15" s="49">
        <v>3655</v>
      </c>
      <c r="F15" s="49">
        <v>5210</v>
      </c>
      <c r="G15" s="50">
        <f>ROUND(F15/E15,5)</f>
        <v>1.42544</v>
      </c>
      <c r="H15" s="51">
        <f>ROUND(C15/I15*G15,2)</f>
        <v>189.23</v>
      </c>
      <c r="I15" s="24">
        <v>104500</v>
      </c>
      <c r="J15" s="52">
        <f t="shared" si="0"/>
        <v>20031303.093999997</v>
      </c>
      <c r="K15" s="1"/>
    </row>
    <row r="16" spans="1:11" ht="10.5" x14ac:dyDescent="0.25">
      <c r="A16" s="20" t="s">
        <v>31</v>
      </c>
      <c r="B16" s="20" t="s">
        <v>84</v>
      </c>
      <c r="C16" s="58">
        <v>4641335</v>
      </c>
      <c r="D16" s="53">
        <v>37308</v>
      </c>
      <c r="E16" s="49">
        <v>3581</v>
      </c>
      <c r="F16" s="49">
        <v>5210</v>
      </c>
      <c r="G16" s="50">
        <f>ROUND(F16/E16,5)</f>
        <v>1.4549000000000001</v>
      </c>
      <c r="H16" s="51">
        <f>ROUND(C16/I16*G16,2)</f>
        <v>212.18</v>
      </c>
      <c r="I16" s="24">
        <v>31825</v>
      </c>
      <c r="J16" s="52">
        <f t="shared" si="0"/>
        <v>6840462.8139999993</v>
      </c>
      <c r="K16" s="1"/>
    </row>
    <row r="17" spans="1:23" ht="10.5" x14ac:dyDescent="0.25">
      <c r="A17" s="20" t="s">
        <v>94</v>
      </c>
      <c r="B17" s="20" t="s">
        <v>95</v>
      </c>
      <c r="C17" s="48">
        <v>2299961.33</v>
      </c>
      <c r="D17" s="53">
        <v>37390</v>
      </c>
      <c r="E17" s="49">
        <v>3612</v>
      </c>
      <c r="F17" s="49">
        <v>5210</v>
      </c>
      <c r="G17" s="50">
        <f t="shared" ref="G17:G31" si="1">ROUND(F17/E17,5)</f>
        <v>1.44241</v>
      </c>
      <c r="H17" s="51">
        <f t="shared" ref="H17:H31" si="2">ROUND(C17/I17*G17,2)</f>
        <v>217.06</v>
      </c>
      <c r="I17" s="24">
        <v>15284</v>
      </c>
      <c r="J17" s="52">
        <f t="shared" si="0"/>
        <v>3360614.3309999998</v>
      </c>
      <c r="K17" s="1"/>
    </row>
    <row r="18" spans="1:23" ht="10.5" x14ac:dyDescent="0.25">
      <c r="A18" s="20" t="s">
        <v>32</v>
      </c>
      <c r="B18" s="20" t="s">
        <v>86</v>
      </c>
      <c r="C18" s="48">
        <v>3908200</v>
      </c>
      <c r="D18" s="53">
        <v>37561</v>
      </c>
      <c r="E18" s="49">
        <v>3654</v>
      </c>
      <c r="F18" s="49">
        <v>5210</v>
      </c>
      <c r="G18" s="50">
        <f t="shared" si="1"/>
        <v>1.4258299999999999</v>
      </c>
      <c r="H18" s="51">
        <f t="shared" si="2"/>
        <v>163.21</v>
      </c>
      <c r="I18" s="24">
        <v>34142</v>
      </c>
      <c r="J18" s="52">
        <f t="shared" si="0"/>
        <v>5644870.5769999996</v>
      </c>
      <c r="K18" s="1"/>
    </row>
    <row r="19" spans="1:23" ht="10.5" x14ac:dyDescent="0.25">
      <c r="A19" s="20" t="s">
        <v>33</v>
      </c>
      <c r="B19" s="20" t="s">
        <v>108</v>
      </c>
      <c r="C19" s="48">
        <v>5565026.2999999998</v>
      </c>
      <c r="D19" s="53">
        <v>37460</v>
      </c>
      <c r="E19" s="49">
        <v>3652</v>
      </c>
      <c r="F19" s="49">
        <v>5210</v>
      </c>
      <c r="G19" s="50">
        <f t="shared" si="1"/>
        <v>1.42662</v>
      </c>
      <c r="H19" s="51">
        <f t="shared" si="2"/>
        <v>200.43</v>
      </c>
      <c r="I19" s="24">
        <v>39610</v>
      </c>
      <c r="J19" s="52">
        <f t="shared" si="0"/>
        <v>8042387.3139999993</v>
      </c>
      <c r="K19" s="1"/>
    </row>
    <row r="20" spans="1:23" ht="10.5" x14ac:dyDescent="0.25">
      <c r="A20" s="20" t="s">
        <v>25</v>
      </c>
      <c r="B20" s="20" t="s">
        <v>68</v>
      </c>
      <c r="C20" s="48">
        <v>21112916</v>
      </c>
      <c r="D20" s="53">
        <v>37348</v>
      </c>
      <c r="E20" s="49">
        <v>3583</v>
      </c>
      <c r="F20" s="49">
        <v>5210</v>
      </c>
      <c r="G20" s="50">
        <f t="shared" si="1"/>
        <v>1.4540900000000001</v>
      </c>
      <c r="H20" s="51">
        <f t="shared" si="2"/>
        <v>199.57</v>
      </c>
      <c r="I20" s="24">
        <v>153834</v>
      </c>
      <c r="J20" s="52">
        <f t="shared" si="0"/>
        <v>31099181.039999995</v>
      </c>
      <c r="K20" s="1"/>
    </row>
    <row r="21" spans="1:23" ht="10.5" x14ac:dyDescent="0.25">
      <c r="A21" s="20" t="s">
        <v>96</v>
      </c>
      <c r="B21" s="20" t="s">
        <v>98</v>
      </c>
      <c r="C21" s="48">
        <v>3944110</v>
      </c>
      <c r="D21" s="53">
        <v>37431</v>
      </c>
      <c r="E21" s="49">
        <v>3624</v>
      </c>
      <c r="F21" s="49">
        <v>5210</v>
      </c>
      <c r="G21" s="50">
        <f t="shared" si="1"/>
        <v>1.43764</v>
      </c>
      <c r="H21" s="51">
        <f t="shared" si="2"/>
        <v>174.48</v>
      </c>
      <c r="I21" s="24">
        <v>32497</v>
      </c>
      <c r="J21" s="52">
        <f t="shared" si="0"/>
        <v>5743922.7299999995</v>
      </c>
      <c r="K21" s="1"/>
    </row>
    <row r="22" spans="1:23" ht="10.5" x14ac:dyDescent="0.25">
      <c r="A22" s="20" t="s">
        <v>104</v>
      </c>
      <c r="B22" s="20" t="s">
        <v>105</v>
      </c>
      <c r="C22" s="48">
        <v>1959000</v>
      </c>
      <c r="D22" s="53">
        <v>37666</v>
      </c>
      <c r="E22" s="49">
        <v>3655</v>
      </c>
      <c r="F22" s="49">
        <v>5210</v>
      </c>
      <c r="G22" s="50">
        <f>ROUND(F22/E22,5)</f>
        <v>1.42544</v>
      </c>
      <c r="H22" s="51">
        <f>ROUND(C22/I22*G22,2)</f>
        <v>127.39</v>
      </c>
      <c r="I22" s="24">
        <v>21920</v>
      </c>
      <c r="J22" s="52">
        <f>ROUND(C22*G22,0)*(1.013)</f>
        <v>2828738.6809999999</v>
      </c>
      <c r="K22" s="1"/>
    </row>
    <row r="23" spans="1:23" ht="10.5" x14ac:dyDescent="0.25">
      <c r="A23" s="20" t="s">
        <v>56</v>
      </c>
      <c r="B23" s="20" t="s">
        <v>131</v>
      </c>
      <c r="C23" s="48">
        <v>517295</v>
      </c>
      <c r="D23" s="53">
        <v>37719</v>
      </c>
      <c r="E23" s="49">
        <v>3652</v>
      </c>
      <c r="F23" s="49">
        <v>5210</v>
      </c>
      <c r="G23" s="50">
        <f t="shared" si="1"/>
        <v>1.42662</v>
      </c>
      <c r="H23" s="51">
        <f t="shared" si="2"/>
        <v>184.5</v>
      </c>
      <c r="I23" s="24">
        <v>4000</v>
      </c>
      <c r="J23" s="52">
        <f t="shared" si="0"/>
        <v>747576.77899999998</v>
      </c>
      <c r="K23" s="1"/>
    </row>
    <row r="24" spans="1:23" ht="10.5" x14ac:dyDescent="0.25">
      <c r="A24" s="55" t="s">
        <v>23</v>
      </c>
      <c r="B24" s="88" t="s">
        <v>136</v>
      </c>
      <c r="C24" s="73">
        <v>2406475</v>
      </c>
      <c r="D24" s="89">
        <v>38338</v>
      </c>
      <c r="E24" s="120">
        <v>4123</v>
      </c>
      <c r="F24" s="49">
        <v>5210</v>
      </c>
      <c r="G24" s="50">
        <f t="shared" si="1"/>
        <v>1.2636400000000001</v>
      </c>
      <c r="H24" s="51">
        <f t="shared" si="2"/>
        <v>202.12</v>
      </c>
      <c r="I24" s="90">
        <v>15045</v>
      </c>
      <c r="J24" s="52">
        <f t="shared" si="0"/>
        <v>3080449.9339999999</v>
      </c>
    </row>
    <row r="25" spans="1:23" ht="10.5" x14ac:dyDescent="0.25">
      <c r="A25" s="55" t="s">
        <v>24</v>
      </c>
      <c r="B25" s="88" t="s">
        <v>138</v>
      </c>
      <c r="C25" s="91">
        <v>10193814</v>
      </c>
      <c r="D25" s="89">
        <v>38147</v>
      </c>
      <c r="E25" s="120">
        <v>3996</v>
      </c>
      <c r="F25" s="49">
        <v>5210</v>
      </c>
      <c r="G25" s="50">
        <f t="shared" si="1"/>
        <v>1.3038000000000001</v>
      </c>
      <c r="H25" s="51">
        <f t="shared" si="2"/>
        <v>229.81</v>
      </c>
      <c r="I25" s="90">
        <v>57834</v>
      </c>
      <c r="J25" s="52">
        <f t="shared" si="0"/>
        <v>13463474.034999998</v>
      </c>
    </row>
    <row r="26" spans="1:23" ht="10.5" x14ac:dyDescent="0.25">
      <c r="A26" s="20" t="s">
        <v>33</v>
      </c>
      <c r="B26" s="72" t="s">
        <v>154</v>
      </c>
      <c r="C26" s="73">
        <v>7443352</v>
      </c>
      <c r="D26" s="74">
        <v>38138</v>
      </c>
      <c r="E26" s="49">
        <v>3956</v>
      </c>
      <c r="F26" s="49">
        <v>5210</v>
      </c>
      <c r="G26" s="61">
        <f>ROUND(F26/E26,5)</f>
        <v>1.3169900000000001</v>
      </c>
      <c r="H26" s="51">
        <f>ROUND(C26/I26*G26,2)</f>
        <v>231.43</v>
      </c>
      <c r="I26" s="75">
        <v>42357</v>
      </c>
      <c r="J26" s="52">
        <f t="shared" si="0"/>
        <v>9930256.6599999983</v>
      </c>
      <c r="K26" s="1"/>
    </row>
    <row r="27" spans="1:23" ht="10.5" x14ac:dyDescent="0.25">
      <c r="A27" s="20" t="s">
        <v>33</v>
      </c>
      <c r="B27" s="72" t="s">
        <v>155</v>
      </c>
      <c r="C27" s="73">
        <v>6596059</v>
      </c>
      <c r="D27" s="74">
        <v>38252</v>
      </c>
      <c r="E27" s="49">
        <v>4102</v>
      </c>
      <c r="F27" s="49">
        <v>5210</v>
      </c>
      <c r="G27" s="61">
        <f t="shared" si="1"/>
        <v>1.2701100000000001</v>
      </c>
      <c r="H27" s="51">
        <f t="shared" si="2"/>
        <v>247.59</v>
      </c>
      <c r="I27" s="75">
        <v>33837</v>
      </c>
      <c r="J27" s="52">
        <f t="shared" si="0"/>
        <v>8486630.3599999994</v>
      </c>
      <c r="K27" s="1"/>
    </row>
    <row r="28" spans="1:23" ht="10.5" x14ac:dyDescent="0.25">
      <c r="A28" s="20" t="s">
        <v>33</v>
      </c>
      <c r="B28" s="72" t="s">
        <v>162</v>
      </c>
      <c r="C28" s="73">
        <v>12533182</v>
      </c>
      <c r="D28" s="74">
        <v>38521</v>
      </c>
      <c r="E28" s="49">
        <v>4195</v>
      </c>
      <c r="F28" s="49">
        <v>5210</v>
      </c>
      <c r="G28" s="61">
        <f t="shared" si="1"/>
        <v>1.2419500000000001</v>
      </c>
      <c r="H28" s="51">
        <f t="shared" si="2"/>
        <v>172.56</v>
      </c>
      <c r="I28" s="75">
        <v>90203</v>
      </c>
      <c r="J28" s="52">
        <f t="shared" si="0"/>
        <v>15767937.604999999</v>
      </c>
      <c r="K28" s="1"/>
    </row>
    <row r="29" spans="1:23" ht="10.5" x14ac:dyDescent="0.25">
      <c r="A29" s="20" t="s">
        <v>114</v>
      </c>
      <c r="B29" s="72" t="s">
        <v>167</v>
      </c>
      <c r="C29" s="73">
        <v>2944214</v>
      </c>
      <c r="D29" s="74">
        <v>38581</v>
      </c>
      <c r="E29" s="49">
        <v>4210</v>
      </c>
      <c r="F29" s="49">
        <v>5210</v>
      </c>
      <c r="G29" s="61">
        <f t="shared" si="1"/>
        <v>1.23753</v>
      </c>
      <c r="H29" s="51">
        <f t="shared" si="2"/>
        <v>253.38</v>
      </c>
      <c r="I29" s="75">
        <v>14380</v>
      </c>
      <c r="J29" s="52">
        <f t="shared" si="0"/>
        <v>3690919.1889999998</v>
      </c>
      <c r="K29" s="1"/>
    </row>
    <row r="30" spans="1:23" ht="10.5" x14ac:dyDescent="0.25">
      <c r="A30" s="20" t="s">
        <v>114</v>
      </c>
      <c r="B30" s="72" t="s">
        <v>170</v>
      </c>
      <c r="C30" s="73">
        <v>1952163</v>
      </c>
      <c r="D30" s="74">
        <v>38687</v>
      </c>
      <c r="E30" s="49">
        <v>4329</v>
      </c>
      <c r="F30" s="49">
        <v>5210</v>
      </c>
      <c r="G30" s="61">
        <f t="shared" si="1"/>
        <v>1.2035100000000001</v>
      </c>
      <c r="H30" s="51">
        <f t="shared" si="2"/>
        <v>287.5</v>
      </c>
      <c r="I30" s="75">
        <v>8172</v>
      </c>
      <c r="J30" s="52">
        <f t="shared" si="0"/>
        <v>2379990.8239999996</v>
      </c>
      <c r="K30" s="1"/>
    </row>
    <row r="31" spans="1:23" x14ac:dyDescent="0.2">
      <c r="A31" s="20" t="s">
        <v>40</v>
      </c>
      <c r="B31" s="11" t="s">
        <v>172</v>
      </c>
      <c r="C31" s="54">
        <f>3017139</f>
        <v>3017139</v>
      </c>
      <c r="D31" s="74">
        <v>38385</v>
      </c>
      <c r="E31" s="49">
        <v>4116</v>
      </c>
      <c r="F31" s="49">
        <v>5210</v>
      </c>
      <c r="G31" s="61">
        <f t="shared" si="1"/>
        <v>1.26579</v>
      </c>
      <c r="H31" s="51">
        <f t="shared" si="2"/>
        <v>193.37</v>
      </c>
      <c r="I31" s="87">
        <v>19750</v>
      </c>
      <c r="J31" s="52">
        <f t="shared" si="0"/>
        <v>3868711.8319999995</v>
      </c>
    </row>
    <row r="32" spans="1:23" s="19" customFormat="1" ht="10.5" x14ac:dyDescent="0.25">
      <c r="A32" s="76" t="s">
        <v>41</v>
      </c>
      <c r="B32" s="19" t="s">
        <v>229</v>
      </c>
      <c r="C32" s="83">
        <v>21620191.539999999</v>
      </c>
      <c r="D32" s="155">
        <v>38376</v>
      </c>
      <c r="E32" s="122">
        <v>4112</v>
      </c>
      <c r="F32" s="49">
        <v>5210</v>
      </c>
      <c r="G32" s="146">
        <f>ROUND(F32/E32,5)</f>
        <v>1.26702</v>
      </c>
      <c r="H32" s="126">
        <f>ROUND(C32/I32*G32,2)</f>
        <v>267.83</v>
      </c>
      <c r="I32" s="84">
        <v>102278</v>
      </c>
      <c r="J32" s="127">
        <f>ROUND(C32*G32,0)*(1.013)</f>
        <v>27749326.794999998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</row>
    <row r="33" spans="1:23" s="19" customFormat="1" ht="10.5" x14ac:dyDescent="0.25">
      <c r="A33" s="76" t="s">
        <v>41</v>
      </c>
      <c r="B33" s="19" t="s">
        <v>230</v>
      </c>
      <c r="C33" s="83">
        <v>13527905.619999999</v>
      </c>
      <c r="D33" s="155">
        <v>38376</v>
      </c>
      <c r="E33" s="122">
        <v>4112</v>
      </c>
      <c r="F33" s="49">
        <v>5210</v>
      </c>
      <c r="G33" s="146">
        <f>ROUND(F33/E33,5)</f>
        <v>1.26702</v>
      </c>
      <c r="H33" s="126">
        <f>ROUND(C33/I33*G33,2)</f>
        <v>260.52</v>
      </c>
      <c r="I33" s="84">
        <v>65791</v>
      </c>
      <c r="J33" s="127">
        <f>ROUND(C33*G33,0)*(1.013)</f>
        <v>17362948.650999997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</row>
    <row r="34" spans="1:23" s="19" customFormat="1" ht="10.5" x14ac:dyDescent="0.25">
      <c r="A34" s="76" t="s">
        <v>70</v>
      </c>
      <c r="B34" s="19" t="s">
        <v>223</v>
      </c>
      <c r="C34" s="83">
        <v>4331608</v>
      </c>
      <c r="D34" s="155">
        <v>38616</v>
      </c>
      <c r="E34" s="122">
        <v>4242</v>
      </c>
      <c r="F34" s="49">
        <v>5210</v>
      </c>
      <c r="G34" s="146">
        <f>ROUND(F34/E34,5)</f>
        <v>1.2281899999999999</v>
      </c>
      <c r="H34" s="126">
        <f>ROUND(C34/I34*G34,2)</f>
        <v>206.26</v>
      </c>
      <c r="I34" s="84">
        <v>25793</v>
      </c>
      <c r="J34" s="127">
        <f>ROUND(C34*G34,0)*(1.013)</f>
        <v>5389198.493999999</v>
      </c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</row>
    <row r="35" spans="1:23" s="19" customFormat="1" x14ac:dyDescent="0.2">
      <c r="A35" s="76" t="s">
        <v>27</v>
      </c>
      <c r="B35" s="19" t="s">
        <v>184</v>
      </c>
      <c r="C35" s="145">
        <v>12020513.779999999</v>
      </c>
      <c r="D35" s="80">
        <v>38826</v>
      </c>
      <c r="E35" s="122">
        <v>4335</v>
      </c>
      <c r="F35" s="49">
        <v>5210</v>
      </c>
      <c r="G35" s="146">
        <f t="shared" ref="G35:G52" si="3">ROUND(F35/E35,5)</f>
        <v>1.2018500000000001</v>
      </c>
      <c r="H35" s="126">
        <f t="shared" ref="H35:H52" si="4">ROUND(C35/I35*G35,2)</f>
        <v>266.72000000000003</v>
      </c>
      <c r="I35" s="84">
        <v>54165</v>
      </c>
      <c r="J35" s="127">
        <f t="shared" ref="J35:J67" si="5">ROUND(C35*G35,0)*(1.013)</f>
        <v>14634663.101999998</v>
      </c>
    </row>
    <row r="36" spans="1:23" s="19" customFormat="1" x14ac:dyDescent="0.2">
      <c r="A36" s="76" t="s">
        <v>58</v>
      </c>
      <c r="B36" s="19" t="s">
        <v>185</v>
      </c>
      <c r="C36" s="145">
        <v>5982852</v>
      </c>
      <c r="D36" s="80">
        <v>38950</v>
      </c>
      <c r="E36" s="122">
        <v>4359</v>
      </c>
      <c r="F36" s="49">
        <v>5210</v>
      </c>
      <c r="G36" s="146">
        <f t="shared" si="3"/>
        <v>1.19523</v>
      </c>
      <c r="H36" s="126">
        <f t="shared" si="4"/>
        <v>158.91</v>
      </c>
      <c r="I36" s="84">
        <v>45000</v>
      </c>
      <c r="J36" s="127">
        <f t="shared" si="5"/>
        <v>7243845.4919999996</v>
      </c>
    </row>
    <row r="37" spans="1:23" s="19" customFormat="1" x14ac:dyDescent="0.2">
      <c r="A37" s="76" t="s">
        <v>188</v>
      </c>
      <c r="B37" s="19" t="s">
        <v>189</v>
      </c>
      <c r="C37" s="145">
        <v>8737814</v>
      </c>
      <c r="D37" s="80">
        <v>38913</v>
      </c>
      <c r="E37" s="122">
        <v>4356</v>
      </c>
      <c r="F37" s="49">
        <v>5210</v>
      </c>
      <c r="G37" s="146">
        <f t="shared" si="3"/>
        <v>1.1960500000000001</v>
      </c>
      <c r="H37" s="126">
        <f t="shared" si="4"/>
        <v>195.14</v>
      </c>
      <c r="I37" s="84">
        <v>53556</v>
      </c>
      <c r="J37" s="127">
        <f t="shared" si="5"/>
        <v>10586723.205999998</v>
      </c>
    </row>
    <row r="38" spans="1:23" s="19" customFormat="1" x14ac:dyDescent="0.2">
      <c r="A38" s="76" t="s">
        <v>56</v>
      </c>
      <c r="B38" s="19" t="s">
        <v>191</v>
      </c>
      <c r="C38" s="145">
        <v>7197283</v>
      </c>
      <c r="D38" s="80">
        <v>38920</v>
      </c>
      <c r="E38" s="122">
        <v>4356</v>
      </c>
      <c r="F38" s="49">
        <v>5210</v>
      </c>
      <c r="G38" s="146">
        <f t="shared" si="3"/>
        <v>1.1960500000000001</v>
      </c>
      <c r="H38" s="126">
        <f t="shared" si="4"/>
        <v>191.63</v>
      </c>
      <c r="I38" s="84">
        <v>44922</v>
      </c>
      <c r="J38" s="127">
        <f t="shared" si="5"/>
        <v>8720218.0299999993</v>
      </c>
    </row>
    <row r="39" spans="1:23" s="19" customFormat="1" ht="10.5" x14ac:dyDescent="0.25">
      <c r="A39" s="76" t="s">
        <v>43</v>
      </c>
      <c r="B39" s="19" t="s">
        <v>225</v>
      </c>
      <c r="C39" s="83">
        <v>1493242</v>
      </c>
      <c r="D39" s="155">
        <v>38903</v>
      </c>
      <c r="E39" s="122">
        <v>4356</v>
      </c>
      <c r="F39" s="49">
        <v>5210</v>
      </c>
      <c r="G39" s="146">
        <f>ROUND(F39/E39,5)</f>
        <v>1.1960500000000001</v>
      </c>
      <c r="H39" s="126">
        <f>ROUND(C39/I39*G39,2)</f>
        <v>192.29</v>
      </c>
      <c r="I39" s="84">
        <v>9288</v>
      </c>
      <c r="J39" s="127">
        <f>ROUND(C39*G39,0)*(1.013)</f>
        <v>1809209.8959999997</v>
      </c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</row>
    <row r="40" spans="1:23" s="19" customFormat="1" x14ac:dyDescent="0.2">
      <c r="A40" s="76" t="s">
        <v>41</v>
      </c>
      <c r="B40" s="19" t="s">
        <v>192</v>
      </c>
      <c r="C40" s="145">
        <v>7831579</v>
      </c>
      <c r="D40" s="80">
        <v>39084</v>
      </c>
      <c r="E40" s="122">
        <v>4335</v>
      </c>
      <c r="F40" s="49">
        <v>5210</v>
      </c>
      <c r="G40" s="146">
        <f t="shared" si="3"/>
        <v>1.2018500000000001</v>
      </c>
      <c r="H40" s="126">
        <f t="shared" si="4"/>
        <v>170.72</v>
      </c>
      <c r="I40" s="84">
        <v>55135</v>
      </c>
      <c r="J40" s="127">
        <f t="shared" si="5"/>
        <v>9534743.9789999984</v>
      </c>
    </row>
    <row r="41" spans="1:23" s="19" customFormat="1" ht="10.5" x14ac:dyDescent="0.25">
      <c r="A41" s="76" t="s">
        <v>54</v>
      </c>
      <c r="B41" s="19" t="s">
        <v>215</v>
      </c>
      <c r="C41" s="145">
        <v>6588115</v>
      </c>
      <c r="D41" s="155">
        <v>39356</v>
      </c>
      <c r="E41" s="122">
        <v>4535</v>
      </c>
      <c r="F41" s="49">
        <v>5210</v>
      </c>
      <c r="G41" s="146">
        <f t="shared" si="3"/>
        <v>1.1488400000000001</v>
      </c>
      <c r="H41" s="126">
        <f t="shared" si="4"/>
        <v>190.14</v>
      </c>
      <c r="I41" s="84">
        <v>39805</v>
      </c>
      <c r="J41" s="127">
        <f t="shared" si="5"/>
        <v>7667082.9699999988</v>
      </c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</row>
    <row r="42" spans="1:23" s="19" customFormat="1" ht="10.5" x14ac:dyDescent="0.25">
      <c r="A42" s="76" t="s">
        <v>54</v>
      </c>
      <c r="B42" s="19" t="s">
        <v>204</v>
      </c>
      <c r="C42" s="83">
        <v>17934000</v>
      </c>
      <c r="D42" s="155">
        <v>39356</v>
      </c>
      <c r="E42" s="122">
        <v>4535</v>
      </c>
      <c r="F42" s="49">
        <v>5210</v>
      </c>
      <c r="G42" s="146">
        <f t="shared" si="3"/>
        <v>1.1488400000000001</v>
      </c>
      <c r="H42" s="126">
        <f t="shared" si="4"/>
        <v>294.33</v>
      </c>
      <c r="I42" s="84">
        <v>70000</v>
      </c>
      <c r="J42" s="127">
        <f t="shared" si="5"/>
        <v>20871139.860999998</v>
      </c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</row>
    <row r="43" spans="1:23" s="19" customFormat="1" ht="10.5" x14ac:dyDescent="0.25">
      <c r="A43" s="20" t="s">
        <v>35</v>
      </c>
      <c r="B43" s="11" t="s">
        <v>243</v>
      </c>
      <c r="C43" s="83">
        <v>8950000</v>
      </c>
      <c r="D43" s="155">
        <v>39630</v>
      </c>
      <c r="E43" s="122">
        <v>4723</v>
      </c>
      <c r="F43" s="49">
        <v>5210</v>
      </c>
      <c r="G43" s="146">
        <f t="shared" si="3"/>
        <v>1.10311</v>
      </c>
      <c r="H43" s="126">
        <f t="shared" si="4"/>
        <v>286.45</v>
      </c>
      <c r="I43" s="87">
        <v>34466</v>
      </c>
      <c r="J43" s="127">
        <f t="shared" si="5"/>
        <v>10001181.854999999</v>
      </c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</row>
    <row r="44" spans="1:23" s="19" customFormat="1" ht="10.5" x14ac:dyDescent="0.25">
      <c r="A44" s="20" t="s">
        <v>24</v>
      </c>
      <c r="B44" s="11" t="s">
        <v>246</v>
      </c>
      <c r="C44" s="83">
        <v>33949005</v>
      </c>
      <c r="D44" s="155">
        <v>39753</v>
      </c>
      <c r="E44" s="122">
        <v>4847</v>
      </c>
      <c r="F44" s="49">
        <v>5210</v>
      </c>
      <c r="G44" s="146">
        <f t="shared" si="3"/>
        <v>1.0748899999999999</v>
      </c>
      <c r="H44" s="126">
        <f t="shared" si="4"/>
        <v>317.58</v>
      </c>
      <c r="I44" s="87">
        <v>114903</v>
      </c>
      <c r="J44" s="127">
        <f t="shared" si="5"/>
        <v>36965834.797999993</v>
      </c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</row>
    <row r="45" spans="1:23" s="19" customFormat="1" ht="10.5" x14ac:dyDescent="0.25">
      <c r="A45" s="20" t="s">
        <v>54</v>
      </c>
      <c r="B45" s="11" t="s">
        <v>244</v>
      </c>
      <c r="C45" s="83">
        <v>16092888</v>
      </c>
      <c r="D45" s="155">
        <v>39753</v>
      </c>
      <c r="E45" s="122">
        <v>4847</v>
      </c>
      <c r="F45" s="49">
        <v>5210</v>
      </c>
      <c r="G45" s="146">
        <f t="shared" si="3"/>
        <v>1.0748899999999999</v>
      </c>
      <c r="H45" s="126">
        <f t="shared" si="4"/>
        <v>283.58</v>
      </c>
      <c r="I45" s="87">
        <v>61000</v>
      </c>
      <c r="J45" s="127">
        <f t="shared" si="5"/>
        <v>17522959.091999996</v>
      </c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</row>
    <row r="46" spans="1:23" s="19" customFormat="1" ht="10.5" x14ac:dyDescent="0.25">
      <c r="A46" s="20" t="s">
        <v>254</v>
      </c>
      <c r="B46" s="11" t="s">
        <v>255</v>
      </c>
      <c r="C46" s="83">
        <v>530504</v>
      </c>
      <c r="D46" s="155">
        <v>39618</v>
      </c>
      <c r="E46" s="122">
        <v>4640</v>
      </c>
      <c r="F46" s="49">
        <v>5210</v>
      </c>
      <c r="G46" s="146">
        <f t="shared" si="3"/>
        <v>1.1228400000000001</v>
      </c>
      <c r="H46" s="126">
        <f t="shared" si="4"/>
        <v>68.94</v>
      </c>
      <c r="I46" s="87">
        <v>8640</v>
      </c>
      <c r="J46" s="127">
        <f t="shared" si="5"/>
        <v>603414.723</v>
      </c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</row>
    <row r="47" spans="1:23" s="19" customFormat="1" ht="10.5" x14ac:dyDescent="0.25">
      <c r="A47" s="20" t="s">
        <v>33</v>
      </c>
      <c r="B47" s="11" t="s">
        <v>257</v>
      </c>
      <c r="C47" s="83">
        <v>3829345</v>
      </c>
      <c r="D47" s="155">
        <v>39260</v>
      </c>
      <c r="E47" s="122">
        <v>4471</v>
      </c>
      <c r="F47" s="49">
        <v>5210</v>
      </c>
      <c r="G47" s="146">
        <f t="shared" si="3"/>
        <v>1.1652899999999999</v>
      </c>
      <c r="H47" s="126">
        <f t="shared" si="4"/>
        <v>312.31</v>
      </c>
      <c r="I47" s="87">
        <v>14288</v>
      </c>
      <c r="J47" s="127">
        <f t="shared" si="5"/>
        <v>4520306.8609999996</v>
      </c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</row>
    <row r="48" spans="1:23" s="19" customFormat="1" ht="10.5" x14ac:dyDescent="0.25">
      <c r="A48" s="20" t="s">
        <v>33</v>
      </c>
      <c r="B48" s="11" t="s">
        <v>258</v>
      </c>
      <c r="C48" s="83">
        <v>4888445</v>
      </c>
      <c r="D48" s="155">
        <v>39224</v>
      </c>
      <c r="E48" s="122">
        <v>4475</v>
      </c>
      <c r="F48" s="49">
        <v>5210</v>
      </c>
      <c r="G48" s="146">
        <f t="shared" si="3"/>
        <v>1.16425</v>
      </c>
      <c r="H48" s="126">
        <f t="shared" si="4"/>
        <v>341.23</v>
      </c>
      <c r="I48" s="87">
        <v>16679</v>
      </c>
      <c r="J48" s="127">
        <f t="shared" si="5"/>
        <v>5765359.8359999992</v>
      </c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</row>
    <row r="49" spans="1:23" s="19" customFormat="1" ht="10.5" x14ac:dyDescent="0.25">
      <c r="A49" s="20" t="s">
        <v>33</v>
      </c>
      <c r="B49" s="11" t="s">
        <v>259</v>
      </c>
      <c r="C49" s="83">
        <v>4464352</v>
      </c>
      <c r="D49" s="155">
        <v>39196</v>
      </c>
      <c r="E49" s="122">
        <v>4416</v>
      </c>
      <c r="F49" s="49">
        <v>5210</v>
      </c>
      <c r="G49" s="146">
        <f t="shared" si="3"/>
        <v>1.1798</v>
      </c>
      <c r="H49" s="126">
        <f t="shared" si="4"/>
        <v>232.07</v>
      </c>
      <c r="I49" s="87">
        <v>22696</v>
      </c>
      <c r="J49" s="127">
        <f t="shared" si="5"/>
        <v>5335513.5459999992</v>
      </c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</row>
    <row r="50" spans="1:23" s="19" customFormat="1" ht="10.5" x14ac:dyDescent="0.25">
      <c r="A50" s="20" t="s">
        <v>25</v>
      </c>
      <c r="B50" s="11" t="s">
        <v>261</v>
      </c>
      <c r="C50" s="83">
        <v>9891139</v>
      </c>
      <c r="D50" s="155">
        <v>38790</v>
      </c>
      <c r="E50" s="122">
        <v>4330</v>
      </c>
      <c r="F50" s="49">
        <v>5210</v>
      </c>
      <c r="G50" s="146">
        <f t="shared" si="3"/>
        <v>1.20323</v>
      </c>
      <c r="H50" s="126">
        <f t="shared" si="4"/>
        <v>231.83</v>
      </c>
      <c r="I50" s="87">
        <v>51336</v>
      </c>
      <c r="J50" s="127">
        <f t="shared" si="5"/>
        <v>12056032.094999999</v>
      </c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</row>
    <row r="51" spans="1:23" s="19" customFormat="1" ht="10.5" x14ac:dyDescent="0.25">
      <c r="A51" s="20" t="s">
        <v>41</v>
      </c>
      <c r="B51" s="11" t="s">
        <v>262</v>
      </c>
      <c r="C51" s="83">
        <v>1737621.56</v>
      </c>
      <c r="D51" s="155">
        <v>39398</v>
      </c>
      <c r="E51" s="122">
        <v>4558</v>
      </c>
      <c r="F51" s="49">
        <v>5210</v>
      </c>
      <c r="G51" s="146">
        <f t="shared" si="3"/>
        <v>1.1430499999999999</v>
      </c>
      <c r="H51" s="126">
        <f t="shared" si="4"/>
        <v>455.13</v>
      </c>
      <c r="I51" s="87">
        <v>4364</v>
      </c>
      <c r="J51" s="127">
        <f t="shared" si="5"/>
        <v>2012008.4439999999</v>
      </c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</row>
    <row r="52" spans="1:23" s="19" customFormat="1" ht="10.5" x14ac:dyDescent="0.25">
      <c r="A52" s="20" t="s">
        <v>47</v>
      </c>
      <c r="B52" s="11" t="s">
        <v>263</v>
      </c>
      <c r="C52" s="83">
        <v>19469088</v>
      </c>
      <c r="D52" s="155">
        <v>39280</v>
      </c>
      <c r="E52" s="122">
        <v>4493</v>
      </c>
      <c r="F52" s="49">
        <v>5210</v>
      </c>
      <c r="G52" s="146">
        <f t="shared" si="3"/>
        <v>1.1595800000000001</v>
      </c>
      <c r="H52" s="126">
        <f t="shared" si="4"/>
        <v>279.89999999999998</v>
      </c>
      <c r="I52" s="87">
        <v>80656</v>
      </c>
      <c r="J52" s="127">
        <f t="shared" si="5"/>
        <v>22869452.544999998</v>
      </c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1:23" ht="10.5" x14ac:dyDescent="0.25">
      <c r="A53" s="20" t="s">
        <v>33</v>
      </c>
      <c r="B53" s="11" t="s">
        <v>265</v>
      </c>
      <c r="C53" s="91">
        <v>30553305</v>
      </c>
      <c r="D53" s="162">
        <v>39196</v>
      </c>
      <c r="E53" s="49">
        <v>4416</v>
      </c>
      <c r="F53" s="49">
        <v>5210</v>
      </c>
      <c r="G53" s="129">
        <f t="shared" ref="G53:G66" si="6">ROUND(F53/E53,5)</f>
        <v>1.1798</v>
      </c>
      <c r="H53" s="95">
        <f t="shared" ref="H53:H66" si="7">ROUND(C53/I53*G53,2)</f>
        <v>308.98</v>
      </c>
      <c r="I53" s="87">
        <v>116663</v>
      </c>
      <c r="J53" s="96">
        <f t="shared" si="5"/>
        <v>36515397.256999999</v>
      </c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</row>
    <row r="54" spans="1:23" ht="10.5" x14ac:dyDescent="0.25">
      <c r="A54" s="20" t="s">
        <v>271</v>
      </c>
      <c r="B54" s="11" t="s">
        <v>270</v>
      </c>
      <c r="C54" s="91">
        <v>5324299</v>
      </c>
      <c r="D54" s="162">
        <v>39505</v>
      </c>
      <c r="E54" s="49">
        <v>4556</v>
      </c>
      <c r="F54" s="49">
        <v>5210</v>
      </c>
      <c r="G54" s="129">
        <f t="shared" si="6"/>
        <v>1.1435500000000001</v>
      </c>
      <c r="H54" s="95">
        <f t="shared" si="7"/>
        <v>229.91</v>
      </c>
      <c r="I54" s="87">
        <v>26482</v>
      </c>
      <c r="J54" s="96">
        <f t="shared" si="5"/>
        <v>6167753.8259999994</v>
      </c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</row>
    <row r="55" spans="1:23" ht="10.5" x14ac:dyDescent="0.25">
      <c r="A55" s="20" t="s">
        <v>28</v>
      </c>
      <c r="B55" s="11" t="s">
        <v>278</v>
      </c>
      <c r="C55" s="73">
        <v>19179884</v>
      </c>
      <c r="D55" s="162">
        <v>39904</v>
      </c>
      <c r="E55" s="49">
        <v>4761</v>
      </c>
      <c r="F55" s="49">
        <v>5210</v>
      </c>
      <c r="G55" s="129">
        <f t="shared" si="6"/>
        <v>1.0943099999999999</v>
      </c>
      <c r="H55" s="95">
        <f t="shared" si="7"/>
        <v>271.24</v>
      </c>
      <c r="I55" s="87">
        <v>77380</v>
      </c>
      <c r="J55" s="96">
        <f t="shared" si="5"/>
        <v>21261592.606999997</v>
      </c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</row>
    <row r="56" spans="1:23" ht="10.5" x14ac:dyDescent="0.25">
      <c r="A56" s="20" t="s">
        <v>29</v>
      </c>
      <c r="B56" s="11" t="s">
        <v>277</v>
      </c>
      <c r="C56" s="91">
        <v>22381425</v>
      </c>
      <c r="D56" s="162">
        <v>39965</v>
      </c>
      <c r="E56" s="49">
        <v>4640</v>
      </c>
      <c r="F56" s="49">
        <v>5210</v>
      </c>
      <c r="G56" s="129">
        <f t="shared" si="6"/>
        <v>1.1228400000000001</v>
      </c>
      <c r="H56" s="95">
        <f t="shared" si="7"/>
        <v>265.32</v>
      </c>
      <c r="I56" s="87">
        <v>94719</v>
      </c>
      <c r="J56" s="96">
        <f t="shared" si="5"/>
        <v>25457458.866999999</v>
      </c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</row>
    <row r="57" spans="1:23" ht="10.5" x14ac:dyDescent="0.25">
      <c r="A57" s="20" t="s">
        <v>289</v>
      </c>
      <c r="B57" s="11" t="s">
        <v>290</v>
      </c>
      <c r="C57" s="91">
        <v>14609000</v>
      </c>
      <c r="D57" s="162">
        <v>40022</v>
      </c>
      <c r="E57" s="49">
        <v>4762</v>
      </c>
      <c r="F57" s="49">
        <v>5210</v>
      </c>
      <c r="G57" s="129">
        <f t="shared" si="6"/>
        <v>1.0940799999999999</v>
      </c>
      <c r="H57" s="95">
        <f t="shared" si="7"/>
        <v>118.49</v>
      </c>
      <c r="I57" s="87">
        <v>134889</v>
      </c>
      <c r="J57" s="96">
        <f t="shared" si="5"/>
        <v>16191199.394999998</v>
      </c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</row>
    <row r="58" spans="1:23" ht="10.5" x14ac:dyDescent="0.25">
      <c r="A58" s="20" t="s">
        <v>296</v>
      </c>
      <c r="B58" s="11" t="s">
        <v>297</v>
      </c>
      <c r="C58" s="91">
        <v>5885516</v>
      </c>
      <c r="D58" s="162">
        <v>39905</v>
      </c>
      <c r="E58" s="49">
        <v>4761</v>
      </c>
      <c r="F58" s="49">
        <v>5210</v>
      </c>
      <c r="G58" s="129">
        <f t="shared" si="6"/>
        <v>1.0943099999999999</v>
      </c>
      <c r="H58" s="95">
        <f t="shared" si="7"/>
        <v>343.96</v>
      </c>
      <c r="I58" s="87">
        <v>18725</v>
      </c>
      <c r="J58" s="96">
        <f t="shared" si="5"/>
        <v>6524306.5269999998</v>
      </c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</row>
    <row r="59" spans="1:23" ht="10.5" x14ac:dyDescent="0.25">
      <c r="A59" s="20" t="s">
        <v>296</v>
      </c>
      <c r="B59" s="11" t="s">
        <v>298</v>
      </c>
      <c r="C59" s="91">
        <v>6267847</v>
      </c>
      <c r="D59" s="162">
        <v>39783</v>
      </c>
      <c r="E59" s="49">
        <v>4797</v>
      </c>
      <c r="F59" s="49">
        <v>5210</v>
      </c>
      <c r="G59" s="129">
        <f t="shared" si="6"/>
        <v>1.0861000000000001</v>
      </c>
      <c r="H59" s="95">
        <f t="shared" si="7"/>
        <v>200.33</v>
      </c>
      <c r="I59" s="87">
        <v>33982</v>
      </c>
      <c r="J59" s="96">
        <f t="shared" si="5"/>
        <v>6896006.6169999996</v>
      </c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</row>
    <row r="60" spans="1:23" ht="10.5" x14ac:dyDescent="0.25">
      <c r="A60" s="20" t="s">
        <v>303</v>
      </c>
      <c r="B60" s="11" t="s">
        <v>304</v>
      </c>
      <c r="C60" s="91">
        <v>8830266</v>
      </c>
      <c r="D60" s="162">
        <v>39769</v>
      </c>
      <c r="E60" s="49">
        <v>4847</v>
      </c>
      <c r="F60" s="49">
        <v>5210</v>
      </c>
      <c r="G60" s="129">
        <f t="shared" si="6"/>
        <v>1.0748899999999999</v>
      </c>
      <c r="H60" s="95">
        <f t="shared" si="7"/>
        <v>231.52</v>
      </c>
      <c r="I60" s="87">
        <v>40996</v>
      </c>
      <c r="J60" s="96">
        <f t="shared" si="5"/>
        <v>9614955.3449999988</v>
      </c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</row>
    <row r="61" spans="1:23" ht="10.5" x14ac:dyDescent="0.25">
      <c r="A61" s="20" t="s">
        <v>38</v>
      </c>
      <c r="B61" s="180" t="s">
        <v>307</v>
      </c>
      <c r="C61" s="91">
        <v>33893000</v>
      </c>
      <c r="D61" s="162">
        <v>40542</v>
      </c>
      <c r="E61" s="49">
        <v>4970</v>
      </c>
      <c r="F61" s="49">
        <v>5210</v>
      </c>
      <c r="G61" s="129">
        <f t="shared" si="6"/>
        <v>1.0482899999999999</v>
      </c>
      <c r="H61" s="95">
        <f t="shared" si="7"/>
        <v>291.70999999999998</v>
      </c>
      <c r="I61" s="87">
        <v>121798</v>
      </c>
      <c r="J61" s="96">
        <f t="shared" si="5"/>
        <v>35991579.008999996</v>
      </c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</row>
    <row r="62" spans="1:23" ht="10.5" x14ac:dyDescent="0.25">
      <c r="A62" s="20" t="s">
        <v>54</v>
      </c>
      <c r="B62" s="180" t="s">
        <v>308</v>
      </c>
      <c r="C62" s="91">
        <v>14930038</v>
      </c>
      <c r="D62" s="162">
        <v>40513</v>
      </c>
      <c r="E62" s="49">
        <v>4970</v>
      </c>
      <c r="F62" s="49">
        <v>5210</v>
      </c>
      <c r="G62" s="129">
        <f t="shared" si="6"/>
        <v>1.0482899999999999</v>
      </c>
      <c r="H62" s="95">
        <f t="shared" si="7"/>
        <v>225.93</v>
      </c>
      <c r="I62" s="87">
        <v>69275</v>
      </c>
      <c r="J62" s="96">
        <f t="shared" si="5"/>
        <v>15854473.129999999</v>
      </c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</row>
    <row r="63" spans="1:23" ht="10.5" x14ac:dyDescent="0.25">
      <c r="A63" s="20"/>
      <c r="B63" s="180"/>
      <c r="C63" s="91"/>
      <c r="D63" s="162"/>
      <c r="E63" s="49"/>
      <c r="F63" s="49"/>
      <c r="G63" s="129"/>
      <c r="H63" s="95"/>
      <c r="I63" s="87"/>
      <c r="J63" s="96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</row>
    <row r="64" spans="1:23" s="200" customFormat="1" ht="10.5" x14ac:dyDescent="0.25">
      <c r="A64" s="29" t="s">
        <v>334</v>
      </c>
      <c r="B64" s="192"/>
      <c r="C64" s="193"/>
      <c r="D64" s="194"/>
      <c r="E64" s="195"/>
      <c r="F64" s="195"/>
      <c r="G64" s="196"/>
      <c r="H64" s="197"/>
      <c r="I64" s="198"/>
      <c r="J64" s="199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</row>
    <row r="65" spans="1:23" s="200" customFormat="1" ht="10.5" x14ac:dyDescent="0.25">
      <c r="A65" s="29"/>
      <c r="B65" s="192"/>
      <c r="C65" s="193"/>
      <c r="D65" s="194"/>
      <c r="E65" s="195"/>
      <c r="F65" s="195"/>
      <c r="G65" s="196"/>
      <c r="H65" s="197"/>
      <c r="I65" s="198"/>
      <c r="J65" s="199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</row>
    <row r="66" spans="1:23" ht="10.5" x14ac:dyDescent="0.25">
      <c r="A66" s="20" t="s">
        <v>35</v>
      </c>
      <c r="B66" s="180" t="s">
        <v>309</v>
      </c>
      <c r="C66" s="91">
        <v>65347917</v>
      </c>
      <c r="D66" s="162">
        <v>40422</v>
      </c>
      <c r="E66" s="49">
        <v>4910</v>
      </c>
      <c r="F66" s="49">
        <v>5210</v>
      </c>
      <c r="G66" s="129">
        <f t="shared" si="6"/>
        <v>1.0610999999999999</v>
      </c>
      <c r="H66" s="95">
        <f t="shared" si="7"/>
        <v>290.72000000000003</v>
      </c>
      <c r="I66" s="87">
        <v>238516</v>
      </c>
      <c r="J66" s="96">
        <f t="shared" si="5"/>
        <v>70242103.774999991</v>
      </c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</row>
    <row r="67" spans="1:23" ht="10.5" x14ac:dyDescent="0.25">
      <c r="A67" s="20" t="s">
        <v>114</v>
      </c>
      <c r="B67" s="180" t="s">
        <v>321</v>
      </c>
      <c r="C67" s="91">
        <v>8580423.5</v>
      </c>
      <c r="D67" s="162">
        <v>39954</v>
      </c>
      <c r="E67" s="49">
        <v>4773</v>
      </c>
      <c r="F67" s="49">
        <v>5210</v>
      </c>
      <c r="G67" s="129">
        <f t="shared" ref="G67:G74" si="8">ROUND(F67/E67,5)</f>
        <v>1.0915600000000001</v>
      </c>
      <c r="H67" s="95">
        <f t="shared" ref="H67:H74" si="9">ROUND(C67/I67*G67,2)</f>
        <v>288.06</v>
      </c>
      <c r="I67" s="87">
        <v>32514</v>
      </c>
      <c r="J67" s="96">
        <f t="shared" si="5"/>
        <v>9487805.6109999996</v>
      </c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</row>
    <row r="68" spans="1:23" x14ac:dyDescent="0.2">
      <c r="A68" s="20" t="s">
        <v>267</v>
      </c>
      <c r="B68" s="92" t="s">
        <v>318</v>
      </c>
      <c r="C68" s="91">
        <v>2838581</v>
      </c>
      <c r="D68" s="74">
        <v>40487</v>
      </c>
      <c r="E68" s="49">
        <v>4968</v>
      </c>
      <c r="F68" s="49">
        <v>5210</v>
      </c>
      <c r="G68" s="50">
        <f t="shared" si="8"/>
        <v>1.04871</v>
      </c>
      <c r="H68" s="95">
        <f t="shared" si="9"/>
        <v>174.47</v>
      </c>
      <c r="I68" s="75">
        <v>17062</v>
      </c>
      <c r="J68" s="96">
        <f t="shared" ref="J68:J74" si="10">(ROUND(C68*G68,0))*(1.013)</f>
        <v>3015547.0239999997</v>
      </c>
    </row>
    <row r="69" spans="1:23" x14ac:dyDescent="0.2">
      <c r="A69" s="20" t="s">
        <v>30</v>
      </c>
      <c r="B69" s="92" t="s">
        <v>338</v>
      </c>
      <c r="C69" s="91">
        <v>21671276</v>
      </c>
      <c r="D69" s="74">
        <v>39419</v>
      </c>
      <c r="E69" s="49">
        <v>4556</v>
      </c>
      <c r="F69" s="49">
        <v>5210</v>
      </c>
      <c r="G69" s="50">
        <f t="shared" si="8"/>
        <v>1.1435500000000001</v>
      </c>
      <c r="H69" s="95">
        <f t="shared" si="9"/>
        <v>199.31</v>
      </c>
      <c r="I69" s="75">
        <v>124340</v>
      </c>
      <c r="J69" s="96">
        <f t="shared" si="10"/>
        <v>25104356.443999998</v>
      </c>
    </row>
    <row r="70" spans="1:23" s="172" customFormat="1" x14ac:dyDescent="0.2">
      <c r="A70" s="166" t="s">
        <v>61</v>
      </c>
      <c r="B70" s="167" t="s">
        <v>357</v>
      </c>
      <c r="C70" s="173">
        <v>1232972.79</v>
      </c>
      <c r="D70" s="168">
        <v>40605</v>
      </c>
      <c r="E70" s="169">
        <v>5010</v>
      </c>
      <c r="F70" s="169">
        <v>5210</v>
      </c>
      <c r="G70" s="170">
        <f t="shared" si="8"/>
        <v>1.03992</v>
      </c>
      <c r="H70" s="177">
        <f t="shared" si="9"/>
        <v>150.13999999999999</v>
      </c>
      <c r="I70" s="171">
        <v>8540</v>
      </c>
      <c r="J70" s="174">
        <f t="shared" si="10"/>
        <v>1298861.5089999998</v>
      </c>
    </row>
    <row r="71" spans="1:23" s="172" customFormat="1" x14ac:dyDescent="0.2">
      <c r="A71" s="166" t="s">
        <v>267</v>
      </c>
      <c r="B71" s="167" t="s">
        <v>354</v>
      </c>
      <c r="C71" s="173">
        <v>10063230</v>
      </c>
      <c r="D71" s="168">
        <v>40917</v>
      </c>
      <c r="E71" s="169">
        <v>5120</v>
      </c>
      <c r="F71" s="169">
        <v>5210</v>
      </c>
      <c r="G71" s="170">
        <f t="shared" si="8"/>
        <v>1.0175799999999999</v>
      </c>
      <c r="H71" s="177">
        <f t="shared" si="9"/>
        <v>201.51</v>
      </c>
      <c r="I71" s="171">
        <v>50818</v>
      </c>
      <c r="J71" s="174">
        <f t="shared" si="10"/>
        <v>10373263.845999999</v>
      </c>
    </row>
    <row r="72" spans="1:23" s="179" customFormat="1" ht="10.5" x14ac:dyDescent="0.25">
      <c r="A72" s="166" t="s">
        <v>291</v>
      </c>
      <c r="B72" s="167" t="s">
        <v>353</v>
      </c>
      <c r="C72" s="174">
        <v>1075041</v>
      </c>
      <c r="D72" s="175">
        <v>41227</v>
      </c>
      <c r="E72" s="169">
        <v>5213</v>
      </c>
      <c r="F72" s="176">
        <v>5210</v>
      </c>
      <c r="G72" s="170">
        <f>ROUND(F72/E72,5)</f>
        <v>0.99941999999999998</v>
      </c>
      <c r="H72" s="177">
        <f>ROUND(C72/I72*G72,2)</f>
        <v>172.49</v>
      </c>
      <c r="I72" s="178">
        <v>6229</v>
      </c>
      <c r="J72" s="174">
        <f>ROUND(C72*G72,0)*(1.013)</f>
        <v>1088384.4209999999</v>
      </c>
    </row>
    <row r="73" spans="1:23" s="172" customFormat="1" x14ac:dyDescent="0.2">
      <c r="A73" s="166" t="s">
        <v>342</v>
      </c>
      <c r="B73" s="167" t="s">
        <v>343</v>
      </c>
      <c r="C73" s="173">
        <v>17392635.859999999</v>
      </c>
      <c r="D73" s="168">
        <v>41277</v>
      </c>
      <c r="E73" s="169">
        <v>5226</v>
      </c>
      <c r="F73" s="169">
        <v>5210</v>
      </c>
      <c r="G73" s="170">
        <f t="shared" si="8"/>
        <v>0.99694000000000005</v>
      </c>
      <c r="H73" s="177">
        <f t="shared" si="9"/>
        <v>256.33</v>
      </c>
      <c r="I73" s="171">
        <v>67644</v>
      </c>
      <c r="J73" s="174">
        <f t="shared" si="10"/>
        <v>17564826.381999999</v>
      </c>
    </row>
    <row r="74" spans="1:23" s="172" customFormat="1" x14ac:dyDescent="0.2">
      <c r="A74" s="166" t="s">
        <v>271</v>
      </c>
      <c r="B74" s="167" t="s">
        <v>348</v>
      </c>
      <c r="C74" s="173">
        <v>1988609.57</v>
      </c>
      <c r="D74" s="168">
        <v>41074</v>
      </c>
      <c r="E74" s="169">
        <v>5170</v>
      </c>
      <c r="F74" s="169">
        <v>5210</v>
      </c>
      <c r="G74" s="170">
        <f t="shared" si="8"/>
        <v>1.0077400000000001</v>
      </c>
      <c r="H74" s="177">
        <f t="shared" si="9"/>
        <v>341.98</v>
      </c>
      <c r="I74" s="171">
        <v>5860</v>
      </c>
      <c r="J74" s="174">
        <f t="shared" si="10"/>
        <v>2030053.0129999998</v>
      </c>
    </row>
    <row r="75" spans="1:23" customFormat="1" ht="10.5" x14ac:dyDescent="0.25">
      <c r="A75" s="130"/>
      <c r="B75" s="131"/>
      <c r="C75" s="132"/>
      <c r="D75" s="133"/>
      <c r="E75" s="134"/>
      <c r="F75" s="135"/>
      <c r="G75" s="135"/>
      <c r="H75" s="136"/>
      <c r="I75" s="133"/>
      <c r="J75" s="137"/>
      <c r="K75" s="138"/>
    </row>
    <row r="76" spans="1:23" ht="10.5" x14ac:dyDescent="0.25">
      <c r="A76" s="3"/>
      <c r="B76" s="3" t="s">
        <v>36</v>
      </c>
      <c r="C76" s="4"/>
      <c r="D76" s="5"/>
      <c r="E76" s="6"/>
      <c r="F76" s="6"/>
      <c r="G76" s="7"/>
      <c r="H76" s="6"/>
      <c r="I76" s="8">
        <f>SUM(I12:I75)</f>
        <v>3196169</v>
      </c>
      <c r="J76" s="8">
        <f>SUM(J12:J75)</f>
        <v>756687264.39699972</v>
      </c>
      <c r="K76" s="1"/>
    </row>
    <row r="77" spans="1:23" ht="10.5" x14ac:dyDescent="0.25">
      <c r="A77" s="3"/>
      <c r="B77" s="3"/>
      <c r="C77" s="4"/>
      <c r="D77" s="5"/>
      <c r="E77" s="6"/>
      <c r="F77" s="6"/>
      <c r="G77" s="7"/>
      <c r="H77" s="6"/>
      <c r="I77" s="8"/>
      <c r="J77" s="10"/>
      <c r="K77" s="1"/>
    </row>
    <row r="78" spans="1:23" ht="10.5" x14ac:dyDescent="0.25">
      <c r="A78" s="3"/>
      <c r="B78" s="3" t="s">
        <v>233</v>
      </c>
      <c r="C78" s="4"/>
      <c r="D78" s="5"/>
      <c r="E78" s="6"/>
      <c r="F78" s="6"/>
      <c r="G78" s="7"/>
      <c r="H78" s="9">
        <f>ROUND(J76/I76,2)</f>
        <v>236.75</v>
      </c>
      <c r="I78" s="8"/>
      <c r="J78" s="8"/>
      <c r="K78" s="1"/>
    </row>
    <row r="79" spans="1:23" ht="10.5" x14ac:dyDescent="0.25">
      <c r="A79" s="3"/>
      <c r="B79" s="3"/>
      <c r="C79" s="4"/>
      <c r="D79" s="5"/>
      <c r="E79" s="6"/>
      <c r="F79" s="6"/>
      <c r="G79" s="7"/>
      <c r="H79" s="9"/>
      <c r="I79" s="8"/>
      <c r="J79" s="8"/>
      <c r="K79" s="1"/>
    </row>
    <row r="80" spans="1:23" x14ac:dyDescent="0.2">
      <c r="A80" s="20"/>
      <c r="C80" s="14"/>
      <c r="G80" s="17"/>
      <c r="H80" s="18"/>
      <c r="J80" s="24"/>
    </row>
    <row r="81" spans="1:25" x14ac:dyDescent="0.2">
      <c r="A81" s="20"/>
      <c r="C81" s="14"/>
      <c r="G81" s="17"/>
      <c r="H81" s="18"/>
      <c r="J81" s="14"/>
      <c r="N81" s="20"/>
      <c r="R81" s="15"/>
      <c r="S81" s="20"/>
      <c r="X81" s="22"/>
      <c r="Y81" s="15"/>
    </row>
    <row r="82" spans="1:25" x14ac:dyDescent="0.2">
      <c r="A82" s="20"/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1:25" x14ac:dyDescent="0.2">
      <c r="A83" s="20"/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1:25" x14ac:dyDescent="0.2">
      <c r="A84" s="20"/>
      <c r="C84" s="14"/>
      <c r="G84" s="17"/>
      <c r="H84" s="18"/>
      <c r="J84" s="14"/>
    </row>
    <row r="85" spans="1:25" x14ac:dyDescent="0.2">
      <c r="A85" s="20"/>
      <c r="C85" s="14"/>
      <c r="G85" s="17"/>
      <c r="H85" s="18"/>
      <c r="J85" s="14"/>
    </row>
    <row r="86" spans="1:25" x14ac:dyDescent="0.2">
      <c r="A86" s="20"/>
      <c r="C86" s="14"/>
      <c r="H86" s="18"/>
      <c r="J86" s="14"/>
    </row>
    <row r="87" spans="1:25" x14ac:dyDescent="0.2">
      <c r="A87" s="20"/>
      <c r="C87" s="14"/>
      <c r="H87" s="18"/>
      <c r="J87" s="14"/>
    </row>
    <row r="88" spans="1:25" x14ac:dyDescent="0.2">
      <c r="A88" s="20"/>
      <c r="C88" s="14"/>
      <c r="H88" s="18"/>
      <c r="J88" s="14"/>
    </row>
    <row r="89" spans="1:25" x14ac:dyDescent="0.2">
      <c r="A89" s="20"/>
      <c r="C89" s="14"/>
      <c r="H89" s="18"/>
      <c r="J89" s="14"/>
    </row>
    <row r="90" spans="1:25" x14ac:dyDescent="0.2">
      <c r="A90" s="20"/>
      <c r="C90" s="14"/>
      <c r="H90" s="18"/>
      <c r="J90" s="14"/>
    </row>
    <row r="91" spans="1:25" x14ac:dyDescent="0.2">
      <c r="A91" s="20"/>
      <c r="C91" s="14"/>
      <c r="H91" s="18"/>
      <c r="J91" s="14"/>
    </row>
    <row r="92" spans="1:25" x14ac:dyDescent="0.2">
      <c r="A92" s="20"/>
      <c r="C92" s="14"/>
      <c r="H92" s="18"/>
      <c r="J92" s="14"/>
    </row>
    <row r="93" spans="1:25" x14ac:dyDescent="0.2">
      <c r="C93" s="14"/>
      <c r="H93" s="18"/>
      <c r="J93" s="14"/>
    </row>
    <row r="94" spans="1:25" x14ac:dyDescent="0.2">
      <c r="C94" s="14"/>
      <c r="H94" s="18"/>
      <c r="J94" s="14"/>
    </row>
    <row r="95" spans="1:25" x14ac:dyDescent="0.2">
      <c r="C95" s="14"/>
      <c r="H95" s="18"/>
      <c r="J95" s="14"/>
    </row>
    <row r="96" spans="1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G100" s="17"/>
      <c r="H100" s="18"/>
      <c r="J100" s="14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  <c r="N108" s="20"/>
    </row>
    <row r="109" spans="3:25" x14ac:dyDescent="0.2">
      <c r="C109" s="14"/>
      <c r="G109" s="17"/>
      <c r="H109" s="18"/>
      <c r="J109" s="14"/>
      <c r="N109" s="25"/>
      <c r="P109" s="25"/>
      <c r="R109" s="25"/>
      <c r="S109" s="25"/>
      <c r="X109" s="2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6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G119" s="17"/>
      <c r="H119" s="18"/>
      <c r="J119" s="14"/>
      <c r="Z119" s="20"/>
    </row>
    <row r="120" spans="3:26" x14ac:dyDescent="0.2"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3:26" x14ac:dyDescent="0.2">
      <c r="C121" s="14"/>
      <c r="G121" s="17"/>
      <c r="H121" s="18"/>
      <c r="J121" s="14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3:26" x14ac:dyDescent="0.2">
      <c r="C123" s="14"/>
      <c r="G123" s="17"/>
      <c r="H123" s="18"/>
      <c r="J123" s="14"/>
    </row>
    <row r="124" spans="3:26" x14ac:dyDescent="0.2">
      <c r="C124" s="14"/>
      <c r="H124" s="18"/>
      <c r="J124" s="14"/>
    </row>
    <row r="125" spans="3:26" x14ac:dyDescent="0.2">
      <c r="C125" s="14"/>
      <c r="G125" s="17"/>
      <c r="H125" s="18"/>
      <c r="J125" s="14"/>
      <c r="R125" s="26"/>
      <c r="S125" s="20"/>
      <c r="X125" s="14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</row>
    <row r="131" spans="3:25" x14ac:dyDescent="0.2">
      <c r="C131" s="14"/>
      <c r="H131" s="18"/>
      <c r="J131" s="14"/>
    </row>
    <row r="132" spans="3:25" x14ac:dyDescent="0.2">
      <c r="C132" s="14"/>
      <c r="G132" s="17"/>
      <c r="H132" s="18"/>
      <c r="J132" s="14"/>
    </row>
    <row r="133" spans="3:25" x14ac:dyDescent="0.2">
      <c r="C133" s="14"/>
      <c r="G133" s="17"/>
      <c r="H133" s="18"/>
      <c r="J133" s="14"/>
      <c r="N133" s="20"/>
      <c r="R133" s="15"/>
      <c r="S133" s="20"/>
      <c r="X133" s="22"/>
      <c r="Y133" s="15"/>
    </row>
    <row r="134" spans="3:25" x14ac:dyDescent="0.2">
      <c r="C134" s="14"/>
      <c r="G134" s="17"/>
      <c r="H134" s="18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8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8"/>
      <c r="J136" s="14"/>
    </row>
    <row r="137" spans="3:25" x14ac:dyDescent="0.2">
      <c r="C137" s="14"/>
      <c r="H137" s="18"/>
      <c r="J137" s="14"/>
    </row>
    <row r="138" spans="3:25" x14ac:dyDescent="0.2">
      <c r="C138" s="14"/>
      <c r="H138" s="18"/>
      <c r="J138" s="14"/>
    </row>
    <row r="139" spans="3:25" x14ac:dyDescent="0.2">
      <c r="C139" s="14"/>
      <c r="H139" s="18"/>
      <c r="J139" s="14"/>
    </row>
    <row r="140" spans="3:25" x14ac:dyDescent="0.2">
      <c r="C140" s="14"/>
      <c r="H140" s="18"/>
      <c r="J140" s="14"/>
    </row>
    <row r="141" spans="3:25" x14ac:dyDescent="0.2">
      <c r="C141" s="14"/>
      <c r="H141" s="18"/>
      <c r="J141" s="14"/>
    </row>
    <row r="142" spans="3:25" x14ac:dyDescent="0.2">
      <c r="C142" s="14"/>
      <c r="G142" s="17"/>
      <c r="H142" s="18"/>
      <c r="J142" s="14"/>
    </row>
    <row r="143" spans="3:25" x14ac:dyDescent="0.2">
      <c r="C143" s="14"/>
      <c r="G143" s="17"/>
      <c r="H143" s="18"/>
      <c r="J143" s="14"/>
      <c r="N143" s="20"/>
      <c r="R143" s="15"/>
      <c r="S143" s="20"/>
      <c r="X143" s="22"/>
      <c r="Y143" s="15"/>
    </row>
    <row r="144" spans="3:25" x14ac:dyDescent="0.2">
      <c r="C144" s="14"/>
      <c r="H144" s="18"/>
      <c r="J144" s="14"/>
    </row>
    <row r="145" spans="3:25" x14ac:dyDescent="0.2">
      <c r="C145" s="14"/>
      <c r="G145" s="17"/>
      <c r="H145" s="18"/>
      <c r="J145" s="14"/>
      <c r="N145" s="20"/>
      <c r="P145" s="20"/>
      <c r="R145" s="22"/>
      <c r="S145" s="20"/>
      <c r="T145" s="15"/>
      <c r="U145" s="15"/>
      <c r="V145" s="15"/>
      <c r="W145" s="15"/>
      <c r="X145" s="22"/>
      <c r="Y145" s="15"/>
    </row>
    <row r="146" spans="3:25" x14ac:dyDescent="0.2">
      <c r="C146" s="14"/>
      <c r="G146" s="17"/>
      <c r="H146" s="18"/>
      <c r="J146" s="14"/>
    </row>
    <row r="147" spans="3:25" x14ac:dyDescent="0.2">
      <c r="C147" s="14"/>
      <c r="G147" s="17"/>
      <c r="H147" s="18"/>
      <c r="J147" s="14"/>
    </row>
    <row r="148" spans="3:25" x14ac:dyDescent="0.2">
      <c r="C148" s="14"/>
      <c r="H148" s="18"/>
      <c r="J148" s="14"/>
    </row>
    <row r="149" spans="3:25" x14ac:dyDescent="0.2">
      <c r="C149" s="14"/>
      <c r="H149" s="18"/>
      <c r="J149" s="14"/>
    </row>
    <row r="150" spans="3:25" x14ac:dyDescent="0.2">
      <c r="C150" s="14"/>
      <c r="H150" s="18"/>
      <c r="J150" s="14"/>
    </row>
    <row r="151" spans="3:25" x14ac:dyDescent="0.2">
      <c r="C151" s="14"/>
      <c r="H151" s="18"/>
      <c r="J151" s="14"/>
    </row>
    <row r="152" spans="3:25" x14ac:dyDescent="0.2">
      <c r="C152" s="14"/>
      <c r="H152" s="18"/>
      <c r="J152" s="14"/>
    </row>
    <row r="153" spans="3:25" x14ac:dyDescent="0.2">
      <c r="C153" s="14"/>
      <c r="G153" s="17"/>
      <c r="H153" s="18"/>
      <c r="J153" s="14"/>
    </row>
    <row r="154" spans="3:25" x14ac:dyDescent="0.2">
      <c r="C154" s="14"/>
      <c r="G154" s="17"/>
      <c r="H154" s="18"/>
      <c r="J154" s="14"/>
      <c r="N154" s="20"/>
      <c r="R154" s="15"/>
      <c r="S154" s="20"/>
      <c r="X154" s="22"/>
      <c r="Y154" s="15"/>
    </row>
    <row r="155" spans="3:25" x14ac:dyDescent="0.2">
      <c r="C155" s="14"/>
      <c r="G155" s="17"/>
      <c r="H155" s="18"/>
      <c r="J155" s="14"/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C156" s="14"/>
      <c r="G156" s="17"/>
      <c r="H156" s="18"/>
      <c r="J156" s="14"/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C157" s="14"/>
      <c r="G157" s="17"/>
      <c r="H157" s="18"/>
      <c r="J157" s="14"/>
    </row>
    <row r="158" spans="3:25" x14ac:dyDescent="0.2">
      <c r="C158" s="14"/>
      <c r="G158" s="17"/>
      <c r="H158" s="18"/>
      <c r="J158" s="14"/>
    </row>
    <row r="159" spans="3:25" x14ac:dyDescent="0.2">
      <c r="C159" s="14"/>
      <c r="H159" s="18"/>
      <c r="J159" s="14"/>
    </row>
    <row r="160" spans="3:25" x14ac:dyDescent="0.2">
      <c r="C160" s="14"/>
      <c r="H160" s="18"/>
      <c r="J160" s="14"/>
    </row>
    <row r="161" spans="3:26" x14ac:dyDescent="0.2">
      <c r="C161" s="14"/>
      <c r="H161" s="18"/>
      <c r="J161" s="14"/>
    </row>
    <row r="162" spans="3:26" x14ac:dyDescent="0.2">
      <c r="C162" s="14"/>
      <c r="G162" s="17"/>
      <c r="H162" s="18"/>
      <c r="J162" s="14"/>
      <c r="Z162" s="20"/>
    </row>
    <row r="163" spans="3:26" x14ac:dyDescent="0.2">
      <c r="C163" s="14"/>
      <c r="G163" s="17"/>
      <c r="H163" s="18"/>
      <c r="J163" s="14"/>
      <c r="N163" s="20"/>
    </row>
    <row r="164" spans="3:26" x14ac:dyDescent="0.2">
      <c r="C164" s="14"/>
      <c r="G164" s="17"/>
      <c r="H164" s="18"/>
      <c r="J164" s="14"/>
      <c r="N164" s="20"/>
    </row>
    <row r="165" spans="3:26" x14ac:dyDescent="0.2">
      <c r="C165" s="14"/>
      <c r="G165" s="17"/>
      <c r="H165" s="18"/>
      <c r="J165" s="14"/>
    </row>
    <row r="166" spans="3:26" x14ac:dyDescent="0.2">
      <c r="C166" s="14"/>
      <c r="G166" s="17"/>
      <c r="H166" s="18"/>
      <c r="J166" s="14"/>
      <c r="N166" s="20"/>
      <c r="R166" s="15"/>
      <c r="S166" s="20"/>
      <c r="X166" s="22"/>
      <c r="Y166" s="15"/>
    </row>
    <row r="167" spans="3:26" x14ac:dyDescent="0.2">
      <c r="C167" s="14"/>
      <c r="G167" s="17"/>
      <c r="H167" s="18"/>
      <c r="J167" s="14"/>
      <c r="R167" s="22"/>
      <c r="S167" s="20"/>
      <c r="T167" s="15"/>
      <c r="U167" s="15"/>
      <c r="V167" s="15"/>
      <c r="W167" s="15"/>
      <c r="X167" s="22"/>
      <c r="Y167" s="15"/>
    </row>
    <row r="168" spans="3:26" x14ac:dyDescent="0.2">
      <c r="C168" s="14"/>
      <c r="G168" s="17"/>
      <c r="H168" s="18"/>
      <c r="J168" s="14"/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69" spans="3:26" x14ac:dyDescent="0.2">
      <c r="C169" s="14"/>
      <c r="G169" s="17"/>
      <c r="H169" s="18"/>
      <c r="J169" s="14"/>
    </row>
    <row r="170" spans="3:26" x14ac:dyDescent="0.2">
      <c r="C170" s="14"/>
      <c r="G170" s="17"/>
      <c r="H170" s="18"/>
      <c r="J170" s="14"/>
    </row>
    <row r="171" spans="3:26" x14ac:dyDescent="0.2">
      <c r="C171" s="14"/>
      <c r="G171" s="17"/>
      <c r="H171" s="16"/>
      <c r="J171" s="14"/>
    </row>
    <row r="172" spans="3:26" x14ac:dyDescent="0.2">
      <c r="C172" s="14"/>
      <c r="G172" s="17"/>
      <c r="H172" s="16"/>
      <c r="J172" s="14"/>
      <c r="R172" s="26"/>
      <c r="S172" s="20"/>
      <c r="W172" s="14"/>
      <c r="X172" s="14"/>
      <c r="Y172" s="27"/>
    </row>
    <row r="173" spans="3:26" x14ac:dyDescent="0.2">
      <c r="C173" s="14"/>
      <c r="G173" s="17"/>
      <c r="H173" s="16"/>
      <c r="J173" s="14"/>
      <c r="R173" s="26"/>
      <c r="S173" s="20"/>
      <c r="X173" s="14"/>
    </row>
    <row r="174" spans="3:26" x14ac:dyDescent="0.2">
      <c r="C174" s="14"/>
      <c r="G174" s="17"/>
      <c r="H174" s="16"/>
      <c r="J174" s="14"/>
    </row>
    <row r="175" spans="3:26" x14ac:dyDescent="0.2">
      <c r="C175" s="14"/>
      <c r="G175" s="17"/>
      <c r="H175" s="16"/>
      <c r="J175" s="14"/>
      <c r="N175" s="20"/>
      <c r="R175" s="15"/>
      <c r="S175" s="20"/>
      <c r="X175" s="22"/>
      <c r="Y175" s="15"/>
    </row>
    <row r="176" spans="3:26" x14ac:dyDescent="0.2">
      <c r="C176" s="14"/>
      <c r="G176" s="17"/>
      <c r="H176" s="16"/>
      <c r="J176" s="14"/>
      <c r="R176" s="22"/>
      <c r="S176" s="20"/>
      <c r="T176" s="15"/>
      <c r="U176" s="15"/>
      <c r="V176" s="15"/>
      <c r="W176" s="15"/>
      <c r="X176" s="22"/>
      <c r="Y176" s="15"/>
    </row>
    <row r="177" spans="3:25" x14ac:dyDescent="0.2">
      <c r="C177" s="14"/>
      <c r="G177" s="17"/>
      <c r="H177" s="16"/>
      <c r="J177" s="14"/>
      <c r="N177" s="20"/>
      <c r="P177" s="20"/>
      <c r="R177" s="22"/>
      <c r="S177" s="20"/>
      <c r="T177" s="15"/>
      <c r="U177" s="15"/>
      <c r="V177" s="15"/>
      <c r="W177" s="15"/>
      <c r="X177" s="22"/>
      <c r="Y177" s="15"/>
    </row>
    <row r="178" spans="3:25" x14ac:dyDescent="0.2">
      <c r="C178" s="14"/>
    </row>
    <row r="179" spans="3:25" x14ac:dyDescent="0.2">
      <c r="C179" s="14"/>
    </row>
    <row r="180" spans="3:25" x14ac:dyDescent="0.2">
      <c r="C180" s="14"/>
      <c r="G180" s="17"/>
      <c r="H180" s="16"/>
      <c r="J180" s="14"/>
      <c r="R180" s="26"/>
      <c r="S180" s="20"/>
      <c r="W180" s="14"/>
      <c r="X180" s="14"/>
      <c r="Y180" s="27"/>
    </row>
    <row r="181" spans="3:25" x14ac:dyDescent="0.2">
      <c r="C181" s="14"/>
      <c r="G181" s="17"/>
      <c r="H181" s="16"/>
      <c r="J181" s="14"/>
      <c r="R181" s="26"/>
      <c r="S181" s="20"/>
      <c r="X181" s="14"/>
    </row>
    <row r="182" spans="3:25" x14ac:dyDescent="0.2">
      <c r="C182" s="14"/>
      <c r="G182" s="17"/>
      <c r="H182" s="16"/>
      <c r="J182" s="14"/>
    </row>
    <row r="183" spans="3:25" x14ac:dyDescent="0.2">
      <c r="C183" s="14"/>
      <c r="G183" s="17"/>
      <c r="H183" s="16"/>
      <c r="J183" s="14"/>
      <c r="N183" s="20"/>
      <c r="R183" s="15"/>
      <c r="S183" s="20"/>
      <c r="X183" s="22"/>
      <c r="Y183" s="15"/>
    </row>
    <row r="184" spans="3:25" x14ac:dyDescent="0.2">
      <c r="C184" s="14"/>
      <c r="G184" s="17"/>
      <c r="H184" s="16"/>
      <c r="J184" s="14"/>
      <c r="R184" s="22"/>
      <c r="S184" s="20"/>
      <c r="T184" s="15"/>
      <c r="U184" s="15"/>
      <c r="V184" s="15"/>
      <c r="W184" s="15"/>
      <c r="X184" s="22"/>
      <c r="Y184" s="15"/>
    </row>
    <row r="185" spans="3:25" x14ac:dyDescent="0.2">
      <c r="C185" s="14"/>
      <c r="G185" s="17"/>
      <c r="H185" s="16"/>
      <c r="J185" s="14"/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86" spans="3:25" x14ac:dyDescent="0.2">
      <c r="C186" s="14"/>
      <c r="G186" s="17"/>
      <c r="H186" s="16"/>
      <c r="J186" s="14"/>
      <c r="N186" s="20"/>
    </row>
    <row r="187" spans="3:25" x14ac:dyDescent="0.2">
      <c r="C187" s="14"/>
      <c r="N187" s="25"/>
      <c r="P187" s="25"/>
      <c r="R187" s="25"/>
      <c r="S187" s="25"/>
      <c r="X187" s="25"/>
    </row>
    <row r="188" spans="3:25" x14ac:dyDescent="0.2">
      <c r="C188" s="14"/>
    </row>
    <row r="189" spans="3:25" x14ac:dyDescent="0.2">
      <c r="C189" s="14"/>
      <c r="N189" s="20"/>
      <c r="R189" s="15"/>
      <c r="S189" s="20"/>
      <c r="X189" s="22"/>
      <c r="Y189" s="15"/>
    </row>
    <row r="190" spans="3:25" x14ac:dyDescent="0.2">
      <c r="C190" s="14"/>
      <c r="R190" s="22"/>
      <c r="S190" s="20"/>
      <c r="T190" s="15"/>
      <c r="U190" s="15"/>
      <c r="V190" s="15"/>
      <c r="W190" s="15"/>
      <c r="X190" s="22"/>
      <c r="Y190" s="15"/>
    </row>
    <row r="191" spans="3:25" x14ac:dyDescent="0.2">
      <c r="N191" s="20"/>
      <c r="P191" s="20"/>
      <c r="R191" s="22"/>
      <c r="S191" s="20"/>
      <c r="T191" s="15"/>
      <c r="U191" s="15"/>
      <c r="V191" s="15"/>
      <c r="W191" s="15"/>
      <c r="X191" s="22"/>
      <c r="Y191" s="15"/>
    </row>
    <row r="192" spans="3:25" x14ac:dyDescent="0.2">
      <c r="N192" s="20"/>
    </row>
    <row r="193" spans="14:26" x14ac:dyDescent="0.2">
      <c r="N193" s="25"/>
      <c r="P193" s="25"/>
      <c r="R193" s="25"/>
      <c r="S193" s="25"/>
      <c r="X193" s="25"/>
    </row>
    <row r="195" spans="14:26" x14ac:dyDescent="0.2">
      <c r="N195" s="20"/>
      <c r="R195" s="15"/>
      <c r="S195" s="20"/>
      <c r="X195" s="22"/>
      <c r="Y195" s="15"/>
    </row>
    <row r="196" spans="14:26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6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201" spans="14:26" x14ac:dyDescent="0.2">
      <c r="R201" s="26"/>
      <c r="S201" s="20"/>
      <c r="W201" s="14"/>
      <c r="X201" s="14"/>
      <c r="Y201" s="27"/>
    </row>
    <row r="202" spans="14:26" x14ac:dyDescent="0.2">
      <c r="R202" s="26"/>
      <c r="S202" s="20"/>
      <c r="X202" s="14"/>
      <c r="Z202" s="20"/>
    </row>
    <row r="203" spans="14:26" x14ac:dyDescent="0.2">
      <c r="N203" s="20"/>
      <c r="R203" s="15"/>
      <c r="S203" s="20"/>
      <c r="X203" s="22"/>
      <c r="Y203" s="15"/>
    </row>
    <row r="204" spans="14:26" x14ac:dyDescent="0.2">
      <c r="R204" s="22"/>
      <c r="S204" s="20"/>
      <c r="T204" s="15"/>
      <c r="U204" s="15"/>
      <c r="V204" s="15"/>
      <c r="W204" s="15"/>
      <c r="X204" s="22"/>
      <c r="Y204" s="15"/>
    </row>
    <row r="205" spans="14:26" x14ac:dyDescent="0.2">
      <c r="N205" s="20"/>
      <c r="P205" s="20"/>
      <c r="R205" s="22"/>
      <c r="S205" s="20"/>
      <c r="T205" s="15"/>
      <c r="U205" s="15"/>
      <c r="V205" s="15"/>
      <c r="W205" s="15"/>
      <c r="X205" s="22"/>
      <c r="Y205" s="15"/>
    </row>
    <row r="207" spans="14:26" x14ac:dyDescent="0.2">
      <c r="R207" s="26"/>
      <c r="S207" s="20"/>
      <c r="W207" s="14"/>
      <c r="X207" s="14"/>
      <c r="Y207" s="27"/>
    </row>
    <row r="208" spans="14:26" x14ac:dyDescent="0.2">
      <c r="R208" s="26"/>
      <c r="S208" s="20"/>
      <c r="X208" s="14"/>
    </row>
    <row r="210" spans="14:25" x14ac:dyDescent="0.2">
      <c r="N210" s="20"/>
      <c r="R210" s="15"/>
      <c r="S210" s="20"/>
      <c r="X210" s="22"/>
      <c r="Y210" s="15"/>
    </row>
    <row r="211" spans="14:25" x14ac:dyDescent="0.2">
      <c r="R211" s="22"/>
      <c r="S211" s="20"/>
      <c r="T211" s="15"/>
      <c r="U211" s="15"/>
      <c r="V211" s="15"/>
      <c r="W211" s="15"/>
      <c r="X211" s="22"/>
      <c r="Y211" s="15"/>
    </row>
    <row r="212" spans="14:25" x14ac:dyDescent="0.2"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3" spans="14:25" x14ac:dyDescent="0.2">
      <c r="N213" s="20"/>
    </row>
    <row r="214" spans="14:25" x14ac:dyDescent="0.2">
      <c r="N214" s="25"/>
      <c r="P214" s="25"/>
      <c r="R214" s="25"/>
      <c r="S214" s="25"/>
      <c r="X214" s="25"/>
    </row>
    <row r="216" spans="14:25" x14ac:dyDescent="0.2">
      <c r="N216" s="20"/>
      <c r="R216" s="15"/>
      <c r="S216" s="20"/>
      <c r="X216" s="22"/>
      <c r="Y216" s="15"/>
    </row>
    <row r="217" spans="14:25" x14ac:dyDescent="0.2"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  <c r="P218" s="20"/>
      <c r="R218" s="22"/>
      <c r="S218" s="20"/>
      <c r="T218" s="15"/>
      <c r="U218" s="15"/>
      <c r="V218" s="15"/>
      <c r="W218" s="15"/>
      <c r="X218" s="22"/>
      <c r="Y218" s="15"/>
    </row>
    <row r="224" spans="14:25" x14ac:dyDescent="0.2">
      <c r="R224" s="26"/>
      <c r="S224" s="20"/>
      <c r="W224" s="14"/>
      <c r="X224" s="14"/>
      <c r="Y224" s="27"/>
    </row>
    <row r="225" spans="14:25" x14ac:dyDescent="0.2">
      <c r="R225" s="26"/>
      <c r="S225" s="20"/>
      <c r="X225" s="14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1" spans="14:25" x14ac:dyDescent="0.2">
      <c r="R231" s="26"/>
      <c r="S231" s="20"/>
      <c r="W231" s="14"/>
      <c r="X231" s="14"/>
      <c r="Y231" s="27"/>
    </row>
    <row r="232" spans="14:25" x14ac:dyDescent="0.2">
      <c r="R232" s="26"/>
      <c r="S232" s="20"/>
      <c r="X232" s="14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8" spans="14:25" x14ac:dyDescent="0.2">
      <c r="R238" s="26"/>
      <c r="S238" s="20"/>
      <c r="W238" s="14"/>
      <c r="X238" s="14"/>
      <c r="Y238" s="27"/>
    </row>
    <row r="239" spans="14:25" x14ac:dyDescent="0.2">
      <c r="R239" s="26"/>
      <c r="S239" s="20"/>
      <c r="X239" s="14"/>
    </row>
    <row r="243" spans="14:26" x14ac:dyDescent="0.2">
      <c r="Z243" s="20"/>
    </row>
    <row r="244" spans="14:26" x14ac:dyDescent="0.2">
      <c r="N244" s="20"/>
    </row>
    <row r="245" spans="14:26" x14ac:dyDescent="0.2">
      <c r="N245" s="20"/>
    </row>
    <row r="247" spans="14:26" x14ac:dyDescent="0.2">
      <c r="N247" s="20"/>
      <c r="R247" s="15"/>
      <c r="S247" s="20"/>
      <c r="X247" s="22"/>
      <c r="Y247" s="15"/>
    </row>
    <row r="248" spans="14:26" x14ac:dyDescent="0.2">
      <c r="R248" s="22"/>
      <c r="S248" s="20"/>
      <c r="T248" s="15"/>
      <c r="U248" s="15"/>
      <c r="V248" s="15"/>
      <c r="W248" s="15"/>
      <c r="X248" s="22"/>
      <c r="Y248" s="15"/>
    </row>
    <row r="249" spans="14:26" x14ac:dyDescent="0.2"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1" spans="14:26" x14ac:dyDescent="0.2">
      <c r="R251" s="26"/>
      <c r="S251" s="20"/>
      <c r="W251" s="14"/>
      <c r="X251" s="14"/>
      <c r="Y251" s="27"/>
    </row>
    <row r="252" spans="14:26" x14ac:dyDescent="0.2">
      <c r="R252" s="26"/>
      <c r="S252" s="20"/>
      <c r="X252" s="14"/>
    </row>
    <row r="254" spans="14:26" x14ac:dyDescent="0.2">
      <c r="N254" s="20"/>
      <c r="R254" s="15"/>
      <c r="S254" s="20"/>
      <c r="X254" s="22"/>
      <c r="Y254" s="15"/>
    </row>
    <row r="255" spans="14:26" x14ac:dyDescent="0.2">
      <c r="R255" s="22"/>
      <c r="S255" s="20"/>
      <c r="T255" s="15"/>
      <c r="U255" s="15"/>
      <c r="V255" s="15"/>
      <c r="W255" s="15"/>
      <c r="X255" s="22"/>
      <c r="Y255" s="15"/>
    </row>
    <row r="256" spans="14:26" x14ac:dyDescent="0.2"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61" spans="14:25" x14ac:dyDescent="0.2">
      <c r="R261" s="26"/>
      <c r="S261" s="20"/>
      <c r="W261" s="14"/>
      <c r="X261" s="14"/>
      <c r="Y261" s="27"/>
    </row>
    <row r="262" spans="14:25" x14ac:dyDescent="0.2">
      <c r="R262" s="26"/>
      <c r="S262" s="20"/>
      <c r="X262" s="14"/>
    </row>
    <row r="264" spans="14:25" x14ac:dyDescent="0.2">
      <c r="N264" s="20"/>
      <c r="R264" s="15"/>
      <c r="S264" s="20"/>
      <c r="X264" s="22"/>
      <c r="Y264" s="15"/>
    </row>
    <row r="265" spans="14:25" x14ac:dyDescent="0.2"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7" spans="14:25" x14ac:dyDescent="0.2">
      <c r="N267" s="20"/>
    </row>
    <row r="268" spans="14:25" x14ac:dyDescent="0.2">
      <c r="N268" s="25"/>
      <c r="P268" s="25"/>
      <c r="R268" s="25"/>
      <c r="S268" s="25"/>
      <c r="X268" s="25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3" spans="14:25" x14ac:dyDescent="0.2">
      <c r="N273" s="20"/>
    </row>
    <row r="274" spans="14:25" x14ac:dyDescent="0.2">
      <c r="N274" s="25"/>
      <c r="P274" s="25"/>
      <c r="R274" s="25"/>
      <c r="S274" s="25"/>
      <c r="X274" s="25"/>
    </row>
    <row r="276" spans="14:25" x14ac:dyDescent="0.2">
      <c r="N276" s="20"/>
      <c r="R276" s="15"/>
      <c r="S276" s="20"/>
      <c r="X276" s="22"/>
      <c r="Y276" s="15"/>
    </row>
    <row r="277" spans="14:25" x14ac:dyDescent="0.2">
      <c r="R277" s="22"/>
      <c r="S277" s="20"/>
      <c r="T277" s="15"/>
      <c r="U277" s="15"/>
      <c r="V277" s="15"/>
      <c r="W277" s="15"/>
      <c r="X277" s="22"/>
      <c r="Y277" s="15"/>
    </row>
    <row r="278" spans="14:25" x14ac:dyDescent="0.2">
      <c r="N278" s="20"/>
      <c r="P278" s="20"/>
      <c r="R278" s="22"/>
      <c r="S278" s="20"/>
      <c r="T278" s="15"/>
      <c r="U278" s="15"/>
      <c r="V278" s="15"/>
      <c r="W278" s="15"/>
      <c r="X278" s="22"/>
      <c r="Y278" s="15"/>
    </row>
    <row r="279" spans="14:25" x14ac:dyDescent="0.2">
      <c r="N279" s="20"/>
    </row>
    <row r="281" spans="14:25" x14ac:dyDescent="0.2">
      <c r="N281" s="20"/>
      <c r="R281" s="15"/>
      <c r="S281" s="20"/>
      <c r="X281" s="22"/>
      <c r="Y281" s="15"/>
    </row>
    <row r="282" spans="14:25" x14ac:dyDescent="0.2">
      <c r="R282" s="22"/>
      <c r="S282" s="20"/>
      <c r="T282" s="15"/>
      <c r="U282" s="15"/>
      <c r="V282" s="15"/>
      <c r="W282" s="15"/>
      <c r="X282" s="22"/>
      <c r="Y282" s="15"/>
    </row>
    <row r="283" spans="14:25" x14ac:dyDescent="0.2">
      <c r="N283" s="20"/>
      <c r="P283" s="20"/>
      <c r="R283" s="22"/>
      <c r="S283" s="20"/>
      <c r="T283" s="15"/>
      <c r="U283" s="15"/>
      <c r="V283" s="15"/>
      <c r="W283" s="15"/>
      <c r="X283" s="22"/>
      <c r="Y283" s="15"/>
    </row>
    <row r="284" spans="14:25" x14ac:dyDescent="0.2">
      <c r="N284" s="20"/>
    </row>
    <row r="285" spans="14:25" x14ac:dyDescent="0.2">
      <c r="N285" s="25"/>
      <c r="P285" s="25"/>
      <c r="R285" s="25"/>
      <c r="S285" s="25"/>
      <c r="X285" s="25"/>
    </row>
    <row r="287" spans="14:25" x14ac:dyDescent="0.2">
      <c r="N287" s="20"/>
      <c r="R287" s="15"/>
      <c r="S287" s="20"/>
      <c r="X287" s="22"/>
      <c r="Y287" s="15"/>
    </row>
    <row r="288" spans="14:25" x14ac:dyDescent="0.2">
      <c r="R288" s="22"/>
      <c r="S288" s="20"/>
      <c r="T288" s="15"/>
      <c r="U288" s="15"/>
      <c r="V288" s="15"/>
      <c r="W288" s="15"/>
      <c r="X288" s="22"/>
      <c r="Y288" s="15"/>
    </row>
    <row r="289" spans="14:25" x14ac:dyDescent="0.2"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1" spans="14:25" x14ac:dyDescent="0.2">
      <c r="R291" s="26"/>
      <c r="S291" s="20"/>
      <c r="W291" s="14"/>
      <c r="X291" s="14"/>
      <c r="Y291" s="27"/>
    </row>
    <row r="292" spans="14:25" x14ac:dyDescent="0.2">
      <c r="R292" s="26"/>
      <c r="S292" s="20"/>
      <c r="X292" s="14"/>
    </row>
    <row r="295" spans="14:25" x14ac:dyDescent="0.2">
      <c r="N295" s="25"/>
      <c r="P295" s="25"/>
      <c r="R295" s="25"/>
      <c r="S295" s="25"/>
      <c r="X295" s="25"/>
    </row>
    <row r="297" spans="14:25" x14ac:dyDescent="0.2">
      <c r="N297" s="20"/>
      <c r="R297" s="15"/>
      <c r="S297" s="20"/>
      <c r="X297" s="22"/>
      <c r="Y297" s="15"/>
    </row>
    <row r="298" spans="14:25" x14ac:dyDescent="0.2">
      <c r="R298" s="22"/>
      <c r="S298" s="20"/>
      <c r="T298" s="15"/>
      <c r="U298" s="15"/>
      <c r="V298" s="15"/>
      <c r="W298" s="15"/>
      <c r="X298" s="22"/>
      <c r="Y298" s="15"/>
    </row>
    <row r="299" spans="14:25" x14ac:dyDescent="0.2">
      <c r="N299" s="20"/>
      <c r="P299" s="20"/>
      <c r="R299" s="22"/>
      <c r="S299" s="20"/>
      <c r="T299" s="15"/>
      <c r="U299" s="15"/>
      <c r="V299" s="15"/>
      <c r="W299" s="15"/>
      <c r="X299" s="22"/>
      <c r="Y299" s="15"/>
    </row>
    <row r="301" spans="14:25" x14ac:dyDescent="0.2">
      <c r="R301" s="26"/>
      <c r="S301" s="20"/>
      <c r="W301" s="14"/>
      <c r="X301" s="14"/>
      <c r="Y301" s="27"/>
    </row>
    <row r="302" spans="14:25" x14ac:dyDescent="0.2">
      <c r="R302" s="26"/>
      <c r="S302" s="20"/>
      <c r="X302" s="14"/>
    </row>
    <row r="304" spans="14:25" x14ac:dyDescent="0.2">
      <c r="N304" s="20"/>
      <c r="R304" s="15"/>
      <c r="S304" s="20"/>
      <c r="X304" s="22"/>
      <c r="Y304" s="15"/>
    </row>
    <row r="305" spans="14:25" x14ac:dyDescent="0.2">
      <c r="R305" s="22"/>
      <c r="S305" s="20"/>
      <c r="T305" s="15"/>
      <c r="U305" s="15"/>
      <c r="V305" s="15"/>
      <c r="W305" s="15"/>
      <c r="X305" s="22"/>
      <c r="Y305" s="15"/>
    </row>
    <row r="306" spans="14:25" x14ac:dyDescent="0.2">
      <c r="N306" s="20"/>
      <c r="P306" s="20"/>
      <c r="R306" s="22"/>
      <c r="S306" s="20"/>
      <c r="T306" s="15"/>
      <c r="U306" s="15"/>
      <c r="V306" s="15"/>
      <c r="W306" s="15"/>
      <c r="X306" s="22"/>
      <c r="Y306" s="15"/>
    </row>
    <row r="308" spans="14:25" x14ac:dyDescent="0.2">
      <c r="R308" s="26"/>
      <c r="S308" s="20"/>
      <c r="W308" s="14"/>
      <c r="X308" s="14"/>
      <c r="Y308" s="27"/>
    </row>
    <row r="309" spans="14:25" x14ac:dyDescent="0.2">
      <c r="R309" s="26"/>
      <c r="S309" s="20"/>
      <c r="X309" s="14"/>
    </row>
    <row r="311" spans="14:25" x14ac:dyDescent="0.2">
      <c r="N311" s="20"/>
      <c r="R311" s="15"/>
      <c r="S311" s="20"/>
      <c r="X311" s="22"/>
      <c r="Y311" s="15"/>
    </row>
    <row r="312" spans="14:25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5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25" spans="14:26" x14ac:dyDescent="0.2">
      <c r="Z325" s="20"/>
    </row>
    <row r="326" spans="14:26" x14ac:dyDescent="0.2">
      <c r="N326" s="20"/>
    </row>
    <row r="327" spans="14:26" x14ac:dyDescent="0.2">
      <c r="N327" s="20"/>
    </row>
    <row r="329" spans="14:26" x14ac:dyDescent="0.2">
      <c r="N329" s="20"/>
      <c r="R329" s="15"/>
      <c r="S329" s="20"/>
      <c r="X329" s="22"/>
      <c r="Y329" s="15"/>
    </row>
    <row r="330" spans="14:26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6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7" spans="14:25" x14ac:dyDescent="0.2">
      <c r="R337" s="26"/>
      <c r="S337" s="20"/>
      <c r="W337" s="14"/>
      <c r="X337" s="14"/>
      <c r="Y337" s="27"/>
    </row>
    <row r="338" spans="14:25" x14ac:dyDescent="0.2">
      <c r="R338" s="26"/>
      <c r="S338" s="20"/>
      <c r="X338" s="14"/>
    </row>
    <row r="340" spans="14:25" x14ac:dyDescent="0.2">
      <c r="N340" s="20"/>
      <c r="R340" s="15"/>
      <c r="S340" s="20"/>
      <c r="X340" s="22"/>
      <c r="Y340" s="15"/>
    </row>
    <row r="341" spans="14:25" x14ac:dyDescent="0.2"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  <c r="P342" s="20"/>
      <c r="R342" s="22"/>
      <c r="S342" s="20"/>
      <c r="T342" s="15"/>
      <c r="U342" s="15"/>
      <c r="V342" s="15"/>
      <c r="W342" s="15"/>
      <c r="X342" s="22"/>
      <c r="Y342" s="15"/>
    </row>
    <row r="349" spans="14:25" x14ac:dyDescent="0.2">
      <c r="R349" s="26"/>
      <c r="S349" s="20"/>
      <c r="W349" s="14"/>
      <c r="X349" s="14"/>
      <c r="Y349" s="27"/>
    </row>
    <row r="350" spans="14:25" x14ac:dyDescent="0.2">
      <c r="R350" s="26"/>
      <c r="S350" s="20"/>
      <c r="X350" s="14"/>
    </row>
    <row r="352" spans="14:25" x14ac:dyDescent="0.2">
      <c r="N352" s="20"/>
      <c r="R352" s="15"/>
      <c r="S352" s="20"/>
      <c r="X352" s="22"/>
      <c r="Y352" s="15"/>
    </row>
    <row r="353" spans="14:26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6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7" spans="14:26" x14ac:dyDescent="0.2">
      <c r="R357" s="26"/>
      <c r="S357" s="20"/>
      <c r="W357" s="14"/>
      <c r="X357" s="14"/>
      <c r="Y357" s="27"/>
    </row>
    <row r="358" spans="14:26" x14ac:dyDescent="0.2">
      <c r="R358" s="26"/>
      <c r="S358" s="20"/>
      <c r="X358" s="14"/>
    </row>
    <row r="360" spans="14:26" x14ac:dyDescent="0.2">
      <c r="N360" s="20"/>
      <c r="R360" s="15"/>
      <c r="S360" s="20"/>
      <c r="X360" s="22"/>
      <c r="Y360" s="15"/>
    </row>
    <row r="361" spans="14:26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6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3" spans="14:26" x14ac:dyDescent="0.2">
      <c r="N363" s="20"/>
    </row>
    <row r="364" spans="14:26" x14ac:dyDescent="0.2">
      <c r="N364" s="25"/>
      <c r="P364" s="25"/>
      <c r="R364" s="25"/>
      <c r="S364" s="25"/>
      <c r="X364" s="25"/>
      <c r="Z364" s="20"/>
    </row>
    <row r="365" spans="14:26" x14ac:dyDescent="0.2">
      <c r="N365" s="20"/>
      <c r="R365" s="15"/>
      <c r="S365" s="20"/>
      <c r="X365" s="22"/>
      <c r="Y365" s="15"/>
    </row>
    <row r="366" spans="14:26" x14ac:dyDescent="0.2">
      <c r="R366" s="22"/>
      <c r="S366" s="20"/>
      <c r="T366" s="15"/>
      <c r="U366" s="15"/>
      <c r="V366" s="15"/>
      <c r="W366" s="15"/>
      <c r="X366" s="22"/>
      <c r="Y366" s="15"/>
    </row>
    <row r="367" spans="14:26" x14ac:dyDescent="0.2"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69" spans="14:25" x14ac:dyDescent="0.2">
      <c r="R369" s="26"/>
      <c r="S369" s="20"/>
      <c r="W369" s="14"/>
      <c r="X369" s="14"/>
      <c r="Y369" s="27"/>
    </row>
    <row r="370" spans="14:25" x14ac:dyDescent="0.2">
      <c r="R370" s="26"/>
      <c r="S370" s="20"/>
      <c r="X370" s="14"/>
    </row>
    <row r="372" spans="14:25" x14ac:dyDescent="0.2">
      <c r="N372" s="20"/>
      <c r="R372" s="15"/>
      <c r="S372" s="20"/>
      <c r="X372" s="22"/>
      <c r="Y372" s="15"/>
    </row>
    <row r="373" spans="14:25" x14ac:dyDescent="0.2">
      <c r="R373" s="22"/>
      <c r="S373" s="20"/>
      <c r="T373" s="15"/>
      <c r="U373" s="15"/>
      <c r="V373" s="15"/>
      <c r="W373" s="15"/>
      <c r="X373" s="22"/>
      <c r="Y373" s="15"/>
    </row>
    <row r="374" spans="14:25" x14ac:dyDescent="0.2">
      <c r="N374" s="20"/>
      <c r="P374" s="20"/>
      <c r="R374" s="22"/>
      <c r="S374" s="20"/>
      <c r="T374" s="15"/>
      <c r="U374" s="15"/>
      <c r="V374" s="15"/>
      <c r="W374" s="15"/>
      <c r="X374" s="22"/>
      <c r="Y374" s="15"/>
    </row>
    <row r="375" spans="14:25" x14ac:dyDescent="0.2">
      <c r="N375" s="20"/>
    </row>
    <row r="376" spans="14:25" x14ac:dyDescent="0.2">
      <c r="N376" s="25"/>
      <c r="P376" s="25"/>
      <c r="R376" s="25"/>
      <c r="S376" s="25"/>
      <c r="X376" s="25"/>
    </row>
    <row r="378" spans="14:25" x14ac:dyDescent="0.2">
      <c r="N378" s="20"/>
      <c r="R378" s="15"/>
      <c r="S378" s="20"/>
      <c r="X378" s="22"/>
      <c r="Y378" s="15"/>
    </row>
    <row r="379" spans="14:25" x14ac:dyDescent="0.2">
      <c r="R379" s="22"/>
      <c r="S379" s="20"/>
      <c r="T379" s="15"/>
      <c r="U379" s="15"/>
      <c r="V379" s="15"/>
      <c r="W379" s="15"/>
      <c r="X379" s="22"/>
      <c r="Y379" s="15"/>
    </row>
    <row r="380" spans="14:25" x14ac:dyDescent="0.2">
      <c r="N380" s="20"/>
      <c r="P380" s="20"/>
      <c r="R380" s="22"/>
      <c r="S380" s="20"/>
      <c r="T380" s="15"/>
      <c r="U380" s="15"/>
      <c r="V380" s="15"/>
      <c r="W380" s="15"/>
      <c r="X380" s="22"/>
      <c r="Y380" s="15"/>
    </row>
    <row r="382" spans="14:25" x14ac:dyDescent="0.2">
      <c r="R382" s="26"/>
      <c r="S382" s="20"/>
      <c r="W382" s="14"/>
      <c r="X382" s="14"/>
      <c r="Y382" s="27"/>
    </row>
    <row r="383" spans="14:25" x14ac:dyDescent="0.2">
      <c r="R383" s="26"/>
      <c r="S383" s="20"/>
      <c r="X383" s="14"/>
    </row>
    <row r="386" spans="14:25" x14ac:dyDescent="0.2">
      <c r="N386" s="25"/>
      <c r="P386" s="25"/>
      <c r="R386" s="25"/>
      <c r="S386" s="25"/>
      <c r="X386" s="25"/>
    </row>
    <row r="388" spans="14:25" x14ac:dyDescent="0.2">
      <c r="N388" s="20"/>
      <c r="R388" s="15"/>
      <c r="S388" s="20"/>
      <c r="X388" s="22"/>
      <c r="Y388" s="15"/>
    </row>
    <row r="389" spans="14:25" x14ac:dyDescent="0.2">
      <c r="R389" s="22"/>
      <c r="S389" s="20"/>
      <c r="T389" s="15"/>
      <c r="U389" s="15"/>
      <c r="V389" s="15"/>
      <c r="W389" s="15"/>
      <c r="X389" s="22"/>
      <c r="Y389" s="15"/>
    </row>
    <row r="390" spans="14:25" x14ac:dyDescent="0.2">
      <c r="N390" s="20"/>
      <c r="P390" s="20"/>
      <c r="R390" s="22"/>
      <c r="S390" s="20"/>
      <c r="T390" s="15"/>
      <c r="U390" s="15"/>
      <c r="V390" s="15"/>
      <c r="W390" s="15"/>
      <c r="X390" s="22"/>
      <c r="Y390" s="15"/>
    </row>
    <row r="391" spans="14:25" x14ac:dyDescent="0.2">
      <c r="N391" s="20"/>
    </row>
    <row r="392" spans="14:25" x14ac:dyDescent="0.2">
      <c r="N392" s="25"/>
      <c r="P392" s="25"/>
      <c r="R392" s="25"/>
      <c r="S392" s="25"/>
      <c r="X392" s="25"/>
    </row>
    <row r="394" spans="14:25" x14ac:dyDescent="0.2">
      <c r="N394" s="20"/>
      <c r="R394" s="15"/>
      <c r="S394" s="20"/>
      <c r="X394" s="22"/>
      <c r="Y394" s="15"/>
    </row>
    <row r="395" spans="14:25" x14ac:dyDescent="0.2">
      <c r="R395" s="22"/>
      <c r="S395" s="20"/>
      <c r="T395" s="15"/>
      <c r="U395" s="15"/>
      <c r="V395" s="15"/>
      <c r="W395" s="15"/>
      <c r="X395" s="22"/>
      <c r="Y395" s="15"/>
    </row>
    <row r="396" spans="14:25" x14ac:dyDescent="0.2">
      <c r="N396" s="20"/>
      <c r="P396" s="20"/>
      <c r="R396" s="22"/>
      <c r="S396" s="20"/>
      <c r="T396" s="15"/>
      <c r="U396" s="15"/>
      <c r="V396" s="15"/>
      <c r="W396" s="15"/>
      <c r="X396" s="22"/>
      <c r="Y396" s="15"/>
    </row>
    <row r="400" spans="14:25" x14ac:dyDescent="0.2">
      <c r="R400" s="26"/>
      <c r="S400" s="20"/>
      <c r="W400" s="14"/>
      <c r="X400" s="14"/>
      <c r="Y400" s="27"/>
    </row>
    <row r="401" spans="14:26" x14ac:dyDescent="0.2">
      <c r="R401" s="26"/>
      <c r="S401" s="20"/>
      <c r="X401" s="14"/>
    </row>
    <row r="403" spans="14:26" x14ac:dyDescent="0.2">
      <c r="N403" s="20"/>
      <c r="R403" s="15"/>
      <c r="S403" s="20"/>
      <c r="X403" s="22"/>
      <c r="Y403" s="15"/>
    </row>
    <row r="404" spans="14:26" x14ac:dyDescent="0.2">
      <c r="R404" s="22"/>
      <c r="S404" s="20"/>
      <c r="T404" s="15"/>
      <c r="U404" s="15"/>
      <c r="V404" s="15"/>
      <c r="W404" s="15"/>
      <c r="X404" s="22"/>
      <c r="Y404" s="15"/>
    </row>
    <row r="405" spans="14:26" x14ac:dyDescent="0.2">
      <c r="N405" s="20"/>
      <c r="P405" s="20"/>
      <c r="R405" s="22"/>
      <c r="S405" s="20"/>
      <c r="T405" s="15"/>
      <c r="U405" s="15"/>
      <c r="V405" s="15"/>
      <c r="W405" s="15"/>
      <c r="X405" s="22"/>
      <c r="Y405" s="15"/>
    </row>
    <row r="407" spans="14:26" x14ac:dyDescent="0.2">
      <c r="R407" s="26"/>
      <c r="S407" s="20"/>
      <c r="W407" s="14"/>
      <c r="X407" s="14"/>
      <c r="Y407" s="27"/>
    </row>
    <row r="408" spans="14:26" x14ac:dyDescent="0.2">
      <c r="R408" s="26"/>
      <c r="S408" s="20"/>
      <c r="X408" s="14"/>
      <c r="Y408" s="27"/>
      <c r="Z408" s="20"/>
    </row>
  </sheetData>
  <phoneticPr fontId="9" type="noConversion"/>
  <printOptions horizontalCentered="1"/>
  <pageMargins left="0.5" right="0" top="0.17" bottom="0.17" header="0" footer="0.17"/>
  <pageSetup scale="70" fitToHeight="4" orientation="landscape" horizontalDpi="300" verticalDpi="300" r:id="rId1"/>
  <headerFooter alignWithMargins="0"/>
  <rowBreaks count="1" manualBreakCount="1">
    <brk id="6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Z369"/>
  <sheetViews>
    <sheetView showGridLines="0" zoomScaleNormal="50" zoomScaleSheetLayoutView="100" workbookViewId="0">
      <pane ySplit="8" topLeftCell="A9" activePane="bottomLeft" state="frozenSplit"/>
      <selection activeCell="B6" sqref="B6"/>
      <selection pane="bottomLeft" activeCell="B6" sqref="B6"/>
    </sheetView>
  </sheetViews>
  <sheetFormatPr defaultColWidth="9.77734375" defaultRowHeight="10" x14ac:dyDescent="0.2"/>
  <cols>
    <col min="1" max="1" width="22.6640625" style="11" customWidth="1"/>
    <col min="2" max="2" width="53.6640625" style="20" bestFit="1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9" width="13.77734375" style="11" customWidth="1"/>
    <col min="10" max="10" width="17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0.5" x14ac:dyDescent="0.25">
      <c r="A1" s="28"/>
      <c r="B1" s="3"/>
      <c r="C1" s="1"/>
      <c r="D1" s="1"/>
      <c r="E1" s="43"/>
      <c r="F1" s="43"/>
      <c r="G1" s="1"/>
      <c r="H1" s="1"/>
      <c r="I1" s="1"/>
      <c r="J1" s="1"/>
      <c r="K1" s="1"/>
    </row>
    <row r="2" spans="1:11" ht="13" x14ac:dyDescent="0.3">
      <c r="A2" s="40" t="s">
        <v>0</v>
      </c>
      <c r="B2" s="3"/>
      <c r="C2" s="13"/>
      <c r="D2" s="12"/>
      <c r="E2" s="114"/>
      <c r="F2" s="114"/>
      <c r="G2" s="13"/>
      <c r="H2" s="13"/>
      <c r="I2" s="13"/>
      <c r="J2" s="13"/>
      <c r="K2" s="1"/>
    </row>
    <row r="3" spans="1:11" ht="13" x14ac:dyDescent="0.3">
      <c r="A3" s="41" t="s">
        <v>362</v>
      </c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43"/>
      <c r="F4" s="43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43"/>
      <c r="F5" s="43"/>
      <c r="G5" s="1"/>
      <c r="H5" s="1"/>
      <c r="I5" s="1"/>
      <c r="J5" s="1"/>
      <c r="K5" s="1"/>
    </row>
    <row r="6" spans="1:11" s="33" customFormat="1" ht="11.5" x14ac:dyDescent="0.25">
      <c r="A6" s="30"/>
      <c r="B6" s="30"/>
      <c r="C6" s="44" t="s">
        <v>1</v>
      </c>
      <c r="D6" s="44" t="s">
        <v>2</v>
      </c>
      <c r="E6" s="115" t="s">
        <v>3</v>
      </c>
      <c r="F6" s="115" t="s">
        <v>4</v>
      </c>
      <c r="G6" s="31" t="s">
        <v>5</v>
      </c>
      <c r="H6" s="31" t="s">
        <v>6</v>
      </c>
      <c r="I6" s="44" t="s">
        <v>7</v>
      </c>
      <c r="J6" s="31" t="s">
        <v>8</v>
      </c>
      <c r="K6" s="32"/>
    </row>
    <row r="7" spans="1:11" s="33" customFormat="1" ht="11.5" x14ac:dyDescent="0.25">
      <c r="A7" s="34" t="s">
        <v>9</v>
      </c>
      <c r="B7" s="30"/>
      <c r="C7" s="45" t="s">
        <v>10</v>
      </c>
      <c r="D7" s="46"/>
      <c r="E7" s="116" t="s">
        <v>11</v>
      </c>
      <c r="F7" s="116" t="s">
        <v>12</v>
      </c>
      <c r="G7" s="35" t="s">
        <v>13</v>
      </c>
      <c r="H7" s="35" t="s">
        <v>14</v>
      </c>
      <c r="I7" s="46"/>
      <c r="J7" s="35" t="s">
        <v>15</v>
      </c>
      <c r="K7" s="32"/>
    </row>
    <row r="8" spans="1:11" s="33" customFormat="1" ht="11.5" x14ac:dyDescent="0.25">
      <c r="A8" s="36" t="s">
        <v>16</v>
      </c>
      <c r="B8" s="36" t="s">
        <v>17</v>
      </c>
      <c r="C8" s="47" t="s">
        <v>360</v>
      </c>
      <c r="D8" s="47" t="s">
        <v>361</v>
      </c>
      <c r="E8" s="117" t="s">
        <v>361</v>
      </c>
      <c r="F8" s="117" t="s">
        <v>18</v>
      </c>
      <c r="G8" s="37" t="s">
        <v>19</v>
      </c>
      <c r="H8" s="37" t="s">
        <v>20</v>
      </c>
      <c r="I8" s="47" t="s">
        <v>21</v>
      </c>
      <c r="J8" s="38" t="s">
        <v>340</v>
      </c>
      <c r="K8" s="32"/>
    </row>
    <row r="9" spans="1:11" s="33" customFormat="1" ht="11.5" x14ac:dyDescent="0.25">
      <c r="A9" s="34"/>
      <c r="B9" s="30"/>
      <c r="C9" s="34"/>
      <c r="D9" s="34"/>
      <c r="E9" s="118"/>
      <c r="F9" s="118"/>
      <c r="G9" s="34"/>
      <c r="H9" s="34"/>
      <c r="I9" s="34"/>
      <c r="J9" s="34"/>
      <c r="K9" s="32"/>
    </row>
    <row r="10" spans="1:11" ht="10.5" x14ac:dyDescent="0.25">
      <c r="A10" s="29" t="s">
        <v>42</v>
      </c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ht="10.5" x14ac:dyDescent="0.25">
      <c r="A11" s="3"/>
      <c r="B11" s="3"/>
      <c r="C11" s="4"/>
      <c r="D11" s="5"/>
      <c r="E11" s="6"/>
      <c r="F11" s="6"/>
      <c r="G11" s="7"/>
      <c r="H11" s="6"/>
      <c r="I11" s="8"/>
      <c r="J11" s="8"/>
      <c r="K11" s="1"/>
    </row>
    <row r="12" spans="1:11" ht="10.5" x14ac:dyDescent="0.25">
      <c r="A12" s="20" t="s">
        <v>59</v>
      </c>
      <c r="B12" s="20" t="s">
        <v>75</v>
      </c>
      <c r="C12" s="48">
        <f>I12*135.5</f>
        <v>6382050</v>
      </c>
      <c r="D12" s="53">
        <v>37377</v>
      </c>
      <c r="E12" s="49">
        <v>3612</v>
      </c>
      <c r="F12" s="57">
        <v>5210</v>
      </c>
      <c r="G12" s="50">
        <f t="shared" ref="G12:G21" si="0">ROUND(F12/E12,5)</f>
        <v>1.44241</v>
      </c>
      <c r="H12" s="51">
        <f t="shared" ref="H12:H21" si="1">ROUND(C12/I12*G12,2)</f>
        <v>195.45</v>
      </c>
      <c r="I12" s="24">
        <v>47100</v>
      </c>
      <c r="J12" s="52">
        <f t="shared" ref="J12:J21" si="2">(ROUND(C12*G12,0))*(1.013)</f>
        <v>9325204.9289999995</v>
      </c>
      <c r="K12" s="1"/>
    </row>
    <row r="13" spans="1:11" ht="10.5" x14ac:dyDescent="0.25">
      <c r="A13" s="20" t="s">
        <v>70</v>
      </c>
      <c r="B13" s="20" t="s">
        <v>109</v>
      </c>
      <c r="C13" s="48">
        <v>2227663</v>
      </c>
      <c r="D13" s="53">
        <v>37363</v>
      </c>
      <c r="E13" s="49">
        <v>3583</v>
      </c>
      <c r="F13" s="57">
        <v>5210</v>
      </c>
      <c r="G13" s="50">
        <f t="shared" si="0"/>
        <v>1.4540900000000001</v>
      </c>
      <c r="H13" s="51">
        <f t="shared" si="1"/>
        <v>170.74</v>
      </c>
      <c r="I13" s="24">
        <v>18972</v>
      </c>
      <c r="J13" s="52">
        <f t="shared" si="2"/>
        <v>3281331.8859999995</v>
      </c>
      <c r="K13" s="1"/>
    </row>
    <row r="14" spans="1:11" ht="10.5" x14ac:dyDescent="0.25">
      <c r="A14" s="20" t="s">
        <v>114</v>
      </c>
      <c r="B14" s="20" t="s">
        <v>113</v>
      </c>
      <c r="C14" s="48">
        <v>7464366</v>
      </c>
      <c r="D14" s="53">
        <v>37362</v>
      </c>
      <c r="E14" s="49">
        <v>3583</v>
      </c>
      <c r="F14" s="57">
        <v>5210</v>
      </c>
      <c r="G14" s="50">
        <f t="shared" si="0"/>
        <v>1.4540900000000001</v>
      </c>
      <c r="H14" s="51">
        <f t="shared" si="1"/>
        <v>190.15</v>
      </c>
      <c r="I14" s="24">
        <v>57081</v>
      </c>
      <c r="J14" s="52">
        <f t="shared" si="2"/>
        <v>10994960.18</v>
      </c>
      <c r="K14" s="1"/>
    </row>
    <row r="15" spans="1:11" ht="10.5" x14ac:dyDescent="0.25">
      <c r="A15" s="20" t="s">
        <v>65</v>
      </c>
      <c r="B15" s="20" t="s">
        <v>163</v>
      </c>
      <c r="C15" s="48">
        <v>2190029</v>
      </c>
      <c r="D15" s="53">
        <v>38678</v>
      </c>
      <c r="E15" s="49">
        <v>4312</v>
      </c>
      <c r="F15" s="57">
        <v>5210</v>
      </c>
      <c r="G15" s="50">
        <f t="shared" si="0"/>
        <v>1.2082599999999999</v>
      </c>
      <c r="H15" s="51">
        <f t="shared" si="1"/>
        <v>195.56</v>
      </c>
      <c r="I15" s="24">
        <v>13531</v>
      </c>
      <c r="J15" s="52">
        <f t="shared" si="2"/>
        <v>2680523.6119999997</v>
      </c>
      <c r="K15" s="1"/>
    </row>
    <row r="16" spans="1:11" ht="10.5" x14ac:dyDescent="0.25">
      <c r="A16" s="20" t="s">
        <v>164</v>
      </c>
      <c r="B16" s="20" t="s">
        <v>166</v>
      </c>
      <c r="C16" s="48">
        <v>8896976</v>
      </c>
      <c r="D16" s="53">
        <v>38660</v>
      </c>
      <c r="E16" s="49">
        <v>4312</v>
      </c>
      <c r="F16" s="57">
        <v>5210</v>
      </c>
      <c r="G16" s="50">
        <f t="shared" si="0"/>
        <v>1.2082599999999999</v>
      </c>
      <c r="H16" s="51">
        <f t="shared" si="1"/>
        <v>197.9</v>
      </c>
      <c r="I16" s="24">
        <v>54320</v>
      </c>
      <c r="J16" s="52">
        <f t="shared" si="2"/>
        <v>10889608.18</v>
      </c>
      <c r="K16" s="1"/>
    </row>
    <row r="17" spans="1:25" ht="10.5" x14ac:dyDescent="0.25">
      <c r="A17" s="20" t="s">
        <v>33</v>
      </c>
      <c r="B17" s="20" t="s">
        <v>266</v>
      </c>
      <c r="C17" s="91">
        <v>5850631</v>
      </c>
      <c r="D17" s="53">
        <v>39413</v>
      </c>
      <c r="E17" s="49">
        <v>4558</v>
      </c>
      <c r="F17" s="57">
        <v>5210</v>
      </c>
      <c r="G17" s="50">
        <f t="shared" si="0"/>
        <v>1.1430499999999999</v>
      </c>
      <c r="H17" s="95">
        <f t="shared" si="1"/>
        <v>216.22</v>
      </c>
      <c r="I17" s="24">
        <v>30930</v>
      </c>
      <c r="J17" s="96">
        <f t="shared" si="2"/>
        <v>6774502.3319999995</v>
      </c>
      <c r="K17" s="1"/>
    </row>
    <row r="18" spans="1:25" ht="10.5" x14ac:dyDescent="0.25">
      <c r="A18" s="20" t="s">
        <v>57</v>
      </c>
      <c r="B18" s="20" t="s">
        <v>269</v>
      </c>
      <c r="C18" s="91">
        <v>12611728.050000001</v>
      </c>
      <c r="D18" s="53">
        <v>39600</v>
      </c>
      <c r="E18" s="49">
        <v>4640</v>
      </c>
      <c r="F18" s="57">
        <v>5210</v>
      </c>
      <c r="G18" s="50">
        <f t="shared" si="0"/>
        <v>1.1228400000000001</v>
      </c>
      <c r="H18" s="95">
        <f t="shared" si="1"/>
        <v>217.96</v>
      </c>
      <c r="I18" s="24">
        <v>64971</v>
      </c>
      <c r="J18" s="96">
        <f t="shared" si="2"/>
        <v>14345045.388999999</v>
      </c>
      <c r="K18" s="1"/>
    </row>
    <row r="19" spans="1:25" ht="10.5" x14ac:dyDescent="0.25">
      <c r="A19" s="20" t="s">
        <v>49</v>
      </c>
      <c r="B19" s="20" t="s">
        <v>310</v>
      </c>
      <c r="C19" s="91">
        <v>4897677</v>
      </c>
      <c r="D19" s="53">
        <v>40210</v>
      </c>
      <c r="E19" s="49">
        <v>4812</v>
      </c>
      <c r="F19" s="57">
        <v>5210</v>
      </c>
      <c r="G19" s="50">
        <f t="shared" si="0"/>
        <v>1.0827100000000001</v>
      </c>
      <c r="H19" s="95">
        <f t="shared" si="1"/>
        <v>218.94</v>
      </c>
      <c r="I19" s="24">
        <v>24220</v>
      </c>
      <c r="J19" s="96">
        <f t="shared" si="2"/>
        <v>5371699.9319999991</v>
      </c>
      <c r="K19" s="1"/>
    </row>
    <row r="20" spans="1:25" x14ac:dyDescent="0.2">
      <c r="A20" s="20" t="s">
        <v>40</v>
      </c>
      <c r="B20" s="92" t="s">
        <v>327</v>
      </c>
      <c r="C20" s="91">
        <v>2837934</v>
      </c>
      <c r="D20" s="74">
        <v>40787</v>
      </c>
      <c r="E20" s="49">
        <v>5098</v>
      </c>
      <c r="F20" s="57">
        <v>5210</v>
      </c>
      <c r="G20" s="50">
        <f t="shared" si="0"/>
        <v>1.02197</v>
      </c>
      <c r="H20" s="95">
        <f t="shared" si="1"/>
        <v>305.61</v>
      </c>
      <c r="I20" s="75">
        <v>9490</v>
      </c>
      <c r="J20" s="96">
        <f t="shared" si="2"/>
        <v>2937986.6789999995</v>
      </c>
    </row>
    <row r="21" spans="1:25" s="172" customFormat="1" x14ac:dyDescent="0.2">
      <c r="A21" s="166" t="s">
        <v>355</v>
      </c>
      <c r="B21" s="167" t="s">
        <v>344</v>
      </c>
      <c r="C21" s="173">
        <v>5850512</v>
      </c>
      <c r="D21" s="168">
        <v>40587</v>
      </c>
      <c r="E21" s="169">
        <v>5007</v>
      </c>
      <c r="F21" s="176">
        <v>5210</v>
      </c>
      <c r="G21" s="170">
        <f t="shared" si="0"/>
        <v>1.04054</v>
      </c>
      <c r="H21" s="177">
        <f t="shared" si="1"/>
        <v>157.28</v>
      </c>
      <c r="I21" s="171">
        <v>38707</v>
      </c>
      <c r="J21" s="174">
        <f t="shared" si="2"/>
        <v>6166831.9959999993</v>
      </c>
    </row>
    <row r="22" spans="1:25" ht="10.5" x14ac:dyDescent="0.25">
      <c r="A22" s="20"/>
      <c r="C22" s="48"/>
      <c r="D22" s="53"/>
      <c r="E22" s="49"/>
      <c r="F22" s="49"/>
      <c r="G22" s="50"/>
      <c r="H22" s="51"/>
      <c r="I22" s="24"/>
      <c r="J22" s="52"/>
      <c r="K22" s="1"/>
    </row>
    <row r="23" spans="1:25" ht="10.5" x14ac:dyDescent="0.25">
      <c r="A23" s="3"/>
      <c r="B23" s="3" t="s">
        <v>36</v>
      </c>
      <c r="C23" s="4"/>
      <c r="D23" s="5"/>
      <c r="E23" s="6"/>
      <c r="F23" s="6"/>
      <c r="G23" s="7"/>
      <c r="H23" s="6"/>
      <c r="I23" s="8">
        <f>SUM(I12:I22)</f>
        <v>359322</v>
      </c>
      <c r="J23" s="8">
        <f>SUM(J12:J22)</f>
        <v>72767695.114999995</v>
      </c>
      <c r="K23" s="1"/>
    </row>
    <row r="24" spans="1:25" ht="10.5" x14ac:dyDescent="0.25">
      <c r="A24" s="3"/>
      <c r="B24" s="3"/>
      <c r="C24" s="4"/>
      <c r="D24" s="5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 t="s">
        <v>234</v>
      </c>
      <c r="C25" s="4"/>
      <c r="D25" s="5"/>
      <c r="E25" s="6"/>
      <c r="F25" s="6"/>
      <c r="G25" s="7"/>
      <c r="H25" s="9">
        <f>ROUND(J23/I23,2)</f>
        <v>202.51</v>
      </c>
      <c r="I25" s="8"/>
      <c r="J25" s="8"/>
      <c r="K25" s="1"/>
    </row>
    <row r="26" spans="1:25" ht="10.5" x14ac:dyDescent="0.25">
      <c r="A26" s="3"/>
      <c r="B26" s="3"/>
      <c r="C26" s="4"/>
      <c r="D26" s="5"/>
      <c r="E26" s="6"/>
      <c r="F26" s="6"/>
      <c r="G26" s="7"/>
      <c r="H26" s="6"/>
      <c r="I26" s="8"/>
      <c r="J26" s="8"/>
      <c r="K26" s="1"/>
    </row>
    <row r="27" spans="1:25" ht="10.5" x14ac:dyDescent="0.25">
      <c r="A27" s="3"/>
      <c r="B27" s="3"/>
      <c r="C27" s="2"/>
      <c r="D27" s="1"/>
      <c r="E27" s="6"/>
      <c r="F27" s="6"/>
      <c r="G27" s="7"/>
      <c r="H27" s="6"/>
      <c r="I27" s="8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6"/>
      <c r="I28" s="8"/>
      <c r="J28" s="8"/>
      <c r="K28" s="1"/>
      <c r="N28" s="20"/>
      <c r="R28" s="15"/>
      <c r="S28" s="20"/>
      <c r="X28" s="22"/>
      <c r="Y28" s="15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  <c r="R29" s="22"/>
      <c r="S29" s="20"/>
      <c r="T29" s="15"/>
      <c r="U29" s="15"/>
      <c r="V29" s="15"/>
      <c r="W29" s="15"/>
      <c r="X29" s="22"/>
      <c r="Y29" s="15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  <c r="N30" s="20"/>
      <c r="P30" s="20"/>
      <c r="R30" s="22"/>
      <c r="S30" s="20"/>
      <c r="T30" s="15"/>
      <c r="U30" s="15"/>
      <c r="V30" s="15"/>
      <c r="W30" s="15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43"/>
      <c r="F34" s="43"/>
      <c r="G34" s="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43"/>
      <c r="F35" s="43"/>
      <c r="G35" s="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43"/>
      <c r="F36" s="43"/>
      <c r="G36" s="1"/>
      <c r="H36" s="23"/>
      <c r="I36" s="1"/>
      <c r="J36" s="8"/>
      <c r="K36" s="1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G41" s="17"/>
      <c r="H41" s="18"/>
      <c r="J41" s="24"/>
    </row>
    <row r="42" spans="1:25" x14ac:dyDescent="0.2">
      <c r="A42" s="20"/>
      <c r="C42" s="14"/>
      <c r="G42" s="17"/>
      <c r="H42" s="18"/>
      <c r="J42" s="14"/>
      <c r="N42" s="20"/>
      <c r="R42" s="15"/>
      <c r="S42" s="20"/>
      <c r="X42" s="22"/>
      <c r="Y42" s="15"/>
    </row>
    <row r="43" spans="1:25" x14ac:dyDescent="0.2">
      <c r="A43" s="20"/>
      <c r="C43" s="14"/>
      <c r="G43" s="17"/>
      <c r="H43" s="18"/>
      <c r="J43" s="14"/>
      <c r="R43" s="22"/>
      <c r="S43" s="20"/>
      <c r="T43" s="15"/>
      <c r="U43" s="15"/>
      <c r="V43" s="15"/>
      <c r="W43" s="15"/>
      <c r="X43" s="22"/>
      <c r="Y43" s="15"/>
    </row>
    <row r="44" spans="1:25" x14ac:dyDescent="0.2">
      <c r="A44" s="20"/>
      <c r="C44" s="14"/>
      <c r="G44" s="17"/>
      <c r="H44" s="18"/>
      <c r="J44" s="14"/>
      <c r="N44" s="20"/>
      <c r="P44" s="20"/>
      <c r="R44" s="22"/>
      <c r="S44" s="20"/>
      <c r="T44" s="15"/>
      <c r="U44" s="15"/>
      <c r="V44" s="15"/>
      <c r="W44" s="15"/>
      <c r="X44" s="22"/>
      <c r="Y44" s="15"/>
    </row>
    <row r="45" spans="1:25" x14ac:dyDescent="0.2">
      <c r="A45" s="20"/>
      <c r="C45" s="14"/>
      <c r="G45" s="17"/>
      <c r="H45" s="18"/>
      <c r="J45" s="14"/>
    </row>
    <row r="46" spans="1:25" x14ac:dyDescent="0.2">
      <c r="A46" s="20"/>
      <c r="C46" s="14"/>
      <c r="G46" s="17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G59" s="17"/>
      <c r="H59" s="18"/>
      <c r="J59" s="14"/>
    </row>
    <row r="60" spans="1:25" x14ac:dyDescent="0.2">
      <c r="C60" s="14"/>
      <c r="G60" s="17"/>
      <c r="H60" s="18"/>
      <c r="J60" s="14"/>
      <c r="N60" s="20"/>
      <c r="R60" s="15"/>
      <c r="S60" s="20"/>
      <c r="X60" s="22"/>
      <c r="Y60" s="15"/>
    </row>
    <row r="61" spans="1:25" x14ac:dyDescent="0.2">
      <c r="C61" s="14"/>
      <c r="G61" s="17"/>
      <c r="H61" s="18"/>
      <c r="J61" s="14"/>
      <c r="R61" s="22"/>
      <c r="S61" s="20"/>
      <c r="T61" s="15"/>
      <c r="U61" s="15"/>
      <c r="V61" s="15"/>
      <c r="W61" s="15"/>
      <c r="X61" s="22"/>
      <c r="Y61" s="15"/>
    </row>
    <row r="62" spans="1:25" x14ac:dyDescent="0.2">
      <c r="C62" s="14"/>
      <c r="G62" s="17"/>
      <c r="H62" s="18"/>
      <c r="J62" s="14"/>
      <c r="N62" s="20"/>
      <c r="P62" s="20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C63" s="14"/>
      <c r="G63" s="17"/>
      <c r="H63" s="18"/>
      <c r="J63" s="14"/>
    </row>
    <row r="64" spans="1:25" x14ac:dyDescent="0.2">
      <c r="C64" s="14"/>
      <c r="H64" s="18"/>
      <c r="J64" s="14"/>
    </row>
    <row r="65" spans="3:26" x14ac:dyDescent="0.2">
      <c r="C65" s="14"/>
      <c r="G65" s="17"/>
      <c r="H65" s="18"/>
      <c r="J65" s="14"/>
    </row>
    <row r="66" spans="3:26" x14ac:dyDescent="0.2">
      <c r="C66" s="14"/>
      <c r="G66" s="17"/>
      <c r="H66" s="18"/>
      <c r="J66" s="14"/>
      <c r="N66" s="20"/>
      <c r="R66" s="15"/>
      <c r="S66" s="20"/>
      <c r="X66" s="22"/>
      <c r="Y66" s="15"/>
    </row>
    <row r="67" spans="3:26" x14ac:dyDescent="0.2"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3:26" x14ac:dyDescent="0.2">
      <c r="C69" s="14"/>
      <c r="G69" s="17"/>
      <c r="H69" s="18"/>
      <c r="J69" s="14"/>
      <c r="N69" s="20"/>
    </row>
    <row r="70" spans="3:26" x14ac:dyDescent="0.2">
      <c r="C70" s="14"/>
      <c r="G70" s="17"/>
      <c r="H70" s="18"/>
      <c r="J70" s="14"/>
      <c r="N70" s="25"/>
      <c r="P70" s="25"/>
      <c r="R70" s="25"/>
      <c r="S70" s="25"/>
      <c r="X70" s="25"/>
    </row>
    <row r="71" spans="3:26" x14ac:dyDescent="0.2">
      <c r="C71" s="14"/>
      <c r="G71" s="17"/>
      <c r="H71" s="18"/>
      <c r="J71" s="14"/>
    </row>
    <row r="72" spans="3:26" x14ac:dyDescent="0.2">
      <c r="C72" s="14"/>
      <c r="G72" s="17"/>
      <c r="H72" s="18"/>
      <c r="J72" s="14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H78" s="18"/>
      <c r="J78" s="14"/>
    </row>
    <row r="79" spans="3:26" x14ac:dyDescent="0.2">
      <c r="C79" s="14"/>
      <c r="H79" s="18"/>
      <c r="J79" s="14"/>
    </row>
    <row r="80" spans="3:26" x14ac:dyDescent="0.2">
      <c r="C80" s="14"/>
      <c r="G80" s="17"/>
      <c r="H80" s="18"/>
      <c r="J80" s="14"/>
      <c r="Z80" s="20"/>
    </row>
    <row r="81" spans="3:25" x14ac:dyDescent="0.2">
      <c r="C81" s="14"/>
      <c r="G81" s="17"/>
      <c r="H81" s="18"/>
      <c r="J81" s="14"/>
      <c r="N81" s="20"/>
      <c r="R81" s="15"/>
      <c r="S81" s="20"/>
      <c r="X81" s="22"/>
      <c r="Y81" s="15"/>
    </row>
    <row r="82" spans="3:25" x14ac:dyDescent="0.2"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3:25" x14ac:dyDescent="0.2">
      <c r="C84" s="14"/>
      <c r="G84" s="17"/>
      <c r="H84" s="18"/>
      <c r="J84" s="14"/>
    </row>
    <row r="85" spans="3:25" x14ac:dyDescent="0.2">
      <c r="C85" s="14"/>
      <c r="H85" s="18"/>
      <c r="J85" s="14"/>
    </row>
    <row r="86" spans="3:25" x14ac:dyDescent="0.2">
      <c r="C86" s="14"/>
      <c r="G86" s="17"/>
      <c r="H86" s="18"/>
      <c r="J86" s="14"/>
      <c r="R86" s="26"/>
      <c r="S86" s="20"/>
      <c r="X86" s="14"/>
    </row>
    <row r="87" spans="3:25" x14ac:dyDescent="0.2">
      <c r="C87" s="14"/>
      <c r="G87" s="17"/>
      <c r="H87" s="18"/>
      <c r="J87" s="14"/>
    </row>
    <row r="88" spans="3:25" x14ac:dyDescent="0.2">
      <c r="C88" s="14"/>
      <c r="G88" s="17"/>
      <c r="H88" s="18"/>
      <c r="J88" s="14"/>
      <c r="N88" s="20"/>
      <c r="R88" s="15"/>
      <c r="S88" s="20"/>
      <c r="X88" s="22"/>
      <c r="Y88" s="15"/>
    </row>
    <row r="89" spans="3:25" x14ac:dyDescent="0.2"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3:25" x14ac:dyDescent="0.2"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3:25" x14ac:dyDescent="0.2">
      <c r="C91" s="14"/>
      <c r="G91" s="17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  <c r="N115" s="20"/>
      <c r="R115" s="15"/>
      <c r="S115" s="20"/>
      <c r="X115" s="22"/>
      <c r="Y115" s="15"/>
    </row>
    <row r="116" spans="3:26" x14ac:dyDescent="0.2">
      <c r="C116" s="14"/>
      <c r="G116" s="17"/>
      <c r="H116" s="18"/>
      <c r="J116" s="14"/>
      <c r="R116" s="22"/>
      <c r="S116" s="20"/>
      <c r="T116" s="15"/>
      <c r="U116" s="15"/>
      <c r="V116" s="15"/>
      <c r="W116" s="15"/>
      <c r="X116" s="22"/>
      <c r="Y116" s="15"/>
    </row>
    <row r="117" spans="3:26" x14ac:dyDescent="0.2">
      <c r="C117" s="14"/>
      <c r="G117" s="17"/>
      <c r="H117" s="18"/>
      <c r="J117" s="14"/>
      <c r="N117" s="20"/>
      <c r="P117" s="20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G123" s="17"/>
      <c r="H123" s="18"/>
      <c r="J123" s="14"/>
      <c r="Z123" s="20"/>
    </row>
    <row r="124" spans="3:26" x14ac:dyDescent="0.2">
      <c r="C124" s="14"/>
      <c r="G124" s="17"/>
      <c r="H124" s="18"/>
      <c r="J124" s="14"/>
      <c r="N124" s="20"/>
    </row>
    <row r="125" spans="3:26" x14ac:dyDescent="0.2">
      <c r="C125" s="14"/>
      <c r="G125" s="17"/>
      <c r="H125" s="18"/>
      <c r="J125" s="14"/>
      <c r="N125" s="20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</row>
    <row r="140" spans="3:25" x14ac:dyDescent="0.2">
      <c r="C140" s="14"/>
    </row>
    <row r="141" spans="3:25" x14ac:dyDescent="0.2">
      <c r="C141" s="14"/>
      <c r="G141" s="17"/>
      <c r="H141" s="16"/>
      <c r="J141" s="14"/>
      <c r="R141" s="26"/>
      <c r="S141" s="20"/>
      <c r="W141" s="14"/>
      <c r="X141" s="14"/>
      <c r="Y141" s="27"/>
    </row>
    <row r="142" spans="3:25" x14ac:dyDescent="0.2">
      <c r="C142" s="14"/>
      <c r="G142" s="17"/>
      <c r="H142" s="16"/>
      <c r="J142" s="14"/>
      <c r="R142" s="26"/>
      <c r="S142" s="20"/>
      <c r="X142" s="14"/>
    </row>
    <row r="143" spans="3:25" x14ac:dyDescent="0.2">
      <c r="C143" s="14"/>
      <c r="G143" s="17"/>
      <c r="H143" s="16"/>
      <c r="J143" s="14"/>
    </row>
    <row r="144" spans="3:25" x14ac:dyDescent="0.2">
      <c r="C144" s="14"/>
      <c r="G144" s="17"/>
      <c r="H144" s="16"/>
      <c r="J144" s="14"/>
      <c r="N144" s="20"/>
      <c r="R144" s="15"/>
      <c r="S144" s="20"/>
      <c r="X144" s="22"/>
      <c r="Y144" s="15"/>
    </row>
    <row r="145" spans="3:25" x14ac:dyDescent="0.2">
      <c r="C145" s="14"/>
      <c r="G145" s="17"/>
      <c r="H145" s="16"/>
      <c r="J145" s="14"/>
      <c r="R145" s="22"/>
      <c r="S145" s="20"/>
      <c r="T145" s="15"/>
      <c r="U145" s="15"/>
      <c r="V145" s="15"/>
      <c r="W145" s="15"/>
      <c r="X145" s="22"/>
      <c r="Y145" s="15"/>
    </row>
    <row r="146" spans="3:25" x14ac:dyDescent="0.2">
      <c r="C146" s="14"/>
      <c r="G146" s="17"/>
      <c r="H146" s="16"/>
      <c r="J146" s="14"/>
      <c r="N146" s="20"/>
      <c r="P146" s="20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6"/>
      <c r="J147" s="14"/>
      <c r="N147" s="20"/>
    </row>
    <row r="148" spans="3:25" x14ac:dyDescent="0.2">
      <c r="C148" s="14"/>
      <c r="N148" s="25"/>
      <c r="P148" s="25"/>
      <c r="R148" s="25"/>
      <c r="S148" s="25"/>
      <c r="X148" s="25"/>
    </row>
    <row r="149" spans="3:25" x14ac:dyDescent="0.2">
      <c r="C149" s="14"/>
    </row>
    <row r="150" spans="3:25" x14ac:dyDescent="0.2">
      <c r="C150" s="14"/>
      <c r="N150" s="20"/>
      <c r="R150" s="15"/>
      <c r="S150" s="20"/>
      <c r="X150" s="22"/>
      <c r="Y150" s="15"/>
    </row>
    <row r="151" spans="3:25" x14ac:dyDescent="0.2">
      <c r="C151" s="14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N153" s="20"/>
    </row>
    <row r="154" spans="3:25" x14ac:dyDescent="0.2">
      <c r="N154" s="25"/>
      <c r="P154" s="25"/>
      <c r="R154" s="25"/>
      <c r="S154" s="25"/>
      <c r="X154" s="25"/>
    </row>
    <row r="156" spans="3:25" x14ac:dyDescent="0.2">
      <c r="N156" s="20"/>
      <c r="R156" s="15"/>
      <c r="S156" s="20"/>
      <c r="X156" s="22"/>
      <c r="Y156" s="15"/>
    </row>
    <row r="157" spans="3:25" x14ac:dyDescent="0.2"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2" spans="14:26" x14ac:dyDescent="0.2">
      <c r="R162" s="26"/>
      <c r="S162" s="20"/>
      <c r="W162" s="14"/>
      <c r="X162" s="14"/>
      <c r="Y162" s="27"/>
    </row>
    <row r="163" spans="14:26" x14ac:dyDescent="0.2">
      <c r="R163" s="26"/>
      <c r="S163" s="20"/>
      <c r="X163" s="14"/>
      <c r="Z163" s="20"/>
    </row>
    <row r="164" spans="14:26" x14ac:dyDescent="0.2">
      <c r="N164" s="20"/>
      <c r="R164" s="15"/>
      <c r="S164" s="20"/>
      <c r="X164" s="22"/>
      <c r="Y164" s="15"/>
    </row>
    <row r="165" spans="14:26" x14ac:dyDescent="0.2">
      <c r="R165" s="22"/>
      <c r="S165" s="20"/>
      <c r="T165" s="15"/>
      <c r="U165" s="15"/>
      <c r="V165" s="15"/>
      <c r="W165" s="15"/>
      <c r="X165" s="22"/>
      <c r="Y165" s="15"/>
    </row>
    <row r="166" spans="14:26" x14ac:dyDescent="0.2">
      <c r="N166" s="20"/>
      <c r="P166" s="20"/>
      <c r="R166" s="22"/>
      <c r="S166" s="20"/>
      <c r="T166" s="15"/>
      <c r="U166" s="15"/>
      <c r="V166" s="15"/>
      <c r="W166" s="15"/>
      <c r="X166" s="22"/>
      <c r="Y166" s="15"/>
    </row>
    <row r="168" spans="14:26" x14ac:dyDescent="0.2">
      <c r="R168" s="26"/>
      <c r="S168" s="20"/>
      <c r="W168" s="14"/>
      <c r="X168" s="14"/>
      <c r="Y168" s="27"/>
    </row>
    <row r="169" spans="14:26" x14ac:dyDescent="0.2">
      <c r="R169" s="26"/>
      <c r="S169" s="20"/>
      <c r="X169" s="14"/>
    </row>
    <row r="171" spans="14:26" x14ac:dyDescent="0.2">
      <c r="N171" s="20"/>
      <c r="R171" s="15"/>
      <c r="S171" s="20"/>
      <c r="X171" s="22"/>
      <c r="Y171" s="15"/>
    </row>
    <row r="172" spans="14:26" x14ac:dyDescent="0.2">
      <c r="R172" s="22"/>
      <c r="S172" s="20"/>
      <c r="T172" s="15"/>
      <c r="U172" s="15"/>
      <c r="V172" s="15"/>
      <c r="W172" s="15"/>
      <c r="X172" s="22"/>
      <c r="Y172" s="15"/>
    </row>
    <row r="173" spans="14:26" x14ac:dyDescent="0.2">
      <c r="N173" s="20"/>
      <c r="P173" s="20"/>
      <c r="R173" s="22"/>
      <c r="S173" s="20"/>
      <c r="T173" s="15"/>
      <c r="U173" s="15"/>
      <c r="V173" s="15"/>
      <c r="W173" s="15"/>
      <c r="X173" s="22"/>
      <c r="Y173" s="15"/>
    </row>
    <row r="174" spans="14:26" x14ac:dyDescent="0.2">
      <c r="N174" s="20"/>
    </row>
    <row r="175" spans="14:26" x14ac:dyDescent="0.2">
      <c r="N175" s="25"/>
      <c r="P175" s="25"/>
      <c r="R175" s="25"/>
      <c r="S175" s="25"/>
      <c r="X175" s="25"/>
    </row>
    <row r="177" spans="14:25" x14ac:dyDescent="0.2">
      <c r="N177" s="20"/>
      <c r="R177" s="15"/>
      <c r="S177" s="20"/>
      <c r="X177" s="22"/>
      <c r="Y177" s="15"/>
    </row>
    <row r="178" spans="14:25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5" spans="14:25" x14ac:dyDescent="0.2">
      <c r="R185" s="26"/>
      <c r="S185" s="20"/>
      <c r="W185" s="14"/>
      <c r="X185" s="14"/>
      <c r="Y185" s="27"/>
    </row>
    <row r="186" spans="14:25" x14ac:dyDescent="0.2">
      <c r="R186" s="26"/>
      <c r="S186" s="20"/>
      <c r="X186" s="14"/>
    </row>
    <row r="188" spans="14:25" x14ac:dyDescent="0.2">
      <c r="N188" s="20"/>
      <c r="R188" s="15"/>
      <c r="S188" s="20"/>
      <c r="X188" s="22"/>
      <c r="Y188" s="15"/>
    </row>
    <row r="189" spans="14:25" x14ac:dyDescent="0.2">
      <c r="R189" s="22"/>
      <c r="S189" s="20"/>
      <c r="T189" s="15"/>
      <c r="U189" s="15"/>
      <c r="V189" s="15"/>
      <c r="W189" s="15"/>
      <c r="X189" s="22"/>
      <c r="Y189" s="15"/>
    </row>
    <row r="190" spans="14:25" x14ac:dyDescent="0.2"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14:25" x14ac:dyDescent="0.2">
      <c r="R192" s="26"/>
      <c r="S192" s="20"/>
      <c r="W192" s="14"/>
      <c r="X192" s="14"/>
      <c r="Y192" s="27"/>
    </row>
    <row r="193" spans="14:26" x14ac:dyDescent="0.2">
      <c r="R193" s="26"/>
      <c r="S193" s="20"/>
      <c r="X193" s="14"/>
    </row>
    <row r="195" spans="14:26" x14ac:dyDescent="0.2">
      <c r="N195" s="20"/>
      <c r="R195" s="15"/>
      <c r="S195" s="20"/>
      <c r="X195" s="22"/>
      <c r="Y195" s="15"/>
    </row>
    <row r="196" spans="14:26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6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199" spans="14:26" x14ac:dyDescent="0.2">
      <c r="R199" s="26"/>
      <c r="S199" s="20"/>
      <c r="W199" s="14"/>
      <c r="X199" s="14"/>
      <c r="Y199" s="27"/>
    </row>
    <row r="200" spans="14:26" x14ac:dyDescent="0.2">
      <c r="R200" s="26"/>
      <c r="S200" s="20"/>
      <c r="X200" s="14"/>
    </row>
    <row r="204" spans="14:26" x14ac:dyDescent="0.2">
      <c r="Z204" s="20"/>
    </row>
    <row r="205" spans="14:26" x14ac:dyDescent="0.2">
      <c r="N205" s="20"/>
    </row>
    <row r="206" spans="14:26" x14ac:dyDescent="0.2">
      <c r="N206" s="20"/>
    </row>
    <row r="208" spans="14:26" x14ac:dyDescent="0.2">
      <c r="N208" s="20"/>
      <c r="R208" s="15"/>
      <c r="S208" s="20"/>
      <c r="X208" s="22"/>
      <c r="Y208" s="15"/>
    </row>
    <row r="209" spans="14:25" x14ac:dyDescent="0.2">
      <c r="R209" s="22"/>
      <c r="S209" s="20"/>
      <c r="T209" s="15"/>
      <c r="U209" s="15"/>
      <c r="V209" s="15"/>
      <c r="W209" s="15"/>
      <c r="X209" s="22"/>
      <c r="Y209" s="15"/>
    </row>
    <row r="210" spans="14:25" x14ac:dyDescent="0.2"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22" spans="14:25" x14ac:dyDescent="0.2">
      <c r="R222" s="26"/>
      <c r="S222" s="20"/>
      <c r="W222" s="14"/>
      <c r="X222" s="14"/>
      <c r="Y222" s="27"/>
    </row>
    <row r="223" spans="14:25" x14ac:dyDescent="0.2">
      <c r="R223" s="26"/>
      <c r="S223" s="20"/>
      <c r="X223" s="14"/>
    </row>
    <row r="225" spans="14:25" x14ac:dyDescent="0.2">
      <c r="N225" s="20"/>
      <c r="R225" s="15"/>
      <c r="S225" s="20"/>
      <c r="X225" s="22"/>
      <c r="Y225" s="15"/>
    </row>
    <row r="226" spans="14:25" x14ac:dyDescent="0.2">
      <c r="R226" s="22"/>
      <c r="S226" s="20"/>
      <c r="T226" s="15"/>
      <c r="U226" s="15"/>
      <c r="V226" s="15"/>
      <c r="W226" s="15"/>
      <c r="X226" s="22"/>
      <c r="Y226" s="15"/>
    </row>
    <row r="227" spans="14:25" x14ac:dyDescent="0.2"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</row>
    <row r="229" spans="14:25" x14ac:dyDescent="0.2">
      <c r="N229" s="25"/>
      <c r="P229" s="25"/>
      <c r="R229" s="25"/>
      <c r="S229" s="25"/>
      <c r="X229" s="25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</row>
    <row r="235" spans="14:25" x14ac:dyDescent="0.2">
      <c r="N235" s="25"/>
      <c r="P235" s="25"/>
      <c r="R235" s="25"/>
      <c r="S235" s="25"/>
      <c r="X235" s="25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6" spans="14:25" x14ac:dyDescent="0.2">
      <c r="N256" s="25"/>
      <c r="P256" s="25"/>
      <c r="R256" s="25"/>
      <c r="S256" s="25"/>
      <c r="X256" s="25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14:25" x14ac:dyDescent="0.2">
      <c r="R262" s="26"/>
      <c r="S262" s="20"/>
      <c r="W262" s="14"/>
      <c r="X262" s="14"/>
      <c r="Y262" s="27"/>
    </row>
    <row r="263" spans="14:25" x14ac:dyDescent="0.2">
      <c r="R263" s="26"/>
      <c r="S263" s="20"/>
      <c r="X263" s="14"/>
    </row>
    <row r="265" spans="14:25" x14ac:dyDescent="0.2">
      <c r="N265" s="20"/>
      <c r="R265" s="15"/>
      <c r="S265" s="20"/>
      <c r="X265" s="22"/>
      <c r="Y265" s="15"/>
    </row>
    <row r="266" spans="14:25" x14ac:dyDescent="0.2">
      <c r="R266" s="22"/>
      <c r="S266" s="20"/>
      <c r="T266" s="15"/>
      <c r="U266" s="15"/>
      <c r="V266" s="15"/>
      <c r="W266" s="15"/>
      <c r="X266" s="22"/>
      <c r="Y266" s="15"/>
    </row>
    <row r="267" spans="14:25" x14ac:dyDescent="0.2">
      <c r="N267" s="20"/>
      <c r="P267" s="20"/>
      <c r="R267" s="22"/>
      <c r="S267" s="20"/>
      <c r="T267" s="15"/>
      <c r="U267" s="15"/>
      <c r="V267" s="15"/>
      <c r="W267" s="15"/>
      <c r="X267" s="22"/>
      <c r="Y267" s="15"/>
    </row>
    <row r="269" spans="14:25" x14ac:dyDescent="0.2">
      <c r="R269" s="26"/>
      <c r="S269" s="20"/>
      <c r="W269" s="14"/>
      <c r="X269" s="14"/>
      <c r="Y269" s="27"/>
    </row>
    <row r="270" spans="14:25" x14ac:dyDescent="0.2">
      <c r="R270" s="26"/>
      <c r="S270" s="20"/>
      <c r="X270" s="14"/>
    </row>
    <row r="272" spans="14:25" x14ac:dyDescent="0.2">
      <c r="N272" s="20"/>
      <c r="R272" s="15"/>
      <c r="S272" s="20"/>
      <c r="X272" s="22"/>
      <c r="Y272" s="15"/>
    </row>
    <row r="273" spans="14:26" x14ac:dyDescent="0.2">
      <c r="R273" s="22"/>
      <c r="S273" s="20"/>
      <c r="T273" s="15"/>
      <c r="U273" s="15"/>
      <c r="V273" s="15"/>
      <c r="W273" s="15"/>
      <c r="X273" s="22"/>
      <c r="Y273" s="15"/>
    </row>
    <row r="274" spans="14:26" x14ac:dyDescent="0.2"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6" spans="14:26" x14ac:dyDescent="0.2">
      <c r="R276" s="26"/>
      <c r="S276" s="20"/>
      <c r="W276" s="14"/>
      <c r="X276" s="14"/>
      <c r="Y276" s="27"/>
    </row>
    <row r="277" spans="14:26" x14ac:dyDescent="0.2">
      <c r="R277" s="26"/>
      <c r="S277" s="20"/>
      <c r="X277" s="14"/>
    </row>
    <row r="286" spans="14:26" x14ac:dyDescent="0.2">
      <c r="Z286" s="20"/>
    </row>
    <row r="287" spans="14:26" x14ac:dyDescent="0.2">
      <c r="N287" s="20"/>
    </row>
    <row r="288" spans="14:26" x14ac:dyDescent="0.2">
      <c r="N288" s="20"/>
    </row>
    <row r="290" spans="14:25" x14ac:dyDescent="0.2">
      <c r="N290" s="20"/>
      <c r="R290" s="15"/>
      <c r="S290" s="20"/>
      <c r="X290" s="22"/>
      <c r="Y290" s="15"/>
    </row>
    <row r="291" spans="14:25" x14ac:dyDescent="0.2">
      <c r="R291" s="22"/>
      <c r="S291" s="20"/>
      <c r="T291" s="15"/>
      <c r="U291" s="15"/>
      <c r="V291" s="15"/>
      <c r="W291" s="15"/>
      <c r="X291" s="22"/>
      <c r="Y291" s="15"/>
    </row>
    <row r="292" spans="14:25" x14ac:dyDescent="0.2"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8" spans="14:25" x14ac:dyDescent="0.2">
      <c r="R298" s="26"/>
      <c r="S298" s="20"/>
      <c r="W298" s="14"/>
      <c r="X298" s="14"/>
      <c r="Y298" s="27"/>
    </row>
    <row r="299" spans="14:25" x14ac:dyDescent="0.2">
      <c r="R299" s="26"/>
      <c r="S299" s="20"/>
      <c r="X299" s="14"/>
    </row>
    <row r="301" spans="14:25" x14ac:dyDescent="0.2">
      <c r="N301" s="20"/>
      <c r="R301" s="15"/>
      <c r="S301" s="20"/>
      <c r="X301" s="22"/>
      <c r="Y301" s="15"/>
    </row>
    <row r="302" spans="14:25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5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10" spans="14:25" x14ac:dyDescent="0.2">
      <c r="R310" s="26"/>
      <c r="S310" s="20"/>
      <c r="W310" s="14"/>
      <c r="X310" s="14"/>
      <c r="Y310" s="27"/>
    </row>
    <row r="311" spans="14:25" x14ac:dyDescent="0.2">
      <c r="R311" s="26"/>
      <c r="S311" s="20"/>
      <c r="X311" s="14"/>
    </row>
    <row r="313" spans="14:25" x14ac:dyDescent="0.2">
      <c r="N313" s="20"/>
      <c r="R313" s="15"/>
      <c r="S313" s="20"/>
      <c r="X313" s="22"/>
      <c r="Y313" s="15"/>
    </row>
    <row r="314" spans="14:25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5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8" spans="14:25" x14ac:dyDescent="0.2">
      <c r="R318" s="26"/>
      <c r="S318" s="20"/>
      <c r="W318" s="14"/>
      <c r="X318" s="14"/>
      <c r="Y318" s="27"/>
    </row>
    <row r="319" spans="14:25" x14ac:dyDescent="0.2">
      <c r="R319" s="26"/>
      <c r="S319" s="20"/>
      <c r="X319" s="14"/>
    </row>
    <row r="321" spans="14:26" x14ac:dyDescent="0.2">
      <c r="N321" s="20"/>
      <c r="R321" s="15"/>
      <c r="S321" s="20"/>
      <c r="X321" s="22"/>
      <c r="Y321" s="15"/>
    </row>
    <row r="322" spans="14:26" x14ac:dyDescent="0.2">
      <c r="R322" s="22"/>
      <c r="S322" s="20"/>
      <c r="T322" s="15"/>
      <c r="U322" s="15"/>
      <c r="V322" s="15"/>
      <c r="W322" s="15"/>
      <c r="X322" s="22"/>
      <c r="Y322" s="15"/>
    </row>
    <row r="323" spans="14:26" x14ac:dyDescent="0.2">
      <c r="N323" s="20"/>
      <c r="P323" s="20"/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</row>
    <row r="325" spans="14:26" x14ac:dyDescent="0.2">
      <c r="N325" s="25"/>
      <c r="P325" s="25"/>
      <c r="R325" s="25"/>
      <c r="S325" s="25"/>
      <c r="X325" s="25"/>
      <c r="Z325" s="20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30" spans="14:26" x14ac:dyDescent="0.2">
      <c r="R330" s="26"/>
      <c r="S330" s="20"/>
      <c r="W330" s="14"/>
      <c r="X330" s="14"/>
      <c r="Y330" s="27"/>
    </row>
    <row r="331" spans="14:26" x14ac:dyDescent="0.2">
      <c r="R331" s="26"/>
      <c r="S331" s="20"/>
      <c r="X331" s="14"/>
    </row>
    <row r="333" spans="14:26" x14ac:dyDescent="0.2">
      <c r="N333" s="20"/>
      <c r="R333" s="15"/>
      <c r="S333" s="20"/>
      <c r="X333" s="22"/>
      <c r="Y333" s="15"/>
    </row>
    <row r="334" spans="14:26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36" spans="14:26" x14ac:dyDescent="0.2">
      <c r="N336" s="20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3" spans="14:25" x14ac:dyDescent="0.2">
      <c r="R343" s="26"/>
      <c r="S343" s="20"/>
      <c r="W343" s="14"/>
      <c r="X343" s="14"/>
      <c r="Y343" s="27"/>
    </row>
    <row r="344" spans="14:25" x14ac:dyDescent="0.2">
      <c r="R344" s="26"/>
      <c r="S344" s="20"/>
      <c r="X344" s="14"/>
    </row>
    <row r="347" spans="14:25" x14ac:dyDescent="0.2">
      <c r="N347" s="25"/>
      <c r="P347" s="25"/>
      <c r="R347" s="25"/>
      <c r="S347" s="25"/>
      <c r="X347" s="25"/>
    </row>
    <row r="349" spans="14:25" x14ac:dyDescent="0.2">
      <c r="N349" s="20"/>
      <c r="R349" s="15"/>
      <c r="S349" s="20"/>
      <c r="X349" s="22"/>
      <c r="Y349" s="15"/>
    </row>
    <row r="350" spans="14:25" x14ac:dyDescent="0.2">
      <c r="R350" s="22"/>
      <c r="S350" s="20"/>
      <c r="T350" s="15"/>
      <c r="U350" s="15"/>
      <c r="V350" s="15"/>
      <c r="W350" s="15"/>
      <c r="X350" s="22"/>
      <c r="Y350" s="15"/>
    </row>
    <row r="351" spans="14:25" x14ac:dyDescent="0.2"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</row>
    <row r="353" spans="14:25" x14ac:dyDescent="0.2">
      <c r="N353" s="25"/>
      <c r="P353" s="25"/>
      <c r="R353" s="25"/>
      <c r="S353" s="25"/>
      <c r="X353" s="25"/>
    </row>
    <row r="355" spans="14:25" x14ac:dyDescent="0.2">
      <c r="N355" s="20"/>
      <c r="R355" s="15"/>
      <c r="S355" s="20"/>
      <c r="X355" s="22"/>
      <c r="Y355" s="15"/>
    </row>
    <row r="356" spans="14:25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61" spans="14:25" x14ac:dyDescent="0.2">
      <c r="R361" s="26"/>
      <c r="S361" s="20"/>
      <c r="W361" s="14"/>
      <c r="X361" s="14"/>
      <c r="Y361" s="27"/>
    </row>
    <row r="362" spans="14:25" x14ac:dyDescent="0.2">
      <c r="R362" s="26"/>
      <c r="S362" s="20"/>
      <c r="X362" s="14"/>
    </row>
    <row r="364" spans="14:25" x14ac:dyDescent="0.2">
      <c r="N364" s="20"/>
      <c r="R364" s="15"/>
      <c r="S364" s="20"/>
      <c r="X364" s="22"/>
      <c r="Y364" s="15"/>
    </row>
    <row r="365" spans="14:25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5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8" spans="14:25" x14ac:dyDescent="0.2">
      <c r="R368" s="26"/>
      <c r="S368" s="20"/>
      <c r="W368" s="14"/>
      <c r="X368" s="14"/>
      <c r="Y368" s="27"/>
    </row>
    <row r="369" spans="18:26" x14ac:dyDescent="0.2">
      <c r="R369" s="26"/>
      <c r="S369" s="20"/>
      <c r="X369" s="14"/>
      <c r="Y369" s="27"/>
      <c r="Z369" s="20"/>
    </row>
  </sheetData>
  <phoneticPr fontId="9" type="noConversion"/>
  <printOptions horizontalCentered="1"/>
  <pageMargins left="0.5" right="0" top="0.75" bottom="0" header="0" footer="0.25"/>
  <pageSetup scale="76" fitToHeight="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Z375"/>
  <sheetViews>
    <sheetView showGridLines="0" zoomScaleNormal="50" zoomScaleSheetLayoutView="100" workbookViewId="0">
      <pane ySplit="8" topLeftCell="A9" activePane="bottomLeft" state="frozenSplit"/>
      <selection activeCell="B6" sqref="B6"/>
      <selection pane="bottomLeft" activeCell="E41" sqref="E41:E42"/>
    </sheetView>
  </sheetViews>
  <sheetFormatPr defaultColWidth="9.77734375" defaultRowHeight="10" x14ac:dyDescent="0.2"/>
  <cols>
    <col min="1" max="1" width="16.77734375" style="11" customWidth="1"/>
    <col min="2" max="2" width="53.6640625" style="20" bestFit="1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9" width="13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0.5" x14ac:dyDescent="0.25">
      <c r="A1" s="28"/>
      <c r="B1" s="3"/>
      <c r="C1" s="1"/>
      <c r="D1" s="1"/>
      <c r="E1" s="43"/>
      <c r="F1" s="43"/>
      <c r="G1" s="1"/>
      <c r="H1" s="1"/>
      <c r="I1" s="1"/>
      <c r="J1" s="1"/>
      <c r="K1" s="1"/>
    </row>
    <row r="2" spans="1:11" ht="13" x14ac:dyDescent="0.3">
      <c r="A2" s="40" t="s">
        <v>0</v>
      </c>
      <c r="B2" s="3"/>
      <c r="C2" s="13"/>
      <c r="D2" s="12"/>
      <c r="E2" s="114"/>
      <c r="F2" s="114"/>
      <c r="G2" s="13"/>
      <c r="H2" s="13"/>
      <c r="I2" s="13"/>
      <c r="J2" s="13"/>
      <c r="K2" s="1"/>
    </row>
    <row r="3" spans="1:11" ht="13" x14ac:dyDescent="0.3">
      <c r="A3" s="41" t="s">
        <v>362</v>
      </c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43"/>
      <c r="F4" s="43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43"/>
      <c r="F5" s="43"/>
      <c r="G5" s="1"/>
      <c r="H5" s="1"/>
      <c r="I5" s="1"/>
      <c r="J5" s="1"/>
      <c r="K5" s="1"/>
    </row>
    <row r="6" spans="1:11" s="33" customFormat="1" ht="11.5" x14ac:dyDescent="0.25">
      <c r="A6" s="30"/>
      <c r="B6" s="30"/>
      <c r="C6" s="44" t="s">
        <v>1</v>
      </c>
      <c r="D6" s="44" t="s">
        <v>2</v>
      </c>
      <c r="E6" s="115" t="s">
        <v>3</v>
      </c>
      <c r="F6" s="115" t="s">
        <v>4</v>
      </c>
      <c r="G6" s="31" t="s">
        <v>5</v>
      </c>
      <c r="H6" s="31" t="s">
        <v>6</v>
      </c>
      <c r="I6" s="44" t="s">
        <v>7</v>
      </c>
      <c r="J6" s="31" t="s">
        <v>8</v>
      </c>
      <c r="K6" s="32"/>
    </row>
    <row r="7" spans="1:11" s="33" customFormat="1" ht="11.5" x14ac:dyDescent="0.25">
      <c r="A7" s="34" t="s">
        <v>9</v>
      </c>
      <c r="B7" s="30"/>
      <c r="C7" s="45" t="s">
        <v>10</v>
      </c>
      <c r="D7" s="46"/>
      <c r="E7" s="116" t="s">
        <v>11</v>
      </c>
      <c r="F7" s="116" t="s">
        <v>12</v>
      </c>
      <c r="G7" s="35" t="s">
        <v>13</v>
      </c>
      <c r="H7" s="35" t="s">
        <v>14</v>
      </c>
      <c r="I7" s="46"/>
      <c r="J7" s="35" t="s">
        <v>15</v>
      </c>
      <c r="K7" s="32"/>
    </row>
    <row r="8" spans="1:11" s="33" customFormat="1" ht="11.5" x14ac:dyDescent="0.25">
      <c r="A8" s="36" t="s">
        <v>16</v>
      </c>
      <c r="B8" s="36" t="s">
        <v>17</v>
      </c>
      <c r="C8" s="47" t="s">
        <v>360</v>
      </c>
      <c r="D8" s="47" t="s">
        <v>361</v>
      </c>
      <c r="E8" s="117" t="s">
        <v>361</v>
      </c>
      <c r="F8" s="117" t="s">
        <v>18</v>
      </c>
      <c r="G8" s="37" t="s">
        <v>19</v>
      </c>
      <c r="H8" s="37" t="s">
        <v>20</v>
      </c>
      <c r="I8" s="47" t="s">
        <v>21</v>
      </c>
      <c r="J8" s="38" t="s">
        <v>340</v>
      </c>
      <c r="K8" s="32"/>
    </row>
    <row r="9" spans="1:11" s="33" customFormat="1" ht="11.5" x14ac:dyDescent="0.25">
      <c r="A9" s="34"/>
      <c r="B9" s="30"/>
      <c r="C9" s="34"/>
      <c r="D9" s="34"/>
      <c r="E9" s="118"/>
      <c r="F9" s="118"/>
      <c r="G9" s="34"/>
      <c r="H9" s="34"/>
      <c r="I9" s="34"/>
      <c r="J9" s="34"/>
      <c r="K9" s="32"/>
    </row>
    <row r="10" spans="1:11" ht="10.5" x14ac:dyDescent="0.25">
      <c r="A10" s="29" t="s">
        <v>45</v>
      </c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ht="10.5" x14ac:dyDescent="0.25">
      <c r="A11" s="3"/>
      <c r="B11" s="3"/>
      <c r="C11" s="4"/>
      <c r="D11" s="5"/>
      <c r="E11" s="6"/>
      <c r="F11" s="6"/>
      <c r="G11" s="7"/>
      <c r="H11" s="6"/>
      <c r="I11" s="8"/>
      <c r="J11" s="8"/>
      <c r="K11" s="1"/>
    </row>
    <row r="12" spans="1:11" ht="10.5" x14ac:dyDescent="0.25">
      <c r="A12" s="20" t="s">
        <v>59</v>
      </c>
      <c r="B12" s="20" t="s">
        <v>76</v>
      </c>
      <c r="C12" s="48">
        <f>I12*168.54</f>
        <v>14494440</v>
      </c>
      <c r="D12" s="53">
        <v>37494</v>
      </c>
      <c r="E12" s="49">
        <v>3651</v>
      </c>
      <c r="F12" s="57">
        <v>5210</v>
      </c>
      <c r="G12" s="50">
        <f t="shared" ref="G12:G21" si="0">ROUND(F12/E12,5)</f>
        <v>1.4270099999999999</v>
      </c>
      <c r="H12" s="51">
        <f t="shared" ref="H12:H42" si="1">ROUND(C12/I12*G12,2)</f>
        <v>240.51</v>
      </c>
      <c r="I12" s="24">
        <v>86000</v>
      </c>
      <c r="J12" s="52">
        <f t="shared" ref="J12:J42" si="2">(ROUND(C12*G12,0))*(1.013)</f>
        <v>20952599.242999997</v>
      </c>
      <c r="K12" s="1"/>
    </row>
    <row r="13" spans="1:11" ht="10.5" x14ac:dyDescent="0.25">
      <c r="A13" s="20" t="s">
        <v>23</v>
      </c>
      <c r="B13" s="20" t="s">
        <v>77</v>
      </c>
      <c r="C13" s="48">
        <f>I13*95.34</f>
        <v>6157915.2599999998</v>
      </c>
      <c r="D13" s="53">
        <v>37539</v>
      </c>
      <c r="E13" s="49">
        <v>3648</v>
      </c>
      <c r="F13" s="57">
        <v>5210</v>
      </c>
      <c r="G13" s="50">
        <f t="shared" si="0"/>
        <v>1.42818</v>
      </c>
      <c r="H13" s="51">
        <f t="shared" si="1"/>
        <v>136.16</v>
      </c>
      <c r="I13" s="24">
        <v>64589</v>
      </c>
      <c r="J13" s="52">
        <f t="shared" si="2"/>
        <v>8908940.943</v>
      </c>
      <c r="K13" s="1"/>
    </row>
    <row r="14" spans="1:11" ht="10.5" x14ac:dyDescent="0.25">
      <c r="A14" s="20" t="s">
        <v>49</v>
      </c>
      <c r="B14" s="65" t="s">
        <v>118</v>
      </c>
      <c r="C14" s="48">
        <v>52735328</v>
      </c>
      <c r="D14" s="63">
        <v>37746</v>
      </c>
      <c r="E14" s="121">
        <v>3745</v>
      </c>
      <c r="F14" s="57">
        <v>5210</v>
      </c>
      <c r="G14" s="66">
        <f t="shared" si="0"/>
        <v>1.3911899999999999</v>
      </c>
      <c r="H14" s="51">
        <f t="shared" si="1"/>
        <v>245.29</v>
      </c>
      <c r="I14" s="24">
        <v>299092</v>
      </c>
      <c r="J14" s="52">
        <f t="shared" si="2"/>
        <v>74318604.192999989</v>
      </c>
      <c r="K14" s="1"/>
    </row>
    <row r="15" spans="1:11" ht="10.5" x14ac:dyDescent="0.25">
      <c r="A15" s="20" t="s">
        <v>35</v>
      </c>
      <c r="B15" s="65" t="s">
        <v>119</v>
      </c>
      <c r="C15" s="48">
        <v>15040910</v>
      </c>
      <c r="D15" s="63">
        <v>37720</v>
      </c>
      <c r="E15" s="121">
        <v>3652</v>
      </c>
      <c r="F15" s="57">
        <v>5210</v>
      </c>
      <c r="G15" s="66">
        <f t="shared" si="0"/>
        <v>1.42662</v>
      </c>
      <c r="H15" s="51">
        <f t="shared" si="1"/>
        <v>283.86</v>
      </c>
      <c r="I15" s="24">
        <v>75592</v>
      </c>
      <c r="J15" s="52">
        <f t="shared" si="2"/>
        <v>21736612.618999999</v>
      </c>
      <c r="K15" s="1"/>
    </row>
    <row r="16" spans="1:11" x14ac:dyDescent="0.2">
      <c r="A16" s="20" t="s">
        <v>49</v>
      </c>
      <c r="B16" s="92" t="s">
        <v>140</v>
      </c>
      <c r="C16" s="71">
        <v>39566774</v>
      </c>
      <c r="D16" s="94">
        <v>38261</v>
      </c>
      <c r="E16" s="57">
        <v>4129</v>
      </c>
      <c r="F16" s="57">
        <v>5210</v>
      </c>
      <c r="G16" s="66">
        <f t="shared" si="0"/>
        <v>1.2618100000000001</v>
      </c>
      <c r="H16" s="51">
        <f t="shared" si="1"/>
        <v>270.33999999999997</v>
      </c>
      <c r="I16" s="87">
        <v>184678</v>
      </c>
      <c r="J16" s="52">
        <f t="shared" si="2"/>
        <v>50574785.762999997</v>
      </c>
    </row>
    <row r="17" spans="1:23" x14ac:dyDescent="0.2">
      <c r="A17" s="92" t="s">
        <v>35</v>
      </c>
      <c r="B17" s="92" t="s">
        <v>141</v>
      </c>
      <c r="C17" s="71">
        <v>3800000</v>
      </c>
      <c r="D17" s="94">
        <v>38169</v>
      </c>
      <c r="E17" s="57">
        <v>4013</v>
      </c>
      <c r="F17" s="57">
        <v>5210</v>
      </c>
      <c r="G17" s="66">
        <f t="shared" si="0"/>
        <v>1.2982800000000001</v>
      </c>
      <c r="H17" s="51">
        <f t="shared" si="1"/>
        <v>323.77999999999997</v>
      </c>
      <c r="I17" s="87">
        <v>15237</v>
      </c>
      <c r="J17" s="52">
        <f t="shared" si="2"/>
        <v>4997599.0319999997</v>
      </c>
    </row>
    <row r="18" spans="1:23" x14ac:dyDescent="0.2">
      <c r="A18" s="92" t="s">
        <v>23</v>
      </c>
      <c r="B18" s="92" t="s">
        <v>142</v>
      </c>
      <c r="C18" s="71">
        <v>9931043</v>
      </c>
      <c r="D18" s="94">
        <v>38081</v>
      </c>
      <c r="E18" s="57">
        <v>3956</v>
      </c>
      <c r="F18" s="57">
        <v>5210</v>
      </c>
      <c r="G18" s="66">
        <f t="shared" si="0"/>
        <v>1.3169900000000001</v>
      </c>
      <c r="H18" s="51">
        <f t="shared" si="1"/>
        <v>314.18</v>
      </c>
      <c r="I18" s="87">
        <v>41629</v>
      </c>
      <c r="J18" s="52">
        <f t="shared" si="2"/>
        <v>13249112.091999998</v>
      </c>
    </row>
    <row r="19" spans="1:23" x14ac:dyDescent="0.2">
      <c r="A19" s="92" t="s">
        <v>28</v>
      </c>
      <c r="B19" s="92" t="s">
        <v>60</v>
      </c>
      <c r="C19" s="71">
        <v>18989000</v>
      </c>
      <c r="D19" s="94">
        <v>38081</v>
      </c>
      <c r="E19" s="57">
        <v>3956</v>
      </c>
      <c r="F19" s="57">
        <v>5210</v>
      </c>
      <c r="G19" s="66">
        <f t="shared" si="0"/>
        <v>1.3169900000000001</v>
      </c>
      <c r="H19" s="51">
        <f t="shared" si="1"/>
        <v>219.37</v>
      </c>
      <c r="I19" s="87">
        <v>114000</v>
      </c>
      <c r="J19" s="52">
        <f t="shared" si="2"/>
        <v>25333431.198999997</v>
      </c>
    </row>
    <row r="20" spans="1:23" x14ac:dyDescent="0.2">
      <c r="A20" s="20" t="s">
        <v>27</v>
      </c>
      <c r="B20" s="92" t="s">
        <v>159</v>
      </c>
      <c r="C20" s="71">
        <v>8212588.1900000004</v>
      </c>
      <c r="D20" s="74">
        <v>38717</v>
      </c>
      <c r="E20" s="119">
        <v>4329</v>
      </c>
      <c r="F20" s="57">
        <v>5210</v>
      </c>
      <c r="G20" s="50">
        <f t="shared" si="0"/>
        <v>1.2035100000000001</v>
      </c>
      <c r="H20" s="51">
        <f t="shared" si="1"/>
        <v>185.89</v>
      </c>
      <c r="I20" s="87">
        <v>53172</v>
      </c>
      <c r="J20" s="52">
        <f t="shared" si="2"/>
        <v>10012423.115999999</v>
      </c>
    </row>
    <row r="21" spans="1:23" x14ac:dyDescent="0.2">
      <c r="A21" s="20" t="s">
        <v>164</v>
      </c>
      <c r="B21" s="92" t="s">
        <v>165</v>
      </c>
      <c r="C21" s="71">
        <v>1952163</v>
      </c>
      <c r="D21" s="74">
        <v>38687</v>
      </c>
      <c r="E21" s="119">
        <v>4329</v>
      </c>
      <c r="F21" s="57">
        <v>5210</v>
      </c>
      <c r="G21" s="50">
        <f t="shared" si="0"/>
        <v>1.2035100000000001</v>
      </c>
      <c r="H21" s="51">
        <f t="shared" si="1"/>
        <v>287.5</v>
      </c>
      <c r="I21" s="87">
        <v>8172</v>
      </c>
      <c r="J21" s="52">
        <f t="shared" si="2"/>
        <v>2379990.8239999996</v>
      </c>
    </row>
    <row r="22" spans="1:23" x14ac:dyDescent="0.2">
      <c r="A22" s="92" t="s">
        <v>40</v>
      </c>
      <c r="B22" s="11" t="s">
        <v>175</v>
      </c>
      <c r="C22" s="54">
        <f>2382348</f>
        <v>2382348</v>
      </c>
      <c r="D22" s="74">
        <v>38436</v>
      </c>
      <c r="E22" s="57">
        <v>4127</v>
      </c>
      <c r="F22" s="57">
        <v>5210</v>
      </c>
      <c r="G22" s="129">
        <f t="shared" ref="G22:G42" si="3">ROUND(F22/E22,5)</f>
        <v>1.2624200000000001</v>
      </c>
      <c r="H22" s="51">
        <f t="shared" si="1"/>
        <v>351.1</v>
      </c>
      <c r="I22" s="87">
        <v>8566</v>
      </c>
      <c r="J22" s="52">
        <f t="shared" si="2"/>
        <v>3046621.8119999999</v>
      </c>
    </row>
    <row r="23" spans="1:23" x14ac:dyDescent="0.2">
      <c r="A23" s="92" t="s">
        <v>49</v>
      </c>
      <c r="B23" s="72" t="s">
        <v>176</v>
      </c>
      <c r="C23" s="54">
        <f>54697493</f>
        <v>54697493</v>
      </c>
      <c r="D23" s="74">
        <v>38597</v>
      </c>
      <c r="E23" s="57">
        <v>4242</v>
      </c>
      <c r="F23" s="57">
        <v>5210</v>
      </c>
      <c r="G23" s="129">
        <f t="shared" si="3"/>
        <v>1.2281899999999999</v>
      </c>
      <c r="H23" s="51">
        <f t="shared" si="1"/>
        <v>466.91</v>
      </c>
      <c r="I23" s="87">
        <v>143880</v>
      </c>
      <c r="J23" s="52">
        <f t="shared" si="2"/>
        <v>68052239.881999999</v>
      </c>
    </row>
    <row r="24" spans="1:23" x14ac:dyDescent="0.2">
      <c r="A24" s="92" t="s">
        <v>23</v>
      </c>
      <c r="B24" s="72" t="s">
        <v>177</v>
      </c>
      <c r="C24" s="54">
        <f>8477488</f>
        <v>8477488</v>
      </c>
      <c r="D24" s="74">
        <v>38376</v>
      </c>
      <c r="E24" s="57">
        <v>4112</v>
      </c>
      <c r="F24" s="57">
        <v>5210</v>
      </c>
      <c r="G24" s="129">
        <f t="shared" si="3"/>
        <v>1.26702</v>
      </c>
      <c r="H24" s="51">
        <f t="shared" si="1"/>
        <v>262.5</v>
      </c>
      <c r="I24" s="87">
        <v>40919</v>
      </c>
      <c r="J24" s="52">
        <f t="shared" si="2"/>
        <v>10880781.910999998</v>
      </c>
    </row>
    <row r="25" spans="1:23" s="19" customFormat="1" x14ac:dyDescent="0.2">
      <c r="A25" s="123" t="s">
        <v>40</v>
      </c>
      <c r="B25" s="78" t="s">
        <v>194</v>
      </c>
      <c r="C25" s="145">
        <v>26888481</v>
      </c>
      <c r="D25" s="80">
        <v>38899</v>
      </c>
      <c r="E25" s="119">
        <v>4356</v>
      </c>
      <c r="F25" s="57">
        <v>5210</v>
      </c>
      <c r="G25" s="129">
        <f t="shared" si="3"/>
        <v>1.1960500000000001</v>
      </c>
      <c r="H25" s="126">
        <f t="shared" si="1"/>
        <v>630.59</v>
      </c>
      <c r="I25" s="84">
        <v>51000</v>
      </c>
      <c r="J25" s="127">
        <f t="shared" si="2"/>
        <v>32578047.583999995</v>
      </c>
    </row>
    <row r="26" spans="1:23" s="19" customFormat="1" x14ac:dyDescent="0.2">
      <c r="A26" s="123" t="s">
        <v>40</v>
      </c>
      <c r="B26" s="78" t="s">
        <v>201</v>
      </c>
      <c r="C26" s="145">
        <v>3292498</v>
      </c>
      <c r="D26" s="80">
        <v>38991</v>
      </c>
      <c r="E26" s="119">
        <v>4431</v>
      </c>
      <c r="F26" s="57">
        <v>5210</v>
      </c>
      <c r="G26" s="129">
        <f t="shared" si="3"/>
        <v>1.17581</v>
      </c>
      <c r="H26" s="126">
        <f t="shared" si="1"/>
        <v>421.95</v>
      </c>
      <c r="I26" s="84">
        <v>9175</v>
      </c>
      <c r="J26" s="127">
        <f t="shared" si="2"/>
        <v>3921679.5759999994</v>
      </c>
    </row>
    <row r="27" spans="1:23" s="19" customFormat="1" x14ac:dyDescent="0.2">
      <c r="A27" s="123" t="s">
        <v>49</v>
      </c>
      <c r="B27" s="78" t="s">
        <v>203</v>
      </c>
      <c r="C27" s="145">
        <v>27434757</v>
      </c>
      <c r="D27" s="80">
        <v>39052</v>
      </c>
      <c r="E27" s="119">
        <v>4441</v>
      </c>
      <c r="F27" s="57">
        <v>5210</v>
      </c>
      <c r="G27" s="129">
        <f t="shared" si="3"/>
        <v>1.17316</v>
      </c>
      <c r="H27" s="126">
        <f t="shared" si="1"/>
        <v>318.08999999999997</v>
      </c>
      <c r="I27" s="84">
        <v>101183</v>
      </c>
      <c r="J27" s="127">
        <f t="shared" si="2"/>
        <v>32603769.679999996</v>
      </c>
    </row>
    <row r="28" spans="1:23" s="19" customFormat="1" x14ac:dyDescent="0.2">
      <c r="A28" s="123" t="s">
        <v>49</v>
      </c>
      <c r="B28" s="78" t="s">
        <v>195</v>
      </c>
      <c r="C28" s="145">
        <v>47158114</v>
      </c>
      <c r="D28" s="80">
        <v>39052</v>
      </c>
      <c r="E28" s="119">
        <v>4441</v>
      </c>
      <c r="F28" s="57">
        <v>5210</v>
      </c>
      <c r="G28" s="129">
        <f t="shared" si="3"/>
        <v>1.17316</v>
      </c>
      <c r="H28" s="126">
        <f t="shared" si="1"/>
        <v>307.14</v>
      </c>
      <c r="I28" s="84">
        <v>180126</v>
      </c>
      <c r="J28" s="127">
        <f t="shared" si="2"/>
        <v>56043225.168999992</v>
      </c>
    </row>
    <row r="29" spans="1:23" s="19" customFormat="1" ht="10.5" x14ac:dyDescent="0.25">
      <c r="A29" s="123" t="s">
        <v>40</v>
      </c>
      <c r="B29" s="78" t="s">
        <v>211</v>
      </c>
      <c r="C29" s="83">
        <v>69612410</v>
      </c>
      <c r="D29" s="155">
        <v>39387</v>
      </c>
      <c r="E29" s="119">
        <v>4558</v>
      </c>
      <c r="F29" s="57">
        <v>5210</v>
      </c>
      <c r="G29" s="129">
        <f t="shared" si="3"/>
        <v>1.1430499999999999</v>
      </c>
      <c r="H29" s="126">
        <f t="shared" si="1"/>
        <v>488.16</v>
      </c>
      <c r="I29" s="84">
        <v>163000</v>
      </c>
      <c r="J29" s="127">
        <f t="shared" si="2"/>
        <v>80604881.044999987</v>
      </c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  <row r="30" spans="1:23" s="19" customFormat="1" ht="10.5" x14ac:dyDescent="0.25">
      <c r="A30" s="123" t="s">
        <v>49</v>
      </c>
      <c r="B30" s="78" t="s">
        <v>206</v>
      </c>
      <c r="C30" s="83">
        <v>15010665</v>
      </c>
      <c r="D30" s="155">
        <v>39234</v>
      </c>
      <c r="E30" s="119">
        <v>4471</v>
      </c>
      <c r="F30" s="57">
        <v>5210</v>
      </c>
      <c r="G30" s="129">
        <f t="shared" si="3"/>
        <v>1.1652899999999999</v>
      </c>
      <c r="H30" s="126">
        <f t="shared" si="1"/>
        <v>378.24</v>
      </c>
      <c r="I30" s="84">
        <v>46245</v>
      </c>
      <c r="J30" s="127">
        <f t="shared" si="2"/>
        <v>17719171.114</v>
      </c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1:23" s="19" customFormat="1" ht="10.5" x14ac:dyDescent="0.25">
      <c r="A31" s="123" t="s">
        <v>28</v>
      </c>
      <c r="B31" s="78" t="s">
        <v>210</v>
      </c>
      <c r="C31" s="83">
        <v>70485431</v>
      </c>
      <c r="D31" s="155">
        <v>39234</v>
      </c>
      <c r="E31" s="119">
        <v>4471</v>
      </c>
      <c r="F31" s="57">
        <v>5210</v>
      </c>
      <c r="G31" s="129">
        <f t="shared" si="3"/>
        <v>1.1652899999999999</v>
      </c>
      <c r="H31" s="126">
        <f t="shared" si="1"/>
        <v>412.19</v>
      </c>
      <c r="I31" s="84">
        <v>199269</v>
      </c>
      <c r="J31" s="127">
        <f t="shared" si="2"/>
        <v>83203735.583999991</v>
      </c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</row>
    <row r="32" spans="1:23" s="19" customFormat="1" ht="10.5" x14ac:dyDescent="0.25">
      <c r="A32" s="123" t="s">
        <v>28</v>
      </c>
      <c r="B32" s="78" t="s">
        <v>205</v>
      </c>
      <c r="C32" s="83">
        <v>18713562</v>
      </c>
      <c r="D32" s="155">
        <v>39356</v>
      </c>
      <c r="E32" s="119">
        <v>4535</v>
      </c>
      <c r="F32" s="57">
        <v>5210</v>
      </c>
      <c r="G32" s="129">
        <f t="shared" si="3"/>
        <v>1.1488400000000001</v>
      </c>
      <c r="H32" s="126">
        <f t="shared" si="1"/>
        <v>371.2</v>
      </c>
      <c r="I32" s="84">
        <v>57917</v>
      </c>
      <c r="J32" s="127">
        <f t="shared" si="2"/>
        <v>21778374.556999996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</row>
    <row r="33" spans="1:25" ht="10.5" x14ac:dyDescent="0.25">
      <c r="A33" s="92" t="s">
        <v>40</v>
      </c>
      <c r="B33" s="72" t="s">
        <v>247</v>
      </c>
      <c r="C33" s="91">
        <v>40775089</v>
      </c>
      <c r="D33" s="74">
        <v>39508</v>
      </c>
      <c r="E33" s="119">
        <v>4571</v>
      </c>
      <c r="F33" s="57">
        <v>5210</v>
      </c>
      <c r="G33" s="129">
        <f t="shared" si="3"/>
        <v>1.1397900000000001</v>
      </c>
      <c r="H33" s="95">
        <f t="shared" si="1"/>
        <v>516.39</v>
      </c>
      <c r="I33" s="87">
        <v>90000</v>
      </c>
      <c r="J33" s="96">
        <f t="shared" si="2"/>
        <v>47079214.506999992</v>
      </c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</row>
    <row r="34" spans="1:25" ht="10.5" x14ac:dyDescent="0.25">
      <c r="A34" s="92" t="s">
        <v>28</v>
      </c>
      <c r="B34" s="72" t="s">
        <v>248</v>
      </c>
      <c r="C34" s="91">
        <v>1149466</v>
      </c>
      <c r="D34" s="74">
        <v>39630</v>
      </c>
      <c r="E34" s="119">
        <v>4723</v>
      </c>
      <c r="F34" s="57">
        <v>5210</v>
      </c>
      <c r="G34" s="129">
        <f t="shared" si="3"/>
        <v>1.10311</v>
      </c>
      <c r="H34" s="95">
        <f t="shared" si="1"/>
        <v>181.14</v>
      </c>
      <c r="I34" s="87">
        <v>7000</v>
      </c>
      <c r="J34" s="96">
        <f t="shared" si="2"/>
        <v>1284470.8309999998</v>
      </c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</row>
    <row r="35" spans="1:25" ht="10.5" x14ac:dyDescent="0.25">
      <c r="A35" s="20" t="s">
        <v>35</v>
      </c>
      <c r="B35" s="11" t="s">
        <v>243</v>
      </c>
      <c r="C35" s="91">
        <v>8950000</v>
      </c>
      <c r="D35" s="74">
        <v>39630</v>
      </c>
      <c r="E35" s="119">
        <v>4723</v>
      </c>
      <c r="F35" s="57">
        <v>5210</v>
      </c>
      <c r="G35" s="129">
        <f t="shared" si="3"/>
        <v>1.10311</v>
      </c>
      <c r="H35" s="95">
        <f t="shared" si="1"/>
        <v>286.45</v>
      </c>
      <c r="I35" s="87">
        <v>34466</v>
      </c>
      <c r="J35" s="96">
        <f t="shared" si="2"/>
        <v>10001181.854999999</v>
      </c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</row>
    <row r="36" spans="1:25" ht="10.5" x14ac:dyDescent="0.25">
      <c r="A36" s="11" t="s">
        <v>28</v>
      </c>
      <c r="B36" s="11" t="s">
        <v>279</v>
      </c>
      <c r="C36" s="73">
        <v>19179884</v>
      </c>
      <c r="D36" s="74">
        <v>39995</v>
      </c>
      <c r="E36" s="119">
        <v>4762</v>
      </c>
      <c r="F36" s="57">
        <v>5210</v>
      </c>
      <c r="G36" s="129">
        <f t="shared" si="3"/>
        <v>1.0940799999999999</v>
      </c>
      <c r="H36" s="95">
        <f t="shared" si="1"/>
        <v>280.88</v>
      </c>
      <c r="I36" s="87">
        <v>74710</v>
      </c>
      <c r="J36" s="96">
        <f t="shared" si="2"/>
        <v>21257123.250999998</v>
      </c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</row>
    <row r="37" spans="1:25" ht="10.5" x14ac:dyDescent="0.25">
      <c r="A37" s="11" t="s">
        <v>35</v>
      </c>
      <c r="B37" s="11" t="s">
        <v>280</v>
      </c>
      <c r="C37" s="73">
        <v>35573448</v>
      </c>
      <c r="D37" s="74">
        <v>39814</v>
      </c>
      <c r="E37" s="119">
        <v>4782</v>
      </c>
      <c r="F37" s="57">
        <v>5210</v>
      </c>
      <c r="G37" s="129">
        <f t="shared" si="3"/>
        <v>1.0894999999999999</v>
      </c>
      <c r="H37" s="95">
        <f t="shared" si="1"/>
        <v>341.37</v>
      </c>
      <c r="I37" s="87">
        <v>113535</v>
      </c>
      <c r="J37" s="96">
        <f t="shared" si="2"/>
        <v>39261116.535999998</v>
      </c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</row>
    <row r="38" spans="1:25" ht="10.5" x14ac:dyDescent="0.25">
      <c r="A38" s="11" t="s">
        <v>49</v>
      </c>
      <c r="B38" s="180" t="s">
        <v>311</v>
      </c>
      <c r="C38" s="73">
        <v>20084073</v>
      </c>
      <c r="D38" s="74">
        <v>40330</v>
      </c>
      <c r="E38" s="119">
        <v>4888</v>
      </c>
      <c r="F38" s="57">
        <v>5210</v>
      </c>
      <c r="G38" s="129">
        <f t="shared" si="3"/>
        <v>1.0658799999999999</v>
      </c>
      <c r="H38" s="95">
        <f t="shared" si="1"/>
        <v>330.12</v>
      </c>
      <c r="I38" s="87">
        <v>64847</v>
      </c>
      <c r="J38" s="96">
        <f t="shared" si="2"/>
        <v>21685505.755999997</v>
      </c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</row>
    <row r="39" spans="1:25" ht="10.5" x14ac:dyDescent="0.25">
      <c r="A39" s="11" t="s">
        <v>35</v>
      </c>
      <c r="B39" s="180" t="s">
        <v>309</v>
      </c>
      <c r="C39" s="73">
        <v>64347917</v>
      </c>
      <c r="D39" s="74">
        <v>40422</v>
      </c>
      <c r="E39" s="119">
        <v>4910</v>
      </c>
      <c r="F39" s="57">
        <v>5210</v>
      </c>
      <c r="G39" s="129">
        <f t="shared" si="3"/>
        <v>1.0610999999999999</v>
      </c>
      <c r="H39" s="95">
        <f t="shared" si="1"/>
        <v>286.27</v>
      </c>
      <c r="I39" s="87">
        <v>238516</v>
      </c>
      <c r="J39" s="96">
        <f t="shared" si="2"/>
        <v>69167209.474999994</v>
      </c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</row>
    <row r="40" spans="1:25" ht="10.5" x14ac:dyDescent="0.25">
      <c r="A40" s="11" t="s">
        <v>40</v>
      </c>
      <c r="B40" s="180" t="s">
        <v>325</v>
      </c>
      <c r="C40" s="73">
        <v>43733229</v>
      </c>
      <c r="D40" s="74">
        <v>40575</v>
      </c>
      <c r="E40" s="57">
        <v>5007</v>
      </c>
      <c r="F40" s="57">
        <v>5210</v>
      </c>
      <c r="G40" s="50">
        <f t="shared" si="3"/>
        <v>1.04054</v>
      </c>
      <c r="H40" s="95">
        <f t="shared" si="1"/>
        <v>425.29</v>
      </c>
      <c r="I40" s="87">
        <v>107000</v>
      </c>
      <c r="J40" s="96">
        <f t="shared" si="2"/>
        <v>46097754.261999995</v>
      </c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</row>
    <row r="41" spans="1:25" s="172" customFormat="1" ht="10.5" x14ac:dyDescent="0.25">
      <c r="A41" s="172" t="s">
        <v>49</v>
      </c>
      <c r="B41" s="187" t="s">
        <v>311</v>
      </c>
      <c r="C41" s="184">
        <v>24880565</v>
      </c>
      <c r="D41" s="168">
        <v>40360</v>
      </c>
      <c r="E41" s="176">
        <v>4910</v>
      </c>
      <c r="F41" s="176">
        <v>5210</v>
      </c>
      <c r="G41" s="170">
        <f t="shared" si="3"/>
        <v>1.0610999999999999</v>
      </c>
      <c r="H41" s="177">
        <f t="shared" si="1"/>
        <v>437.56</v>
      </c>
      <c r="I41" s="178">
        <v>60337</v>
      </c>
      <c r="J41" s="174">
        <f t="shared" si="2"/>
        <v>26743977.983999997</v>
      </c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</row>
    <row r="42" spans="1:25" s="172" customFormat="1" ht="10.5" x14ac:dyDescent="0.25">
      <c r="A42" s="172" t="s">
        <v>40</v>
      </c>
      <c r="B42" s="187" t="s">
        <v>325</v>
      </c>
      <c r="C42" s="184">
        <v>54585524</v>
      </c>
      <c r="D42" s="168">
        <v>40210</v>
      </c>
      <c r="E42" s="176">
        <v>5007</v>
      </c>
      <c r="F42" s="176">
        <v>5210</v>
      </c>
      <c r="G42" s="170">
        <f t="shared" si="3"/>
        <v>1.04054</v>
      </c>
      <c r="H42" s="177">
        <f t="shared" si="1"/>
        <v>496.8</v>
      </c>
      <c r="I42" s="178">
        <v>114329</v>
      </c>
      <c r="J42" s="174">
        <f t="shared" si="2"/>
        <v>57536800.472999997</v>
      </c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</row>
    <row r="43" spans="1:25" s="19" customFormat="1" x14ac:dyDescent="0.2">
      <c r="A43" s="76"/>
      <c r="B43" s="123"/>
      <c r="C43" s="124"/>
      <c r="D43" s="80"/>
      <c r="E43" s="119"/>
      <c r="F43" s="119"/>
      <c r="G43" s="125"/>
      <c r="H43" s="126"/>
      <c r="I43" s="84"/>
      <c r="J43" s="127"/>
    </row>
    <row r="44" spans="1:25" ht="10.5" x14ac:dyDescent="0.25">
      <c r="A44" s="3"/>
      <c r="B44" s="3" t="s">
        <v>36</v>
      </c>
      <c r="C44" s="4"/>
      <c r="D44" s="5"/>
      <c r="E44" s="6"/>
      <c r="F44" s="6"/>
      <c r="G44" s="7"/>
      <c r="H44" s="49"/>
      <c r="I44" s="8">
        <f>SUM(I12:I43)</f>
        <v>2848181</v>
      </c>
      <c r="J44" s="8">
        <f>SUM(J12:J43)</f>
        <v>983010981.86800003</v>
      </c>
      <c r="K44" s="1"/>
    </row>
    <row r="45" spans="1:25" ht="10.5" x14ac:dyDescent="0.25">
      <c r="A45" s="3"/>
      <c r="B45" s="3"/>
      <c r="C45" s="4"/>
      <c r="D45" s="5"/>
      <c r="E45" s="6"/>
      <c r="F45" s="6"/>
      <c r="G45" s="7"/>
      <c r="H45" s="49"/>
      <c r="I45" s="8"/>
      <c r="J45" s="8"/>
      <c r="K45" s="1"/>
    </row>
    <row r="46" spans="1:25" ht="10.5" x14ac:dyDescent="0.25">
      <c r="A46" s="3"/>
      <c r="B46" s="3" t="s">
        <v>235</v>
      </c>
      <c r="C46" s="4"/>
      <c r="D46" s="5"/>
      <c r="E46" s="6"/>
      <c r="F46" s="6"/>
      <c r="G46" s="7"/>
      <c r="H46" s="9">
        <f>ROUND(J44/I44,2)</f>
        <v>345.14</v>
      </c>
      <c r="I46" s="8"/>
      <c r="J46" s="8"/>
      <c r="K46" s="1"/>
    </row>
    <row r="47" spans="1:25" x14ac:dyDescent="0.2">
      <c r="A47" s="20"/>
      <c r="C47" s="14"/>
      <c r="G47" s="17"/>
      <c r="H47" s="18"/>
      <c r="J47" s="24"/>
    </row>
    <row r="48" spans="1:25" x14ac:dyDescent="0.2">
      <c r="A48" s="20"/>
      <c r="C48" s="14"/>
      <c r="G48" s="17"/>
      <c r="H48" s="18"/>
      <c r="J48" s="14"/>
      <c r="N48" s="20"/>
      <c r="R48" s="15"/>
      <c r="S48" s="20"/>
      <c r="X48" s="22"/>
      <c r="Y48" s="15"/>
    </row>
    <row r="49" spans="1:25" x14ac:dyDescent="0.2">
      <c r="A49" s="20"/>
      <c r="C49" s="14"/>
      <c r="G49" s="17"/>
      <c r="H49" s="18"/>
      <c r="J49" s="14"/>
      <c r="R49" s="22"/>
      <c r="S49" s="20"/>
      <c r="T49" s="15"/>
      <c r="U49" s="15"/>
      <c r="V49" s="15"/>
      <c r="W49" s="15"/>
      <c r="X49" s="22"/>
      <c r="Y49" s="15"/>
    </row>
    <row r="50" spans="1:25" x14ac:dyDescent="0.2">
      <c r="A50" s="20"/>
      <c r="C50" s="14"/>
      <c r="G50" s="17"/>
      <c r="H50" s="18"/>
      <c r="J50" s="14"/>
      <c r="N50" s="20"/>
      <c r="P50" s="20"/>
      <c r="R50" s="22"/>
      <c r="S50" s="20"/>
      <c r="T50" s="15"/>
      <c r="U50" s="15"/>
      <c r="V50" s="15"/>
      <c r="W50" s="15"/>
      <c r="X50" s="22"/>
      <c r="Y50" s="15"/>
    </row>
    <row r="51" spans="1:25" x14ac:dyDescent="0.2">
      <c r="A51" s="20"/>
      <c r="C51" s="14"/>
      <c r="G51" s="17"/>
      <c r="H51" s="18"/>
      <c r="J51" s="14"/>
    </row>
    <row r="52" spans="1:25" x14ac:dyDescent="0.2">
      <c r="A52" s="20"/>
      <c r="C52" s="14"/>
      <c r="G52" s="17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A59" s="20"/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H63" s="18"/>
      <c r="J63" s="14"/>
    </row>
    <row r="64" spans="1:25" x14ac:dyDescent="0.2">
      <c r="C64" s="14"/>
      <c r="H64" s="18"/>
      <c r="J64" s="14"/>
    </row>
    <row r="65" spans="3:25" x14ac:dyDescent="0.2">
      <c r="C65" s="14"/>
      <c r="G65" s="17"/>
      <c r="H65" s="18"/>
      <c r="J65" s="14"/>
    </row>
    <row r="66" spans="3:25" x14ac:dyDescent="0.2">
      <c r="C66" s="14"/>
      <c r="G66" s="17"/>
      <c r="H66" s="18"/>
      <c r="J66" s="14"/>
      <c r="N66" s="20"/>
      <c r="R66" s="15"/>
      <c r="S66" s="20"/>
      <c r="X66" s="22"/>
      <c r="Y66" s="15"/>
    </row>
    <row r="67" spans="3:25" x14ac:dyDescent="0.2"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3:25" x14ac:dyDescent="0.2"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3:25" x14ac:dyDescent="0.2">
      <c r="C69" s="14"/>
      <c r="G69" s="17"/>
      <c r="H69" s="18"/>
      <c r="J69" s="14"/>
    </row>
    <row r="70" spans="3:25" x14ac:dyDescent="0.2">
      <c r="C70" s="14"/>
      <c r="H70" s="18"/>
      <c r="J70" s="14"/>
    </row>
    <row r="71" spans="3:25" x14ac:dyDescent="0.2">
      <c r="C71" s="14"/>
      <c r="G71" s="17"/>
      <c r="H71" s="18"/>
      <c r="J71" s="14"/>
    </row>
    <row r="72" spans="3:25" x14ac:dyDescent="0.2">
      <c r="C72" s="14"/>
      <c r="G72" s="17"/>
      <c r="H72" s="18"/>
      <c r="J72" s="14"/>
      <c r="N72" s="20"/>
      <c r="R72" s="15"/>
      <c r="S72" s="20"/>
      <c r="X72" s="22"/>
      <c r="Y72" s="15"/>
    </row>
    <row r="73" spans="3:25" x14ac:dyDescent="0.2">
      <c r="C73" s="14"/>
      <c r="G73" s="17"/>
      <c r="H73" s="18"/>
      <c r="J73" s="14"/>
      <c r="R73" s="22"/>
      <c r="S73" s="20"/>
      <c r="T73" s="15"/>
      <c r="U73" s="15"/>
      <c r="V73" s="15"/>
      <c r="W73" s="15"/>
      <c r="X73" s="22"/>
      <c r="Y73" s="15"/>
    </row>
    <row r="74" spans="3:25" x14ac:dyDescent="0.2">
      <c r="C74" s="14"/>
      <c r="G74" s="17"/>
      <c r="H74" s="18"/>
      <c r="J74" s="14"/>
      <c r="N74" s="20"/>
      <c r="P74" s="20"/>
      <c r="R74" s="22"/>
      <c r="S74" s="20"/>
      <c r="T74" s="15"/>
      <c r="U74" s="15"/>
      <c r="V74" s="15"/>
      <c r="W74" s="15"/>
      <c r="X74" s="22"/>
      <c r="Y74" s="15"/>
    </row>
    <row r="75" spans="3:25" x14ac:dyDescent="0.2">
      <c r="C75" s="14"/>
      <c r="G75" s="17"/>
      <c r="H75" s="18"/>
      <c r="J75" s="14"/>
      <c r="N75" s="20"/>
    </row>
    <row r="76" spans="3:25" x14ac:dyDescent="0.2">
      <c r="C76" s="14"/>
      <c r="G76" s="17"/>
      <c r="H76" s="18"/>
      <c r="J76" s="14"/>
      <c r="N76" s="25"/>
      <c r="P76" s="25"/>
      <c r="R76" s="25"/>
      <c r="S76" s="25"/>
      <c r="X76" s="25"/>
    </row>
    <row r="77" spans="3:25" x14ac:dyDescent="0.2">
      <c r="C77" s="14"/>
      <c r="G77" s="17"/>
      <c r="H77" s="18"/>
      <c r="J77" s="14"/>
    </row>
    <row r="78" spans="3:25" x14ac:dyDescent="0.2">
      <c r="C78" s="14"/>
      <c r="G78" s="17"/>
      <c r="H78" s="18"/>
      <c r="J78" s="14"/>
    </row>
    <row r="79" spans="3:25" x14ac:dyDescent="0.2">
      <c r="C79" s="14"/>
      <c r="G79" s="17"/>
      <c r="H79" s="18"/>
      <c r="J79" s="14"/>
      <c r="N79" s="20"/>
      <c r="R79" s="15"/>
      <c r="S79" s="20"/>
      <c r="X79" s="22"/>
      <c r="Y79" s="15"/>
    </row>
    <row r="80" spans="3:25" x14ac:dyDescent="0.2"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3:26" x14ac:dyDescent="0.2"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3:26" x14ac:dyDescent="0.2">
      <c r="C82" s="14"/>
      <c r="G82" s="17"/>
      <c r="H82" s="18"/>
      <c r="J82" s="14"/>
    </row>
    <row r="83" spans="3:26" x14ac:dyDescent="0.2">
      <c r="C83" s="14"/>
      <c r="H83" s="18"/>
      <c r="J83" s="14"/>
    </row>
    <row r="84" spans="3:26" x14ac:dyDescent="0.2">
      <c r="C84" s="14"/>
      <c r="H84" s="18"/>
      <c r="J84" s="14"/>
    </row>
    <row r="85" spans="3:26" x14ac:dyDescent="0.2">
      <c r="C85" s="14"/>
      <c r="H85" s="18"/>
      <c r="J85" s="14"/>
    </row>
    <row r="86" spans="3:26" x14ac:dyDescent="0.2">
      <c r="C86" s="14"/>
      <c r="G86" s="17"/>
      <c r="H86" s="18"/>
      <c r="J86" s="14"/>
      <c r="Z86" s="20"/>
    </row>
    <row r="87" spans="3:26" x14ac:dyDescent="0.2">
      <c r="C87" s="14"/>
      <c r="G87" s="17"/>
      <c r="H87" s="18"/>
      <c r="J87" s="14"/>
      <c r="N87" s="20"/>
      <c r="R87" s="15"/>
      <c r="S87" s="20"/>
      <c r="X87" s="22"/>
      <c r="Y87" s="15"/>
    </row>
    <row r="88" spans="3:26" x14ac:dyDescent="0.2">
      <c r="C88" s="14"/>
      <c r="G88" s="17"/>
      <c r="H88" s="18"/>
      <c r="J88" s="14"/>
      <c r="R88" s="22"/>
      <c r="S88" s="20"/>
      <c r="T88" s="15"/>
      <c r="U88" s="15"/>
      <c r="V88" s="15"/>
      <c r="W88" s="15"/>
      <c r="X88" s="22"/>
      <c r="Y88" s="15"/>
    </row>
    <row r="89" spans="3:26" x14ac:dyDescent="0.2">
      <c r="C89" s="14"/>
      <c r="G89" s="17"/>
      <c r="H89" s="18"/>
      <c r="J89" s="14"/>
      <c r="N89" s="20"/>
      <c r="P89" s="20"/>
      <c r="R89" s="22"/>
      <c r="S89" s="20"/>
      <c r="T89" s="15"/>
      <c r="U89" s="15"/>
      <c r="V89" s="15"/>
      <c r="W89" s="15"/>
      <c r="X89" s="22"/>
      <c r="Y89" s="15"/>
    </row>
    <row r="90" spans="3:26" x14ac:dyDescent="0.2">
      <c r="C90" s="14"/>
      <c r="G90" s="17"/>
      <c r="H90" s="18"/>
      <c r="J90" s="14"/>
    </row>
    <row r="91" spans="3:26" x14ac:dyDescent="0.2">
      <c r="C91" s="14"/>
      <c r="H91" s="18"/>
      <c r="J91" s="14"/>
    </row>
    <row r="92" spans="3:26" x14ac:dyDescent="0.2">
      <c r="C92" s="14"/>
      <c r="G92" s="17"/>
      <c r="H92" s="18"/>
      <c r="J92" s="14"/>
      <c r="R92" s="26"/>
      <c r="S92" s="20"/>
      <c r="X92" s="14"/>
    </row>
    <row r="93" spans="3:26" x14ac:dyDescent="0.2">
      <c r="C93" s="14"/>
      <c r="G93" s="17"/>
      <c r="H93" s="18"/>
      <c r="J93" s="14"/>
    </row>
    <row r="94" spans="3:26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6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6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  <c r="N100" s="20"/>
      <c r="R100" s="15"/>
      <c r="S100" s="20"/>
      <c r="X100" s="22"/>
      <c r="Y100" s="15"/>
    </row>
    <row r="101" spans="3:25" x14ac:dyDescent="0.2">
      <c r="C101" s="14"/>
      <c r="G101" s="17"/>
      <c r="H101" s="18"/>
      <c r="J101" s="14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  <c r="N102" s="20"/>
      <c r="P102" s="20"/>
      <c r="R102" s="22"/>
      <c r="S102" s="20"/>
      <c r="T102" s="15"/>
      <c r="U102" s="15"/>
      <c r="V102" s="15"/>
      <c r="W102" s="15"/>
      <c r="X102" s="22"/>
      <c r="Y102" s="15"/>
    </row>
    <row r="103" spans="3:25" x14ac:dyDescent="0.2">
      <c r="C103" s="14"/>
      <c r="G103" s="17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G110" s="17"/>
      <c r="H110" s="18"/>
      <c r="J110" s="14"/>
      <c r="N110" s="20"/>
      <c r="R110" s="15"/>
      <c r="S110" s="20"/>
      <c r="X110" s="22"/>
      <c r="Y110" s="15"/>
    </row>
    <row r="111" spans="3:25" x14ac:dyDescent="0.2">
      <c r="C111" s="14"/>
      <c r="H111" s="18"/>
      <c r="J111" s="14"/>
    </row>
    <row r="112" spans="3:25" x14ac:dyDescent="0.2">
      <c r="C112" s="14"/>
      <c r="G112" s="17"/>
      <c r="H112" s="18"/>
      <c r="J112" s="14"/>
      <c r="N112" s="20"/>
      <c r="P112" s="20"/>
      <c r="R112" s="22"/>
      <c r="S112" s="20"/>
      <c r="T112" s="15"/>
      <c r="U112" s="15"/>
      <c r="V112" s="15"/>
      <c r="W112" s="15"/>
      <c r="X112" s="22"/>
      <c r="Y112" s="15"/>
    </row>
    <row r="113" spans="3:25" x14ac:dyDescent="0.2">
      <c r="C113" s="14"/>
      <c r="G113" s="17"/>
      <c r="H113" s="18"/>
      <c r="J113" s="14"/>
    </row>
    <row r="114" spans="3:25" x14ac:dyDescent="0.2">
      <c r="C114" s="14"/>
      <c r="G114" s="17"/>
      <c r="H114" s="18"/>
      <c r="J114" s="14"/>
    </row>
    <row r="115" spans="3:25" x14ac:dyDescent="0.2">
      <c r="C115" s="14"/>
      <c r="H115" s="18"/>
      <c r="J115" s="14"/>
    </row>
    <row r="116" spans="3:25" x14ac:dyDescent="0.2">
      <c r="C116" s="14"/>
      <c r="H116" s="18"/>
      <c r="J116" s="14"/>
    </row>
    <row r="117" spans="3:25" x14ac:dyDescent="0.2">
      <c r="C117" s="14"/>
      <c r="H117" s="18"/>
      <c r="J117" s="14"/>
    </row>
    <row r="118" spans="3:25" x14ac:dyDescent="0.2">
      <c r="C118" s="14"/>
      <c r="H118" s="18"/>
      <c r="J118" s="14"/>
    </row>
    <row r="119" spans="3:25" x14ac:dyDescent="0.2">
      <c r="C119" s="14"/>
      <c r="H119" s="18"/>
      <c r="J119" s="14"/>
    </row>
    <row r="120" spans="3:25" x14ac:dyDescent="0.2">
      <c r="C120" s="14"/>
      <c r="G120" s="17"/>
      <c r="H120" s="18"/>
      <c r="J120" s="14"/>
    </row>
    <row r="121" spans="3:25" x14ac:dyDescent="0.2">
      <c r="C121" s="14"/>
      <c r="G121" s="17"/>
      <c r="H121" s="18"/>
      <c r="J121" s="14"/>
      <c r="N121" s="20"/>
      <c r="R121" s="15"/>
      <c r="S121" s="20"/>
      <c r="X121" s="22"/>
      <c r="Y121" s="15"/>
    </row>
    <row r="122" spans="3:25" x14ac:dyDescent="0.2">
      <c r="C122" s="14"/>
      <c r="G122" s="17"/>
      <c r="H122" s="18"/>
      <c r="J122" s="14"/>
      <c r="R122" s="22"/>
      <c r="S122" s="20"/>
      <c r="T122" s="15"/>
      <c r="U122" s="15"/>
      <c r="V122" s="15"/>
      <c r="W122" s="15"/>
      <c r="X122" s="22"/>
      <c r="Y122" s="15"/>
    </row>
    <row r="123" spans="3:25" x14ac:dyDescent="0.2">
      <c r="C123" s="14"/>
      <c r="G123" s="17"/>
      <c r="H123" s="18"/>
      <c r="J123" s="14"/>
      <c r="N123" s="20"/>
      <c r="P123" s="20"/>
      <c r="R123" s="22"/>
      <c r="S123" s="20"/>
      <c r="T123" s="15"/>
      <c r="U123" s="15"/>
      <c r="V123" s="15"/>
      <c r="W123" s="15"/>
      <c r="X123" s="22"/>
      <c r="Y123" s="15"/>
    </row>
    <row r="124" spans="3:25" x14ac:dyDescent="0.2">
      <c r="C124" s="14"/>
      <c r="G124" s="17"/>
      <c r="H124" s="18"/>
      <c r="J124" s="14"/>
    </row>
    <row r="125" spans="3:25" x14ac:dyDescent="0.2">
      <c r="C125" s="14"/>
      <c r="G125" s="17"/>
      <c r="H125" s="18"/>
      <c r="J125" s="14"/>
    </row>
    <row r="126" spans="3:25" x14ac:dyDescent="0.2">
      <c r="C126" s="14"/>
      <c r="H126" s="18"/>
      <c r="J126" s="14"/>
    </row>
    <row r="127" spans="3:25" x14ac:dyDescent="0.2">
      <c r="C127" s="14"/>
      <c r="H127" s="18"/>
      <c r="J127" s="14"/>
    </row>
    <row r="128" spans="3:25" x14ac:dyDescent="0.2">
      <c r="C128" s="14"/>
      <c r="H128" s="18"/>
      <c r="J128" s="14"/>
    </row>
    <row r="129" spans="3:26" x14ac:dyDescent="0.2">
      <c r="C129" s="14"/>
      <c r="G129" s="17"/>
      <c r="H129" s="18"/>
      <c r="J129" s="14"/>
      <c r="Z129" s="20"/>
    </row>
    <row r="130" spans="3:26" x14ac:dyDescent="0.2">
      <c r="C130" s="14"/>
      <c r="G130" s="17"/>
      <c r="H130" s="18"/>
      <c r="J130" s="14"/>
      <c r="N130" s="20"/>
    </row>
    <row r="131" spans="3:26" x14ac:dyDescent="0.2">
      <c r="C131" s="14"/>
      <c r="G131" s="17"/>
      <c r="H131" s="18"/>
      <c r="J131" s="14"/>
      <c r="N131" s="20"/>
    </row>
    <row r="132" spans="3:26" x14ac:dyDescent="0.2">
      <c r="C132" s="14"/>
      <c r="G132" s="17"/>
      <c r="H132" s="18"/>
      <c r="J132" s="14"/>
    </row>
    <row r="133" spans="3:26" x14ac:dyDescent="0.2">
      <c r="C133" s="14"/>
      <c r="G133" s="17"/>
      <c r="H133" s="18"/>
      <c r="J133" s="14"/>
      <c r="N133" s="20"/>
      <c r="R133" s="15"/>
      <c r="S133" s="20"/>
      <c r="X133" s="22"/>
      <c r="Y133" s="15"/>
    </row>
    <row r="134" spans="3:26" x14ac:dyDescent="0.2">
      <c r="C134" s="14"/>
      <c r="G134" s="17"/>
      <c r="H134" s="18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6" x14ac:dyDescent="0.2">
      <c r="C135" s="14"/>
      <c r="G135" s="17"/>
      <c r="H135" s="18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6" x14ac:dyDescent="0.2">
      <c r="C136" s="14"/>
      <c r="G136" s="17"/>
      <c r="H136" s="18"/>
      <c r="J136" s="14"/>
    </row>
    <row r="137" spans="3:26" x14ac:dyDescent="0.2">
      <c r="C137" s="14"/>
      <c r="G137" s="17"/>
      <c r="H137" s="18"/>
      <c r="J137" s="14"/>
    </row>
    <row r="138" spans="3:26" x14ac:dyDescent="0.2">
      <c r="C138" s="14"/>
      <c r="G138" s="17"/>
      <c r="H138" s="16"/>
      <c r="J138" s="14"/>
    </row>
    <row r="139" spans="3:26" x14ac:dyDescent="0.2">
      <c r="C139" s="14"/>
      <c r="G139" s="17"/>
      <c r="H139" s="16"/>
      <c r="J139" s="14"/>
      <c r="R139" s="26"/>
      <c r="S139" s="20"/>
      <c r="W139" s="14"/>
      <c r="X139" s="14"/>
      <c r="Y139" s="27"/>
    </row>
    <row r="140" spans="3:26" x14ac:dyDescent="0.2">
      <c r="C140" s="14"/>
      <c r="G140" s="17"/>
      <c r="H140" s="16"/>
      <c r="J140" s="14"/>
      <c r="R140" s="26"/>
      <c r="S140" s="20"/>
      <c r="X140" s="14"/>
    </row>
    <row r="141" spans="3:26" x14ac:dyDescent="0.2">
      <c r="C141" s="14"/>
      <c r="G141" s="17"/>
      <c r="H141" s="16"/>
      <c r="J141" s="14"/>
    </row>
    <row r="142" spans="3:26" x14ac:dyDescent="0.2">
      <c r="C142" s="14"/>
      <c r="G142" s="17"/>
      <c r="H142" s="16"/>
      <c r="J142" s="14"/>
      <c r="N142" s="20"/>
      <c r="R142" s="15"/>
      <c r="S142" s="20"/>
      <c r="X142" s="22"/>
      <c r="Y142" s="15"/>
    </row>
    <row r="143" spans="3:26" x14ac:dyDescent="0.2">
      <c r="C143" s="14"/>
      <c r="G143" s="17"/>
      <c r="H143" s="16"/>
      <c r="J143" s="14"/>
      <c r="R143" s="22"/>
      <c r="S143" s="20"/>
      <c r="T143" s="15"/>
      <c r="U143" s="15"/>
      <c r="V143" s="15"/>
      <c r="W143" s="15"/>
      <c r="X143" s="22"/>
      <c r="Y143" s="15"/>
    </row>
    <row r="144" spans="3:26" x14ac:dyDescent="0.2">
      <c r="C144" s="14"/>
      <c r="G144" s="17"/>
      <c r="H144" s="16"/>
      <c r="J144" s="14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3:25" x14ac:dyDescent="0.2">
      <c r="C145" s="14"/>
    </row>
    <row r="146" spans="3:25" x14ac:dyDescent="0.2">
      <c r="C146" s="14"/>
    </row>
    <row r="147" spans="3:25" x14ac:dyDescent="0.2">
      <c r="C147" s="14"/>
      <c r="G147" s="17"/>
      <c r="H147" s="16"/>
      <c r="J147" s="14"/>
      <c r="R147" s="26"/>
      <c r="S147" s="20"/>
      <c r="W147" s="14"/>
      <c r="X147" s="14"/>
      <c r="Y147" s="27"/>
    </row>
    <row r="148" spans="3:25" x14ac:dyDescent="0.2">
      <c r="C148" s="14"/>
      <c r="G148" s="17"/>
      <c r="H148" s="16"/>
      <c r="J148" s="14"/>
      <c r="R148" s="26"/>
      <c r="S148" s="20"/>
      <c r="X148" s="14"/>
    </row>
    <row r="149" spans="3:25" x14ac:dyDescent="0.2">
      <c r="C149" s="14"/>
      <c r="G149" s="17"/>
      <c r="H149" s="16"/>
      <c r="J149" s="14"/>
    </row>
    <row r="150" spans="3:25" x14ac:dyDescent="0.2">
      <c r="C150" s="14"/>
      <c r="G150" s="17"/>
      <c r="H150" s="16"/>
      <c r="J150" s="14"/>
      <c r="N150" s="20"/>
      <c r="R150" s="15"/>
      <c r="S150" s="20"/>
      <c r="X150" s="22"/>
      <c r="Y150" s="15"/>
    </row>
    <row r="151" spans="3:25" x14ac:dyDescent="0.2">
      <c r="C151" s="14"/>
      <c r="G151" s="17"/>
      <c r="H151" s="16"/>
      <c r="J151" s="14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C152" s="14"/>
      <c r="G152" s="17"/>
      <c r="H152" s="16"/>
      <c r="J152" s="14"/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C153" s="14"/>
      <c r="G153" s="17"/>
      <c r="H153" s="16"/>
      <c r="J153" s="14"/>
      <c r="N153" s="20"/>
    </row>
    <row r="154" spans="3:25" x14ac:dyDescent="0.2">
      <c r="C154" s="14"/>
      <c r="N154" s="25"/>
      <c r="P154" s="25"/>
      <c r="R154" s="25"/>
      <c r="S154" s="25"/>
      <c r="X154" s="25"/>
    </row>
    <row r="155" spans="3:25" x14ac:dyDescent="0.2">
      <c r="C155" s="14"/>
    </row>
    <row r="156" spans="3:25" x14ac:dyDescent="0.2">
      <c r="C156" s="14"/>
      <c r="N156" s="20"/>
      <c r="R156" s="15"/>
      <c r="S156" s="20"/>
      <c r="X156" s="22"/>
      <c r="Y156" s="15"/>
    </row>
    <row r="157" spans="3:25" x14ac:dyDescent="0.2">
      <c r="C157" s="14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N159" s="20"/>
    </row>
    <row r="160" spans="3:25" x14ac:dyDescent="0.2">
      <c r="N160" s="25"/>
      <c r="P160" s="25"/>
      <c r="R160" s="25"/>
      <c r="S160" s="25"/>
      <c r="X160" s="25"/>
    </row>
    <row r="162" spans="14:26" x14ac:dyDescent="0.2">
      <c r="N162" s="20"/>
      <c r="R162" s="15"/>
      <c r="S162" s="20"/>
      <c r="X162" s="22"/>
      <c r="Y162" s="15"/>
    </row>
    <row r="163" spans="14:26" x14ac:dyDescent="0.2">
      <c r="R163" s="22"/>
      <c r="S163" s="20"/>
      <c r="T163" s="15"/>
      <c r="U163" s="15"/>
      <c r="V163" s="15"/>
      <c r="W163" s="15"/>
      <c r="X163" s="22"/>
      <c r="Y163" s="15"/>
    </row>
    <row r="164" spans="14:26" x14ac:dyDescent="0.2"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8" spans="14:26" x14ac:dyDescent="0.2">
      <c r="R168" s="26"/>
      <c r="S168" s="20"/>
      <c r="W168" s="14"/>
      <c r="X168" s="14"/>
      <c r="Y168" s="27"/>
    </row>
    <row r="169" spans="14:26" x14ac:dyDescent="0.2">
      <c r="R169" s="26"/>
      <c r="S169" s="20"/>
      <c r="X169" s="14"/>
      <c r="Z169" s="20"/>
    </row>
    <row r="170" spans="14:26" x14ac:dyDescent="0.2">
      <c r="N170" s="20"/>
      <c r="R170" s="15"/>
      <c r="S170" s="20"/>
      <c r="X170" s="22"/>
      <c r="Y170" s="15"/>
    </row>
    <row r="171" spans="14:26" x14ac:dyDescent="0.2">
      <c r="R171" s="22"/>
      <c r="S171" s="20"/>
      <c r="T171" s="15"/>
      <c r="U171" s="15"/>
      <c r="V171" s="15"/>
      <c r="W171" s="15"/>
      <c r="X171" s="22"/>
      <c r="Y171" s="15"/>
    </row>
    <row r="172" spans="14:26" x14ac:dyDescent="0.2">
      <c r="N172" s="20"/>
      <c r="P172" s="20"/>
      <c r="R172" s="22"/>
      <c r="S172" s="20"/>
      <c r="T172" s="15"/>
      <c r="U172" s="15"/>
      <c r="V172" s="15"/>
      <c r="W172" s="15"/>
      <c r="X172" s="22"/>
      <c r="Y172" s="15"/>
    </row>
    <row r="174" spans="14:26" x14ac:dyDescent="0.2">
      <c r="R174" s="26"/>
      <c r="S174" s="20"/>
      <c r="W174" s="14"/>
      <c r="X174" s="14"/>
      <c r="Y174" s="27"/>
    </row>
    <row r="175" spans="14:26" x14ac:dyDescent="0.2">
      <c r="R175" s="26"/>
      <c r="S175" s="20"/>
      <c r="X175" s="14"/>
    </row>
    <row r="177" spans="14:25" x14ac:dyDescent="0.2">
      <c r="N177" s="20"/>
      <c r="R177" s="15"/>
      <c r="S177" s="20"/>
      <c r="X177" s="22"/>
      <c r="Y177" s="15"/>
    </row>
    <row r="178" spans="14:25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</row>
    <row r="181" spans="14:25" x14ac:dyDescent="0.2">
      <c r="N181" s="25"/>
      <c r="P181" s="25"/>
      <c r="R181" s="25"/>
      <c r="S181" s="25"/>
      <c r="X181" s="25"/>
    </row>
    <row r="183" spans="14:25" x14ac:dyDescent="0.2">
      <c r="N183" s="20"/>
      <c r="R183" s="15"/>
      <c r="S183" s="20"/>
      <c r="X183" s="22"/>
      <c r="Y183" s="15"/>
    </row>
    <row r="184" spans="14:25" x14ac:dyDescent="0.2">
      <c r="R184" s="22"/>
      <c r="S184" s="20"/>
      <c r="T184" s="15"/>
      <c r="U184" s="15"/>
      <c r="V184" s="15"/>
      <c r="W184" s="15"/>
      <c r="X184" s="22"/>
      <c r="Y184" s="15"/>
    </row>
    <row r="185" spans="14:25" x14ac:dyDescent="0.2"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91" spans="14:25" x14ac:dyDescent="0.2">
      <c r="R191" s="26"/>
      <c r="S191" s="20"/>
      <c r="W191" s="14"/>
      <c r="X191" s="14"/>
      <c r="Y191" s="27"/>
    </row>
    <row r="192" spans="14:25" x14ac:dyDescent="0.2">
      <c r="R192" s="26"/>
      <c r="S192" s="20"/>
      <c r="X192" s="14"/>
    </row>
    <row r="194" spans="14:25" x14ac:dyDescent="0.2">
      <c r="N194" s="20"/>
      <c r="R194" s="15"/>
      <c r="S194" s="20"/>
      <c r="X194" s="22"/>
      <c r="Y194" s="15"/>
    </row>
    <row r="195" spans="14:25" x14ac:dyDescent="0.2">
      <c r="R195" s="22"/>
      <c r="S195" s="20"/>
      <c r="T195" s="15"/>
      <c r="U195" s="15"/>
      <c r="V195" s="15"/>
      <c r="W195" s="15"/>
      <c r="X195" s="22"/>
      <c r="Y195" s="15"/>
    </row>
    <row r="196" spans="14:25" x14ac:dyDescent="0.2">
      <c r="N196" s="20"/>
      <c r="P196" s="20"/>
      <c r="R196" s="22"/>
      <c r="S196" s="20"/>
      <c r="T196" s="15"/>
      <c r="U196" s="15"/>
      <c r="V196" s="15"/>
      <c r="W196" s="15"/>
      <c r="X196" s="22"/>
      <c r="Y196" s="15"/>
    </row>
    <row r="198" spans="14:25" x14ac:dyDescent="0.2">
      <c r="R198" s="26"/>
      <c r="S198" s="20"/>
      <c r="W198" s="14"/>
      <c r="X198" s="14"/>
      <c r="Y198" s="27"/>
    </row>
    <row r="199" spans="14:25" x14ac:dyDescent="0.2">
      <c r="R199" s="26"/>
      <c r="S199" s="20"/>
      <c r="X199" s="14"/>
    </row>
    <row r="201" spans="14:25" x14ac:dyDescent="0.2">
      <c r="N201" s="20"/>
      <c r="R201" s="15"/>
      <c r="S201" s="20"/>
      <c r="X201" s="22"/>
      <c r="Y201" s="15"/>
    </row>
    <row r="202" spans="14:25" x14ac:dyDescent="0.2">
      <c r="R202" s="22"/>
      <c r="S202" s="20"/>
      <c r="T202" s="15"/>
      <c r="U202" s="15"/>
      <c r="V202" s="15"/>
      <c r="W202" s="15"/>
      <c r="X202" s="22"/>
      <c r="Y202" s="15"/>
    </row>
    <row r="203" spans="14:25" x14ac:dyDescent="0.2"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5" spans="14:25" x14ac:dyDescent="0.2">
      <c r="R205" s="26"/>
      <c r="S205" s="20"/>
      <c r="W205" s="14"/>
      <c r="X205" s="14"/>
      <c r="Y205" s="27"/>
    </row>
    <row r="206" spans="14:25" x14ac:dyDescent="0.2">
      <c r="R206" s="26"/>
      <c r="S206" s="20"/>
      <c r="X206" s="14"/>
    </row>
    <row r="210" spans="14:26" x14ac:dyDescent="0.2">
      <c r="Z210" s="20"/>
    </row>
    <row r="211" spans="14:26" x14ac:dyDescent="0.2">
      <c r="N211" s="20"/>
    </row>
    <row r="212" spans="14:26" x14ac:dyDescent="0.2">
      <c r="N212" s="20"/>
    </row>
    <row r="214" spans="14:26" x14ac:dyDescent="0.2">
      <c r="N214" s="20"/>
      <c r="R214" s="15"/>
      <c r="S214" s="20"/>
      <c r="X214" s="22"/>
      <c r="Y214" s="15"/>
    </row>
    <row r="215" spans="14:26" x14ac:dyDescent="0.2">
      <c r="R215" s="22"/>
      <c r="S215" s="20"/>
      <c r="T215" s="15"/>
      <c r="U215" s="15"/>
      <c r="V215" s="15"/>
      <c r="W215" s="15"/>
      <c r="X215" s="22"/>
      <c r="Y215" s="15"/>
    </row>
    <row r="216" spans="14:26" x14ac:dyDescent="0.2">
      <c r="N216" s="20"/>
      <c r="P216" s="20"/>
      <c r="R216" s="22"/>
      <c r="S216" s="20"/>
      <c r="T216" s="15"/>
      <c r="U216" s="15"/>
      <c r="V216" s="15"/>
      <c r="W216" s="15"/>
      <c r="X216" s="22"/>
      <c r="Y216" s="15"/>
    </row>
    <row r="218" spans="14:26" x14ac:dyDescent="0.2">
      <c r="R218" s="26"/>
      <c r="S218" s="20"/>
      <c r="W218" s="14"/>
      <c r="X218" s="14"/>
      <c r="Y218" s="27"/>
    </row>
    <row r="219" spans="14:26" x14ac:dyDescent="0.2">
      <c r="R219" s="26"/>
      <c r="S219" s="20"/>
      <c r="X219" s="14"/>
    </row>
    <row r="221" spans="14:26" x14ac:dyDescent="0.2">
      <c r="N221" s="20"/>
      <c r="R221" s="15"/>
      <c r="S221" s="20"/>
      <c r="X221" s="22"/>
      <c r="Y221" s="15"/>
    </row>
    <row r="222" spans="14:26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6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8" spans="14:25" x14ac:dyDescent="0.2">
      <c r="R228" s="26"/>
      <c r="S228" s="20"/>
      <c r="W228" s="14"/>
      <c r="X228" s="14"/>
      <c r="Y228" s="27"/>
    </row>
    <row r="229" spans="14:25" x14ac:dyDescent="0.2">
      <c r="R229" s="26"/>
      <c r="S229" s="20"/>
      <c r="X229" s="14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</row>
    <row r="235" spans="14:25" x14ac:dyDescent="0.2">
      <c r="N235" s="25"/>
      <c r="P235" s="25"/>
      <c r="R235" s="25"/>
      <c r="S235" s="25"/>
      <c r="X235" s="25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1" spans="14:25" x14ac:dyDescent="0.2">
      <c r="N241" s="25"/>
      <c r="P241" s="25"/>
      <c r="R241" s="25"/>
      <c r="S241" s="25"/>
      <c r="X241" s="25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</row>
    <row r="252" spans="14:25" x14ac:dyDescent="0.2">
      <c r="N252" s="25"/>
      <c r="P252" s="25"/>
      <c r="R252" s="25"/>
      <c r="S252" s="25"/>
      <c r="X252" s="25"/>
    </row>
    <row r="254" spans="14:25" x14ac:dyDescent="0.2">
      <c r="N254" s="20"/>
      <c r="R254" s="15"/>
      <c r="S254" s="20"/>
      <c r="X254" s="22"/>
      <c r="Y254" s="15"/>
    </row>
    <row r="255" spans="14:25" x14ac:dyDescent="0.2">
      <c r="R255" s="22"/>
      <c r="S255" s="20"/>
      <c r="T255" s="15"/>
      <c r="U255" s="15"/>
      <c r="V255" s="15"/>
      <c r="W255" s="15"/>
      <c r="X255" s="22"/>
      <c r="Y255" s="15"/>
    </row>
    <row r="256" spans="14:25" x14ac:dyDescent="0.2"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8" spans="14:25" x14ac:dyDescent="0.2">
      <c r="R258" s="26"/>
      <c r="S258" s="20"/>
      <c r="W258" s="14"/>
      <c r="X258" s="14"/>
      <c r="Y258" s="27"/>
    </row>
    <row r="259" spans="14:25" x14ac:dyDescent="0.2">
      <c r="R259" s="26"/>
      <c r="S259" s="20"/>
      <c r="X259" s="14"/>
    </row>
    <row r="262" spans="14:25" x14ac:dyDescent="0.2">
      <c r="N262" s="25"/>
      <c r="P262" s="25"/>
      <c r="R262" s="25"/>
      <c r="S262" s="25"/>
      <c r="X262" s="25"/>
    </row>
    <row r="264" spans="14:25" x14ac:dyDescent="0.2">
      <c r="N264" s="20"/>
      <c r="R264" s="15"/>
      <c r="S264" s="20"/>
      <c r="X264" s="22"/>
      <c r="Y264" s="15"/>
    </row>
    <row r="265" spans="14:25" x14ac:dyDescent="0.2"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8" spans="14:25" x14ac:dyDescent="0.2">
      <c r="R268" s="26"/>
      <c r="S268" s="20"/>
      <c r="W268" s="14"/>
      <c r="X268" s="14"/>
      <c r="Y268" s="27"/>
    </row>
    <row r="269" spans="14:25" x14ac:dyDescent="0.2">
      <c r="R269" s="26"/>
      <c r="S269" s="20"/>
      <c r="X269" s="14"/>
    </row>
    <row r="271" spans="14:25" x14ac:dyDescent="0.2">
      <c r="N271" s="20"/>
      <c r="R271" s="15"/>
      <c r="S271" s="20"/>
      <c r="X271" s="22"/>
      <c r="Y271" s="15"/>
    </row>
    <row r="272" spans="14:25" x14ac:dyDescent="0.2">
      <c r="R272" s="22"/>
      <c r="S272" s="20"/>
      <c r="T272" s="15"/>
      <c r="U272" s="15"/>
      <c r="V272" s="15"/>
      <c r="W272" s="15"/>
      <c r="X272" s="22"/>
      <c r="Y272" s="15"/>
    </row>
    <row r="273" spans="14:25" x14ac:dyDescent="0.2">
      <c r="N273" s="20"/>
      <c r="P273" s="20"/>
      <c r="R273" s="22"/>
      <c r="S273" s="20"/>
      <c r="T273" s="15"/>
      <c r="U273" s="15"/>
      <c r="V273" s="15"/>
      <c r="W273" s="15"/>
      <c r="X273" s="22"/>
      <c r="Y273" s="15"/>
    </row>
    <row r="275" spans="14:25" x14ac:dyDescent="0.2">
      <c r="R275" s="26"/>
      <c r="S275" s="20"/>
      <c r="W275" s="14"/>
      <c r="X275" s="14"/>
      <c r="Y275" s="27"/>
    </row>
    <row r="276" spans="14:25" x14ac:dyDescent="0.2">
      <c r="R276" s="26"/>
      <c r="S276" s="20"/>
      <c r="X276" s="14"/>
    </row>
    <row r="278" spans="14:25" x14ac:dyDescent="0.2">
      <c r="N278" s="20"/>
      <c r="R278" s="15"/>
      <c r="S278" s="20"/>
      <c r="X278" s="22"/>
      <c r="Y278" s="15"/>
    </row>
    <row r="279" spans="14:25" x14ac:dyDescent="0.2">
      <c r="R279" s="22"/>
      <c r="S279" s="20"/>
      <c r="T279" s="15"/>
      <c r="U279" s="15"/>
      <c r="V279" s="15"/>
      <c r="W279" s="15"/>
      <c r="X279" s="22"/>
      <c r="Y279" s="15"/>
    </row>
    <row r="280" spans="14:25" x14ac:dyDescent="0.2">
      <c r="N280" s="20"/>
      <c r="P280" s="20"/>
      <c r="R280" s="22"/>
      <c r="S280" s="20"/>
      <c r="T280" s="15"/>
      <c r="U280" s="15"/>
      <c r="V280" s="15"/>
      <c r="W280" s="15"/>
      <c r="X280" s="22"/>
      <c r="Y280" s="15"/>
    </row>
    <row r="282" spans="14:25" x14ac:dyDescent="0.2">
      <c r="R282" s="26"/>
      <c r="S282" s="20"/>
      <c r="W282" s="14"/>
      <c r="X282" s="14"/>
      <c r="Y282" s="27"/>
    </row>
    <row r="283" spans="14:25" x14ac:dyDescent="0.2">
      <c r="R283" s="26"/>
      <c r="S283" s="20"/>
      <c r="X283" s="14"/>
    </row>
    <row r="292" spans="14:26" x14ac:dyDescent="0.2">
      <c r="Z292" s="20"/>
    </row>
    <row r="293" spans="14:26" x14ac:dyDescent="0.2">
      <c r="N293" s="20"/>
    </row>
    <row r="294" spans="14:26" x14ac:dyDescent="0.2">
      <c r="N294" s="20"/>
    </row>
    <row r="296" spans="14:26" x14ac:dyDescent="0.2">
      <c r="N296" s="20"/>
      <c r="R296" s="15"/>
      <c r="S296" s="20"/>
      <c r="X296" s="22"/>
      <c r="Y296" s="15"/>
    </row>
    <row r="297" spans="14:26" x14ac:dyDescent="0.2">
      <c r="R297" s="22"/>
      <c r="S297" s="20"/>
      <c r="T297" s="15"/>
      <c r="U297" s="15"/>
      <c r="V297" s="15"/>
      <c r="W297" s="15"/>
      <c r="X297" s="22"/>
      <c r="Y297" s="15"/>
    </row>
    <row r="298" spans="14:26" x14ac:dyDescent="0.2">
      <c r="N298" s="20"/>
      <c r="P298" s="20"/>
      <c r="R298" s="22"/>
      <c r="S298" s="20"/>
      <c r="T298" s="15"/>
      <c r="U298" s="15"/>
      <c r="V298" s="15"/>
      <c r="W298" s="15"/>
      <c r="X298" s="22"/>
      <c r="Y298" s="15"/>
    </row>
    <row r="304" spans="14:26" x14ac:dyDescent="0.2">
      <c r="R304" s="26"/>
      <c r="S304" s="20"/>
      <c r="W304" s="14"/>
      <c r="X304" s="14"/>
      <c r="Y304" s="27"/>
    </row>
    <row r="305" spans="14:25" x14ac:dyDescent="0.2">
      <c r="R305" s="26"/>
      <c r="S305" s="20"/>
      <c r="X305" s="14"/>
    </row>
    <row r="307" spans="14:25" x14ac:dyDescent="0.2">
      <c r="N307" s="20"/>
      <c r="R307" s="15"/>
      <c r="S307" s="20"/>
      <c r="X307" s="22"/>
      <c r="Y307" s="15"/>
    </row>
    <row r="308" spans="14:25" x14ac:dyDescent="0.2">
      <c r="R308" s="22"/>
      <c r="S308" s="20"/>
      <c r="T308" s="15"/>
      <c r="U308" s="15"/>
      <c r="V308" s="15"/>
      <c r="W308" s="15"/>
      <c r="X308" s="22"/>
      <c r="Y308" s="15"/>
    </row>
    <row r="309" spans="14:25" x14ac:dyDescent="0.2">
      <c r="N309" s="20"/>
      <c r="P309" s="20"/>
      <c r="R309" s="22"/>
      <c r="S309" s="20"/>
      <c r="T309" s="15"/>
      <c r="U309" s="15"/>
      <c r="V309" s="15"/>
      <c r="W309" s="15"/>
      <c r="X309" s="22"/>
      <c r="Y309" s="15"/>
    </row>
    <row r="316" spans="14:25" x14ac:dyDescent="0.2">
      <c r="R316" s="26"/>
      <c r="S316" s="20"/>
      <c r="W316" s="14"/>
      <c r="X316" s="14"/>
      <c r="Y316" s="27"/>
    </row>
    <row r="317" spans="14:25" x14ac:dyDescent="0.2">
      <c r="R317" s="26"/>
      <c r="S317" s="20"/>
      <c r="X317" s="14"/>
    </row>
    <row r="319" spans="14:25" x14ac:dyDescent="0.2">
      <c r="N319" s="20"/>
      <c r="R319" s="15"/>
      <c r="S319" s="20"/>
      <c r="X319" s="22"/>
      <c r="Y319" s="15"/>
    </row>
    <row r="320" spans="14:25" x14ac:dyDescent="0.2"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4" spans="14:26" x14ac:dyDescent="0.2">
      <c r="R324" s="26"/>
      <c r="S324" s="20"/>
      <c r="W324" s="14"/>
      <c r="X324" s="14"/>
      <c r="Y324" s="27"/>
    </row>
    <row r="325" spans="14:26" x14ac:dyDescent="0.2">
      <c r="R325" s="26"/>
      <c r="S325" s="20"/>
      <c r="X325" s="14"/>
    </row>
    <row r="327" spans="14:26" x14ac:dyDescent="0.2">
      <c r="N327" s="20"/>
      <c r="R327" s="15"/>
      <c r="S327" s="20"/>
      <c r="X327" s="22"/>
      <c r="Y327" s="15"/>
    </row>
    <row r="328" spans="14:26" x14ac:dyDescent="0.2"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  <c r="P329" s="20"/>
      <c r="R329" s="22"/>
      <c r="S329" s="20"/>
      <c r="T329" s="15"/>
      <c r="U329" s="15"/>
      <c r="V329" s="15"/>
      <c r="W329" s="15"/>
      <c r="X329" s="22"/>
      <c r="Y329" s="15"/>
    </row>
    <row r="330" spans="14:26" x14ac:dyDescent="0.2">
      <c r="N330" s="20"/>
    </row>
    <row r="331" spans="14:26" x14ac:dyDescent="0.2">
      <c r="N331" s="25"/>
      <c r="P331" s="25"/>
      <c r="R331" s="25"/>
      <c r="S331" s="25"/>
      <c r="X331" s="25"/>
      <c r="Z331" s="20"/>
    </row>
    <row r="332" spans="14:26" x14ac:dyDescent="0.2">
      <c r="N332" s="20"/>
      <c r="R332" s="15"/>
      <c r="S332" s="20"/>
      <c r="X332" s="22"/>
      <c r="Y332" s="15"/>
    </row>
    <row r="333" spans="14:26" x14ac:dyDescent="0.2"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  <c r="P334" s="20"/>
      <c r="R334" s="22"/>
      <c r="S334" s="20"/>
      <c r="T334" s="15"/>
      <c r="U334" s="15"/>
      <c r="V334" s="15"/>
      <c r="W334" s="15"/>
      <c r="X334" s="22"/>
      <c r="Y334" s="15"/>
    </row>
    <row r="336" spans="14:26" x14ac:dyDescent="0.2">
      <c r="R336" s="26"/>
      <c r="S336" s="20"/>
      <c r="W336" s="14"/>
      <c r="X336" s="14"/>
      <c r="Y336" s="27"/>
    </row>
    <row r="337" spans="14:25" x14ac:dyDescent="0.2">
      <c r="R337" s="26"/>
      <c r="S337" s="20"/>
      <c r="X337" s="14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</row>
    <row r="343" spans="14:25" x14ac:dyDescent="0.2">
      <c r="N343" s="25"/>
      <c r="P343" s="25"/>
      <c r="R343" s="25"/>
      <c r="S343" s="25"/>
      <c r="X343" s="25"/>
    </row>
    <row r="345" spans="14:25" x14ac:dyDescent="0.2">
      <c r="N345" s="20"/>
      <c r="R345" s="15"/>
      <c r="S345" s="20"/>
      <c r="X345" s="22"/>
      <c r="Y345" s="15"/>
    </row>
    <row r="346" spans="14:25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9" spans="14:25" x14ac:dyDescent="0.2">
      <c r="R349" s="26"/>
      <c r="S349" s="20"/>
      <c r="W349" s="14"/>
      <c r="X349" s="14"/>
      <c r="Y349" s="27"/>
    </row>
    <row r="350" spans="14:25" x14ac:dyDescent="0.2">
      <c r="R350" s="26"/>
      <c r="S350" s="20"/>
      <c r="X350" s="14"/>
    </row>
    <row r="353" spans="14:25" x14ac:dyDescent="0.2">
      <c r="N353" s="25"/>
      <c r="P353" s="25"/>
      <c r="R353" s="25"/>
      <c r="S353" s="25"/>
      <c r="X353" s="25"/>
    </row>
    <row r="355" spans="14:25" x14ac:dyDescent="0.2">
      <c r="N355" s="20"/>
      <c r="R355" s="15"/>
      <c r="S355" s="20"/>
      <c r="X355" s="22"/>
      <c r="Y355" s="15"/>
    </row>
    <row r="356" spans="14:25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58" spans="14:25" x14ac:dyDescent="0.2">
      <c r="N358" s="20"/>
    </row>
    <row r="359" spans="14:25" x14ac:dyDescent="0.2">
      <c r="N359" s="25"/>
      <c r="P359" s="25"/>
      <c r="R359" s="25"/>
      <c r="S359" s="25"/>
      <c r="X359" s="25"/>
    </row>
    <row r="361" spans="14:25" x14ac:dyDescent="0.2">
      <c r="N361" s="20"/>
      <c r="R361" s="15"/>
      <c r="S361" s="20"/>
      <c r="X361" s="22"/>
      <c r="Y361" s="15"/>
    </row>
    <row r="362" spans="14:25" x14ac:dyDescent="0.2">
      <c r="R362" s="22"/>
      <c r="S362" s="20"/>
      <c r="T362" s="15"/>
      <c r="U362" s="15"/>
      <c r="V362" s="15"/>
      <c r="W362" s="15"/>
      <c r="X362" s="22"/>
      <c r="Y362" s="15"/>
    </row>
    <row r="363" spans="14:25" x14ac:dyDescent="0.2"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7" spans="14:25" x14ac:dyDescent="0.2">
      <c r="R367" s="26"/>
      <c r="S367" s="20"/>
      <c r="W367" s="14"/>
      <c r="X367" s="14"/>
      <c r="Y367" s="27"/>
    </row>
    <row r="368" spans="14:25" x14ac:dyDescent="0.2">
      <c r="R368" s="26"/>
      <c r="S368" s="20"/>
      <c r="X368" s="14"/>
    </row>
    <row r="370" spans="14:26" x14ac:dyDescent="0.2">
      <c r="N370" s="20"/>
      <c r="R370" s="15"/>
      <c r="S370" s="20"/>
      <c r="X370" s="22"/>
      <c r="Y370" s="15"/>
    </row>
    <row r="371" spans="14:26" x14ac:dyDescent="0.2">
      <c r="R371" s="22"/>
      <c r="S371" s="20"/>
      <c r="T371" s="15"/>
      <c r="U371" s="15"/>
      <c r="V371" s="15"/>
      <c r="W371" s="15"/>
      <c r="X371" s="22"/>
      <c r="Y371" s="15"/>
    </row>
    <row r="372" spans="14:26" x14ac:dyDescent="0.2">
      <c r="N372" s="20"/>
      <c r="P372" s="20"/>
      <c r="R372" s="22"/>
      <c r="S372" s="20"/>
      <c r="T372" s="15"/>
      <c r="U372" s="15"/>
      <c r="V372" s="15"/>
      <c r="W372" s="15"/>
      <c r="X372" s="22"/>
      <c r="Y372" s="15"/>
    </row>
    <row r="374" spans="14:26" x14ac:dyDescent="0.2">
      <c r="R374" s="26"/>
      <c r="S374" s="20"/>
      <c r="W374" s="14"/>
      <c r="X374" s="14"/>
      <c r="Y374" s="27"/>
    </row>
    <row r="375" spans="14:26" x14ac:dyDescent="0.2">
      <c r="R375" s="26"/>
      <c r="S375" s="20"/>
      <c r="X375" s="14"/>
      <c r="Y375" s="27"/>
      <c r="Z375" s="20"/>
    </row>
  </sheetData>
  <phoneticPr fontId="9" type="noConversion"/>
  <printOptions horizontalCentered="1"/>
  <pageMargins left="0.5" right="0" top="0.75" bottom="0" header="0" footer="0.25"/>
  <pageSetup scale="76" fitToHeight="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Z434"/>
  <sheetViews>
    <sheetView showGridLines="0" zoomScaleNormal="100" zoomScaleSheetLayoutView="100" workbookViewId="0">
      <pane ySplit="7" topLeftCell="A59" activePane="bottomLeft" state="frozenSplit"/>
      <selection activeCell="B6" sqref="B6"/>
      <selection pane="bottomLeft" activeCell="E78" sqref="E78:E82"/>
    </sheetView>
  </sheetViews>
  <sheetFormatPr defaultColWidth="9.77734375" defaultRowHeight="10" x14ac:dyDescent="0.2"/>
  <cols>
    <col min="1" max="1" width="22" style="11" customWidth="1"/>
    <col min="2" max="2" width="53.6640625" style="20" bestFit="1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8" width="13.77734375" style="11" customWidth="1"/>
    <col min="9" max="9" width="13.33203125" style="11" customWidth="1"/>
    <col min="10" max="10" width="16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40" t="s">
        <v>0</v>
      </c>
      <c r="B1" s="3"/>
      <c r="C1" s="13"/>
      <c r="D1" s="12"/>
      <c r="E1" s="114"/>
      <c r="F1" s="114"/>
      <c r="G1" s="13"/>
      <c r="H1" s="13"/>
      <c r="I1" s="13"/>
      <c r="J1" s="13"/>
      <c r="K1" s="1"/>
    </row>
    <row r="2" spans="1:11" ht="13" x14ac:dyDescent="0.3">
      <c r="A2" s="41" t="s">
        <v>362</v>
      </c>
      <c r="B2" s="3"/>
      <c r="C2" s="13"/>
      <c r="D2" s="12"/>
      <c r="E2" s="100"/>
      <c r="F2" s="114"/>
      <c r="G2" s="13"/>
      <c r="H2" s="13"/>
      <c r="I2" s="13"/>
      <c r="J2" s="13"/>
      <c r="K2" s="1"/>
    </row>
    <row r="3" spans="1:11" ht="13" x14ac:dyDescent="0.3">
      <c r="A3" s="41"/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11" ht="13" x14ac:dyDescent="0.3">
      <c r="A4" s="41"/>
      <c r="B4" s="3"/>
      <c r="C4" s="13"/>
      <c r="D4" s="12"/>
      <c r="E4" s="114"/>
      <c r="F4" s="114"/>
      <c r="G4" s="13"/>
      <c r="H4" s="13"/>
      <c r="I4" s="13"/>
      <c r="J4" s="13"/>
      <c r="K4" s="1"/>
    </row>
    <row r="5" spans="1:11" s="33" customFormat="1" ht="11.25" customHeight="1" x14ac:dyDescent="0.25">
      <c r="A5" s="30"/>
      <c r="B5" s="30"/>
      <c r="C5" s="44" t="s">
        <v>1</v>
      </c>
      <c r="D5" s="44" t="s">
        <v>2</v>
      </c>
      <c r="E5" s="115" t="s">
        <v>3</v>
      </c>
      <c r="F5" s="115" t="s">
        <v>4</v>
      </c>
      <c r="G5" s="31" t="s">
        <v>5</v>
      </c>
      <c r="H5" s="31" t="s">
        <v>6</v>
      </c>
      <c r="I5" s="44" t="s">
        <v>7</v>
      </c>
      <c r="J5" s="31" t="s">
        <v>8</v>
      </c>
      <c r="K5" s="32"/>
    </row>
    <row r="6" spans="1:11" s="33" customFormat="1" ht="11.5" x14ac:dyDescent="0.25">
      <c r="A6" s="34" t="s">
        <v>9</v>
      </c>
      <c r="B6" s="30"/>
      <c r="C6" s="45" t="s">
        <v>10</v>
      </c>
      <c r="D6" s="46"/>
      <c r="E6" s="116" t="s">
        <v>11</v>
      </c>
      <c r="F6" s="116" t="s">
        <v>12</v>
      </c>
      <c r="G6" s="35" t="s">
        <v>13</v>
      </c>
      <c r="H6" s="35" t="s">
        <v>14</v>
      </c>
      <c r="I6" s="46"/>
      <c r="J6" s="35" t="s">
        <v>15</v>
      </c>
      <c r="K6" s="32"/>
    </row>
    <row r="7" spans="1:11" s="33" customFormat="1" ht="11.5" x14ac:dyDescent="0.25">
      <c r="A7" s="36" t="s">
        <v>16</v>
      </c>
      <c r="B7" s="36" t="s">
        <v>17</v>
      </c>
      <c r="C7" s="47" t="s">
        <v>360</v>
      </c>
      <c r="D7" s="47" t="s">
        <v>361</v>
      </c>
      <c r="E7" s="117" t="s">
        <v>361</v>
      </c>
      <c r="F7" s="117" t="s">
        <v>18</v>
      </c>
      <c r="G7" s="37" t="s">
        <v>19</v>
      </c>
      <c r="H7" s="37" t="s">
        <v>20</v>
      </c>
      <c r="I7" s="47" t="s">
        <v>21</v>
      </c>
      <c r="J7" s="38" t="s">
        <v>340</v>
      </c>
      <c r="K7" s="32"/>
    </row>
    <row r="8" spans="1:11" s="33" customFormat="1" ht="11.5" x14ac:dyDescent="0.25">
      <c r="A8" s="34"/>
      <c r="B8" s="30"/>
      <c r="C8" s="34"/>
      <c r="D8" s="34"/>
      <c r="E8" s="118"/>
      <c r="F8" s="118"/>
      <c r="G8" s="34"/>
      <c r="H8" s="34"/>
      <c r="I8" s="34"/>
      <c r="J8" s="34"/>
      <c r="K8" s="32"/>
    </row>
    <row r="9" spans="1:11" ht="10.5" x14ac:dyDescent="0.25">
      <c r="A9" s="29" t="s">
        <v>46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ht="10.5" x14ac:dyDescent="0.25">
      <c r="A11" s="20" t="s">
        <v>40</v>
      </c>
      <c r="B11" s="11" t="s">
        <v>71</v>
      </c>
      <c r="C11" s="48">
        <f>I11*145.28</f>
        <v>7422209.9199999999</v>
      </c>
      <c r="D11" s="53">
        <v>37283</v>
      </c>
      <c r="E11" s="49">
        <v>3581</v>
      </c>
      <c r="F11" s="57">
        <v>5210</v>
      </c>
      <c r="G11" s="50">
        <f t="shared" ref="G11:G23" si="0">ROUND(F11/E11,5)</f>
        <v>1.4549000000000001</v>
      </c>
      <c r="H11" s="51">
        <f t="shared" ref="H11:H23" si="1">ROUND(C11/I11*G11,2)</f>
        <v>211.37</v>
      </c>
      <c r="I11" s="24">
        <v>51089</v>
      </c>
      <c r="J11" s="52">
        <f t="shared" ref="J11:J23" si="2">(ROUND(C11*G11,0))*(1.013)</f>
        <v>10938954.448999999</v>
      </c>
      <c r="K11" s="1"/>
    </row>
    <row r="12" spans="1:11" ht="10.5" x14ac:dyDescent="0.25">
      <c r="A12" s="20" t="s">
        <v>49</v>
      </c>
      <c r="B12" s="20" t="s">
        <v>78</v>
      </c>
      <c r="C12" s="48">
        <f>I12*147.55</f>
        <v>6619388.1000000006</v>
      </c>
      <c r="D12" s="53">
        <v>37490</v>
      </c>
      <c r="E12" s="49">
        <v>3648</v>
      </c>
      <c r="F12" s="57">
        <v>5210</v>
      </c>
      <c r="G12" s="50">
        <f t="shared" si="0"/>
        <v>1.42818</v>
      </c>
      <c r="H12" s="51">
        <f t="shared" si="1"/>
        <v>210.73</v>
      </c>
      <c r="I12" s="24">
        <v>44862</v>
      </c>
      <c r="J12" s="52">
        <f t="shared" si="2"/>
        <v>9576575.8139999993</v>
      </c>
      <c r="K12" s="1"/>
    </row>
    <row r="13" spans="1:11" ht="10.5" x14ac:dyDescent="0.25">
      <c r="A13" s="20" t="s">
        <v>49</v>
      </c>
      <c r="B13" s="20" t="s">
        <v>73</v>
      </c>
      <c r="C13" s="48">
        <f>I13*129.62</f>
        <v>20551639.859999999</v>
      </c>
      <c r="D13" s="53">
        <v>37348</v>
      </c>
      <c r="E13" s="49">
        <v>3583</v>
      </c>
      <c r="F13" s="57">
        <v>5210</v>
      </c>
      <c r="G13" s="50">
        <f t="shared" si="0"/>
        <v>1.4540900000000001</v>
      </c>
      <c r="H13" s="51">
        <f t="shared" si="1"/>
        <v>188.48</v>
      </c>
      <c r="I13" s="24">
        <v>158553</v>
      </c>
      <c r="J13" s="52">
        <f t="shared" si="2"/>
        <v>30272425.141999997</v>
      </c>
      <c r="K13" s="1"/>
    </row>
    <row r="14" spans="1:11" ht="10.5" x14ac:dyDescent="0.25">
      <c r="A14" s="20" t="s">
        <v>23</v>
      </c>
      <c r="B14" s="20" t="s">
        <v>79</v>
      </c>
      <c r="C14" s="48">
        <f>I14*126.72</f>
        <v>12308060.16</v>
      </c>
      <c r="D14" s="53">
        <v>37491</v>
      </c>
      <c r="E14" s="49">
        <v>3648</v>
      </c>
      <c r="F14" s="57">
        <v>5210</v>
      </c>
      <c r="G14" s="50">
        <f t="shared" si="0"/>
        <v>1.42818</v>
      </c>
      <c r="H14" s="51">
        <f t="shared" si="1"/>
        <v>180.98</v>
      </c>
      <c r="I14" s="24">
        <v>97128</v>
      </c>
      <c r="J14" s="52">
        <f t="shared" si="2"/>
        <v>17806640.625</v>
      </c>
      <c r="K14" s="1"/>
    </row>
    <row r="15" spans="1:11" ht="10.5" x14ac:dyDescent="0.25">
      <c r="A15" s="20" t="s">
        <v>23</v>
      </c>
      <c r="B15" s="20" t="s">
        <v>77</v>
      </c>
      <c r="C15" s="48">
        <f>I15*95.34</f>
        <v>6157915.2599999998</v>
      </c>
      <c r="D15" s="53">
        <v>37539</v>
      </c>
      <c r="E15" s="49">
        <v>3651</v>
      </c>
      <c r="F15" s="57">
        <v>5210</v>
      </c>
      <c r="G15" s="50">
        <f t="shared" si="0"/>
        <v>1.4270099999999999</v>
      </c>
      <c r="H15" s="51">
        <f t="shared" si="1"/>
        <v>136.05000000000001</v>
      </c>
      <c r="I15" s="24">
        <v>64589</v>
      </c>
      <c r="J15" s="52">
        <f t="shared" si="2"/>
        <v>8901643.2909999993</v>
      </c>
      <c r="K15" s="1"/>
    </row>
    <row r="16" spans="1:11" ht="10.5" x14ac:dyDescent="0.25">
      <c r="A16" s="20" t="s">
        <v>24</v>
      </c>
      <c r="B16" s="20" t="s">
        <v>80</v>
      </c>
      <c r="C16" s="48">
        <f>I16*146.57</f>
        <v>2327091.8899999997</v>
      </c>
      <c r="D16" s="53">
        <v>37607</v>
      </c>
      <c r="E16" s="49">
        <v>3640</v>
      </c>
      <c r="F16" s="57">
        <v>5210</v>
      </c>
      <c r="G16" s="50">
        <f t="shared" si="0"/>
        <v>1.4313199999999999</v>
      </c>
      <c r="H16" s="51">
        <f t="shared" si="1"/>
        <v>209.79</v>
      </c>
      <c r="I16" s="24">
        <v>15877</v>
      </c>
      <c r="J16" s="52">
        <f t="shared" si="2"/>
        <v>3374113.5689999997</v>
      </c>
      <c r="K16" s="1"/>
    </row>
    <row r="17" spans="1:11" ht="10.5" x14ac:dyDescent="0.25">
      <c r="A17" s="20" t="s">
        <v>24</v>
      </c>
      <c r="B17" s="20" t="s">
        <v>81</v>
      </c>
      <c r="C17" s="48">
        <f>I17*120.66</f>
        <v>4081807.1399999997</v>
      </c>
      <c r="D17" s="53">
        <v>37560</v>
      </c>
      <c r="E17" s="49">
        <v>3651</v>
      </c>
      <c r="F17" s="57">
        <v>5210</v>
      </c>
      <c r="G17" s="50">
        <f t="shared" si="0"/>
        <v>1.4270099999999999</v>
      </c>
      <c r="H17" s="51">
        <f t="shared" si="1"/>
        <v>172.18</v>
      </c>
      <c r="I17" s="24">
        <v>33829</v>
      </c>
      <c r="J17" s="52">
        <f t="shared" si="2"/>
        <v>5900502.1399999997</v>
      </c>
      <c r="K17" s="1"/>
    </row>
    <row r="18" spans="1:11" ht="10.5" x14ac:dyDescent="0.25">
      <c r="A18" s="20" t="s">
        <v>27</v>
      </c>
      <c r="B18" s="20" t="s">
        <v>85</v>
      </c>
      <c r="C18" s="48">
        <v>448666</v>
      </c>
      <c r="D18" s="53">
        <v>37469</v>
      </c>
      <c r="E18" s="49">
        <v>3648</v>
      </c>
      <c r="F18" s="57">
        <v>5210</v>
      </c>
      <c r="G18" s="50">
        <f t="shared" si="0"/>
        <v>1.42818</v>
      </c>
      <c r="H18" s="51">
        <f t="shared" si="1"/>
        <v>160.19</v>
      </c>
      <c r="I18" s="24">
        <v>4000</v>
      </c>
      <c r="J18" s="52">
        <f t="shared" si="2"/>
        <v>649106.08799999999</v>
      </c>
      <c r="K18" s="1"/>
    </row>
    <row r="19" spans="1:11" ht="10.5" x14ac:dyDescent="0.25">
      <c r="A19" s="20" t="s">
        <v>26</v>
      </c>
      <c r="B19" s="20" t="s">
        <v>69</v>
      </c>
      <c r="C19" s="48">
        <v>11983019</v>
      </c>
      <c r="D19" s="53">
        <v>37347</v>
      </c>
      <c r="E19" s="49">
        <v>3583</v>
      </c>
      <c r="F19" s="57">
        <v>5210</v>
      </c>
      <c r="G19" s="50">
        <f t="shared" si="0"/>
        <v>1.4540900000000001</v>
      </c>
      <c r="H19" s="51">
        <f t="shared" si="1"/>
        <v>223.23</v>
      </c>
      <c r="I19" s="24">
        <v>78055</v>
      </c>
      <c r="J19" s="52">
        <f t="shared" si="2"/>
        <v>17650905.044</v>
      </c>
      <c r="K19" s="1"/>
    </row>
    <row r="20" spans="1:11" ht="10.5" x14ac:dyDescent="0.25">
      <c r="A20" s="20" t="s">
        <v>106</v>
      </c>
      <c r="B20" s="20" t="s">
        <v>107</v>
      </c>
      <c r="C20" s="48">
        <v>298400</v>
      </c>
      <c r="D20" s="53">
        <v>37530</v>
      </c>
      <c r="E20" s="49">
        <v>3651</v>
      </c>
      <c r="F20" s="57">
        <v>5210</v>
      </c>
      <c r="G20" s="50">
        <f t="shared" si="0"/>
        <v>1.4270099999999999</v>
      </c>
      <c r="H20" s="51">
        <f t="shared" si="1"/>
        <v>117.96</v>
      </c>
      <c r="I20" s="24">
        <v>3610</v>
      </c>
      <c r="J20" s="52">
        <f t="shared" si="2"/>
        <v>431355.66</v>
      </c>
      <c r="K20" s="1"/>
    </row>
    <row r="21" spans="1:11" ht="10.5" x14ac:dyDescent="0.25">
      <c r="A21" s="20" t="s">
        <v>110</v>
      </c>
      <c r="B21" s="20" t="s">
        <v>111</v>
      </c>
      <c r="C21" s="48">
        <v>1575201.5</v>
      </c>
      <c r="D21" s="53">
        <v>37497</v>
      </c>
      <c r="E21" s="49">
        <v>3648</v>
      </c>
      <c r="F21" s="57">
        <v>5210</v>
      </c>
      <c r="G21" s="50">
        <f t="shared" si="0"/>
        <v>1.42818</v>
      </c>
      <c r="H21" s="51">
        <f t="shared" si="1"/>
        <v>232.48</v>
      </c>
      <c r="I21" s="24">
        <v>9677</v>
      </c>
      <c r="J21" s="52">
        <f t="shared" si="2"/>
        <v>2278916.7229999998</v>
      </c>
      <c r="K21" s="1"/>
    </row>
    <row r="22" spans="1:11" ht="10.5" x14ac:dyDescent="0.25">
      <c r="A22" s="59" t="s">
        <v>49</v>
      </c>
      <c r="B22" s="60" t="s">
        <v>120</v>
      </c>
      <c r="C22" s="48">
        <v>4804136</v>
      </c>
      <c r="D22" s="64">
        <v>37778</v>
      </c>
      <c r="E22" s="69">
        <v>3677</v>
      </c>
      <c r="F22" s="57">
        <v>5210</v>
      </c>
      <c r="G22" s="66">
        <f t="shared" si="0"/>
        <v>1.41692</v>
      </c>
      <c r="H22" s="51">
        <f t="shared" si="1"/>
        <v>359.74</v>
      </c>
      <c r="I22" s="67">
        <v>18922</v>
      </c>
      <c r="J22" s="52">
        <f t="shared" si="2"/>
        <v>6895567.987999999</v>
      </c>
      <c r="K22" s="1"/>
    </row>
    <row r="23" spans="1:11" ht="10.5" x14ac:dyDescent="0.25">
      <c r="A23" s="59" t="s">
        <v>24</v>
      </c>
      <c r="B23" s="60" t="s">
        <v>121</v>
      </c>
      <c r="C23" s="48">
        <v>5299000</v>
      </c>
      <c r="D23" s="64">
        <v>37753</v>
      </c>
      <c r="E23" s="69">
        <v>3660</v>
      </c>
      <c r="F23" s="57">
        <v>5210</v>
      </c>
      <c r="G23" s="66">
        <f t="shared" si="0"/>
        <v>1.4235</v>
      </c>
      <c r="H23" s="51">
        <f t="shared" si="1"/>
        <v>208.89</v>
      </c>
      <c r="I23" s="67">
        <v>36110</v>
      </c>
      <c r="J23" s="52">
        <f t="shared" si="2"/>
        <v>7641187.6509999996</v>
      </c>
      <c r="K23" s="1"/>
    </row>
    <row r="24" spans="1:11" ht="10.5" x14ac:dyDescent="0.25">
      <c r="A24" s="59" t="s">
        <v>24</v>
      </c>
      <c r="B24" s="60" t="s">
        <v>80</v>
      </c>
      <c r="C24" s="48">
        <v>2327023</v>
      </c>
      <c r="D24" s="64">
        <v>37635</v>
      </c>
      <c r="E24" s="69">
        <v>3648</v>
      </c>
      <c r="F24" s="57">
        <v>5210</v>
      </c>
      <c r="G24" s="66">
        <f t="shared" ref="G24:G55" si="3">ROUND(F24/E24,5)</f>
        <v>1.42818</v>
      </c>
      <c r="H24" s="51">
        <f t="shared" ref="H24:H55" si="4">ROUND(C24/I24*G24,2)</f>
        <v>209.32</v>
      </c>
      <c r="I24" s="67">
        <v>15877</v>
      </c>
      <c r="J24" s="52">
        <f t="shared" ref="J24:J55" si="5">(ROUND(C24*G24,0))*(1.013)</f>
        <v>3366612.3039999995</v>
      </c>
      <c r="K24" s="1"/>
    </row>
    <row r="25" spans="1:11" ht="10.5" x14ac:dyDescent="0.25">
      <c r="A25" s="59" t="s">
        <v>24</v>
      </c>
      <c r="B25" s="60" t="s">
        <v>122</v>
      </c>
      <c r="C25" s="48">
        <v>15285237</v>
      </c>
      <c r="D25" s="64">
        <v>37695</v>
      </c>
      <c r="E25" s="69">
        <v>3649</v>
      </c>
      <c r="F25" s="57">
        <v>5210</v>
      </c>
      <c r="G25" s="66">
        <f t="shared" si="3"/>
        <v>1.4277899999999999</v>
      </c>
      <c r="H25" s="51">
        <f t="shared" si="4"/>
        <v>206.26</v>
      </c>
      <c r="I25" s="67">
        <v>105809</v>
      </c>
      <c r="J25" s="52">
        <f t="shared" si="5"/>
        <v>22107822.416999999</v>
      </c>
      <c r="K25" s="1"/>
    </row>
    <row r="26" spans="1:11" ht="10.5" x14ac:dyDescent="0.25">
      <c r="A26" s="59" t="s">
        <v>29</v>
      </c>
      <c r="B26" s="60" t="s">
        <v>116</v>
      </c>
      <c r="C26" s="48">
        <v>2104000</v>
      </c>
      <c r="D26" s="64">
        <v>37756</v>
      </c>
      <c r="E26" s="69">
        <v>3660</v>
      </c>
      <c r="F26" s="57">
        <v>5210</v>
      </c>
      <c r="G26" s="66">
        <f t="shared" si="3"/>
        <v>1.4235</v>
      </c>
      <c r="H26" s="51">
        <f t="shared" si="4"/>
        <v>207.97</v>
      </c>
      <c r="I26" s="67">
        <v>14401</v>
      </c>
      <c r="J26" s="52">
        <f t="shared" si="5"/>
        <v>3033979.5719999997</v>
      </c>
      <c r="K26" s="1"/>
    </row>
    <row r="27" spans="1:11" ht="10.5" x14ac:dyDescent="0.25">
      <c r="A27" s="59" t="s">
        <v>23</v>
      </c>
      <c r="B27" s="60" t="s">
        <v>123</v>
      </c>
      <c r="C27" s="48">
        <v>1645246</v>
      </c>
      <c r="D27" s="64">
        <v>37622</v>
      </c>
      <c r="E27" s="69">
        <v>3648</v>
      </c>
      <c r="F27" s="57">
        <v>5210</v>
      </c>
      <c r="G27" s="66">
        <f t="shared" si="3"/>
        <v>1.42818</v>
      </c>
      <c r="H27" s="51">
        <f t="shared" si="4"/>
        <v>204.68</v>
      </c>
      <c r="I27" s="67">
        <v>11480</v>
      </c>
      <c r="J27" s="52">
        <f t="shared" si="5"/>
        <v>2380253.1909999996</v>
      </c>
      <c r="K27" s="1"/>
    </row>
    <row r="28" spans="1:11" x14ac:dyDescent="0.2">
      <c r="A28" s="20" t="s">
        <v>35</v>
      </c>
      <c r="B28" s="72" t="s">
        <v>146</v>
      </c>
      <c r="C28" s="93">
        <v>7898615</v>
      </c>
      <c r="D28" s="74">
        <v>37987</v>
      </c>
      <c r="E28" s="57">
        <v>3767</v>
      </c>
      <c r="F28" s="57">
        <v>5210</v>
      </c>
      <c r="G28" s="50">
        <f t="shared" si="3"/>
        <v>1.38306</v>
      </c>
      <c r="H28" s="51">
        <f t="shared" si="4"/>
        <v>182.07</v>
      </c>
      <c r="I28" s="87">
        <v>60001</v>
      </c>
      <c r="J28" s="52">
        <f t="shared" si="5"/>
        <v>11066273.353999998</v>
      </c>
    </row>
    <row r="29" spans="1:11" x14ac:dyDescent="0.2">
      <c r="A29" s="20" t="s">
        <v>35</v>
      </c>
      <c r="B29" s="72" t="s">
        <v>134</v>
      </c>
      <c r="C29" s="71">
        <v>7698598</v>
      </c>
      <c r="D29" s="74">
        <v>38078</v>
      </c>
      <c r="E29" s="57">
        <v>3908</v>
      </c>
      <c r="F29" s="57">
        <v>5210</v>
      </c>
      <c r="G29" s="50">
        <f t="shared" si="3"/>
        <v>1.3331599999999999</v>
      </c>
      <c r="H29" s="51">
        <f t="shared" si="4"/>
        <v>180.96</v>
      </c>
      <c r="I29" s="87">
        <v>56716</v>
      </c>
      <c r="J29" s="52">
        <f t="shared" si="5"/>
        <v>10396888.018999999</v>
      </c>
    </row>
    <row r="30" spans="1:11" x14ac:dyDescent="0.2">
      <c r="A30" s="20" t="s">
        <v>35</v>
      </c>
      <c r="B30" s="72" t="s">
        <v>135</v>
      </c>
      <c r="C30" s="71">
        <v>15333469</v>
      </c>
      <c r="D30" s="74">
        <v>38338</v>
      </c>
      <c r="E30" s="57">
        <v>4123</v>
      </c>
      <c r="F30" s="57">
        <v>5210</v>
      </c>
      <c r="G30" s="50">
        <f t="shared" si="3"/>
        <v>1.2636400000000001</v>
      </c>
      <c r="H30" s="51">
        <f t="shared" si="4"/>
        <v>197.53</v>
      </c>
      <c r="I30" s="87">
        <v>98089</v>
      </c>
      <c r="J30" s="52">
        <f t="shared" si="5"/>
        <v>19627872.805</v>
      </c>
    </row>
    <row r="31" spans="1:11" x14ac:dyDescent="0.2">
      <c r="A31" s="20" t="s">
        <v>23</v>
      </c>
      <c r="B31" s="72" t="s">
        <v>143</v>
      </c>
      <c r="C31" s="71">
        <v>12707125</v>
      </c>
      <c r="D31" s="74">
        <v>38049</v>
      </c>
      <c r="E31" s="57">
        <v>3859</v>
      </c>
      <c r="F31" s="57">
        <v>5210</v>
      </c>
      <c r="G31" s="50">
        <f t="shared" si="3"/>
        <v>1.35009</v>
      </c>
      <c r="H31" s="51">
        <f t="shared" si="4"/>
        <v>235.02</v>
      </c>
      <c r="I31" s="87">
        <v>72998</v>
      </c>
      <c r="J31" s="52">
        <f t="shared" si="5"/>
        <v>17378786.905999999</v>
      </c>
    </row>
    <row r="32" spans="1:11" x14ac:dyDescent="0.2">
      <c r="A32" s="20" t="s">
        <v>23</v>
      </c>
      <c r="B32" s="72" t="s">
        <v>136</v>
      </c>
      <c r="C32" s="71">
        <v>2406475</v>
      </c>
      <c r="D32" s="74">
        <v>38338</v>
      </c>
      <c r="E32" s="57">
        <v>4123</v>
      </c>
      <c r="F32" s="57">
        <v>5210</v>
      </c>
      <c r="G32" s="50">
        <f t="shared" si="3"/>
        <v>1.2636400000000001</v>
      </c>
      <c r="H32" s="51">
        <f t="shared" si="4"/>
        <v>202.12</v>
      </c>
      <c r="I32" s="87">
        <v>15045</v>
      </c>
      <c r="J32" s="52">
        <f t="shared" si="5"/>
        <v>3080449.9339999999</v>
      </c>
    </row>
    <row r="33" spans="1:10" x14ac:dyDescent="0.2">
      <c r="A33" s="20" t="s">
        <v>24</v>
      </c>
      <c r="B33" s="92" t="s">
        <v>144</v>
      </c>
      <c r="C33" s="96">
        <v>11157703</v>
      </c>
      <c r="D33" s="74">
        <v>38201</v>
      </c>
      <c r="E33" s="57">
        <v>4027</v>
      </c>
      <c r="F33" s="57">
        <v>5210</v>
      </c>
      <c r="G33" s="50">
        <f t="shared" si="3"/>
        <v>1.2937700000000001</v>
      </c>
      <c r="H33" s="51">
        <f t="shared" si="4"/>
        <v>308.56</v>
      </c>
      <c r="I33" s="87">
        <v>46784</v>
      </c>
      <c r="J33" s="52">
        <f t="shared" si="5"/>
        <v>14623162.512999998</v>
      </c>
    </row>
    <row r="34" spans="1:10" x14ac:dyDescent="0.2">
      <c r="A34" s="20" t="s">
        <v>24</v>
      </c>
      <c r="B34" s="92" t="s">
        <v>139</v>
      </c>
      <c r="C34" s="96">
        <v>26818093</v>
      </c>
      <c r="D34" s="74">
        <v>38303</v>
      </c>
      <c r="E34" s="57">
        <v>4128</v>
      </c>
      <c r="F34" s="57">
        <v>5210</v>
      </c>
      <c r="G34" s="50">
        <f t="shared" si="3"/>
        <v>1.2621100000000001</v>
      </c>
      <c r="H34" s="51">
        <f t="shared" si="4"/>
        <v>220.12</v>
      </c>
      <c r="I34" s="87">
        <v>153768</v>
      </c>
      <c r="J34" s="52">
        <f t="shared" si="5"/>
        <v>34287398.978999995</v>
      </c>
    </row>
    <row r="35" spans="1:10" x14ac:dyDescent="0.2">
      <c r="A35" s="20" t="s">
        <v>28</v>
      </c>
      <c r="B35" s="92" t="s">
        <v>145</v>
      </c>
      <c r="C35" s="71">
        <v>8202529</v>
      </c>
      <c r="D35" s="74">
        <v>38200</v>
      </c>
      <c r="E35" s="57">
        <v>4027</v>
      </c>
      <c r="F35" s="57">
        <v>5210</v>
      </c>
      <c r="G35" s="50">
        <f t="shared" si="3"/>
        <v>1.2937700000000001</v>
      </c>
      <c r="H35" s="51">
        <f t="shared" si="4"/>
        <v>217.8</v>
      </c>
      <c r="I35" s="87">
        <v>48725</v>
      </c>
      <c r="J35" s="52">
        <f t="shared" si="5"/>
        <v>10750144.418</v>
      </c>
    </row>
    <row r="36" spans="1:10" x14ac:dyDescent="0.2">
      <c r="A36" s="20" t="s">
        <v>28</v>
      </c>
      <c r="B36" s="92" t="s">
        <v>120</v>
      </c>
      <c r="C36" s="71">
        <v>4980614</v>
      </c>
      <c r="D36" s="74">
        <v>38200</v>
      </c>
      <c r="E36" s="57">
        <v>4027</v>
      </c>
      <c r="F36" s="57">
        <v>5210</v>
      </c>
      <c r="G36" s="50">
        <f t="shared" si="3"/>
        <v>1.2937700000000001</v>
      </c>
      <c r="H36" s="51">
        <f t="shared" si="4"/>
        <v>358.33</v>
      </c>
      <c r="I36" s="87">
        <v>17983</v>
      </c>
      <c r="J36" s="52">
        <f t="shared" si="5"/>
        <v>6527537.9969999995</v>
      </c>
    </row>
    <row r="37" spans="1:10" x14ac:dyDescent="0.2">
      <c r="A37" s="20" t="s">
        <v>30</v>
      </c>
      <c r="B37" s="92" t="s">
        <v>158</v>
      </c>
      <c r="C37" s="71">
        <v>4134520</v>
      </c>
      <c r="D37" s="74">
        <v>38086</v>
      </c>
      <c r="E37" s="57">
        <v>3908</v>
      </c>
      <c r="F37" s="57">
        <v>5210</v>
      </c>
      <c r="G37" s="50">
        <f t="shared" si="3"/>
        <v>1.3331599999999999</v>
      </c>
      <c r="H37" s="51">
        <f t="shared" si="4"/>
        <v>167.18</v>
      </c>
      <c r="I37" s="87">
        <v>32971</v>
      </c>
      <c r="J37" s="52">
        <f t="shared" si="5"/>
        <v>5583632.7009999994</v>
      </c>
    </row>
    <row r="38" spans="1:10" x14ac:dyDescent="0.2">
      <c r="A38" s="92" t="s">
        <v>54</v>
      </c>
      <c r="B38" s="11" t="s">
        <v>182</v>
      </c>
      <c r="C38" s="54">
        <f>6832012</f>
        <v>6832012</v>
      </c>
      <c r="D38" s="94">
        <v>38322</v>
      </c>
      <c r="E38" s="202">
        <v>4123</v>
      </c>
      <c r="F38" s="57">
        <v>5210</v>
      </c>
      <c r="G38" s="129">
        <f t="shared" si="3"/>
        <v>1.2636400000000001</v>
      </c>
      <c r="H38" s="51">
        <f t="shared" si="4"/>
        <v>206.48</v>
      </c>
      <c r="I38" s="87">
        <v>41811</v>
      </c>
      <c r="J38" s="52">
        <f t="shared" si="5"/>
        <v>8745435.6519999988</v>
      </c>
    </row>
    <row r="39" spans="1:10" s="19" customFormat="1" x14ac:dyDescent="0.2">
      <c r="A39" s="76" t="s">
        <v>106</v>
      </c>
      <c r="B39" s="123" t="s">
        <v>160</v>
      </c>
      <c r="C39" s="79">
        <v>4731337</v>
      </c>
      <c r="D39" s="80">
        <v>38489</v>
      </c>
      <c r="E39" s="119">
        <v>4189</v>
      </c>
      <c r="F39" s="57">
        <v>5210</v>
      </c>
      <c r="G39" s="125">
        <f t="shared" si="3"/>
        <v>1.24373</v>
      </c>
      <c r="H39" s="51">
        <f t="shared" si="4"/>
        <v>264.33</v>
      </c>
      <c r="I39" s="84">
        <v>22262</v>
      </c>
      <c r="J39" s="52">
        <f t="shared" si="5"/>
        <v>5961004.5779999997</v>
      </c>
    </row>
    <row r="40" spans="1:10" x14ac:dyDescent="0.2">
      <c r="A40" s="20" t="s">
        <v>27</v>
      </c>
      <c r="B40" s="92" t="s">
        <v>171</v>
      </c>
      <c r="C40" s="71">
        <v>8212588.1900000004</v>
      </c>
      <c r="D40" s="74">
        <v>38687</v>
      </c>
      <c r="E40" s="119">
        <v>4329</v>
      </c>
      <c r="F40" s="57">
        <v>5210</v>
      </c>
      <c r="G40" s="50">
        <f t="shared" si="3"/>
        <v>1.2035100000000001</v>
      </c>
      <c r="H40" s="51">
        <f t="shared" si="4"/>
        <v>185.89</v>
      </c>
      <c r="I40" s="87">
        <v>53172</v>
      </c>
      <c r="J40" s="52">
        <f t="shared" si="5"/>
        <v>10012423.115999999</v>
      </c>
    </row>
    <row r="41" spans="1:10" x14ac:dyDescent="0.2">
      <c r="A41" s="92" t="s">
        <v>40</v>
      </c>
      <c r="B41" s="72" t="s">
        <v>178</v>
      </c>
      <c r="C41" s="54">
        <f>1971715</f>
        <v>1971715</v>
      </c>
      <c r="D41" s="94">
        <v>38534</v>
      </c>
      <c r="E41" s="202">
        <v>4197</v>
      </c>
      <c r="F41" s="57">
        <v>5210</v>
      </c>
      <c r="G41" s="129">
        <f t="shared" si="3"/>
        <v>1.24136</v>
      </c>
      <c r="H41" s="51">
        <f t="shared" si="4"/>
        <v>253.04</v>
      </c>
      <c r="I41" s="87">
        <v>9673</v>
      </c>
      <c r="J41" s="52">
        <f t="shared" si="5"/>
        <v>2479426.9039999996</v>
      </c>
    </row>
    <row r="42" spans="1:10" x14ac:dyDescent="0.2">
      <c r="A42" s="92" t="s">
        <v>23</v>
      </c>
      <c r="B42" s="92" t="s">
        <v>179</v>
      </c>
      <c r="C42" s="54">
        <f>4352453</f>
        <v>4352453</v>
      </c>
      <c r="D42" s="94">
        <v>38534</v>
      </c>
      <c r="E42" s="202">
        <v>4197</v>
      </c>
      <c r="F42" s="57">
        <v>5210</v>
      </c>
      <c r="G42" s="129">
        <f t="shared" si="3"/>
        <v>1.24136</v>
      </c>
      <c r="H42" s="51">
        <f t="shared" si="4"/>
        <v>248.17</v>
      </c>
      <c r="I42" s="87">
        <v>21771</v>
      </c>
      <c r="J42" s="52">
        <f t="shared" si="5"/>
        <v>5473199.4929999998</v>
      </c>
    </row>
    <row r="43" spans="1:10" x14ac:dyDescent="0.2">
      <c r="A43" s="92" t="s">
        <v>28</v>
      </c>
      <c r="B43" s="72" t="s">
        <v>180</v>
      </c>
      <c r="C43" s="54">
        <f>12710930</f>
        <v>12710930</v>
      </c>
      <c r="D43" s="94">
        <v>38534</v>
      </c>
      <c r="E43" s="202">
        <v>4197</v>
      </c>
      <c r="F43" s="57">
        <v>5210</v>
      </c>
      <c r="G43" s="129">
        <f t="shared" si="3"/>
        <v>1.24136</v>
      </c>
      <c r="H43" s="51">
        <f t="shared" si="4"/>
        <v>206.92</v>
      </c>
      <c r="I43" s="87">
        <v>76257</v>
      </c>
      <c r="J43" s="52">
        <f t="shared" si="5"/>
        <v>15983964.919999998</v>
      </c>
    </row>
    <row r="44" spans="1:10" x14ac:dyDescent="0.2">
      <c r="A44" s="92" t="s">
        <v>24</v>
      </c>
      <c r="B44" s="72" t="s">
        <v>174</v>
      </c>
      <c r="C44" s="54">
        <f>20112557</f>
        <v>20112557</v>
      </c>
      <c r="D44" s="94">
        <v>38581</v>
      </c>
      <c r="E44" s="202">
        <v>4210</v>
      </c>
      <c r="F44" s="57">
        <v>5210</v>
      </c>
      <c r="G44" s="129">
        <f t="shared" si="3"/>
        <v>1.23753</v>
      </c>
      <c r="H44" s="51">
        <f t="shared" si="4"/>
        <v>283.41000000000003</v>
      </c>
      <c r="I44" s="87">
        <v>87824</v>
      </c>
      <c r="J44" s="52">
        <f t="shared" si="5"/>
        <v>25213461.608999997</v>
      </c>
    </row>
    <row r="45" spans="1:10" x14ac:dyDescent="0.2">
      <c r="A45" s="92" t="s">
        <v>38</v>
      </c>
      <c r="B45" s="11" t="s">
        <v>181</v>
      </c>
      <c r="C45" s="54">
        <f>9907462</f>
        <v>9907462</v>
      </c>
      <c r="D45" s="94">
        <v>38534</v>
      </c>
      <c r="E45" s="202">
        <v>4197</v>
      </c>
      <c r="F45" s="57">
        <v>5210</v>
      </c>
      <c r="G45" s="129">
        <f t="shared" si="3"/>
        <v>1.24136</v>
      </c>
      <c r="H45" s="51">
        <f t="shared" si="4"/>
        <v>182.07</v>
      </c>
      <c r="I45" s="87">
        <v>67550</v>
      </c>
      <c r="J45" s="52">
        <f t="shared" si="5"/>
        <v>12458610.450999999</v>
      </c>
    </row>
    <row r="46" spans="1:10" s="19" customFormat="1" x14ac:dyDescent="0.2">
      <c r="A46" s="123" t="s">
        <v>40</v>
      </c>
      <c r="B46" s="19" t="s">
        <v>202</v>
      </c>
      <c r="C46" s="145">
        <v>13427105</v>
      </c>
      <c r="D46" s="147">
        <v>38991</v>
      </c>
      <c r="E46" s="203">
        <v>4431</v>
      </c>
      <c r="F46" s="57">
        <v>5210</v>
      </c>
      <c r="G46" s="129">
        <f t="shared" si="3"/>
        <v>1.17581</v>
      </c>
      <c r="H46" s="51">
        <f t="shared" si="4"/>
        <v>385.27</v>
      </c>
      <c r="I46" s="84">
        <v>40978</v>
      </c>
      <c r="J46" s="52">
        <f t="shared" si="5"/>
        <v>15992964.411999999</v>
      </c>
    </row>
    <row r="47" spans="1:10" s="19" customFormat="1" x14ac:dyDescent="0.2">
      <c r="A47" s="123" t="s">
        <v>49</v>
      </c>
      <c r="B47" s="19" t="s">
        <v>196</v>
      </c>
      <c r="C47" s="145">
        <v>23815183</v>
      </c>
      <c r="D47" s="147">
        <v>39052</v>
      </c>
      <c r="E47" s="203">
        <v>4441</v>
      </c>
      <c r="F47" s="57">
        <v>5210</v>
      </c>
      <c r="G47" s="129">
        <f t="shared" si="3"/>
        <v>1.17316</v>
      </c>
      <c r="H47" s="51">
        <f t="shared" si="4"/>
        <v>265.75</v>
      </c>
      <c r="I47" s="84">
        <v>105133</v>
      </c>
      <c r="J47" s="52">
        <f t="shared" si="5"/>
        <v>28302227.259999998</v>
      </c>
    </row>
    <row r="48" spans="1:10" s="19" customFormat="1" x14ac:dyDescent="0.2">
      <c r="A48" s="123" t="s">
        <v>49</v>
      </c>
      <c r="B48" s="19" t="s">
        <v>197</v>
      </c>
      <c r="C48" s="145">
        <v>6606630</v>
      </c>
      <c r="D48" s="147">
        <v>38718</v>
      </c>
      <c r="E48" s="203">
        <v>4335</v>
      </c>
      <c r="F48" s="57">
        <v>5210</v>
      </c>
      <c r="G48" s="129">
        <f t="shared" si="3"/>
        <v>1.2018500000000001</v>
      </c>
      <c r="H48" s="51">
        <f t="shared" si="4"/>
        <v>436.39</v>
      </c>
      <c r="I48" s="84">
        <v>18195</v>
      </c>
      <c r="J48" s="52">
        <f t="shared" si="5"/>
        <v>8043400.3139999993</v>
      </c>
    </row>
    <row r="49" spans="1:10" s="19" customFormat="1" x14ac:dyDescent="0.2">
      <c r="A49" s="123" t="s">
        <v>23</v>
      </c>
      <c r="B49" s="19" t="s">
        <v>199</v>
      </c>
      <c r="C49" s="145">
        <v>8900000</v>
      </c>
      <c r="D49" s="147">
        <v>39052</v>
      </c>
      <c r="E49" s="203">
        <v>4441</v>
      </c>
      <c r="F49" s="57">
        <v>5210</v>
      </c>
      <c r="G49" s="129">
        <f t="shared" si="3"/>
        <v>1.17316</v>
      </c>
      <c r="H49" s="51">
        <f t="shared" si="4"/>
        <v>208.82</v>
      </c>
      <c r="I49" s="84">
        <v>50000</v>
      </c>
      <c r="J49" s="52">
        <f t="shared" si="5"/>
        <v>10576858.612</v>
      </c>
    </row>
    <row r="50" spans="1:10" s="19" customFormat="1" x14ac:dyDescent="0.2">
      <c r="A50" s="123" t="s">
        <v>35</v>
      </c>
      <c r="B50" s="19" t="s">
        <v>200</v>
      </c>
      <c r="C50" s="145">
        <v>9261791</v>
      </c>
      <c r="D50" s="147">
        <v>38899</v>
      </c>
      <c r="E50" s="203">
        <v>4356</v>
      </c>
      <c r="F50" s="57">
        <v>5210</v>
      </c>
      <c r="G50" s="129">
        <f t="shared" si="3"/>
        <v>1.1960500000000001</v>
      </c>
      <c r="H50" s="51">
        <f t="shared" si="4"/>
        <v>209.42</v>
      </c>
      <c r="I50" s="84">
        <v>52897</v>
      </c>
      <c r="J50" s="52">
        <f t="shared" si="5"/>
        <v>11221573.344999999</v>
      </c>
    </row>
    <row r="51" spans="1:10" s="19" customFormat="1" x14ac:dyDescent="0.2">
      <c r="A51" s="76" t="s">
        <v>49</v>
      </c>
      <c r="B51" s="78" t="s">
        <v>207</v>
      </c>
      <c r="C51" s="83">
        <v>11430399</v>
      </c>
      <c r="D51" s="156">
        <v>39173</v>
      </c>
      <c r="E51" s="203">
        <v>4356</v>
      </c>
      <c r="F51" s="57">
        <v>5210</v>
      </c>
      <c r="G51" s="129">
        <f t="shared" si="3"/>
        <v>1.1960500000000001</v>
      </c>
      <c r="H51" s="51">
        <f t="shared" si="4"/>
        <v>286.27</v>
      </c>
      <c r="I51" s="157">
        <v>47756</v>
      </c>
      <c r="J51" s="52">
        <f t="shared" si="5"/>
        <v>13849056.276999999</v>
      </c>
    </row>
    <row r="52" spans="1:10" s="19" customFormat="1" x14ac:dyDescent="0.2">
      <c r="A52" s="76" t="s">
        <v>38</v>
      </c>
      <c r="B52" s="19" t="s">
        <v>213</v>
      </c>
      <c r="C52" s="83">
        <v>10339753</v>
      </c>
      <c r="D52" s="156">
        <v>39252</v>
      </c>
      <c r="E52" s="203">
        <v>4471</v>
      </c>
      <c r="F52" s="57">
        <v>5210</v>
      </c>
      <c r="G52" s="129">
        <f t="shared" si="3"/>
        <v>1.1652899999999999</v>
      </c>
      <c r="H52" s="51">
        <f t="shared" si="4"/>
        <v>317.75</v>
      </c>
      <c r="I52" s="157">
        <v>37919</v>
      </c>
      <c r="J52" s="52">
        <f t="shared" si="5"/>
        <v>12205445.543</v>
      </c>
    </row>
    <row r="53" spans="1:10" s="19" customFormat="1" x14ac:dyDescent="0.2">
      <c r="A53" s="76" t="s">
        <v>38</v>
      </c>
      <c r="B53" s="19" t="s">
        <v>214</v>
      </c>
      <c r="C53" s="83">
        <v>21185796</v>
      </c>
      <c r="D53" s="156">
        <v>39387</v>
      </c>
      <c r="E53" s="203">
        <v>4558</v>
      </c>
      <c r="F53" s="57">
        <v>5210</v>
      </c>
      <c r="G53" s="129">
        <f t="shared" si="3"/>
        <v>1.1430499999999999</v>
      </c>
      <c r="H53" s="51">
        <f t="shared" si="4"/>
        <v>247.18</v>
      </c>
      <c r="I53" s="157">
        <v>97969</v>
      </c>
      <c r="J53" s="52">
        <f t="shared" si="5"/>
        <v>24531237.511999998</v>
      </c>
    </row>
    <row r="54" spans="1:10" s="19" customFormat="1" x14ac:dyDescent="0.2">
      <c r="A54" s="20" t="s">
        <v>40</v>
      </c>
      <c r="B54" s="11" t="s">
        <v>242</v>
      </c>
      <c r="C54" s="83">
        <v>19065460</v>
      </c>
      <c r="D54" s="159">
        <v>39783</v>
      </c>
      <c r="E54" s="203">
        <v>4797</v>
      </c>
      <c r="F54" s="57">
        <v>5210</v>
      </c>
      <c r="G54" s="129">
        <f t="shared" si="3"/>
        <v>1.0861000000000001</v>
      </c>
      <c r="H54" s="51">
        <f t="shared" si="4"/>
        <v>297.87</v>
      </c>
      <c r="I54" s="87">
        <v>69518</v>
      </c>
      <c r="J54" s="52">
        <f t="shared" si="5"/>
        <v>20976186.947999999</v>
      </c>
    </row>
    <row r="55" spans="1:10" s="19" customFormat="1" x14ac:dyDescent="0.2">
      <c r="A55" s="20" t="s">
        <v>49</v>
      </c>
      <c r="B55" s="11" t="s">
        <v>249</v>
      </c>
      <c r="C55" s="83">
        <v>9698771</v>
      </c>
      <c r="D55" s="156">
        <v>39722</v>
      </c>
      <c r="E55" s="203">
        <v>4867</v>
      </c>
      <c r="F55" s="57">
        <v>5210</v>
      </c>
      <c r="G55" s="129">
        <f t="shared" si="3"/>
        <v>1.07047</v>
      </c>
      <c r="H55" s="51">
        <f t="shared" si="4"/>
        <v>242.83</v>
      </c>
      <c r="I55" s="97">
        <v>42755</v>
      </c>
      <c r="J55" s="52">
        <f t="shared" si="5"/>
        <v>10517212.158999998</v>
      </c>
    </row>
    <row r="56" spans="1:10" s="19" customFormat="1" x14ac:dyDescent="0.2">
      <c r="A56" s="20" t="s">
        <v>24</v>
      </c>
      <c r="B56" s="11" t="s">
        <v>246</v>
      </c>
      <c r="C56" s="83">
        <v>33949005</v>
      </c>
      <c r="D56" s="156">
        <v>39753</v>
      </c>
      <c r="E56" s="203">
        <v>4847</v>
      </c>
      <c r="F56" s="57">
        <v>5210</v>
      </c>
      <c r="G56" s="129">
        <f t="shared" ref="G56:G73" si="6">ROUND(F56/E56,5)</f>
        <v>1.0748899999999999</v>
      </c>
      <c r="H56" s="51">
        <f t="shared" ref="H56:H73" si="7">ROUND(C56/I56*G56,2)</f>
        <v>317.58</v>
      </c>
      <c r="I56" s="87">
        <v>114903</v>
      </c>
      <c r="J56" s="52">
        <f t="shared" ref="J56:J68" si="8">(ROUND(C56*G56,0))*(1.013)</f>
        <v>36965834.797999993</v>
      </c>
    </row>
    <row r="57" spans="1:10" x14ac:dyDescent="0.2">
      <c r="A57" s="20" t="s">
        <v>40</v>
      </c>
      <c r="B57" s="11" t="s">
        <v>281</v>
      </c>
      <c r="C57" s="73">
        <v>5972833</v>
      </c>
      <c r="D57" s="165">
        <v>39845</v>
      </c>
      <c r="E57" s="202">
        <v>4765</v>
      </c>
      <c r="F57" s="57">
        <v>5210</v>
      </c>
      <c r="G57" s="129">
        <f t="shared" si="6"/>
        <v>1.0933900000000001</v>
      </c>
      <c r="H57" s="95">
        <f t="shared" si="7"/>
        <v>289.62</v>
      </c>
      <c r="I57" s="87">
        <v>22549</v>
      </c>
      <c r="J57" s="96">
        <f t="shared" si="8"/>
        <v>6615534.2679999992</v>
      </c>
    </row>
    <row r="58" spans="1:10" x14ac:dyDescent="0.2">
      <c r="A58" s="20" t="s">
        <v>40</v>
      </c>
      <c r="B58" s="11" t="s">
        <v>276</v>
      </c>
      <c r="C58" s="73">
        <v>5396258</v>
      </c>
      <c r="D58" s="165">
        <v>39448</v>
      </c>
      <c r="E58" s="202">
        <v>4557</v>
      </c>
      <c r="F58" s="57">
        <v>5210</v>
      </c>
      <c r="G58" s="129">
        <f t="shared" si="6"/>
        <v>1.1433</v>
      </c>
      <c r="H58" s="95">
        <f t="shared" si="7"/>
        <v>286.49</v>
      </c>
      <c r="I58" s="87">
        <v>21535</v>
      </c>
      <c r="J58" s="96">
        <f t="shared" si="8"/>
        <v>6249746.0459999992</v>
      </c>
    </row>
    <row r="59" spans="1:10" x14ac:dyDescent="0.2">
      <c r="A59" s="20" t="s">
        <v>28</v>
      </c>
      <c r="B59" s="11" t="s">
        <v>282</v>
      </c>
      <c r="C59" s="73">
        <v>19179884</v>
      </c>
      <c r="D59" s="165">
        <v>39995</v>
      </c>
      <c r="E59" s="202">
        <v>4762</v>
      </c>
      <c r="F59" s="57">
        <v>5210</v>
      </c>
      <c r="G59" s="129">
        <f t="shared" si="6"/>
        <v>1.0940799999999999</v>
      </c>
      <c r="H59" s="95">
        <f t="shared" si="7"/>
        <v>280.88</v>
      </c>
      <c r="I59" s="87">
        <v>74710</v>
      </c>
      <c r="J59" s="96">
        <f t="shared" si="8"/>
        <v>21257123.250999998</v>
      </c>
    </row>
    <row r="60" spans="1:10" x14ac:dyDescent="0.2">
      <c r="A60" s="20" t="s">
        <v>28</v>
      </c>
      <c r="B60" s="11" t="s">
        <v>278</v>
      </c>
      <c r="C60" s="73">
        <v>19179884</v>
      </c>
      <c r="D60" s="165">
        <v>39904</v>
      </c>
      <c r="E60" s="202">
        <v>4761</v>
      </c>
      <c r="F60" s="57">
        <v>5210</v>
      </c>
      <c r="G60" s="129">
        <f t="shared" si="6"/>
        <v>1.0943099999999999</v>
      </c>
      <c r="H60" s="95">
        <f t="shared" si="7"/>
        <v>271.24</v>
      </c>
      <c r="I60" s="87">
        <v>77380</v>
      </c>
      <c r="J60" s="96">
        <f t="shared" si="8"/>
        <v>21261592.606999997</v>
      </c>
    </row>
    <row r="61" spans="1:10" x14ac:dyDescent="0.2">
      <c r="A61" s="20" t="s">
        <v>28</v>
      </c>
      <c r="B61" s="11" t="s">
        <v>283</v>
      </c>
      <c r="C61" s="73">
        <v>15691296</v>
      </c>
      <c r="D61" s="165">
        <v>39904</v>
      </c>
      <c r="E61" s="202">
        <v>4761</v>
      </c>
      <c r="F61" s="57">
        <v>5210</v>
      </c>
      <c r="G61" s="129">
        <f t="shared" si="6"/>
        <v>1.0943099999999999</v>
      </c>
      <c r="H61" s="95">
        <f t="shared" si="7"/>
        <v>146.21</v>
      </c>
      <c r="I61" s="87">
        <v>117442</v>
      </c>
      <c r="J61" s="96">
        <f t="shared" si="8"/>
        <v>17394366.845999997</v>
      </c>
    </row>
    <row r="62" spans="1:10" x14ac:dyDescent="0.2">
      <c r="A62" s="20" t="s">
        <v>35</v>
      </c>
      <c r="B62" s="11" t="s">
        <v>284</v>
      </c>
      <c r="C62" s="73">
        <v>35573448</v>
      </c>
      <c r="D62" s="165">
        <v>39814</v>
      </c>
      <c r="E62" s="202">
        <v>4782</v>
      </c>
      <c r="F62" s="57">
        <v>5210</v>
      </c>
      <c r="G62" s="129">
        <f t="shared" si="6"/>
        <v>1.0894999999999999</v>
      </c>
      <c r="H62" s="95">
        <f t="shared" si="7"/>
        <v>341.37</v>
      </c>
      <c r="I62" s="87">
        <v>113535</v>
      </c>
      <c r="J62" s="96">
        <f t="shared" si="8"/>
        <v>39261116.535999998</v>
      </c>
    </row>
    <row r="63" spans="1:10" x14ac:dyDescent="0.2">
      <c r="A63" s="20" t="s">
        <v>35</v>
      </c>
      <c r="B63" s="11" t="s">
        <v>285</v>
      </c>
      <c r="C63" s="73">
        <v>18865248</v>
      </c>
      <c r="D63" s="165">
        <v>40118</v>
      </c>
      <c r="E63" s="202">
        <v>4757</v>
      </c>
      <c r="F63" s="57">
        <v>5210</v>
      </c>
      <c r="G63" s="129">
        <f t="shared" si="6"/>
        <v>1.0952299999999999</v>
      </c>
      <c r="H63" s="95">
        <f t="shared" si="7"/>
        <v>276.27</v>
      </c>
      <c r="I63" s="87">
        <v>74788</v>
      </c>
      <c r="J63" s="96">
        <f t="shared" si="8"/>
        <v>20930389.217999998</v>
      </c>
    </row>
    <row r="64" spans="1:10" x14ac:dyDescent="0.2">
      <c r="A64" s="20" t="s">
        <v>23</v>
      </c>
      <c r="B64" s="11" t="s">
        <v>286</v>
      </c>
      <c r="C64" s="73">
        <v>18825512</v>
      </c>
      <c r="D64" s="165">
        <v>39934</v>
      </c>
      <c r="E64" s="202">
        <v>4773</v>
      </c>
      <c r="F64" s="57">
        <v>5210</v>
      </c>
      <c r="G64" s="129">
        <f t="shared" si="6"/>
        <v>1.0915600000000001</v>
      </c>
      <c r="H64" s="95">
        <f t="shared" si="7"/>
        <v>280.7</v>
      </c>
      <c r="I64" s="87">
        <v>73208</v>
      </c>
      <c r="J64" s="96">
        <f t="shared" si="8"/>
        <v>20816315.287999999</v>
      </c>
    </row>
    <row r="65" spans="1:23" x14ac:dyDescent="0.2">
      <c r="A65" s="20"/>
      <c r="B65" s="11"/>
      <c r="C65" s="73"/>
      <c r="D65" s="165"/>
      <c r="E65" s="139"/>
      <c r="G65" s="129"/>
      <c r="H65" s="95"/>
      <c r="I65" s="87"/>
      <c r="J65" s="96"/>
    </row>
    <row r="66" spans="1:23" ht="10.5" x14ac:dyDescent="0.25">
      <c r="A66" s="29" t="s">
        <v>336</v>
      </c>
      <c r="B66" s="11"/>
      <c r="C66" s="73"/>
      <c r="D66" s="165"/>
      <c r="E66" s="139"/>
      <c r="G66" s="129"/>
      <c r="H66" s="95"/>
      <c r="I66" s="87"/>
      <c r="J66" s="96"/>
    </row>
    <row r="67" spans="1:23" x14ac:dyDescent="0.2">
      <c r="A67" s="20"/>
      <c r="B67" s="11"/>
      <c r="C67" s="73"/>
      <c r="D67" s="165"/>
      <c r="E67" s="139"/>
      <c r="G67" s="129"/>
      <c r="H67" s="95"/>
      <c r="I67" s="87"/>
      <c r="J67" s="96"/>
    </row>
    <row r="68" spans="1:23" x14ac:dyDescent="0.2">
      <c r="A68" s="20" t="s">
        <v>29</v>
      </c>
      <c r="B68" s="11" t="s">
        <v>277</v>
      </c>
      <c r="C68" s="91">
        <v>22381425</v>
      </c>
      <c r="D68" s="165">
        <v>39965</v>
      </c>
      <c r="E68" s="202">
        <v>4771</v>
      </c>
      <c r="F68" s="57">
        <v>5210</v>
      </c>
      <c r="G68" s="129">
        <f t="shared" si="6"/>
        <v>1.0920099999999999</v>
      </c>
      <c r="H68" s="95">
        <f t="shared" si="7"/>
        <v>258.02999999999997</v>
      </c>
      <c r="I68" s="87">
        <v>94719</v>
      </c>
      <c r="J68" s="96">
        <f t="shared" si="8"/>
        <v>24758469.619999997</v>
      </c>
    </row>
    <row r="69" spans="1:23" ht="10.5" x14ac:dyDescent="0.25">
      <c r="A69" s="20" t="s">
        <v>54</v>
      </c>
      <c r="B69" s="180" t="s">
        <v>308</v>
      </c>
      <c r="C69" s="91">
        <v>14930038</v>
      </c>
      <c r="D69" s="162">
        <v>40513</v>
      </c>
      <c r="E69" s="49">
        <v>4970</v>
      </c>
      <c r="F69" s="57">
        <v>5210</v>
      </c>
      <c r="G69" s="129">
        <f t="shared" si="6"/>
        <v>1.0482899999999999</v>
      </c>
      <c r="H69" s="95">
        <f t="shared" si="7"/>
        <v>225.93</v>
      </c>
      <c r="I69" s="87">
        <v>69275</v>
      </c>
      <c r="J69" s="96">
        <f>ROUND(C69*G69,0)*(1.013)</f>
        <v>15854473.129999999</v>
      </c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</row>
    <row r="70" spans="1:23" x14ac:dyDescent="0.2">
      <c r="A70" s="20" t="s">
        <v>305</v>
      </c>
      <c r="B70" s="11" t="s">
        <v>306</v>
      </c>
      <c r="C70" s="91">
        <v>8582133</v>
      </c>
      <c r="D70" s="74">
        <v>40210</v>
      </c>
      <c r="E70" s="49">
        <v>4812</v>
      </c>
      <c r="F70" s="57">
        <v>5210</v>
      </c>
      <c r="G70" s="50">
        <f t="shared" si="6"/>
        <v>1.0827100000000001</v>
      </c>
      <c r="H70" s="95">
        <f t="shared" si="7"/>
        <v>260.85000000000002</v>
      </c>
      <c r="I70" s="87">
        <v>35622</v>
      </c>
      <c r="J70" s="96">
        <f t="shared" ref="J70:J82" si="9">(ROUND(C70*G70,0))*(1.013)</f>
        <v>9412756.4929999989</v>
      </c>
    </row>
    <row r="71" spans="1:23" ht="10.5" x14ac:dyDescent="0.25">
      <c r="A71" s="56" t="s">
        <v>40</v>
      </c>
      <c r="B71" s="180" t="s">
        <v>312</v>
      </c>
      <c r="C71" s="91">
        <v>11432301</v>
      </c>
      <c r="D71" s="165">
        <v>296091</v>
      </c>
      <c r="E71" s="202">
        <v>4910</v>
      </c>
      <c r="F71" s="57">
        <v>5210</v>
      </c>
      <c r="G71" s="129">
        <f t="shared" si="6"/>
        <v>1.0610999999999999</v>
      </c>
      <c r="H71" s="95">
        <f t="shared" si="7"/>
        <v>249.66</v>
      </c>
      <c r="I71" s="87">
        <v>48590</v>
      </c>
      <c r="J71" s="96">
        <f t="shared" si="9"/>
        <v>12288515.594999999</v>
      </c>
    </row>
    <row r="72" spans="1:23" ht="10.5" x14ac:dyDescent="0.25">
      <c r="A72" s="56" t="s">
        <v>40</v>
      </c>
      <c r="B72" s="180" t="s">
        <v>313</v>
      </c>
      <c r="C72" s="91">
        <v>4464264</v>
      </c>
      <c r="D72" s="165">
        <v>40479</v>
      </c>
      <c r="E72" s="202">
        <v>4947</v>
      </c>
      <c r="F72" s="57">
        <v>5210</v>
      </c>
      <c r="G72" s="129">
        <f t="shared" si="6"/>
        <v>1.0531600000000001</v>
      </c>
      <c r="H72" s="95">
        <f t="shared" si="7"/>
        <v>260.58999999999997</v>
      </c>
      <c r="I72" s="87">
        <v>18042</v>
      </c>
      <c r="J72" s="96">
        <f t="shared" si="9"/>
        <v>4762704.5919999992</v>
      </c>
    </row>
    <row r="73" spans="1:23" ht="10.5" x14ac:dyDescent="0.25">
      <c r="A73" s="56" t="s">
        <v>24</v>
      </c>
      <c r="B73" s="180" t="s">
        <v>314</v>
      </c>
      <c r="C73" s="91">
        <v>13898708</v>
      </c>
      <c r="D73" s="165">
        <v>40087</v>
      </c>
      <c r="E73" s="202">
        <v>4867</v>
      </c>
      <c r="F73" s="57">
        <v>5210</v>
      </c>
      <c r="G73" s="129">
        <f t="shared" si="6"/>
        <v>1.07047</v>
      </c>
      <c r="H73" s="95">
        <f t="shared" si="7"/>
        <v>255.47</v>
      </c>
      <c r="I73" s="87">
        <v>58238</v>
      </c>
      <c r="J73" s="96">
        <f t="shared" si="9"/>
        <v>15071565.949999999</v>
      </c>
    </row>
    <row r="74" spans="1:23" ht="10.5" x14ac:dyDescent="0.25">
      <c r="A74" s="11" t="s">
        <v>40</v>
      </c>
      <c r="B74" s="180" t="s">
        <v>325</v>
      </c>
      <c r="C74" s="73">
        <v>43733229</v>
      </c>
      <c r="D74" s="74">
        <v>40575</v>
      </c>
      <c r="E74" s="202">
        <v>5007</v>
      </c>
      <c r="F74" s="57">
        <v>5210</v>
      </c>
      <c r="G74" s="129">
        <f t="shared" ref="G74:G82" si="10">ROUND(F74/E74,5)</f>
        <v>1.04054</v>
      </c>
      <c r="H74" s="95">
        <f t="shared" ref="H74:H82" si="11">ROUND(C74/I74*G74,2)</f>
        <v>425.29</v>
      </c>
      <c r="I74" s="87">
        <v>107000</v>
      </c>
      <c r="J74" s="96">
        <f t="shared" si="9"/>
        <v>46097754.261999995</v>
      </c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</row>
    <row r="75" spans="1:23" ht="10.5" x14ac:dyDescent="0.25">
      <c r="A75" s="11" t="s">
        <v>40</v>
      </c>
      <c r="B75" s="180" t="s">
        <v>328</v>
      </c>
      <c r="C75" s="73">
        <v>36105881</v>
      </c>
      <c r="D75" s="74">
        <v>40787</v>
      </c>
      <c r="E75" s="202">
        <v>5098</v>
      </c>
      <c r="F75" s="57">
        <v>5210</v>
      </c>
      <c r="G75" s="129">
        <f t="shared" si="10"/>
        <v>1.02197</v>
      </c>
      <c r="H75" s="95">
        <f t="shared" si="11"/>
        <v>309.56</v>
      </c>
      <c r="I75" s="87">
        <v>119198</v>
      </c>
      <c r="J75" s="96">
        <f t="shared" si="9"/>
        <v>37378815.650999993</v>
      </c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</row>
    <row r="76" spans="1:23" ht="10.5" x14ac:dyDescent="0.25">
      <c r="A76" s="11" t="s">
        <v>29</v>
      </c>
      <c r="B76" s="180" t="s">
        <v>329</v>
      </c>
      <c r="C76" s="73">
        <v>3396700</v>
      </c>
      <c r="D76" s="74">
        <v>40210</v>
      </c>
      <c r="E76" s="202">
        <v>4947</v>
      </c>
      <c r="F76" s="57">
        <v>5210</v>
      </c>
      <c r="G76" s="129">
        <f t="shared" si="10"/>
        <v>1.0531600000000001</v>
      </c>
      <c r="H76" s="95">
        <f t="shared" si="11"/>
        <v>180.38</v>
      </c>
      <c r="I76" s="87">
        <v>19832</v>
      </c>
      <c r="J76" s="96">
        <f t="shared" si="9"/>
        <v>3623773.4969999995</v>
      </c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</row>
    <row r="77" spans="1:23" ht="10.5" x14ac:dyDescent="0.25">
      <c r="A77" s="11" t="s">
        <v>38</v>
      </c>
      <c r="B77" s="180" t="s">
        <v>330</v>
      </c>
      <c r="C77" s="73">
        <v>3393262</v>
      </c>
      <c r="D77" s="74">
        <v>40544</v>
      </c>
      <c r="E77" s="202">
        <v>4969</v>
      </c>
      <c r="F77" s="57">
        <v>5210</v>
      </c>
      <c r="G77" s="129">
        <f t="shared" si="10"/>
        <v>1.0485</v>
      </c>
      <c r="H77" s="95">
        <f t="shared" si="11"/>
        <v>222.49</v>
      </c>
      <c r="I77" s="87">
        <v>15991</v>
      </c>
      <c r="J77" s="96">
        <f t="shared" si="9"/>
        <v>3604086.8549999995</v>
      </c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</row>
    <row r="78" spans="1:23" s="172" customFormat="1" ht="10.5" x14ac:dyDescent="0.25">
      <c r="A78" s="172" t="s">
        <v>294</v>
      </c>
      <c r="B78" s="187" t="s">
        <v>356</v>
      </c>
      <c r="C78" s="184">
        <v>24431873</v>
      </c>
      <c r="D78" s="168">
        <v>41246</v>
      </c>
      <c r="E78" s="204">
        <v>5210</v>
      </c>
      <c r="F78" s="176">
        <v>5210</v>
      </c>
      <c r="G78" s="188">
        <f t="shared" si="10"/>
        <v>1</v>
      </c>
      <c r="H78" s="177">
        <f t="shared" si="11"/>
        <v>200.16</v>
      </c>
      <c r="I78" s="178">
        <v>122062</v>
      </c>
      <c r="J78" s="174">
        <f t="shared" si="9"/>
        <v>24749487.348999996</v>
      </c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</row>
    <row r="79" spans="1:23" s="172" customFormat="1" ht="10.5" x14ac:dyDescent="0.25">
      <c r="A79" s="172" t="s">
        <v>349</v>
      </c>
      <c r="B79" s="187" t="s">
        <v>351</v>
      </c>
      <c r="C79" s="184">
        <v>12244673</v>
      </c>
      <c r="D79" s="168">
        <v>41304</v>
      </c>
      <c r="E79" s="204">
        <v>5226</v>
      </c>
      <c r="F79" s="176">
        <v>5210</v>
      </c>
      <c r="G79" s="188">
        <f t="shared" si="10"/>
        <v>0.99694000000000005</v>
      </c>
      <c r="H79" s="177">
        <f t="shared" si="11"/>
        <v>197.43</v>
      </c>
      <c r="I79" s="178">
        <v>61830</v>
      </c>
      <c r="J79" s="174">
        <f t="shared" si="9"/>
        <v>12365897.651999999</v>
      </c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</row>
    <row r="80" spans="1:23" s="172" customFormat="1" ht="10.5" x14ac:dyDescent="0.25">
      <c r="A80" s="172" t="s">
        <v>40</v>
      </c>
      <c r="B80" s="187" t="s">
        <v>325</v>
      </c>
      <c r="C80" s="184">
        <v>54585524</v>
      </c>
      <c r="D80" s="168">
        <v>40575</v>
      </c>
      <c r="E80" s="204">
        <v>5007</v>
      </c>
      <c r="F80" s="176">
        <v>5210</v>
      </c>
      <c r="G80" s="188">
        <f t="shared" si="10"/>
        <v>1.04054</v>
      </c>
      <c r="H80" s="177">
        <f t="shared" si="11"/>
        <v>496.8</v>
      </c>
      <c r="I80" s="178">
        <v>114329</v>
      </c>
      <c r="J80" s="174">
        <f t="shared" si="9"/>
        <v>57536800.472999997</v>
      </c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</row>
    <row r="81" spans="1:25" s="172" customFormat="1" ht="10.5" x14ac:dyDescent="0.25">
      <c r="A81" s="172" t="s">
        <v>40</v>
      </c>
      <c r="B81" s="187" t="s">
        <v>327</v>
      </c>
      <c r="C81" s="184">
        <v>3635149</v>
      </c>
      <c r="D81" s="168">
        <v>40817</v>
      </c>
      <c r="E81" s="204">
        <v>5104</v>
      </c>
      <c r="F81" s="176">
        <v>5210</v>
      </c>
      <c r="G81" s="188">
        <f t="shared" si="10"/>
        <v>1.02077</v>
      </c>
      <c r="H81" s="177">
        <f t="shared" si="11"/>
        <v>314.77999999999997</v>
      </c>
      <c r="I81" s="178">
        <v>11788</v>
      </c>
      <c r="J81" s="174">
        <f t="shared" si="9"/>
        <v>3758889.4629999995</v>
      </c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</row>
    <row r="82" spans="1:25" s="172" customFormat="1" ht="10.5" x14ac:dyDescent="0.25">
      <c r="A82" s="172" t="s">
        <v>29</v>
      </c>
      <c r="B82" s="187" t="s">
        <v>358</v>
      </c>
      <c r="C82" s="184">
        <v>13810164</v>
      </c>
      <c r="D82" s="168">
        <v>40695</v>
      </c>
      <c r="E82" s="204">
        <v>5059</v>
      </c>
      <c r="F82" s="176">
        <v>5210</v>
      </c>
      <c r="G82" s="188">
        <f t="shared" si="10"/>
        <v>1.0298499999999999</v>
      </c>
      <c r="H82" s="177">
        <f t="shared" si="11"/>
        <v>320.47000000000003</v>
      </c>
      <c r="I82" s="178">
        <v>44380</v>
      </c>
      <c r="J82" s="174">
        <f t="shared" si="9"/>
        <v>14407288.160999998</v>
      </c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</row>
    <row r="83" spans="1:25" ht="10.5" x14ac:dyDescent="0.25">
      <c r="B83" s="180"/>
      <c r="C83" s="73"/>
      <c r="D83" s="74"/>
      <c r="E83" s="163"/>
      <c r="G83" s="50"/>
      <c r="H83" s="95"/>
      <c r="I83" s="87"/>
      <c r="J83" s="96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</row>
    <row r="84" spans="1:25" ht="10.5" x14ac:dyDescent="0.25">
      <c r="A84" s="3"/>
      <c r="B84" s="3" t="s">
        <v>36</v>
      </c>
      <c r="C84" s="4"/>
      <c r="D84" s="5"/>
      <c r="E84" s="6"/>
      <c r="F84" s="6"/>
      <c r="G84" s="7"/>
      <c r="H84" s="6"/>
      <c r="I84" s="8">
        <f>SUM(I11:I83)</f>
        <v>3941334</v>
      </c>
      <c r="J84" s="8">
        <f>SUM(J11:J83)</f>
        <v>1005495696</v>
      </c>
      <c r="K84" s="1"/>
    </row>
    <row r="85" spans="1:25" ht="10.5" customHeight="1" x14ac:dyDescent="0.25">
      <c r="A85" s="3"/>
      <c r="B85" s="3"/>
      <c r="C85" s="4"/>
      <c r="D85" s="5"/>
      <c r="E85" s="6"/>
      <c r="F85" s="6"/>
      <c r="G85" s="7"/>
      <c r="H85" s="6"/>
      <c r="I85" s="8"/>
      <c r="J85" s="8"/>
      <c r="K85" s="1"/>
    </row>
    <row r="86" spans="1:25" ht="10.5" x14ac:dyDescent="0.25">
      <c r="A86" s="3"/>
      <c r="B86" s="3" t="s">
        <v>236</v>
      </c>
      <c r="C86" s="4"/>
      <c r="D86" s="5"/>
      <c r="E86" s="6"/>
      <c r="F86" s="6"/>
      <c r="G86" s="7"/>
      <c r="H86" s="9">
        <f>ROUND(J84/I84,2)</f>
        <v>255.12</v>
      </c>
      <c r="I86" s="8"/>
      <c r="J86" s="8"/>
      <c r="K86" s="1"/>
    </row>
    <row r="87" spans="1:25" ht="10.5" x14ac:dyDescent="0.25">
      <c r="A87" s="3"/>
      <c r="B87" s="3"/>
      <c r="C87" s="4"/>
      <c r="D87" s="5"/>
      <c r="E87" s="6"/>
      <c r="F87" s="6"/>
      <c r="G87" s="7"/>
      <c r="H87" s="6"/>
      <c r="I87" s="8"/>
      <c r="J87" s="8"/>
      <c r="K87" s="1"/>
    </row>
    <row r="88" spans="1:25" ht="10.5" x14ac:dyDescent="0.25">
      <c r="A88" s="3"/>
      <c r="B88" s="3"/>
      <c r="C88" s="4"/>
      <c r="D88" s="5"/>
      <c r="E88" s="6"/>
      <c r="F88" s="6"/>
      <c r="G88" s="7"/>
      <c r="H88" s="6"/>
      <c r="I88" s="8"/>
      <c r="J88" s="8"/>
      <c r="K88" s="1"/>
    </row>
    <row r="89" spans="1:25" ht="10.5" x14ac:dyDescent="0.25">
      <c r="A89" s="3"/>
      <c r="B89" s="3"/>
      <c r="C89" s="4"/>
      <c r="D89" s="1"/>
      <c r="E89" s="6"/>
      <c r="F89" s="6"/>
      <c r="G89" s="7"/>
      <c r="H89" s="6"/>
      <c r="I89" s="8"/>
      <c r="J89" s="8"/>
      <c r="K89" s="1"/>
    </row>
    <row r="90" spans="1:25" ht="10.5" x14ac:dyDescent="0.25">
      <c r="A90" s="3"/>
      <c r="B90" s="3"/>
      <c r="C90" s="4"/>
      <c r="D90" s="1"/>
      <c r="E90" s="6"/>
      <c r="F90" s="6"/>
      <c r="G90" s="7"/>
      <c r="H90" s="6"/>
      <c r="I90" s="8"/>
      <c r="J90" s="8"/>
      <c r="K90" s="1"/>
      <c r="N90" s="20"/>
    </row>
    <row r="91" spans="1:25" ht="10.5" x14ac:dyDescent="0.25">
      <c r="A91" s="3"/>
      <c r="B91" s="3"/>
      <c r="C91" s="2"/>
      <c r="D91" s="1"/>
      <c r="E91" s="6"/>
      <c r="F91" s="6"/>
      <c r="G91" s="7"/>
      <c r="H91" s="6"/>
      <c r="I91" s="8"/>
      <c r="J91" s="8"/>
      <c r="K91" s="1"/>
      <c r="N91" s="20"/>
    </row>
    <row r="92" spans="1:25" ht="10.5" x14ac:dyDescent="0.25">
      <c r="A92" s="3"/>
      <c r="B92" s="3"/>
      <c r="C92" s="2"/>
      <c r="D92" s="1"/>
      <c r="E92" s="6"/>
      <c r="F92" s="6"/>
      <c r="G92" s="7"/>
      <c r="H92" s="6"/>
      <c r="I92" s="8"/>
      <c r="J92" s="8"/>
      <c r="K92" s="1"/>
    </row>
    <row r="93" spans="1:25" ht="10.5" x14ac:dyDescent="0.25">
      <c r="A93" s="3"/>
      <c r="B93" s="3"/>
      <c r="C93" s="2"/>
      <c r="D93" s="1"/>
      <c r="E93" s="6"/>
      <c r="F93" s="6"/>
      <c r="G93" s="21"/>
      <c r="H93" s="6"/>
      <c r="I93" s="8"/>
      <c r="J93" s="8"/>
      <c r="K93" s="1"/>
      <c r="N93" s="20"/>
      <c r="R93" s="15"/>
      <c r="S93" s="20"/>
      <c r="X93" s="22"/>
      <c r="Y93" s="15"/>
    </row>
    <row r="94" spans="1:25" ht="10.5" x14ac:dyDescent="0.25">
      <c r="A94" s="3"/>
      <c r="B94" s="3"/>
      <c r="C94" s="2"/>
      <c r="D94" s="1"/>
      <c r="E94" s="6"/>
      <c r="F94" s="6"/>
      <c r="G94" s="21"/>
      <c r="H94" s="23"/>
      <c r="I94" s="1"/>
      <c r="J94" s="8"/>
      <c r="K94" s="1"/>
      <c r="R94" s="22"/>
      <c r="S94" s="20"/>
      <c r="T94" s="15"/>
      <c r="U94" s="15"/>
      <c r="V94" s="15"/>
      <c r="W94" s="15"/>
      <c r="X94" s="22"/>
      <c r="Y94" s="15"/>
    </row>
    <row r="95" spans="1:25" ht="10.5" x14ac:dyDescent="0.25">
      <c r="A95" s="3"/>
      <c r="B95" s="3"/>
      <c r="C95" s="2"/>
      <c r="D95" s="1"/>
      <c r="E95" s="6"/>
      <c r="F95" s="6"/>
      <c r="G95" s="21"/>
      <c r="H95" s="23"/>
      <c r="I95" s="1"/>
      <c r="J95" s="8"/>
      <c r="K95" s="1"/>
      <c r="N95" s="20"/>
      <c r="P95" s="20"/>
      <c r="R95" s="22"/>
      <c r="S95" s="20"/>
      <c r="T95" s="15"/>
      <c r="U95" s="15"/>
      <c r="V95" s="15"/>
      <c r="W95" s="15"/>
      <c r="X95" s="22"/>
      <c r="Y95" s="15"/>
    </row>
    <row r="96" spans="1:25" ht="10.5" x14ac:dyDescent="0.25">
      <c r="A96" s="3"/>
      <c r="B96" s="3"/>
      <c r="C96" s="2"/>
      <c r="D96" s="1"/>
      <c r="E96" s="6"/>
      <c r="F96" s="6"/>
      <c r="G96" s="21"/>
      <c r="H96" s="23"/>
      <c r="I96" s="1"/>
      <c r="J96" s="8"/>
      <c r="K96" s="1"/>
    </row>
    <row r="97" spans="1:25" ht="10.5" x14ac:dyDescent="0.25">
      <c r="A97" s="3"/>
      <c r="B97" s="3"/>
      <c r="C97" s="2"/>
      <c r="D97" s="1"/>
      <c r="E97" s="6"/>
      <c r="F97" s="6"/>
      <c r="G97" s="21"/>
      <c r="H97" s="23"/>
      <c r="I97" s="1"/>
      <c r="J97" s="8"/>
      <c r="K97" s="1"/>
    </row>
    <row r="98" spans="1:25" ht="10.5" x14ac:dyDescent="0.25">
      <c r="A98" s="3"/>
      <c r="B98" s="3"/>
      <c r="C98" s="2"/>
      <c r="D98" s="1"/>
      <c r="E98" s="6"/>
      <c r="F98" s="6"/>
      <c r="G98" s="21"/>
      <c r="H98" s="23"/>
      <c r="I98" s="1"/>
      <c r="J98" s="8"/>
      <c r="K98" s="1"/>
    </row>
    <row r="99" spans="1:25" ht="10.5" x14ac:dyDescent="0.25">
      <c r="A99" s="3"/>
      <c r="B99" s="3"/>
      <c r="C99" s="2"/>
      <c r="D99" s="1"/>
      <c r="E99" s="43"/>
      <c r="F99" s="43"/>
      <c r="G99" s="1"/>
      <c r="H99" s="23"/>
      <c r="I99" s="1"/>
      <c r="J99" s="8"/>
      <c r="K99" s="1"/>
    </row>
    <row r="100" spans="1:25" ht="10.5" x14ac:dyDescent="0.25">
      <c r="A100" s="3"/>
      <c r="B100" s="3"/>
      <c r="C100" s="2"/>
      <c r="D100" s="1"/>
      <c r="E100" s="43"/>
      <c r="F100" s="43"/>
      <c r="G100" s="1"/>
      <c r="H100" s="23"/>
      <c r="I100" s="1"/>
      <c r="J100" s="8"/>
      <c r="K100" s="1"/>
    </row>
    <row r="101" spans="1:25" ht="10.5" x14ac:dyDescent="0.25">
      <c r="A101" s="3"/>
      <c r="B101" s="3"/>
      <c r="C101" s="2"/>
      <c r="D101" s="1"/>
      <c r="E101" s="43"/>
      <c r="F101" s="43"/>
      <c r="G101" s="1"/>
      <c r="H101" s="23"/>
      <c r="I101" s="1"/>
      <c r="J101" s="8"/>
      <c r="K101" s="1"/>
    </row>
    <row r="102" spans="1:25" x14ac:dyDescent="0.2">
      <c r="A102" s="20"/>
      <c r="C102" s="14"/>
      <c r="H102" s="18"/>
      <c r="J102" s="24"/>
    </row>
    <row r="103" spans="1:25" x14ac:dyDescent="0.2">
      <c r="A103" s="20"/>
      <c r="C103" s="14"/>
      <c r="H103" s="18"/>
      <c r="J103" s="24"/>
    </row>
    <row r="104" spans="1:25" x14ac:dyDescent="0.2">
      <c r="A104" s="20"/>
      <c r="C104" s="14"/>
      <c r="H104" s="18"/>
      <c r="J104" s="24"/>
    </row>
    <row r="105" spans="1:25" x14ac:dyDescent="0.2">
      <c r="A105" s="20"/>
      <c r="C105" s="14"/>
      <c r="H105" s="18"/>
      <c r="J105" s="24"/>
    </row>
    <row r="106" spans="1:25" x14ac:dyDescent="0.2">
      <c r="A106" s="20"/>
      <c r="C106" s="14"/>
      <c r="G106" s="17"/>
      <c r="H106" s="18"/>
      <c r="J106" s="24"/>
    </row>
    <row r="107" spans="1:25" x14ac:dyDescent="0.2">
      <c r="A107" s="20"/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1:25" x14ac:dyDescent="0.2">
      <c r="A108" s="20"/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1:25" x14ac:dyDescent="0.2">
      <c r="A109" s="20"/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1:25" x14ac:dyDescent="0.2">
      <c r="A110" s="20"/>
      <c r="C110" s="14"/>
      <c r="G110" s="17"/>
      <c r="H110" s="18"/>
      <c r="J110" s="14"/>
    </row>
    <row r="111" spans="1:25" x14ac:dyDescent="0.2">
      <c r="A111" s="20"/>
      <c r="C111" s="14"/>
      <c r="G111" s="17"/>
      <c r="H111" s="18"/>
      <c r="J111" s="14"/>
    </row>
    <row r="112" spans="1:25" x14ac:dyDescent="0.2">
      <c r="A112" s="20"/>
      <c r="C112" s="14"/>
      <c r="H112" s="18"/>
      <c r="J112" s="14"/>
    </row>
    <row r="113" spans="1:25" x14ac:dyDescent="0.2">
      <c r="A113" s="20"/>
      <c r="C113" s="14"/>
      <c r="H113" s="18"/>
      <c r="J113" s="14"/>
    </row>
    <row r="114" spans="1:25" x14ac:dyDescent="0.2">
      <c r="A114" s="20"/>
      <c r="C114" s="14"/>
      <c r="H114" s="18"/>
      <c r="J114" s="14"/>
    </row>
    <row r="115" spans="1:25" x14ac:dyDescent="0.2">
      <c r="A115" s="20"/>
      <c r="C115" s="14"/>
      <c r="H115" s="18"/>
      <c r="J115" s="14"/>
    </row>
    <row r="116" spans="1:25" x14ac:dyDescent="0.2">
      <c r="A116" s="20"/>
      <c r="C116" s="14"/>
      <c r="H116" s="18"/>
      <c r="J116" s="14"/>
    </row>
    <row r="117" spans="1:25" x14ac:dyDescent="0.2">
      <c r="A117" s="20"/>
      <c r="C117" s="14"/>
      <c r="H117" s="18"/>
      <c r="J117" s="14"/>
    </row>
    <row r="118" spans="1:25" x14ac:dyDescent="0.2">
      <c r="A118" s="20"/>
      <c r="C118" s="14"/>
      <c r="H118" s="18"/>
      <c r="J118" s="14"/>
    </row>
    <row r="119" spans="1:25" x14ac:dyDescent="0.2">
      <c r="C119" s="14"/>
      <c r="H119" s="18"/>
      <c r="J119" s="14"/>
    </row>
    <row r="120" spans="1:25" x14ac:dyDescent="0.2">
      <c r="C120" s="14"/>
      <c r="H120" s="18"/>
      <c r="J120" s="14"/>
    </row>
    <row r="121" spans="1:25" x14ac:dyDescent="0.2">
      <c r="C121" s="14"/>
      <c r="H121" s="18"/>
      <c r="J121" s="14"/>
    </row>
    <row r="122" spans="1:25" x14ac:dyDescent="0.2">
      <c r="C122" s="14"/>
      <c r="H122" s="18"/>
      <c r="J122" s="14"/>
    </row>
    <row r="123" spans="1:25" x14ac:dyDescent="0.2">
      <c r="C123" s="14"/>
      <c r="H123" s="18"/>
      <c r="J123" s="14"/>
    </row>
    <row r="124" spans="1:25" x14ac:dyDescent="0.2">
      <c r="C124" s="14"/>
      <c r="G124" s="17"/>
      <c r="H124" s="18"/>
      <c r="J124" s="14"/>
    </row>
    <row r="125" spans="1:25" x14ac:dyDescent="0.2">
      <c r="C125" s="14"/>
      <c r="G125" s="17"/>
      <c r="H125" s="18"/>
      <c r="J125" s="14"/>
      <c r="N125" s="20"/>
      <c r="R125" s="15"/>
      <c r="S125" s="20"/>
      <c r="X125" s="22"/>
      <c r="Y125" s="15"/>
    </row>
    <row r="126" spans="1:25" x14ac:dyDescent="0.2">
      <c r="C126" s="14"/>
      <c r="G126" s="17"/>
      <c r="H126" s="18"/>
      <c r="J126" s="14"/>
      <c r="R126" s="22"/>
      <c r="S126" s="20"/>
      <c r="T126" s="15"/>
      <c r="U126" s="15"/>
      <c r="V126" s="15"/>
      <c r="W126" s="15"/>
      <c r="X126" s="22"/>
      <c r="Y126" s="15"/>
    </row>
    <row r="127" spans="1:25" x14ac:dyDescent="0.2">
      <c r="C127" s="14"/>
      <c r="G127" s="17"/>
      <c r="H127" s="18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1:25" x14ac:dyDescent="0.2">
      <c r="C128" s="14"/>
      <c r="G128" s="17"/>
      <c r="H128" s="18"/>
      <c r="J128" s="14"/>
    </row>
    <row r="129" spans="3:25" x14ac:dyDescent="0.2">
      <c r="C129" s="14"/>
      <c r="H129" s="18"/>
      <c r="J129" s="14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  <c r="N131" s="20"/>
      <c r="R131" s="15"/>
      <c r="S131" s="20"/>
      <c r="X131" s="22"/>
      <c r="Y131" s="15"/>
    </row>
    <row r="132" spans="3:25" x14ac:dyDescent="0.2">
      <c r="C132" s="14"/>
      <c r="G132" s="17"/>
      <c r="H132" s="18"/>
      <c r="J132" s="14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8"/>
      <c r="J133" s="14"/>
      <c r="N133" s="20"/>
      <c r="P133" s="20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  <c r="N134" s="20"/>
    </row>
    <row r="135" spans="3:25" x14ac:dyDescent="0.2">
      <c r="C135" s="14"/>
      <c r="G135" s="17"/>
      <c r="H135" s="18"/>
      <c r="J135" s="14"/>
      <c r="N135" s="25"/>
      <c r="P135" s="25"/>
      <c r="R135" s="25"/>
      <c r="S135" s="25"/>
      <c r="X135" s="25"/>
    </row>
    <row r="136" spans="3:25" x14ac:dyDescent="0.2">
      <c r="C136" s="14"/>
      <c r="G136" s="17"/>
      <c r="H136" s="18"/>
      <c r="J136" s="14"/>
    </row>
    <row r="137" spans="3:25" x14ac:dyDescent="0.2">
      <c r="C137" s="14"/>
      <c r="G137" s="17"/>
      <c r="H137" s="18"/>
      <c r="J137" s="14"/>
    </row>
    <row r="138" spans="3:25" x14ac:dyDescent="0.2">
      <c r="C138" s="14"/>
      <c r="G138" s="17"/>
      <c r="H138" s="18"/>
      <c r="J138" s="14"/>
      <c r="N138" s="20"/>
      <c r="R138" s="15"/>
      <c r="S138" s="20"/>
      <c r="X138" s="22"/>
      <c r="Y138" s="15"/>
    </row>
    <row r="139" spans="3:25" x14ac:dyDescent="0.2">
      <c r="C139" s="14"/>
      <c r="G139" s="17"/>
      <c r="H139" s="18"/>
      <c r="J139" s="14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  <c r="G140" s="17"/>
      <c r="H140" s="18"/>
      <c r="J140" s="14"/>
      <c r="N140" s="20"/>
      <c r="P140" s="20"/>
      <c r="R140" s="22"/>
      <c r="S140" s="20"/>
      <c r="T140" s="15"/>
      <c r="U140" s="15"/>
      <c r="V140" s="15"/>
      <c r="W140" s="15"/>
      <c r="X140" s="22"/>
      <c r="Y140" s="15"/>
    </row>
    <row r="141" spans="3:25" x14ac:dyDescent="0.2">
      <c r="C141" s="14"/>
      <c r="G141" s="17"/>
      <c r="H141" s="18"/>
      <c r="J141" s="14"/>
    </row>
    <row r="142" spans="3:25" x14ac:dyDescent="0.2">
      <c r="C142" s="14"/>
      <c r="H142" s="18"/>
      <c r="J142" s="14"/>
    </row>
    <row r="143" spans="3:25" x14ac:dyDescent="0.2">
      <c r="C143" s="14"/>
      <c r="H143" s="18"/>
      <c r="J143" s="14"/>
    </row>
    <row r="144" spans="3:25" x14ac:dyDescent="0.2">
      <c r="C144" s="14"/>
      <c r="H144" s="18"/>
      <c r="J144" s="14"/>
    </row>
    <row r="145" spans="3:26" x14ac:dyDescent="0.2">
      <c r="C145" s="14"/>
      <c r="G145" s="17"/>
      <c r="H145" s="18"/>
      <c r="J145" s="14"/>
      <c r="Z145" s="20"/>
    </row>
    <row r="146" spans="3:26" x14ac:dyDescent="0.2">
      <c r="C146" s="14"/>
      <c r="G146" s="17"/>
      <c r="H146" s="18"/>
      <c r="J146" s="14"/>
      <c r="N146" s="20"/>
      <c r="R146" s="15"/>
      <c r="S146" s="20"/>
      <c r="X146" s="22"/>
      <c r="Y146" s="15"/>
    </row>
    <row r="147" spans="3:26" x14ac:dyDescent="0.2">
      <c r="C147" s="14"/>
      <c r="G147" s="17"/>
      <c r="H147" s="18"/>
      <c r="J147" s="14"/>
      <c r="R147" s="22"/>
      <c r="S147" s="20"/>
      <c r="T147" s="15"/>
      <c r="U147" s="15"/>
      <c r="V147" s="15"/>
      <c r="W147" s="15"/>
      <c r="X147" s="22"/>
      <c r="Y147" s="15"/>
    </row>
    <row r="148" spans="3:26" x14ac:dyDescent="0.2">
      <c r="C148" s="14"/>
      <c r="G148" s="17"/>
      <c r="H148" s="18"/>
      <c r="J148" s="14"/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3:26" x14ac:dyDescent="0.2">
      <c r="C149" s="14"/>
      <c r="G149" s="17"/>
      <c r="H149" s="18"/>
      <c r="J149" s="14"/>
    </row>
    <row r="150" spans="3:26" x14ac:dyDescent="0.2">
      <c r="C150" s="14"/>
      <c r="H150" s="18"/>
      <c r="J150" s="14"/>
    </row>
    <row r="151" spans="3:26" x14ac:dyDescent="0.2">
      <c r="C151" s="14"/>
      <c r="G151" s="17"/>
      <c r="H151" s="18"/>
      <c r="J151" s="14"/>
      <c r="R151" s="26"/>
      <c r="S151" s="20"/>
      <c r="X151" s="14"/>
    </row>
    <row r="152" spans="3:26" x14ac:dyDescent="0.2">
      <c r="C152" s="14"/>
      <c r="G152" s="17"/>
      <c r="H152" s="18"/>
      <c r="J152" s="14"/>
    </row>
    <row r="153" spans="3:26" x14ac:dyDescent="0.2">
      <c r="C153" s="14"/>
      <c r="G153" s="17"/>
      <c r="H153" s="18"/>
      <c r="J153" s="14"/>
      <c r="N153" s="20"/>
      <c r="R153" s="15"/>
      <c r="S153" s="20"/>
      <c r="X153" s="22"/>
      <c r="Y153" s="15"/>
    </row>
    <row r="154" spans="3:26" x14ac:dyDescent="0.2">
      <c r="C154" s="14"/>
      <c r="G154" s="17"/>
      <c r="H154" s="18"/>
      <c r="J154" s="14"/>
      <c r="R154" s="22"/>
      <c r="S154" s="20"/>
      <c r="T154" s="15"/>
      <c r="U154" s="15"/>
      <c r="V154" s="15"/>
      <c r="W154" s="15"/>
      <c r="X154" s="22"/>
      <c r="Y154" s="15"/>
    </row>
    <row r="155" spans="3:26" x14ac:dyDescent="0.2">
      <c r="C155" s="14"/>
      <c r="G155" s="17"/>
      <c r="H155" s="18"/>
      <c r="J155" s="14"/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6" spans="3:26" x14ac:dyDescent="0.2">
      <c r="C156" s="14"/>
      <c r="G156" s="17"/>
      <c r="H156" s="18"/>
      <c r="J156" s="14"/>
    </row>
    <row r="157" spans="3:26" x14ac:dyDescent="0.2">
      <c r="C157" s="14"/>
      <c r="H157" s="18"/>
      <c r="J157" s="14"/>
    </row>
    <row r="158" spans="3:26" x14ac:dyDescent="0.2">
      <c r="C158" s="14"/>
      <c r="G158" s="17"/>
      <c r="H158" s="18"/>
      <c r="J158" s="14"/>
    </row>
    <row r="159" spans="3:26" x14ac:dyDescent="0.2">
      <c r="C159" s="14"/>
      <c r="G159" s="17"/>
      <c r="H159" s="18"/>
      <c r="J159" s="14"/>
      <c r="N159" s="20"/>
      <c r="R159" s="15"/>
      <c r="S159" s="20"/>
      <c r="X159" s="22"/>
      <c r="Y159" s="15"/>
    </row>
    <row r="160" spans="3:26" x14ac:dyDescent="0.2">
      <c r="C160" s="14"/>
      <c r="G160" s="17"/>
      <c r="H160" s="18"/>
      <c r="J160" s="14"/>
      <c r="R160" s="22"/>
      <c r="S160" s="20"/>
      <c r="T160" s="15"/>
      <c r="U160" s="15"/>
      <c r="V160" s="15"/>
      <c r="W160" s="15"/>
      <c r="X160" s="22"/>
      <c r="Y160" s="15"/>
    </row>
    <row r="161" spans="3:25" x14ac:dyDescent="0.2">
      <c r="C161" s="14"/>
      <c r="G161" s="17"/>
      <c r="H161" s="18"/>
      <c r="J161" s="14"/>
      <c r="N161" s="20"/>
      <c r="P161" s="20"/>
      <c r="R161" s="22"/>
      <c r="S161" s="20"/>
      <c r="T161" s="15"/>
      <c r="U161" s="15"/>
      <c r="V161" s="15"/>
      <c r="W161" s="15"/>
      <c r="X161" s="22"/>
      <c r="Y161" s="15"/>
    </row>
    <row r="162" spans="3:25" x14ac:dyDescent="0.2">
      <c r="C162" s="14"/>
      <c r="G162" s="17"/>
      <c r="H162" s="18"/>
      <c r="J162" s="14"/>
    </row>
    <row r="163" spans="3:25" x14ac:dyDescent="0.2">
      <c r="C163" s="14"/>
      <c r="H163" s="18"/>
      <c r="J163" s="14"/>
    </row>
    <row r="164" spans="3:25" x14ac:dyDescent="0.2">
      <c r="C164" s="14"/>
      <c r="H164" s="18"/>
      <c r="J164" s="14"/>
    </row>
    <row r="165" spans="3:25" x14ac:dyDescent="0.2">
      <c r="C165" s="14"/>
      <c r="H165" s="18"/>
      <c r="J165" s="14"/>
    </row>
    <row r="166" spans="3:25" x14ac:dyDescent="0.2">
      <c r="C166" s="14"/>
      <c r="H166" s="18"/>
      <c r="J166" s="14"/>
    </row>
    <row r="167" spans="3:25" x14ac:dyDescent="0.2">
      <c r="C167" s="14"/>
      <c r="H167" s="18"/>
      <c r="J167" s="14"/>
    </row>
    <row r="168" spans="3:25" x14ac:dyDescent="0.2">
      <c r="C168" s="14"/>
      <c r="G168" s="17"/>
      <c r="H168" s="18"/>
      <c r="J168" s="14"/>
    </row>
    <row r="169" spans="3:25" x14ac:dyDescent="0.2">
      <c r="C169" s="14"/>
      <c r="G169" s="17"/>
      <c r="H169" s="18"/>
      <c r="J169" s="14"/>
      <c r="N169" s="20"/>
      <c r="R169" s="15"/>
      <c r="S169" s="20"/>
      <c r="X169" s="22"/>
      <c r="Y169" s="15"/>
    </row>
    <row r="170" spans="3:25" x14ac:dyDescent="0.2">
      <c r="C170" s="14"/>
      <c r="H170" s="18"/>
      <c r="J170" s="14"/>
    </row>
    <row r="171" spans="3:25" x14ac:dyDescent="0.2">
      <c r="C171" s="14"/>
      <c r="G171" s="17"/>
      <c r="H171" s="18"/>
      <c r="J171" s="14"/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2" spans="3:25" x14ac:dyDescent="0.2">
      <c r="C172" s="14"/>
      <c r="G172" s="17"/>
      <c r="H172" s="18"/>
      <c r="J172" s="14"/>
    </row>
    <row r="173" spans="3:25" x14ac:dyDescent="0.2">
      <c r="C173" s="14"/>
      <c r="G173" s="17"/>
      <c r="H173" s="18"/>
      <c r="J173" s="14"/>
    </row>
    <row r="174" spans="3:25" x14ac:dyDescent="0.2">
      <c r="C174" s="14"/>
      <c r="H174" s="18"/>
      <c r="J174" s="14"/>
    </row>
    <row r="175" spans="3:25" x14ac:dyDescent="0.2">
      <c r="C175" s="14"/>
      <c r="H175" s="18"/>
      <c r="J175" s="14"/>
    </row>
    <row r="176" spans="3:25" x14ac:dyDescent="0.2">
      <c r="C176" s="14"/>
      <c r="H176" s="18"/>
      <c r="J176" s="14"/>
    </row>
    <row r="177" spans="3:26" x14ac:dyDescent="0.2">
      <c r="C177" s="14"/>
      <c r="H177" s="18"/>
      <c r="J177" s="14"/>
    </row>
    <row r="178" spans="3:26" x14ac:dyDescent="0.2">
      <c r="C178" s="14"/>
      <c r="H178" s="18"/>
      <c r="J178" s="14"/>
    </row>
    <row r="179" spans="3:26" x14ac:dyDescent="0.2">
      <c r="C179" s="14"/>
      <c r="G179" s="17"/>
      <c r="H179" s="18"/>
      <c r="J179" s="14"/>
    </row>
    <row r="180" spans="3:26" x14ac:dyDescent="0.2">
      <c r="C180" s="14"/>
      <c r="G180" s="17"/>
      <c r="H180" s="18"/>
      <c r="J180" s="14"/>
      <c r="N180" s="20"/>
      <c r="R180" s="15"/>
      <c r="S180" s="20"/>
      <c r="X180" s="22"/>
      <c r="Y180" s="15"/>
    </row>
    <row r="181" spans="3:26" x14ac:dyDescent="0.2">
      <c r="C181" s="14"/>
      <c r="G181" s="17"/>
      <c r="H181" s="18"/>
      <c r="J181" s="14"/>
      <c r="R181" s="22"/>
      <c r="S181" s="20"/>
      <c r="T181" s="15"/>
      <c r="U181" s="15"/>
      <c r="V181" s="15"/>
      <c r="W181" s="15"/>
      <c r="X181" s="22"/>
      <c r="Y181" s="15"/>
    </row>
    <row r="182" spans="3:26" x14ac:dyDescent="0.2">
      <c r="C182" s="14"/>
      <c r="G182" s="17"/>
      <c r="H182" s="18"/>
      <c r="J182" s="14"/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3" spans="3:26" x14ac:dyDescent="0.2">
      <c r="C183" s="14"/>
      <c r="G183" s="17"/>
      <c r="H183" s="18"/>
      <c r="J183" s="14"/>
    </row>
    <row r="184" spans="3:26" x14ac:dyDescent="0.2">
      <c r="C184" s="14"/>
      <c r="G184" s="17"/>
      <c r="H184" s="18"/>
      <c r="J184" s="14"/>
    </row>
    <row r="185" spans="3:26" x14ac:dyDescent="0.2">
      <c r="C185" s="14"/>
      <c r="H185" s="18"/>
      <c r="J185" s="14"/>
    </row>
    <row r="186" spans="3:26" x14ac:dyDescent="0.2">
      <c r="C186" s="14"/>
      <c r="H186" s="18"/>
      <c r="J186" s="14"/>
    </row>
    <row r="187" spans="3:26" x14ac:dyDescent="0.2">
      <c r="C187" s="14"/>
      <c r="H187" s="18"/>
      <c r="J187" s="14"/>
    </row>
    <row r="188" spans="3:26" x14ac:dyDescent="0.2">
      <c r="C188" s="14"/>
      <c r="G188" s="17"/>
      <c r="H188" s="18"/>
      <c r="J188" s="14"/>
      <c r="Z188" s="20"/>
    </row>
    <row r="189" spans="3:26" x14ac:dyDescent="0.2">
      <c r="C189" s="14"/>
      <c r="G189" s="17"/>
      <c r="H189" s="18"/>
      <c r="J189" s="14"/>
      <c r="N189" s="20"/>
    </row>
    <row r="190" spans="3:26" x14ac:dyDescent="0.2">
      <c r="C190" s="14"/>
      <c r="G190" s="17"/>
      <c r="H190" s="18"/>
      <c r="J190" s="14"/>
      <c r="N190" s="20"/>
    </row>
    <row r="191" spans="3:26" x14ac:dyDescent="0.2">
      <c r="C191" s="14"/>
      <c r="G191" s="17"/>
      <c r="H191" s="18"/>
      <c r="J191" s="14"/>
    </row>
    <row r="192" spans="3:26" x14ac:dyDescent="0.2">
      <c r="C192" s="14"/>
      <c r="G192" s="17"/>
      <c r="H192" s="18"/>
      <c r="J192" s="14"/>
      <c r="N192" s="20"/>
      <c r="R192" s="15"/>
      <c r="S192" s="20"/>
      <c r="X192" s="22"/>
      <c r="Y192" s="15"/>
    </row>
    <row r="193" spans="3:25" x14ac:dyDescent="0.2">
      <c r="C193" s="14"/>
      <c r="G193" s="17"/>
      <c r="H193" s="18"/>
      <c r="J193" s="14"/>
      <c r="R193" s="22"/>
      <c r="S193" s="20"/>
      <c r="T193" s="15"/>
      <c r="U193" s="15"/>
      <c r="V193" s="15"/>
      <c r="W193" s="15"/>
      <c r="X193" s="22"/>
      <c r="Y193" s="15"/>
    </row>
    <row r="194" spans="3:25" x14ac:dyDescent="0.2">
      <c r="C194" s="14"/>
      <c r="G194" s="17"/>
      <c r="H194" s="18"/>
      <c r="J194" s="14"/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195" spans="3:25" x14ac:dyDescent="0.2">
      <c r="C195" s="14"/>
      <c r="G195" s="17"/>
      <c r="H195" s="18"/>
      <c r="J195" s="14"/>
    </row>
    <row r="196" spans="3:25" x14ac:dyDescent="0.2">
      <c r="C196" s="14"/>
      <c r="G196" s="17"/>
      <c r="H196" s="18"/>
      <c r="J196" s="14"/>
    </row>
    <row r="197" spans="3:25" x14ac:dyDescent="0.2">
      <c r="C197" s="14"/>
      <c r="G197" s="17"/>
      <c r="H197" s="16"/>
      <c r="J197" s="14"/>
    </row>
    <row r="198" spans="3:25" x14ac:dyDescent="0.2">
      <c r="C198" s="14"/>
      <c r="G198" s="17"/>
      <c r="H198" s="16"/>
      <c r="J198" s="14"/>
      <c r="R198" s="26"/>
      <c r="S198" s="20"/>
      <c r="W198" s="14"/>
      <c r="X198" s="14"/>
      <c r="Y198" s="27"/>
    </row>
    <row r="199" spans="3:25" x14ac:dyDescent="0.2">
      <c r="C199" s="14"/>
      <c r="G199" s="17"/>
      <c r="H199" s="16"/>
      <c r="J199" s="14"/>
      <c r="R199" s="26"/>
      <c r="S199" s="20"/>
      <c r="X199" s="14"/>
    </row>
    <row r="200" spans="3:25" x14ac:dyDescent="0.2">
      <c r="C200" s="14"/>
      <c r="G200" s="17"/>
      <c r="H200" s="16"/>
      <c r="J200" s="14"/>
    </row>
    <row r="201" spans="3:25" x14ac:dyDescent="0.2">
      <c r="C201" s="14"/>
      <c r="G201" s="17"/>
      <c r="H201" s="16"/>
      <c r="J201" s="14"/>
      <c r="N201" s="20"/>
      <c r="R201" s="15"/>
      <c r="S201" s="20"/>
      <c r="X201" s="22"/>
      <c r="Y201" s="15"/>
    </row>
    <row r="202" spans="3:25" x14ac:dyDescent="0.2">
      <c r="C202" s="14"/>
      <c r="G202" s="17"/>
      <c r="H202" s="16"/>
      <c r="J202" s="14"/>
      <c r="R202" s="22"/>
      <c r="S202" s="20"/>
      <c r="T202" s="15"/>
      <c r="U202" s="15"/>
      <c r="V202" s="15"/>
      <c r="W202" s="15"/>
      <c r="X202" s="22"/>
      <c r="Y202" s="15"/>
    </row>
    <row r="203" spans="3:25" x14ac:dyDescent="0.2">
      <c r="C203" s="14"/>
      <c r="G203" s="17"/>
      <c r="H203" s="16"/>
      <c r="J203" s="14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4" spans="3:25" x14ac:dyDescent="0.2">
      <c r="C204" s="14"/>
    </row>
    <row r="205" spans="3:25" x14ac:dyDescent="0.2">
      <c r="C205" s="14"/>
    </row>
    <row r="206" spans="3:25" x14ac:dyDescent="0.2">
      <c r="C206" s="14"/>
      <c r="G206" s="17"/>
      <c r="H206" s="16"/>
      <c r="J206" s="14"/>
      <c r="R206" s="26"/>
      <c r="S206" s="20"/>
      <c r="W206" s="14"/>
      <c r="X206" s="14"/>
      <c r="Y206" s="27"/>
    </row>
    <row r="207" spans="3:25" x14ac:dyDescent="0.2">
      <c r="C207" s="14"/>
      <c r="G207" s="17"/>
      <c r="H207" s="16"/>
      <c r="J207" s="14"/>
      <c r="R207" s="26"/>
      <c r="S207" s="20"/>
      <c r="X207" s="14"/>
    </row>
    <row r="208" spans="3:25" x14ac:dyDescent="0.2">
      <c r="C208" s="14"/>
      <c r="G208" s="17"/>
      <c r="H208" s="16"/>
      <c r="J208" s="14"/>
    </row>
    <row r="209" spans="3:25" x14ac:dyDescent="0.2">
      <c r="C209" s="14"/>
      <c r="G209" s="17"/>
      <c r="H209" s="16"/>
      <c r="J209" s="14"/>
      <c r="N209" s="20"/>
      <c r="R209" s="15"/>
      <c r="S209" s="20"/>
      <c r="X209" s="22"/>
      <c r="Y209" s="15"/>
    </row>
    <row r="210" spans="3:25" x14ac:dyDescent="0.2">
      <c r="C210" s="14"/>
      <c r="G210" s="17"/>
      <c r="H210" s="16"/>
      <c r="J210" s="14"/>
      <c r="R210" s="22"/>
      <c r="S210" s="20"/>
      <c r="T210" s="15"/>
      <c r="U210" s="15"/>
      <c r="V210" s="15"/>
      <c r="W210" s="15"/>
      <c r="X210" s="22"/>
      <c r="Y210" s="15"/>
    </row>
    <row r="211" spans="3:25" x14ac:dyDescent="0.2">
      <c r="C211" s="14"/>
      <c r="G211" s="17"/>
      <c r="H211" s="16"/>
      <c r="J211" s="14"/>
      <c r="N211" s="20"/>
      <c r="P211" s="20"/>
      <c r="R211" s="22"/>
      <c r="S211" s="20"/>
      <c r="T211" s="15"/>
      <c r="U211" s="15"/>
      <c r="V211" s="15"/>
      <c r="W211" s="15"/>
      <c r="X211" s="22"/>
      <c r="Y211" s="15"/>
    </row>
    <row r="212" spans="3:25" x14ac:dyDescent="0.2">
      <c r="C212" s="14"/>
      <c r="G212" s="17"/>
      <c r="H212" s="16"/>
      <c r="J212" s="14"/>
      <c r="N212" s="20"/>
    </row>
    <row r="213" spans="3:25" x14ac:dyDescent="0.2">
      <c r="C213" s="14"/>
      <c r="N213" s="25"/>
      <c r="P213" s="25"/>
      <c r="R213" s="25"/>
      <c r="S213" s="25"/>
      <c r="X213" s="25"/>
    </row>
    <row r="214" spans="3:25" x14ac:dyDescent="0.2">
      <c r="C214" s="14"/>
    </row>
    <row r="215" spans="3:25" x14ac:dyDescent="0.2">
      <c r="C215" s="14"/>
      <c r="N215" s="20"/>
      <c r="R215" s="15"/>
      <c r="S215" s="20"/>
      <c r="X215" s="22"/>
      <c r="Y215" s="15"/>
    </row>
    <row r="216" spans="3:25" x14ac:dyDescent="0.2">
      <c r="C216" s="14"/>
      <c r="R216" s="22"/>
      <c r="S216" s="20"/>
      <c r="T216" s="15"/>
      <c r="U216" s="15"/>
      <c r="V216" s="15"/>
      <c r="W216" s="15"/>
      <c r="X216" s="22"/>
      <c r="Y216" s="15"/>
    </row>
    <row r="217" spans="3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18" spans="3:25" x14ac:dyDescent="0.2">
      <c r="N218" s="20"/>
    </row>
    <row r="219" spans="3:25" x14ac:dyDescent="0.2">
      <c r="N219" s="25"/>
      <c r="P219" s="25"/>
      <c r="R219" s="25"/>
      <c r="S219" s="25"/>
      <c r="X219" s="25"/>
    </row>
    <row r="221" spans="3:25" x14ac:dyDescent="0.2">
      <c r="N221" s="20"/>
      <c r="R221" s="15"/>
      <c r="S221" s="20"/>
      <c r="X221" s="22"/>
      <c r="Y221" s="15"/>
    </row>
    <row r="222" spans="3:25" x14ac:dyDescent="0.2">
      <c r="R222" s="22"/>
      <c r="S222" s="20"/>
      <c r="T222" s="15"/>
      <c r="U222" s="15"/>
      <c r="V222" s="15"/>
      <c r="W222" s="15"/>
      <c r="X222" s="22"/>
      <c r="Y222" s="15"/>
    </row>
    <row r="223" spans="3:25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7" spans="14:26" x14ac:dyDescent="0.2">
      <c r="R227" s="26"/>
      <c r="S227" s="20"/>
      <c r="W227" s="14"/>
      <c r="X227" s="14"/>
      <c r="Y227" s="27"/>
    </row>
    <row r="228" spans="14:26" x14ac:dyDescent="0.2">
      <c r="R228" s="26"/>
      <c r="S228" s="20"/>
      <c r="X228" s="14"/>
      <c r="Z228" s="20"/>
    </row>
    <row r="229" spans="14:26" x14ac:dyDescent="0.2">
      <c r="N229" s="20"/>
      <c r="R229" s="15"/>
      <c r="S229" s="20"/>
      <c r="X229" s="22"/>
      <c r="Y229" s="15"/>
    </row>
    <row r="230" spans="14:26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6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3" spans="14:26" x14ac:dyDescent="0.2">
      <c r="R233" s="26"/>
      <c r="S233" s="20"/>
      <c r="W233" s="14"/>
      <c r="X233" s="14"/>
      <c r="Y233" s="27"/>
    </row>
    <row r="234" spans="14:26" x14ac:dyDescent="0.2">
      <c r="R234" s="26"/>
      <c r="S234" s="20"/>
      <c r="X234" s="14"/>
    </row>
    <row r="236" spans="14:26" x14ac:dyDescent="0.2">
      <c r="N236" s="20"/>
      <c r="R236" s="15"/>
      <c r="S236" s="20"/>
      <c r="X236" s="22"/>
      <c r="Y236" s="15"/>
    </row>
    <row r="237" spans="14:26" x14ac:dyDescent="0.2">
      <c r="R237" s="22"/>
      <c r="S237" s="20"/>
      <c r="T237" s="15"/>
      <c r="U237" s="15"/>
      <c r="V237" s="15"/>
      <c r="W237" s="15"/>
      <c r="X237" s="22"/>
      <c r="Y237" s="15"/>
    </row>
    <row r="238" spans="14:26" x14ac:dyDescent="0.2">
      <c r="N238" s="20"/>
      <c r="P238" s="20"/>
      <c r="R238" s="22"/>
      <c r="S238" s="20"/>
      <c r="T238" s="15"/>
      <c r="U238" s="15"/>
      <c r="V238" s="15"/>
      <c r="W238" s="15"/>
      <c r="X238" s="22"/>
      <c r="Y238" s="15"/>
    </row>
    <row r="239" spans="14:26" x14ac:dyDescent="0.2">
      <c r="N239" s="20"/>
    </row>
    <row r="240" spans="14:26" x14ac:dyDescent="0.2">
      <c r="N240" s="25"/>
      <c r="P240" s="25"/>
      <c r="R240" s="25"/>
      <c r="S240" s="25"/>
      <c r="X240" s="25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50" spans="14:25" x14ac:dyDescent="0.2">
      <c r="R250" s="26"/>
      <c r="S250" s="20"/>
      <c r="W250" s="14"/>
      <c r="X250" s="14"/>
      <c r="Y250" s="27"/>
    </row>
    <row r="251" spans="14:25" x14ac:dyDescent="0.2">
      <c r="R251" s="26"/>
      <c r="S251" s="20"/>
      <c r="X251" s="14"/>
    </row>
    <row r="253" spans="14:25" x14ac:dyDescent="0.2">
      <c r="N253" s="20"/>
      <c r="R253" s="15"/>
      <c r="S253" s="20"/>
      <c r="X253" s="22"/>
      <c r="Y253" s="15"/>
    </row>
    <row r="254" spans="14:25" x14ac:dyDescent="0.2"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7" spans="14:26" x14ac:dyDescent="0.2">
      <c r="R257" s="26"/>
      <c r="S257" s="20"/>
      <c r="W257" s="14"/>
      <c r="X257" s="14"/>
      <c r="Y257" s="27"/>
    </row>
    <row r="258" spans="14:26" x14ac:dyDescent="0.2">
      <c r="R258" s="26"/>
      <c r="S258" s="20"/>
      <c r="X258" s="14"/>
    </row>
    <row r="260" spans="14:26" x14ac:dyDescent="0.2">
      <c r="N260" s="20"/>
      <c r="R260" s="15"/>
      <c r="S260" s="20"/>
      <c r="X260" s="22"/>
      <c r="Y260" s="15"/>
    </row>
    <row r="261" spans="14:26" x14ac:dyDescent="0.2">
      <c r="R261" s="22"/>
      <c r="S261" s="20"/>
      <c r="T261" s="15"/>
      <c r="U261" s="15"/>
      <c r="V261" s="15"/>
      <c r="W261" s="15"/>
      <c r="X261" s="22"/>
      <c r="Y261" s="15"/>
    </row>
    <row r="262" spans="14:26" x14ac:dyDescent="0.2">
      <c r="N262" s="20"/>
      <c r="P262" s="20"/>
      <c r="R262" s="22"/>
      <c r="S262" s="20"/>
      <c r="T262" s="15"/>
      <c r="U262" s="15"/>
      <c r="V262" s="15"/>
      <c r="W262" s="15"/>
      <c r="X262" s="22"/>
      <c r="Y262" s="15"/>
    </row>
    <row r="264" spans="14:26" x14ac:dyDescent="0.2">
      <c r="R264" s="26"/>
      <c r="S264" s="20"/>
      <c r="W264" s="14"/>
      <c r="X264" s="14"/>
      <c r="Y264" s="27"/>
    </row>
    <row r="265" spans="14:26" x14ac:dyDescent="0.2">
      <c r="R265" s="26"/>
      <c r="S265" s="20"/>
      <c r="X265" s="14"/>
    </row>
    <row r="269" spans="14:26" x14ac:dyDescent="0.2">
      <c r="Z269" s="20"/>
    </row>
    <row r="270" spans="14:26" x14ac:dyDescent="0.2">
      <c r="N270" s="20"/>
    </row>
    <row r="271" spans="14:26" x14ac:dyDescent="0.2">
      <c r="N271" s="20"/>
    </row>
    <row r="273" spans="14:25" x14ac:dyDescent="0.2">
      <c r="N273" s="20"/>
      <c r="R273" s="15"/>
      <c r="S273" s="20"/>
      <c r="X273" s="22"/>
      <c r="Y273" s="15"/>
    </row>
    <row r="274" spans="14:25" x14ac:dyDescent="0.2">
      <c r="R274" s="22"/>
      <c r="S274" s="20"/>
      <c r="T274" s="15"/>
      <c r="U274" s="15"/>
      <c r="V274" s="15"/>
      <c r="W274" s="15"/>
      <c r="X274" s="22"/>
      <c r="Y274" s="15"/>
    </row>
    <row r="275" spans="14:25" x14ac:dyDescent="0.2">
      <c r="N275" s="20"/>
      <c r="P275" s="20"/>
      <c r="R275" s="22"/>
      <c r="S275" s="20"/>
      <c r="T275" s="15"/>
      <c r="U275" s="15"/>
      <c r="V275" s="15"/>
      <c r="W275" s="15"/>
      <c r="X275" s="22"/>
      <c r="Y275" s="15"/>
    </row>
    <row r="277" spans="14:25" x14ac:dyDescent="0.2">
      <c r="R277" s="26"/>
      <c r="S277" s="20"/>
      <c r="W277" s="14"/>
      <c r="X277" s="14"/>
      <c r="Y277" s="27"/>
    </row>
    <row r="278" spans="14:25" x14ac:dyDescent="0.2">
      <c r="R278" s="26"/>
      <c r="S278" s="20"/>
      <c r="X278" s="14"/>
    </row>
    <row r="280" spans="14:25" x14ac:dyDescent="0.2">
      <c r="N280" s="20"/>
      <c r="R280" s="15"/>
      <c r="S280" s="20"/>
      <c r="X280" s="22"/>
      <c r="Y280" s="15"/>
    </row>
    <row r="281" spans="14:25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5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7" spans="14:25" x14ac:dyDescent="0.2">
      <c r="R287" s="26"/>
      <c r="S287" s="20"/>
      <c r="W287" s="14"/>
      <c r="X287" s="14"/>
      <c r="Y287" s="27"/>
    </row>
    <row r="288" spans="14:25" x14ac:dyDescent="0.2">
      <c r="R288" s="26"/>
      <c r="S288" s="20"/>
      <c r="X288" s="14"/>
    </row>
    <row r="290" spans="14:25" x14ac:dyDescent="0.2">
      <c r="N290" s="20"/>
      <c r="R290" s="15"/>
      <c r="S290" s="20"/>
      <c r="X290" s="22"/>
      <c r="Y290" s="15"/>
    </row>
    <row r="291" spans="14:25" x14ac:dyDescent="0.2">
      <c r="R291" s="22"/>
      <c r="S291" s="20"/>
      <c r="T291" s="15"/>
      <c r="U291" s="15"/>
      <c r="V291" s="15"/>
      <c r="W291" s="15"/>
      <c r="X291" s="22"/>
      <c r="Y291" s="15"/>
    </row>
    <row r="292" spans="14:25" x14ac:dyDescent="0.2"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</row>
    <row r="294" spans="14:25" x14ac:dyDescent="0.2">
      <c r="N294" s="25"/>
      <c r="P294" s="25"/>
      <c r="R294" s="25"/>
      <c r="S294" s="25"/>
      <c r="X294" s="25"/>
    </row>
    <row r="296" spans="14:25" x14ac:dyDescent="0.2">
      <c r="N296" s="20"/>
      <c r="R296" s="15"/>
      <c r="S296" s="20"/>
      <c r="X296" s="22"/>
      <c r="Y296" s="15"/>
    </row>
    <row r="297" spans="14:25" x14ac:dyDescent="0.2">
      <c r="R297" s="22"/>
      <c r="S297" s="20"/>
      <c r="T297" s="15"/>
      <c r="U297" s="15"/>
      <c r="V297" s="15"/>
      <c r="W297" s="15"/>
      <c r="X297" s="22"/>
      <c r="Y297" s="15"/>
    </row>
    <row r="298" spans="14:25" x14ac:dyDescent="0.2">
      <c r="N298" s="20"/>
      <c r="P298" s="20"/>
      <c r="R298" s="22"/>
      <c r="S298" s="20"/>
      <c r="T298" s="15"/>
      <c r="U298" s="15"/>
      <c r="V298" s="15"/>
      <c r="W298" s="15"/>
      <c r="X298" s="22"/>
      <c r="Y298" s="15"/>
    </row>
    <row r="299" spans="14:25" x14ac:dyDescent="0.2">
      <c r="N299" s="20"/>
    </row>
    <row r="300" spans="14:25" x14ac:dyDescent="0.2">
      <c r="N300" s="25"/>
      <c r="P300" s="25"/>
      <c r="R300" s="25"/>
      <c r="S300" s="25"/>
      <c r="X300" s="25"/>
    </row>
    <row r="302" spans="14:25" x14ac:dyDescent="0.2">
      <c r="N302" s="20"/>
      <c r="R302" s="15"/>
      <c r="S302" s="20"/>
      <c r="X302" s="22"/>
      <c r="Y302" s="15"/>
    </row>
    <row r="303" spans="14:25" x14ac:dyDescent="0.2">
      <c r="R303" s="22"/>
      <c r="S303" s="20"/>
      <c r="T303" s="15"/>
      <c r="U303" s="15"/>
      <c r="V303" s="15"/>
      <c r="W303" s="15"/>
      <c r="X303" s="22"/>
      <c r="Y303" s="15"/>
    </row>
    <row r="304" spans="14:25" x14ac:dyDescent="0.2">
      <c r="N304" s="20"/>
      <c r="P304" s="20"/>
      <c r="R304" s="22"/>
      <c r="S304" s="20"/>
      <c r="T304" s="15"/>
      <c r="U304" s="15"/>
      <c r="V304" s="15"/>
      <c r="W304" s="15"/>
      <c r="X304" s="22"/>
      <c r="Y304" s="15"/>
    </row>
    <row r="305" spans="14:25" x14ac:dyDescent="0.2">
      <c r="N305" s="20"/>
    </row>
    <row r="307" spans="14:25" x14ac:dyDescent="0.2">
      <c r="N307" s="20"/>
      <c r="R307" s="15"/>
      <c r="S307" s="20"/>
      <c r="X307" s="22"/>
      <c r="Y307" s="15"/>
    </row>
    <row r="308" spans="14:25" x14ac:dyDescent="0.2">
      <c r="R308" s="22"/>
      <c r="S308" s="20"/>
      <c r="T308" s="15"/>
      <c r="U308" s="15"/>
      <c r="V308" s="15"/>
      <c r="W308" s="15"/>
      <c r="X308" s="22"/>
      <c r="Y308" s="15"/>
    </row>
    <row r="309" spans="14:25" x14ac:dyDescent="0.2">
      <c r="N309" s="20"/>
      <c r="P309" s="20"/>
      <c r="R309" s="22"/>
      <c r="S309" s="20"/>
      <c r="T309" s="15"/>
      <c r="U309" s="15"/>
      <c r="V309" s="15"/>
      <c r="W309" s="15"/>
      <c r="X309" s="22"/>
      <c r="Y309" s="15"/>
    </row>
    <row r="310" spans="14:25" x14ac:dyDescent="0.2">
      <c r="N310" s="20"/>
    </row>
    <row r="311" spans="14:25" x14ac:dyDescent="0.2">
      <c r="N311" s="25"/>
      <c r="P311" s="25"/>
      <c r="R311" s="25"/>
      <c r="S311" s="25"/>
      <c r="X311" s="25"/>
    </row>
    <row r="313" spans="14:25" x14ac:dyDescent="0.2">
      <c r="N313" s="20"/>
      <c r="R313" s="15"/>
      <c r="S313" s="20"/>
      <c r="X313" s="22"/>
      <c r="Y313" s="15"/>
    </row>
    <row r="314" spans="14:25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5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7" spans="14:25" x14ac:dyDescent="0.2">
      <c r="R317" s="26"/>
      <c r="S317" s="20"/>
      <c r="W317" s="14"/>
      <c r="X317" s="14"/>
      <c r="Y317" s="27"/>
    </row>
    <row r="318" spans="14:25" x14ac:dyDescent="0.2">
      <c r="R318" s="26"/>
      <c r="S318" s="20"/>
      <c r="X318" s="14"/>
    </row>
    <row r="321" spans="14:25" x14ac:dyDescent="0.2">
      <c r="N321" s="25"/>
      <c r="P321" s="25"/>
      <c r="R321" s="25"/>
      <c r="S321" s="25"/>
      <c r="X321" s="25"/>
    </row>
    <row r="323" spans="14:25" x14ac:dyDescent="0.2">
      <c r="N323" s="20"/>
      <c r="R323" s="15"/>
      <c r="S323" s="20"/>
      <c r="X323" s="22"/>
      <c r="Y323" s="15"/>
    </row>
    <row r="324" spans="14:25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5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7" spans="14:25" x14ac:dyDescent="0.2">
      <c r="R327" s="26"/>
      <c r="S327" s="20"/>
      <c r="W327" s="14"/>
      <c r="X327" s="14"/>
      <c r="Y327" s="27"/>
    </row>
    <row r="328" spans="14:25" x14ac:dyDescent="0.2">
      <c r="R328" s="26"/>
      <c r="S328" s="20"/>
      <c r="X328" s="14"/>
    </row>
    <row r="330" spans="14:25" x14ac:dyDescent="0.2">
      <c r="N330" s="20"/>
      <c r="R330" s="15"/>
      <c r="S330" s="20"/>
      <c r="X330" s="22"/>
      <c r="Y330" s="15"/>
    </row>
    <row r="331" spans="14:25" x14ac:dyDescent="0.2">
      <c r="R331" s="22"/>
      <c r="S331" s="20"/>
      <c r="T331" s="15"/>
      <c r="U331" s="15"/>
      <c r="V331" s="15"/>
      <c r="W331" s="15"/>
      <c r="X331" s="22"/>
      <c r="Y331" s="15"/>
    </row>
    <row r="332" spans="14:25" x14ac:dyDescent="0.2">
      <c r="N332" s="20"/>
      <c r="P332" s="20"/>
      <c r="R332" s="22"/>
      <c r="S332" s="20"/>
      <c r="T332" s="15"/>
      <c r="U332" s="15"/>
      <c r="V332" s="15"/>
      <c r="W332" s="15"/>
      <c r="X332" s="22"/>
      <c r="Y332" s="15"/>
    </row>
    <row r="334" spans="14:25" x14ac:dyDescent="0.2">
      <c r="R334" s="26"/>
      <c r="S334" s="20"/>
      <c r="W334" s="14"/>
      <c r="X334" s="14"/>
      <c r="Y334" s="27"/>
    </row>
    <row r="335" spans="14:25" x14ac:dyDescent="0.2">
      <c r="R335" s="26"/>
      <c r="S335" s="20"/>
      <c r="X335" s="14"/>
    </row>
    <row r="337" spans="14:26" x14ac:dyDescent="0.2">
      <c r="N337" s="20"/>
      <c r="R337" s="15"/>
      <c r="S337" s="20"/>
      <c r="X337" s="22"/>
      <c r="Y337" s="15"/>
    </row>
    <row r="338" spans="14:26" x14ac:dyDescent="0.2">
      <c r="R338" s="22"/>
      <c r="S338" s="20"/>
      <c r="T338" s="15"/>
      <c r="U338" s="15"/>
      <c r="V338" s="15"/>
      <c r="W338" s="15"/>
      <c r="X338" s="22"/>
      <c r="Y338" s="15"/>
    </row>
    <row r="339" spans="14:26" x14ac:dyDescent="0.2"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1" spans="14:26" x14ac:dyDescent="0.2">
      <c r="R341" s="26"/>
      <c r="S341" s="20"/>
      <c r="W341" s="14"/>
      <c r="X341" s="14"/>
      <c r="Y341" s="27"/>
    </row>
    <row r="342" spans="14:26" x14ac:dyDescent="0.2">
      <c r="R342" s="26"/>
      <c r="S342" s="20"/>
      <c r="X342" s="14"/>
    </row>
    <row r="351" spans="14:26" x14ac:dyDescent="0.2">
      <c r="Z351" s="20"/>
    </row>
    <row r="352" spans="14:26" x14ac:dyDescent="0.2">
      <c r="N352" s="20"/>
    </row>
    <row r="353" spans="14:25" x14ac:dyDescent="0.2">
      <c r="N353" s="20"/>
    </row>
    <row r="355" spans="14:25" x14ac:dyDescent="0.2">
      <c r="N355" s="20"/>
      <c r="R355" s="15"/>
      <c r="S355" s="20"/>
      <c r="X355" s="22"/>
      <c r="Y355" s="15"/>
    </row>
    <row r="356" spans="14:25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63" spans="14:25" x14ac:dyDescent="0.2">
      <c r="R363" s="26"/>
      <c r="S363" s="20"/>
      <c r="W363" s="14"/>
      <c r="X363" s="14"/>
      <c r="Y363" s="27"/>
    </row>
    <row r="364" spans="14:25" x14ac:dyDescent="0.2">
      <c r="R364" s="26"/>
      <c r="S364" s="20"/>
      <c r="X364" s="14"/>
    </row>
    <row r="366" spans="14:25" x14ac:dyDescent="0.2">
      <c r="N366" s="20"/>
      <c r="R366" s="15"/>
      <c r="S366" s="20"/>
      <c r="X366" s="22"/>
      <c r="Y366" s="15"/>
    </row>
    <row r="367" spans="14:25" x14ac:dyDescent="0.2">
      <c r="R367" s="22"/>
      <c r="S367" s="20"/>
      <c r="T367" s="15"/>
      <c r="U367" s="15"/>
      <c r="V367" s="15"/>
      <c r="W367" s="15"/>
      <c r="X367" s="22"/>
      <c r="Y367" s="15"/>
    </row>
    <row r="368" spans="14:25" x14ac:dyDescent="0.2">
      <c r="N368" s="20"/>
      <c r="P368" s="20"/>
      <c r="R368" s="22"/>
      <c r="S368" s="20"/>
      <c r="T368" s="15"/>
      <c r="U368" s="15"/>
      <c r="V368" s="15"/>
      <c r="W368" s="15"/>
      <c r="X368" s="22"/>
      <c r="Y368" s="15"/>
    </row>
    <row r="375" spans="14:25" x14ac:dyDescent="0.2">
      <c r="R375" s="26"/>
      <c r="S375" s="20"/>
      <c r="W375" s="14"/>
      <c r="X375" s="14"/>
      <c r="Y375" s="27"/>
    </row>
    <row r="376" spans="14:25" x14ac:dyDescent="0.2">
      <c r="R376" s="26"/>
      <c r="S376" s="20"/>
      <c r="X376" s="14"/>
    </row>
    <row r="378" spans="14:25" x14ac:dyDescent="0.2">
      <c r="N378" s="20"/>
      <c r="R378" s="15"/>
      <c r="S378" s="20"/>
      <c r="X378" s="22"/>
      <c r="Y378" s="15"/>
    </row>
    <row r="379" spans="14:25" x14ac:dyDescent="0.2">
      <c r="R379" s="22"/>
      <c r="S379" s="20"/>
      <c r="T379" s="15"/>
      <c r="U379" s="15"/>
      <c r="V379" s="15"/>
      <c r="W379" s="15"/>
      <c r="X379" s="22"/>
      <c r="Y379" s="15"/>
    </row>
    <row r="380" spans="14:25" x14ac:dyDescent="0.2">
      <c r="N380" s="20"/>
      <c r="P380" s="20"/>
      <c r="R380" s="22"/>
      <c r="S380" s="20"/>
      <c r="T380" s="15"/>
      <c r="U380" s="15"/>
      <c r="V380" s="15"/>
      <c r="W380" s="15"/>
      <c r="X380" s="22"/>
      <c r="Y380" s="15"/>
    </row>
    <row r="383" spans="14:25" x14ac:dyDescent="0.2">
      <c r="R383" s="26"/>
      <c r="S383" s="20"/>
      <c r="W383" s="14"/>
      <c r="X383" s="14"/>
      <c r="Y383" s="27"/>
    </row>
    <row r="384" spans="14:25" x14ac:dyDescent="0.2">
      <c r="R384" s="26"/>
      <c r="S384" s="20"/>
      <c r="X384" s="14"/>
    </row>
    <row r="386" spans="14:26" x14ac:dyDescent="0.2">
      <c r="N386" s="20"/>
      <c r="R386" s="15"/>
      <c r="S386" s="20"/>
      <c r="X386" s="22"/>
      <c r="Y386" s="15"/>
    </row>
    <row r="387" spans="14:26" x14ac:dyDescent="0.2">
      <c r="R387" s="22"/>
      <c r="S387" s="20"/>
      <c r="T387" s="15"/>
      <c r="U387" s="15"/>
      <c r="V387" s="15"/>
      <c r="W387" s="15"/>
      <c r="X387" s="22"/>
      <c r="Y387" s="15"/>
    </row>
    <row r="388" spans="14:26" x14ac:dyDescent="0.2">
      <c r="N388" s="20"/>
      <c r="P388" s="20"/>
      <c r="R388" s="22"/>
      <c r="S388" s="20"/>
      <c r="T388" s="15"/>
      <c r="U388" s="15"/>
      <c r="V388" s="15"/>
      <c r="W388" s="15"/>
      <c r="X388" s="22"/>
      <c r="Y388" s="15"/>
    </row>
    <row r="389" spans="14:26" x14ac:dyDescent="0.2">
      <c r="N389" s="20"/>
    </row>
    <row r="390" spans="14:26" x14ac:dyDescent="0.2">
      <c r="N390" s="25"/>
      <c r="P390" s="25"/>
      <c r="R390" s="25"/>
      <c r="S390" s="25"/>
      <c r="X390" s="25"/>
      <c r="Z390" s="20"/>
    </row>
    <row r="391" spans="14:26" x14ac:dyDescent="0.2">
      <c r="N391" s="20"/>
      <c r="R391" s="15"/>
      <c r="S391" s="20"/>
      <c r="X391" s="22"/>
      <c r="Y391" s="15"/>
    </row>
    <row r="392" spans="14:26" x14ac:dyDescent="0.2">
      <c r="R392" s="22"/>
      <c r="S392" s="20"/>
      <c r="T392" s="15"/>
      <c r="U392" s="15"/>
      <c r="V392" s="15"/>
      <c r="W392" s="15"/>
      <c r="X392" s="22"/>
      <c r="Y392" s="15"/>
    </row>
    <row r="393" spans="14:26" x14ac:dyDescent="0.2">
      <c r="N393" s="20"/>
      <c r="P393" s="20"/>
      <c r="R393" s="22"/>
      <c r="S393" s="20"/>
      <c r="T393" s="15"/>
      <c r="U393" s="15"/>
      <c r="V393" s="15"/>
      <c r="W393" s="15"/>
      <c r="X393" s="22"/>
      <c r="Y393" s="15"/>
    </row>
    <row r="395" spans="14:26" x14ac:dyDescent="0.2">
      <c r="R395" s="26"/>
      <c r="S395" s="20"/>
      <c r="W395" s="14"/>
      <c r="X395" s="14"/>
      <c r="Y395" s="27"/>
    </row>
    <row r="396" spans="14:26" x14ac:dyDescent="0.2">
      <c r="R396" s="26"/>
      <c r="S396" s="20"/>
      <c r="X396" s="14"/>
    </row>
    <row r="398" spans="14:26" x14ac:dyDescent="0.2">
      <c r="N398" s="20"/>
      <c r="R398" s="15"/>
      <c r="S398" s="20"/>
      <c r="X398" s="22"/>
      <c r="Y398" s="15"/>
    </row>
    <row r="399" spans="14:26" x14ac:dyDescent="0.2">
      <c r="R399" s="22"/>
      <c r="S399" s="20"/>
      <c r="T399" s="15"/>
      <c r="U399" s="15"/>
      <c r="V399" s="15"/>
      <c r="W399" s="15"/>
      <c r="X399" s="22"/>
      <c r="Y399" s="15"/>
    </row>
    <row r="400" spans="14:26" x14ac:dyDescent="0.2">
      <c r="N400" s="20"/>
      <c r="P400" s="20"/>
      <c r="R400" s="22"/>
      <c r="S400" s="20"/>
      <c r="T400" s="15"/>
      <c r="U400" s="15"/>
      <c r="V400" s="15"/>
      <c r="W400" s="15"/>
      <c r="X400" s="22"/>
      <c r="Y400" s="15"/>
    </row>
    <row r="401" spans="14:25" x14ac:dyDescent="0.2">
      <c r="N401" s="20"/>
    </row>
    <row r="402" spans="14:25" x14ac:dyDescent="0.2">
      <c r="N402" s="25"/>
      <c r="P402" s="25"/>
      <c r="R402" s="25"/>
      <c r="S402" s="25"/>
      <c r="X402" s="25"/>
    </row>
    <row r="404" spans="14:25" x14ac:dyDescent="0.2">
      <c r="N404" s="20"/>
      <c r="R404" s="15"/>
      <c r="S404" s="20"/>
      <c r="X404" s="22"/>
      <c r="Y404" s="15"/>
    </row>
    <row r="405" spans="14:25" x14ac:dyDescent="0.2">
      <c r="R405" s="22"/>
      <c r="S405" s="20"/>
      <c r="T405" s="15"/>
      <c r="U405" s="15"/>
      <c r="V405" s="15"/>
      <c r="W405" s="15"/>
      <c r="X405" s="22"/>
      <c r="Y405" s="15"/>
    </row>
    <row r="406" spans="14:25" x14ac:dyDescent="0.2">
      <c r="N406" s="20"/>
      <c r="P406" s="20"/>
      <c r="R406" s="22"/>
      <c r="S406" s="20"/>
      <c r="T406" s="15"/>
      <c r="U406" s="15"/>
      <c r="V406" s="15"/>
      <c r="W406" s="15"/>
      <c r="X406" s="22"/>
      <c r="Y406" s="15"/>
    </row>
    <row r="408" spans="14:25" x14ac:dyDescent="0.2">
      <c r="R408" s="26"/>
      <c r="S408" s="20"/>
      <c r="W408" s="14"/>
      <c r="X408" s="14"/>
      <c r="Y408" s="27"/>
    </row>
    <row r="409" spans="14:25" x14ac:dyDescent="0.2">
      <c r="R409" s="26"/>
      <c r="S409" s="20"/>
      <c r="X409" s="14"/>
    </row>
    <row r="412" spans="14:25" x14ac:dyDescent="0.2">
      <c r="N412" s="25"/>
      <c r="P412" s="25"/>
      <c r="R412" s="25"/>
      <c r="S412" s="25"/>
      <c r="X412" s="25"/>
    </row>
    <row r="414" spans="14:25" x14ac:dyDescent="0.2">
      <c r="N414" s="20"/>
      <c r="R414" s="15"/>
      <c r="S414" s="20"/>
      <c r="X414" s="22"/>
      <c r="Y414" s="15"/>
    </row>
    <row r="415" spans="14:25" x14ac:dyDescent="0.2">
      <c r="R415" s="22"/>
      <c r="S415" s="20"/>
      <c r="T415" s="15"/>
      <c r="U415" s="15"/>
      <c r="V415" s="15"/>
      <c r="W415" s="15"/>
      <c r="X415" s="22"/>
      <c r="Y415" s="15"/>
    </row>
    <row r="416" spans="14:25" x14ac:dyDescent="0.2">
      <c r="N416" s="20"/>
      <c r="P416" s="20"/>
      <c r="R416" s="22"/>
      <c r="S416" s="20"/>
      <c r="T416" s="15"/>
      <c r="U416" s="15"/>
      <c r="V416" s="15"/>
      <c r="W416" s="15"/>
      <c r="X416" s="22"/>
      <c r="Y416" s="15"/>
    </row>
    <row r="417" spans="14:25" x14ac:dyDescent="0.2">
      <c r="N417" s="20"/>
    </row>
    <row r="418" spans="14:25" x14ac:dyDescent="0.2">
      <c r="N418" s="25"/>
      <c r="P418" s="25"/>
      <c r="R418" s="25"/>
      <c r="S418" s="25"/>
      <c r="X418" s="25"/>
    </row>
    <row r="420" spans="14:25" x14ac:dyDescent="0.2">
      <c r="N420" s="20"/>
      <c r="R420" s="15"/>
      <c r="S420" s="20"/>
      <c r="X420" s="22"/>
      <c r="Y420" s="15"/>
    </row>
    <row r="421" spans="14:25" x14ac:dyDescent="0.2">
      <c r="R421" s="22"/>
      <c r="S421" s="20"/>
      <c r="T421" s="15"/>
      <c r="U421" s="15"/>
      <c r="V421" s="15"/>
      <c r="W421" s="15"/>
      <c r="X421" s="22"/>
      <c r="Y421" s="15"/>
    </row>
    <row r="422" spans="14:25" x14ac:dyDescent="0.2">
      <c r="N422" s="20"/>
      <c r="P422" s="20"/>
      <c r="R422" s="22"/>
      <c r="S422" s="20"/>
      <c r="T422" s="15"/>
      <c r="U422" s="15"/>
      <c r="V422" s="15"/>
      <c r="W422" s="15"/>
      <c r="X422" s="22"/>
      <c r="Y422" s="15"/>
    </row>
    <row r="426" spans="14:25" x14ac:dyDescent="0.2">
      <c r="R426" s="26"/>
      <c r="S426" s="20"/>
      <c r="W426" s="14"/>
      <c r="X426" s="14"/>
      <c r="Y426" s="27"/>
    </row>
    <row r="427" spans="14:25" x14ac:dyDescent="0.2">
      <c r="R427" s="26"/>
      <c r="S427" s="20"/>
      <c r="X427" s="14"/>
    </row>
    <row r="429" spans="14:25" x14ac:dyDescent="0.2">
      <c r="N429" s="20"/>
      <c r="R429" s="15"/>
      <c r="S429" s="20"/>
      <c r="X429" s="22"/>
      <c r="Y429" s="15"/>
    </row>
    <row r="430" spans="14:25" x14ac:dyDescent="0.2">
      <c r="R430" s="22"/>
      <c r="S430" s="20"/>
      <c r="T430" s="15"/>
      <c r="U430" s="15"/>
      <c r="V430" s="15"/>
      <c r="W430" s="15"/>
      <c r="X430" s="22"/>
      <c r="Y430" s="15"/>
    </row>
    <row r="431" spans="14:25" x14ac:dyDescent="0.2">
      <c r="N431" s="20"/>
      <c r="P431" s="20"/>
      <c r="R431" s="22"/>
      <c r="S431" s="20"/>
      <c r="T431" s="15"/>
      <c r="U431" s="15"/>
      <c r="V431" s="15"/>
      <c r="W431" s="15"/>
      <c r="X431" s="22"/>
      <c r="Y431" s="15"/>
    </row>
    <row r="433" spans="18:26" x14ac:dyDescent="0.2">
      <c r="R433" s="26"/>
      <c r="S433" s="20"/>
      <c r="W433" s="14"/>
      <c r="X433" s="14"/>
      <c r="Y433" s="27"/>
    </row>
    <row r="434" spans="18:26" x14ac:dyDescent="0.2">
      <c r="R434" s="26"/>
      <c r="S434" s="20"/>
      <c r="X434" s="14"/>
      <c r="Y434" s="27"/>
      <c r="Z434" s="20"/>
    </row>
  </sheetData>
  <phoneticPr fontId="9" type="noConversion"/>
  <printOptions horizontalCentered="1"/>
  <pageMargins left="0.5" right="0" top="0.53" bottom="0" header="0" footer="0.25"/>
  <pageSetup scale="76" fitToHeight="4" orientation="landscape" horizontalDpi="300" verticalDpi="300" r:id="rId1"/>
  <headerFooter alignWithMargins="0"/>
  <rowBreaks count="1" manualBreakCount="1">
    <brk id="6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Z387"/>
  <sheetViews>
    <sheetView showGridLines="0" zoomScaleNormal="50" zoomScaleSheetLayoutView="100" workbookViewId="0">
      <pane ySplit="8" topLeftCell="A9" activePane="bottomLeft" state="frozenSplit"/>
      <selection activeCell="B6" sqref="B6"/>
      <selection pane="bottomLeft" activeCell="B6" sqref="B6"/>
    </sheetView>
  </sheetViews>
  <sheetFormatPr defaultColWidth="9.77734375" defaultRowHeight="10" x14ac:dyDescent="0.2"/>
  <cols>
    <col min="1" max="1" width="19.6640625" style="11" customWidth="1"/>
    <col min="2" max="2" width="53.6640625" style="20" bestFit="1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9" width="13.77734375" style="11" customWidth="1"/>
    <col min="10" max="10" width="16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0.5" x14ac:dyDescent="0.25">
      <c r="A1" s="28"/>
      <c r="B1" s="3"/>
      <c r="C1" s="1"/>
      <c r="D1" s="1"/>
      <c r="E1" s="43"/>
      <c r="F1" s="43"/>
      <c r="G1" s="1"/>
      <c r="H1" s="1"/>
      <c r="I1" s="1"/>
      <c r="J1" s="1"/>
      <c r="K1" s="1"/>
    </row>
    <row r="2" spans="1:11" ht="13" x14ac:dyDescent="0.3">
      <c r="A2" s="40" t="s">
        <v>0</v>
      </c>
      <c r="B2" s="3"/>
      <c r="C2" s="13"/>
      <c r="D2" s="12"/>
      <c r="E2" s="114"/>
      <c r="F2" s="114"/>
      <c r="G2" s="13"/>
      <c r="H2" s="13"/>
      <c r="I2" s="13"/>
      <c r="J2" s="13"/>
      <c r="K2" s="1"/>
    </row>
    <row r="3" spans="1:11" ht="13" x14ac:dyDescent="0.3">
      <c r="A3" s="41" t="s">
        <v>362</v>
      </c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43"/>
      <c r="F4" s="43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43"/>
      <c r="F5" s="43"/>
      <c r="G5" s="1"/>
      <c r="H5" s="1"/>
      <c r="I5" s="1"/>
      <c r="J5" s="1"/>
      <c r="K5" s="1"/>
    </row>
    <row r="6" spans="1:11" s="33" customFormat="1" ht="11.5" x14ac:dyDescent="0.25">
      <c r="A6" s="30"/>
      <c r="B6" s="30"/>
      <c r="C6" s="44" t="s">
        <v>1</v>
      </c>
      <c r="D6" s="44" t="s">
        <v>2</v>
      </c>
      <c r="E6" s="115" t="s">
        <v>3</v>
      </c>
      <c r="F6" s="115" t="s">
        <v>4</v>
      </c>
      <c r="G6" s="31" t="s">
        <v>5</v>
      </c>
      <c r="H6" s="31" t="s">
        <v>6</v>
      </c>
      <c r="I6" s="44" t="s">
        <v>7</v>
      </c>
      <c r="J6" s="31" t="s">
        <v>8</v>
      </c>
      <c r="K6" s="32"/>
    </row>
    <row r="7" spans="1:11" s="33" customFormat="1" ht="11.5" x14ac:dyDescent="0.25">
      <c r="A7" s="34" t="s">
        <v>9</v>
      </c>
      <c r="B7" s="30"/>
      <c r="C7" s="45" t="s">
        <v>10</v>
      </c>
      <c r="D7" s="46"/>
      <c r="E7" s="116" t="s">
        <v>11</v>
      </c>
      <c r="F7" s="116" t="s">
        <v>12</v>
      </c>
      <c r="G7" s="35" t="s">
        <v>13</v>
      </c>
      <c r="H7" s="35" t="s">
        <v>14</v>
      </c>
      <c r="I7" s="46"/>
      <c r="J7" s="35" t="s">
        <v>15</v>
      </c>
      <c r="K7" s="32"/>
    </row>
    <row r="8" spans="1:11" s="33" customFormat="1" ht="11.5" x14ac:dyDescent="0.25">
      <c r="A8" s="36" t="s">
        <v>16</v>
      </c>
      <c r="B8" s="36" t="s">
        <v>17</v>
      </c>
      <c r="C8" s="47" t="s">
        <v>360</v>
      </c>
      <c r="D8" s="47" t="s">
        <v>361</v>
      </c>
      <c r="E8" s="117" t="s">
        <v>361</v>
      </c>
      <c r="F8" s="117" t="s">
        <v>18</v>
      </c>
      <c r="G8" s="37" t="s">
        <v>19</v>
      </c>
      <c r="H8" s="37" t="s">
        <v>20</v>
      </c>
      <c r="I8" s="47" t="s">
        <v>21</v>
      </c>
      <c r="J8" s="38" t="s">
        <v>340</v>
      </c>
      <c r="K8" s="32"/>
    </row>
    <row r="9" spans="1:11" s="33" customFormat="1" ht="11.5" x14ac:dyDescent="0.25">
      <c r="A9" s="34"/>
      <c r="B9" s="30"/>
      <c r="C9" s="34"/>
      <c r="D9" s="34"/>
      <c r="E9" s="118"/>
      <c r="F9" s="118"/>
      <c r="G9" s="34"/>
      <c r="H9" s="34"/>
      <c r="I9" s="34"/>
      <c r="J9" s="34"/>
      <c r="K9" s="32"/>
    </row>
    <row r="10" spans="1:11" ht="10.5" x14ac:dyDescent="0.25">
      <c r="A10" s="29" t="s">
        <v>62</v>
      </c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ht="10.5" x14ac:dyDescent="0.25">
      <c r="A11" s="3"/>
      <c r="B11" s="3"/>
      <c r="C11" s="4"/>
      <c r="D11" s="5"/>
      <c r="E11" s="6"/>
      <c r="F11" s="6"/>
      <c r="G11" s="7"/>
      <c r="H11" s="6"/>
      <c r="I11" s="8"/>
      <c r="J11" s="8"/>
      <c r="K11" s="1"/>
    </row>
    <row r="12" spans="1:11" ht="10.5" x14ac:dyDescent="0.25">
      <c r="A12" s="20" t="s">
        <v>23</v>
      </c>
      <c r="B12" s="20" t="s">
        <v>63</v>
      </c>
      <c r="C12" s="48">
        <f>I12*159.3</f>
        <v>1597779</v>
      </c>
      <c r="D12" s="53">
        <v>37285</v>
      </c>
      <c r="E12" s="49">
        <v>3581</v>
      </c>
      <c r="F12" s="57">
        <v>5210</v>
      </c>
      <c r="G12" s="50">
        <f>ROUND(F12/E12,5)</f>
        <v>1.4549000000000001</v>
      </c>
      <c r="H12" s="51">
        <f>ROUND(C12/I12*G12,2)</f>
        <v>231.77</v>
      </c>
      <c r="I12" s="24">
        <v>10030</v>
      </c>
      <c r="J12" s="52">
        <f t="shared" ref="J12:J30" si="0">(ROUND(C12*G12,0))*(1.013)</f>
        <v>2354828.9169999999</v>
      </c>
      <c r="K12" s="1"/>
    </row>
    <row r="13" spans="1:11" ht="10.5" x14ac:dyDescent="0.25">
      <c r="A13" s="20" t="s">
        <v>40</v>
      </c>
      <c r="B13" s="20" t="s">
        <v>82</v>
      </c>
      <c r="C13" s="48">
        <f>I13*114.72</f>
        <v>6700106.8799999999</v>
      </c>
      <c r="D13" s="53">
        <v>37585</v>
      </c>
      <c r="E13" s="49">
        <v>3654</v>
      </c>
      <c r="F13" s="57">
        <v>5210</v>
      </c>
      <c r="G13" s="50">
        <f t="shared" ref="G13:G26" si="1">ROUND(F13/E13,5)</f>
        <v>1.4258299999999999</v>
      </c>
      <c r="H13" s="51">
        <f t="shared" ref="H13:H26" si="2">ROUND(C13/I13*G13,2)</f>
        <v>163.57</v>
      </c>
      <c r="I13" s="24">
        <v>58404</v>
      </c>
      <c r="J13" s="52">
        <f t="shared" si="0"/>
        <v>9677404.7689999994</v>
      </c>
      <c r="K13" s="1"/>
    </row>
    <row r="14" spans="1:11" ht="10.5" x14ac:dyDescent="0.25">
      <c r="A14" s="20" t="s">
        <v>49</v>
      </c>
      <c r="B14" s="20" t="s">
        <v>83</v>
      </c>
      <c r="C14" s="48">
        <f>I14*211.77</f>
        <v>6480162</v>
      </c>
      <c r="D14" s="53">
        <v>37620</v>
      </c>
      <c r="E14" s="49">
        <v>3640</v>
      </c>
      <c r="F14" s="57">
        <v>5210</v>
      </c>
      <c r="G14" s="50">
        <f t="shared" si="1"/>
        <v>1.4313199999999999</v>
      </c>
      <c r="H14" s="51">
        <f t="shared" si="2"/>
        <v>303.11</v>
      </c>
      <c r="I14" s="24">
        <v>30600</v>
      </c>
      <c r="J14" s="52">
        <f t="shared" si="0"/>
        <v>9395762.4049999993</v>
      </c>
      <c r="K14" s="1"/>
    </row>
    <row r="15" spans="1:11" ht="10.5" x14ac:dyDescent="0.25">
      <c r="A15" s="20" t="s">
        <v>64</v>
      </c>
      <c r="B15" s="20" t="s">
        <v>90</v>
      </c>
      <c r="C15" s="48">
        <v>2072000</v>
      </c>
      <c r="D15" s="53">
        <v>37431</v>
      </c>
      <c r="E15" s="49">
        <v>3624</v>
      </c>
      <c r="F15" s="57">
        <v>5210</v>
      </c>
      <c r="G15" s="50">
        <f t="shared" si="1"/>
        <v>1.43764</v>
      </c>
      <c r="H15" s="51">
        <f t="shared" si="2"/>
        <v>156.78</v>
      </c>
      <c r="I15" s="24">
        <v>19000</v>
      </c>
      <c r="J15" s="52">
        <f t="shared" si="0"/>
        <v>3017514.2699999996</v>
      </c>
      <c r="K15" s="1"/>
    </row>
    <row r="16" spans="1:11" ht="10.5" x14ac:dyDescent="0.25">
      <c r="A16" s="59" t="s">
        <v>54</v>
      </c>
      <c r="B16" s="60" t="s">
        <v>124</v>
      </c>
      <c r="C16" s="48">
        <v>1383789</v>
      </c>
      <c r="D16" s="64">
        <v>37841</v>
      </c>
      <c r="E16" s="69">
        <v>3712</v>
      </c>
      <c r="F16" s="57">
        <v>5210</v>
      </c>
      <c r="G16" s="50">
        <f t="shared" si="1"/>
        <v>1.4035599999999999</v>
      </c>
      <c r="H16" s="51">
        <f t="shared" si="2"/>
        <v>298.8</v>
      </c>
      <c r="I16" s="24">
        <v>6500</v>
      </c>
      <c r="J16" s="52">
        <f t="shared" si="0"/>
        <v>1967480.0029999998</v>
      </c>
      <c r="K16" s="1"/>
    </row>
    <row r="17" spans="1:23" x14ac:dyDescent="0.2">
      <c r="A17" s="20" t="s">
        <v>40</v>
      </c>
      <c r="B17" s="92" t="s">
        <v>147</v>
      </c>
      <c r="C17" s="71">
        <v>4537574</v>
      </c>
      <c r="D17" s="74">
        <v>38200</v>
      </c>
      <c r="E17" s="57">
        <v>3908</v>
      </c>
      <c r="F17" s="57">
        <v>5210</v>
      </c>
      <c r="G17" s="50">
        <f t="shared" si="1"/>
        <v>1.3331599999999999</v>
      </c>
      <c r="H17" s="95">
        <f t="shared" si="2"/>
        <v>232.67</v>
      </c>
      <c r="I17" s="97">
        <v>26000</v>
      </c>
      <c r="J17" s="52">
        <f t="shared" si="0"/>
        <v>6127953.0559999989</v>
      </c>
    </row>
    <row r="18" spans="1:23" x14ac:dyDescent="0.2">
      <c r="A18" s="20" t="s">
        <v>49</v>
      </c>
      <c r="B18" s="92" t="s">
        <v>148</v>
      </c>
      <c r="C18" s="71">
        <v>8826863</v>
      </c>
      <c r="D18" s="74">
        <v>38076</v>
      </c>
      <c r="E18" s="57">
        <v>3859</v>
      </c>
      <c r="F18" s="57">
        <v>5210</v>
      </c>
      <c r="G18" s="50">
        <f t="shared" si="1"/>
        <v>1.35009</v>
      </c>
      <c r="H18" s="95">
        <f t="shared" si="2"/>
        <v>301.83999999999997</v>
      </c>
      <c r="I18" s="97">
        <v>39481</v>
      </c>
      <c r="J18" s="52">
        <f t="shared" si="0"/>
        <v>12071980.766999999</v>
      </c>
    </row>
    <row r="19" spans="1:23" x14ac:dyDescent="0.2">
      <c r="A19" s="20" t="s">
        <v>49</v>
      </c>
      <c r="B19" s="92" t="s">
        <v>149</v>
      </c>
      <c r="C19" s="71">
        <v>8440392</v>
      </c>
      <c r="D19" s="74">
        <v>38076</v>
      </c>
      <c r="E19" s="57">
        <v>3859</v>
      </c>
      <c r="F19" s="57">
        <v>5210</v>
      </c>
      <c r="G19" s="50">
        <f t="shared" si="1"/>
        <v>1.35009</v>
      </c>
      <c r="H19" s="95">
        <f t="shared" si="2"/>
        <v>302.3</v>
      </c>
      <c r="I19" s="97">
        <v>37695</v>
      </c>
      <c r="J19" s="52">
        <f t="shared" si="0"/>
        <v>11543427.756999999</v>
      </c>
    </row>
    <row r="20" spans="1:23" x14ac:dyDescent="0.2">
      <c r="A20" s="20" t="s">
        <v>23</v>
      </c>
      <c r="B20" s="72" t="s">
        <v>150</v>
      </c>
      <c r="C20" s="71">
        <v>4778447</v>
      </c>
      <c r="D20" s="74">
        <v>38231</v>
      </c>
      <c r="E20" s="57">
        <v>4102</v>
      </c>
      <c r="F20" s="57">
        <v>5210</v>
      </c>
      <c r="G20" s="50">
        <f t="shared" si="1"/>
        <v>1.2701100000000001</v>
      </c>
      <c r="H20" s="95">
        <f t="shared" si="2"/>
        <v>298.83</v>
      </c>
      <c r="I20" s="87">
        <v>20310</v>
      </c>
      <c r="J20" s="52">
        <f t="shared" si="0"/>
        <v>6148051.9889999991</v>
      </c>
    </row>
    <row r="21" spans="1:23" x14ac:dyDescent="0.2">
      <c r="A21" s="20" t="s">
        <v>24</v>
      </c>
      <c r="B21" s="92" t="s">
        <v>144</v>
      </c>
      <c r="C21" s="96">
        <v>11157703</v>
      </c>
      <c r="D21" s="74">
        <v>38201</v>
      </c>
      <c r="E21" s="57">
        <v>4027</v>
      </c>
      <c r="F21" s="57">
        <v>5210</v>
      </c>
      <c r="G21" s="50">
        <f t="shared" si="1"/>
        <v>1.2937700000000001</v>
      </c>
      <c r="H21" s="95">
        <f t="shared" si="2"/>
        <v>308.56</v>
      </c>
      <c r="I21" s="87">
        <v>46784</v>
      </c>
      <c r="J21" s="52">
        <f t="shared" si="0"/>
        <v>14623162.512999998</v>
      </c>
    </row>
    <row r="22" spans="1:23" x14ac:dyDescent="0.2">
      <c r="A22" s="20" t="s">
        <v>28</v>
      </c>
      <c r="B22" s="92" t="s">
        <v>120</v>
      </c>
      <c r="C22" s="71">
        <v>4980614</v>
      </c>
      <c r="D22" s="74">
        <v>38200</v>
      </c>
      <c r="E22" s="57">
        <v>4027</v>
      </c>
      <c r="F22" s="57">
        <v>5210</v>
      </c>
      <c r="G22" s="50">
        <f t="shared" si="1"/>
        <v>1.2937700000000001</v>
      </c>
      <c r="H22" s="95">
        <f t="shared" si="2"/>
        <v>358.33</v>
      </c>
      <c r="I22" s="87">
        <v>17983</v>
      </c>
      <c r="J22" s="52">
        <f t="shared" si="0"/>
        <v>6527537.9969999995</v>
      </c>
    </row>
    <row r="23" spans="1:23" x14ac:dyDescent="0.2">
      <c r="A23" s="20" t="s">
        <v>92</v>
      </c>
      <c r="B23" s="92" t="s">
        <v>102</v>
      </c>
      <c r="C23" s="71">
        <v>18394783.960000001</v>
      </c>
      <c r="D23" s="74">
        <v>38216</v>
      </c>
      <c r="E23" s="57">
        <v>4027</v>
      </c>
      <c r="F23" s="57">
        <v>5210</v>
      </c>
      <c r="G23" s="50">
        <f t="shared" si="1"/>
        <v>1.2937700000000001</v>
      </c>
      <c r="H23" s="95">
        <f t="shared" si="2"/>
        <v>279.22000000000003</v>
      </c>
      <c r="I23" s="87">
        <v>85231</v>
      </c>
      <c r="J23" s="52">
        <f t="shared" si="0"/>
        <v>24108002.059999999</v>
      </c>
    </row>
    <row r="24" spans="1:23" s="19" customFormat="1" x14ac:dyDescent="0.2">
      <c r="A24" s="76" t="s">
        <v>40</v>
      </c>
      <c r="B24" s="19" t="s">
        <v>212</v>
      </c>
      <c r="C24" s="83">
        <v>7884656</v>
      </c>
      <c r="D24" s="155">
        <v>39114</v>
      </c>
      <c r="E24" s="119">
        <v>4027</v>
      </c>
      <c r="F24" s="57">
        <v>5210</v>
      </c>
      <c r="G24" s="50">
        <f t="shared" si="1"/>
        <v>1.2937700000000001</v>
      </c>
      <c r="H24" s="95">
        <f t="shared" si="2"/>
        <v>564.15</v>
      </c>
      <c r="I24" s="84">
        <v>18082</v>
      </c>
      <c r="J24" s="52">
        <f t="shared" si="0"/>
        <v>10333543.102999998</v>
      </c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</row>
    <row r="25" spans="1:23" s="19" customFormat="1" x14ac:dyDescent="0.2">
      <c r="A25" s="76" t="s">
        <v>61</v>
      </c>
      <c r="B25" s="19" t="s">
        <v>251</v>
      </c>
      <c r="C25" s="83">
        <v>2194692.5299999998</v>
      </c>
      <c r="D25" s="155">
        <v>38880</v>
      </c>
      <c r="E25" s="119">
        <v>4340</v>
      </c>
      <c r="F25" s="57">
        <v>5210</v>
      </c>
      <c r="G25" s="50">
        <f t="shared" si="1"/>
        <v>1.2004600000000001</v>
      </c>
      <c r="H25" s="95">
        <f t="shared" si="2"/>
        <v>223.24</v>
      </c>
      <c r="I25" s="84">
        <v>11802</v>
      </c>
      <c r="J25" s="52">
        <f t="shared" si="0"/>
        <v>2668891.3329999996</v>
      </c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</row>
    <row r="26" spans="1:23" s="55" customFormat="1" ht="10.5" x14ac:dyDescent="0.25">
      <c r="A26" s="20" t="s">
        <v>104</v>
      </c>
      <c r="B26" s="92" t="s">
        <v>264</v>
      </c>
      <c r="C26" s="96">
        <v>7089365</v>
      </c>
      <c r="D26" s="53">
        <v>39555</v>
      </c>
      <c r="E26" s="49">
        <v>4574</v>
      </c>
      <c r="F26" s="57">
        <v>5210</v>
      </c>
      <c r="G26" s="50">
        <f t="shared" si="1"/>
        <v>1.1390499999999999</v>
      </c>
      <c r="H26" s="95">
        <f t="shared" si="2"/>
        <v>216.98</v>
      </c>
      <c r="I26" s="87">
        <v>37216</v>
      </c>
      <c r="J26" s="96">
        <f>ROUND(C26*G26,0)*(1.013)</f>
        <v>8180117.8329999996</v>
      </c>
    </row>
    <row r="27" spans="1:23" x14ac:dyDescent="0.2">
      <c r="A27" s="20" t="s">
        <v>30</v>
      </c>
      <c r="B27" s="11" t="s">
        <v>273</v>
      </c>
      <c r="C27" s="91">
        <v>2185793</v>
      </c>
      <c r="D27" s="162">
        <v>39848</v>
      </c>
      <c r="E27" s="57">
        <v>4765</v>
      </c>
      <c r="F27" s="57">
        <v>5210</v>
      </c>
      <c r="G27" s="50">
        <f t="shared" ref="G27:G32" si="3">ROUND(F27/E27,5)</f>
        <v>1.0933900000000001</v>
      </c>
      <c r="H27" s="95">
        <f t="shared" ref="H27:H32" si="4">ROUND(C27/I27*G27,2)</f>
        <v>219.08</v>
      </c>
      <c r="I27" s="87">
        <v>10909</v>
      </c>
      <c r="J27" s="96">
        <f t="shared" si="0"/>
        <v>2420993.0119999996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x14ac:dyDescent="0.2">
      <c r="A28" s="20" t="s">
        <v>47</v>
      </c>
      <c r="B28" s="11" t="s">
        <v>275</v>
      </c>
      <c r="C28" s="91">
        <v>5007876</v>
      </c>
      <c r="D28" s="162">
        <v>39546</v>
      </c>
      <c r="E28" s="57">
        <v>4556</v>
      </c>
      <c r="F28" s="57">
        <v>5210</v>
      </c>
      <c r="G28" s="50">
        <f t="shared" si="3"/>
        <v>1.1435500000000001</v>
      </c>
      <c r="H28" s="95">
        <f t="shared" si="4"/>
        <v>331.03</v>
      </c>
      <c r="I28" s="87">
        <v>17300</v>
      </c>
      <c r="J28" s="96">
        <f t="shared" si="0"/>
        <v>5801204.8409999991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x14ac:dyDescent="0.2">
      <c r="A29" s="20" t="s">
        <v>28</v>
      </c>
      <c r="B29" s="11" t="s">
        <v>278</v>
      </c>
      <c r="C29" s="73">
        <v>19179884</v>
      </c>
      <c r="D29" s="162">
        <v>39904</v>
      </c>
      <c r="E29" s="57">
        <v>4761</v>
      </c>
      <c r="F29" s="57">
        <v>5210</v>
      </c>
      <c r="G29" s="50">
        <f t="shared" si="3"/>
        <v>1.0943099999999999</v>
      </c>
      <c r="H29" s="95">
        <f t="shared" si="4"/>
        <v>271.24</v>
      </c>
      <c r="I29" s="87">
        <v>77380</v>
      </c>
      <c r="J29" s="96">
        <f t="shared" si="0"/>
        <v>21261592.606999997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">
      <c r="A30" s="20" t="s">
        <v>35</v>
      </c>
      <c r="B30" s="11" t="s">
        <v>284</v>
      </c>
      <c r="C30" s="73">
        <v>35573448</v>
      </c>
      <c r="D30" s="162">
        <v>39814</v>
      </c>
      <c r="E30" s="57">
        <v>4782</v>
      </c>
      <c r="F30" s="57">
        <v>5210</v>
      </c>
      <c r="G30" s="50">
        <f t="shared" si="3"/>
        <v>1.0894999999999999</v>
      </c>
      <c r="H30" s="95">
        <f t="shared" si="4"/>
        <v>341.37</v>
      </c>
      <c r="I30" s="87">
        <v>113535</v>
      </c>
      <c r="J30" s="96">
        <f t="shared" si="0"/>
        <v>39261116.535999998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10.5" x14ac:dyDescent="0.25">
      <c r="A31" s="20" t="s">
        <v>49</v>
      </c>
      <c r="B31" s="20" t="s">
        <v>310</v>
      </c>
      <c r="C31" s="91">
        <v>4897677</v>
      </c>
      <c r="D31" s="53">
        <v>40210</v>
      </c>
      <c r="E31" s="49">
        <v>4812</v>
      </c>
      <c r="F31" s="57">
        <v>5210</v>
      </c>
      <c r="G31" s="50">
        <f t="shared" si="3"/>
        <v>1.0827100000000001</v>
      </c>
      <c r="H31" s="95">
        <f t="shared" si="4"/>
        <v>218.94</v>
      </c>
      <c r="I31" s="24">
        <v>24220</v>
      </c>
      <c r="J31" s="96">
        <f>(ROUND(C31*G31,0))*(1.013)</f>
        <v>5371699.9319999991</v>
      </c>
      <c r="K31" s="1"/>
    </row>
    <row r="32" spans="1:23" ht="10.5" x14ac:dyDescent="0.25">
      <c r="A32" s="20" t="s">
        <v>40</v>
      </c>
      <c r="B32" s="181" t="s">
        <v>315</v>
      </c>
      <c r="C32" s="73">
        <v>13304315</v>
      </c>
      <c r="D32" s="162">
        <v>40200</v>
      </c>
      <c r="E32" s="57">
        <v>4800</v>
      </c>
      <c r="F32" s="57">
        <v>5210</v>
      </c>
      <c r="G32" s="50">
        <f t="shared" si="3"/>
        <v>1.0854200000000001</v>
      </c>
      <c r="H32" s="95">
        <f t="shared" si="4"/>
        <v>556.48</v>
      </c>
      <c r="I32" s="87">
        <v>25950</v>
      </c>
      <c r="J32" s="96">
        <f>(ROUND(C32*G32,0))*(1.013)</f>
        <v>14628500.009999998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5" ht="10.5" x14ac:dyDescent="0.25">
      <c r="A33" s="20" t="s">
        <v>271</v>
      </c>
      <c r="B33" s="181" t="s">
        <v>322</v>
      </c>
      <c r="C33" s="73">
        <v>14822069.17</v>
      </c>
      <c r="D33" s="162">
        <v>40099</v>
      </c>
      <c r="E33" s="57">
        <v>4762</v>
      </c>
      <c r="F33" s="57">
        <v>5210</v>
      </c>
      <c r="G33" s="50">
        <f>ROUND(F33/E33,5)</f>
        <v>1.0940799999999999</v>
      </c>
      <c r="H33" s="95">
        <f>ROUND(C33/I33*G33,2)</f>
        <v>409.52</v>
      </c>
      <c r="I33" s="87">
        <v>39599</v>
      </c>
      <c r="J33" s="96">
        <f>(ROUND(C33*G33,0))*(1.013)</f>
        <v>16427343.876999998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5" ht="10.5" x14ac:dyDescent="0.25">
      <c r="A34" s="20" t="s">
        <v>331</v>
      </c>
      <c r="B34" s="181" t="s">
        <v>332</v>
      </c>
      <c r="C34" s="73">
        <v>18446348</v>
      </c>
      <c r="D34" s="162">
        <v>40878</v>
      </c>
      <c r="E34" s="57">
        <v>5115</v>
      </c>
      <c r="F34" s="57">
        <v>5210</v>
      </c>
      <c r="G34" s="50">
        <f>ROUND(F34/E34,5)</f>
        <v>1.01857</v>
      </c>
      <c r="H34" s="95">
        <f>ROUND(C34/I34*G34,2)</f>
        <v>232.25</v>
      </c>
      <c r="I34" s="87">
        <v>80901</v>
      </c>
      <c r="J34" s="96">
        <f>(ROUND(C34*G34,0))*(1.013)</f>
        <v>19033152.660999998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5" s="172" customFormat="1" ht="10.5" x14ac:dyDescent="0.25">
      <c r="A35" s="166" t="s">
        <v>106</v>
      </c>
      <c r="B35" s="183" t="s">
        <v>341</v>
      </c>
      <c r="C35" s="184">
        <v>13069559</v>
      </c>
      <c r="D35" s="185">
        <v>40513</v>
      </c>
      <c r="E35" s="176">
        <v>4883</v>
      </c>
      <c r="F35" s="176">
        <v>5210</v>
      </c>
      <c r="G35" s="170">
        <f>ROUND(F35/E35,5)</f>
        <v>1.06697</v>
      </c>
      <c r="H35" s="177">
        <f>ROUND(C35/I35*G35,2)</f>
        <v>220.87</v>
      </c>
      <c r="I35" s="178">
        <v>63137</v>
      </c>
      <c r="J35" s="174">
        <f>(ROUND(C35*G35,0))*(1.013)</f>
        <v>14126109.750999998</v>
      </c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</row>
    <row r="36" spans="1:25" ht="10.5" x14ac:dyDescent="0.25">
      <c r="A36" s="20"/>
      <c r="C36" s="48"/>
      <c r="D36" s="39"/>
      <c r="E36" s="6"/>
      <c r="F36" s="6"/>
      <c r="G36" s="7"/>
      <c r="H36" s="9"/>
      <c r="I36" s="8"/>
      <c r="J36" s="10"/>
      <c r="K36" s="1"/>
    </row>
    <row r="37" spans="1:25" ht="10.5" x14ac:dyDescent="0.25">
      <c r="A37" s="3"/>
      <c r="B37" s="3" t="s">
        <v>36</v>
      </c>
      <c r="C37" s="4"/>
      <c r="D37" s="5"/>
      <c r="E37" s="6"/>
      <c r="F37" s="6"/>
      <c r="G37" s="7"/>
      <c r="H37" s="6"/>
      <c r="I37" s="8">
        <f>SUM(I12:I36)</f>
        <v>918049</v>
      </c>
      <c r="J37" s="8">
        <f>SUM(J12:J36)</f>
        <v>267077371.99900001</v>
      </c>
      <c r="K37" s="1"/>
    </row>
    <row r="38" spans="1:25" ht="10.5" x14ac:dyDescent="0.25">
      <c r="A38" s="3"/>
      <c r="B38" s="3"/>
      <c r="C38" s="4"/>
      <c r="D38" s="5"/>
      <c r="E38" s="6"/>
      <c r="F38" s="6"/>
      <c r="G38" s="7"/>
      <c r="H38" s="6"/>
      <c r="I38" s="8"/>
      <c r="J38" s="8"/>
      <c r="K38" s="1"/>
    </row>
    <row r="39" spans="1:25" ht="10.5" x14ac:dyDescent="0.25">
      <c r="A39" s="3"/>
      <c r="B39" s="3" t="s">
        <v>237</v>
      </c>
      <c r="C39" s="4"/>
      <c r="D39" s="5"/>
      <c r="E39" s="6"/>
      <c r="F39" s="6"/>
      <c r="G39" s="7"/>
      <c r="H39" s="9">
        <f>ROUND(J37/I37,2)</f>
        <v>290.92</v>
      </c>
      <c r="I39" s="8"/>
      <c r="J39" s="8"/>
      <c r="K39" s="1"/>
    </row>
    <row r="40" spans="1:25" ht="10.5" x14ac:dyDescent="0.25">
      <c r="A40" s="3"/>
      <c r="B40" s="3"/>
      <c r="C40" s="4"/>
      <c r="D40" s="5"/>
      <c r="E40" s="6"/>
      <c r="F40" s="6"/>
      <c r="G40" s="7"/>
      <c r="H40" s="9"/>
      <c r="I40" s="8"/>
      <c r="J40" s="8"/>
      <c r="K40" s="1"/>
    </row>
    <row r="41" spans="1:25" ht="10.5" x14ac:dyDescent="0.25">
      <c r="A41" s="3"/>
      <c r="B41" s="3"/>
      <c r="C41" s="4"/>
      <c r="D41" s="5"/>
      <c r="E41" s="6"/>
      <c r="F41" s="6"/>
      <c r="G41" s="7"/>
      <c r="H41" s="9"/>
      <c r="I41" s="8"/>
      <c r="J41" s="8"/>
      <c r="K41" s="1"/>
    </row>
    <row r="42" spans="1:25" ht="10.5" x14ac:dyDescent="0.25">
      <c r="A42" s="3"/>
      <c r="B42" s="3"/>
      <c r="C42" s="4"/>
      <c r="D42" s="1"/>
      <c r="E42" s="6"/>
      <c r="F42" s="6"/>
      <c r="G42" s="7"/>
      <c r="H42" s="6"/>
      <c r="I42" s="8"/>
      <c r="J42" s="8"/>
      <c r="K42" s="1"/>
    </row>
    <row r="43" spans="1:25" ht="10.5" x14ac:dyDescent="0.25">
      <c r="A43" s="3"/>
      <c r="B43" s="3"/>
      <c r="C43" s="4"/>
      <c r="D43" s="1"/>
      <c r="E43" s="6"/>
      <c r="F43" s="6"/>
      <c r="G43" s="7"/>
      <c r="H43" s="6"/>
      <c r="I43" s="8"/>
      <c r="J43" s="8"/>
      <c r="K43" s="1"/>
      <c r="N43" s="20"/>
    </row>
    <row r="44" spans="1:25" ht="10.5" x14ac:dyDescent="0.25">
      <c r="A44" s="3"/>
      <c r="B44" s="3"/>
      <c r="C44" s="2"/>
      <c r="D44" s="1"/>
      <c r="E44" s="6"/>
      <c r="F44" s="6"/>
      <c r="G44" s="7"/>
      <c r="H44" s="6"/>
      <c r="I44" s="8"/>
      <c r="J44" s="8"/>
      <c r="K44" s="1"/>
      <c r="N44" s="20"/>
    </row>
    <row r="45" spans="1:25" ht="10.5" x14ac:dyDescent="0.25">
      <c r="A45" s="3"/>
      <c r="B45" s="3"/>
      <c r="C45" s="2"/>
      <c r="D45" s="1"/>
      <c r="E45" s="6"/>
      <c r="F45" s="6"/>
      <c r="G45" s="7"/>
      <c r="H45" s="6"/>
      <c r="I45" s="8"/>
      <c r="J45" s="8"/>
      <c r="K45" s="1"/>
    </row>
    <row r="46" spans="1:25" ht="10.5" x14ac:dyDescent="0.25">
      <c r="A46" s="3"/>
      <c r="B46" s="3"/>
      <c r="C46" s="2"/>
      <c r="D46" s="1"/>
      <c r="E46" s="6"/>
      <c r="F46" s="6"/>
      <c r="G46" s="21"/>
      <c r="H46" s="6"/>
      <c r="I46" s="8"/>
      <c r="J46" s="8"/>
      <c r="K46" s="1"/>
      <c r="N46" s="20"/>
      <c r="R46" s="15"/>
      <c r="S46" s="20"/>
      <c r="X46" s="22"/>
      <c r="Y46" s="15"/>
    </row>
    <row r="47" spans="1:25" ht="10.5" x14ac:dyDescent="0.25">
      <c r="A47" s="3"/>
      <c r="B47" s="3"/>
      <c r="C47" s="2"/>
      <c r="D47" s="1"/>
      <c r="E47" s="6"/>
      <c r="F47" s="6"/>
      <c r="G47" s="21"/>
      <c r="H47" s="23"/>
      <c r="I47" s="1"/>
      <c r="J47" s="8"/>
      <c r="K47" s="1"/>
      <c r="R47" s="22"/>
      <c r="S47" s="20"/>
      <c r="T47" s="15"/>
      <c r="U47" s="15"/>
      <c r="V47" s="15"/>
      <c r="W47" s="15"/>
      <c r="X47" s="22"/>
      <c r="Y47" s="15"/>
    </row>
    <row r="48" spans="1:25" ht="10.5" x14ac:dyDescent="0.25">
      <c r="A48" s="3"/>
      <c r="B48" s="3"/>
      <c r="C48" s="2"/>
      <c r="D48" s="1"/>
      <c r="E48" s="6"/>
      <c r="F48" s="6"/>
      <c r="G48" s="21"/>
      <c r="H48" s="23"/>
      <c r="I48" s="1"/>
      <c r="J48" s="8"/>
      <c r="K48" s="1"/>
      <c r="N48" s="20"/>
      <c r="P48" s="20"/>
      <c r="R48" s="22"/>
      <c r="S48" s="20"/>
      <c r="T48" s="15"/>
      <c r="U48" s="15"/>
      <c r="V48" s="15"/>
      <c r="W48" s="15"/>
      <c r="X48" s="22"/>
      <c r="Y48" s="15"/>
    </row>
    <row r="49" spans="1:25" ht="10.5" x14ac:dyDescent="0.25">
      <c r="A49" s="3"/>
      <c r="B49" s="3"/>
      <c r="C49" s="2"/>
      <c r="D49" s="1"/>
      <c r="E49" s="6"/>
      <c r="F49" s="6"/>
      <c r="G49" s="21"/>
      <c r="H49" s="23"/>
      <c r="I49" s="1"/>
      <c r="J49" s="8"/>
      <c r="K49" s="1"/>
    </row>
    <row r="50" spans="1:25" ht="10.5" x14ac:dyDescent="0.25">
      <c r="A50" s="3"/>
      <c r="B50" s="3"/>
      <c r="C50" s="2"/>
      <c r="D50" s="1"/>
      <c r="E50" s="6"/>
      <c r="F50" s="6"/>
      <c r="G50" s="21"/>
      <c r="H50" s="23"/>
      <c r="I50" s="1"/>
      <c r="J50" s="8"/>
      <c r="K50" s="1"/>
    </row>
    <row r="51" spans="1:25" ht="10.5" x14ac:dyDescent="0.25">
      <c r="A51" s="3"/>
      <c r="B51" s="3"/>
      <c r="C51" s="2"/>
      <c r="D51" s="1"/>
      <c r="E51" s="6"/>
      <c r="F51" s="6"/>
      <c r="G51" s="21"/>
      <c r="H51" s="23"/>
      <c r="I51" s="1"/>
      <c r="J51" s="8"/>
      <c r="K51" s="1"/>
    </row>
    <row r="52" spans="1:25" ht="10.5" x14ac:dyDescent="0.25">
      <c r="A52" s="3"/>
      <c r="B52" s="3"/>
      <c r="C52" s="2"/>
      <c r="D52" s="1"/>
      <c r="E52" s="43"/>
      <c r="F52" s="43"/>
      <c r="G52" s="1"/>
      <c r="H52" s="23"/>
      <c r="I52" s="1"/>
      <c r="J52" s="8"/>
      <c r="K52" s="1"/>
    </row>
    <row r="53" spans="1:25" ht="10.5" x14ac:dyDescent="0.25">
      <c r="A53" s="3"/>
      <c r="B53" s="3"/>
      <c r="C53" s="2"/>
      <c r="D53" s="1"/>
      <c r="E53" s="43"/>
      <c r="F53" s="43"/>
      <c r="G53" s="1"/>
      <c r="H53" s="23"/>
      <c r="I53" s="1"/>
      <c r="J53" s="8"/>
      <c r="K53" s="1"/>
    </row>
    <row r="54" spans="1:25" ht="10.5" x14ac:dyDescent="0.25">
      <c r="A54" s="3"/>
      <c r="B54" s="3"/>
      <c r="C54" s="2"/>
      <c r="D54" s="1"/>
      <c r="E54" s="43"/>
      <c r="F54" s="43"/>
      <c r="G54" s="1"/>
      <c r="H54" s="23"/>
      <c r="I54" s="1"/>
      <c r="J54" s="8"/>
      <c r="K54" s="1"/>
    </row>
    <row r="55" spans="1:25" x14ac:dyDescent="0.2">
      <c r="A55" s="20"/>
      <c r="C55" s="14"/>
      <c r="H55" s="18"/>
      <c r="J55" s="24"/>
    </row>
    <row r="56" spans="1:25" x14ac:dyDescent="0.2">
      <c r="A56" s="20"/>
      <c r="C56" s="14"/>
      <c r="H56" s="18"/>
      <c r="J56" s="24"/>
    </row>
    <row r="57" spans="1:25" x14ac:dyDescent="0.2">
      <c r="A57" s="20"/>
      <c r="C57" s="14"/>
      <c r="H57" s="18"/>
      <c r="J57" s="24"/>
    </row>
    <row r="58" spans="1:25" x14ac:dyDescent="0.2">
      <c r="A58" s="20"/>
      <c r="C58" s="14"/>
      <c r="H58" s="18"/>
      <c r="J58" s="24"/>
    </row>
    <row r="59" spans="1:25" x14ac:dyDescent="0.2">
      <c r="A59" s="20"/>
      <c r="C59" s="14"/>
      <c r="G59" s="17"/>
      <c r="H59" s="18"/>
      <c r="J59" s="24"/>
    </row>
    <row r="60" spans="1:25" x14ac:dyDescent="0.2">
      <c r="A60" s="20"/>
      <c r="C60" s="14"/>
      <c r="G60" s="17"/>
      <c r="H60" s="18"/>
      <c r="J60" s="14"/>
      <c r="N60" s="20"/>
      <c r="R60" s="15"/>
      <c r="S60" s="20"/>
      <c r="X60" s="22"/>
      <c r="Y60" s="15"/>
    </row>
    <row r="61" spans="1:25" x14ac:dyDescent="0.2">
      <c r="A61" s="20"/>
      <c r="C61" s="14"/>
      <c r="G61" s="17"/>
      <c r="H61" s="18"/>
      <c r="J61" s="14"/>
      <c r="R61" s="22"/>
      <c r="S61" s="20"/>
      <c r="T61" s="15"/>
      <c r="U61" s="15"/>
      <c r="V61" s="15"/>
      <c r="W61" s="15"/>
      <c r="X61" s="22"/>
      <c r="Y61" s="15"/>
    </row>
    <row r="62" spans="1:25" x14ac:dyDescent="0.2">
      <c r="A62" s="20"/>
      <c r="C62" s="14"/>
      <c r="G62" s="17"/>
      <c r="H62" s="18"/>
      <c r="J62" s="14"/>
      <c r="N62" s="20"/>
      <c r="P62" s="20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A63" s="20"/>
      <c r="C63" s="14"/>
      <c r="G63" s="17"/>
      <c r="H63" s="18"/>
      <c r="J63" s="14"/>
    </row>
    <row r="64" spans="1:25" x14ac:dyDescent="0.2">
      <c r="A64" s="20"/>
      <c r="C64" s="14"/>
      <c r="G64" s="17"/>
      <c r="H64" s="18"/>
      <c r="J64" s="14"/>
    </row>
    <row r="65" spans="1:25" x14ac:dyDescent="0.2">
      <c r="A65" s="20"/>
      <c r="C65" s="14"/>
      <c r="H65" s="18"/>
      <c r="J65" s="14"/>
    </row>
    <row r="66" spans="1:25" x14ac:dyDescent="0.2">
      <c r="A66" s="20"/>
      <c r="C66" s="14"/>
      <c r="H66" s="18"/>
      <c r="J66" s="14"/>
    </row>
    <row r="67" spans="1:25" x14ac:dyDescent="0.2">
      <c r="A67" s="20"/>
      <c r="C67" s="14"/>
      <c r="H67" s="18"/>
      <c r="J67" s="14"/>
    </row>
    <row r="68" spans="1:25" x14ac:dyDescent="0.2">
      <c r="A68" s="20"/>
      <c r="C68" s="14"/>
      <c r="H68" s="18"/>
      <c r="J68" s="14"/>
    </row>
    <row r="69" spans="1:25" x14ac:dyDescent="0.2">
      <c r="A69" s="20"/>
      <c r="C69" s="14"/>
      <c r="H69" s="18"/>
      <c r="J69" s="14"/>
    </row>
    <row r="70" spans="1:25" x14ac:dyDescent="0.2">
      <c r="A70" s="20"/>
      <c r="C70" s="14"/>
      <c r="H70" s="18"/>
      <c r="J70" s="14"/>
    </row>
    <row r="71" spans="1:25" x14ac:dyDescent="0.2">
      <c r="A71" s="20"/>
      <c r="C71" s="14"/>
      <c r="H71" s="18"/>
      <c r="J71" s="14"/>
    </row>
    <row r="72" spans="1:25" x14ac:dyDescent="0.2">
      <c r="C72" s="14"/>
      <c r="H72" s="18"/>
      <c r="J72" s="14"/>
    </row>
    <row r="73" spans="1:25" x14ac:dyDescent="0.2">
      <c r="C73" s="14"/>
      <c r="H73" s="18"/>
      <c r="J73" s="14"/>
    </row>
    <row r="74" spans="1:25" x14ac:dyDescent="0.2">
      <c r="C74" s="14"/>
      <c r="H74" s="18"/>
      <c r="J74" s="14"/>
    </row>
    <row r="75" spans="1:25" x14ac:dyDescent="0.2">
      <c r="C75" s="14"/>
      <c r="H75" s="18"/>
      <c r="J75" s="14"/>
    </row>
    <row r="76" spans="1:25" x14ac:dyDescent="0.2">
      <c r="C76" s="14"/>
      <c r="H76" s="18"/>
      <c r="J76" s="14"/>
    </row>
    <row r="77" spans="1:25" x14ac:dyDescent="0.2">
      <c r="C77" s="14"/>
      <c r="G77" s="17"/>
      <c r="H77" s="18"/>
      <c r="J77" s="14"/>
    </row>
    <row r="78" spans="1:25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1:25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1:25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</row>
    <row r="84" spans="3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  <c r="N87" s="20"/>
    </row>
    <row r="88" spans="3:25" x14ac:dyDescent="0.2">
      <c r="C88" s="14"/>
      <c r="G88" s="17"/>
      <c r="H88" s="18"/>
      <c r="J88" s="14"/>
      <c r="N88" s="25"/>
      <c r="P88" s="25"/>
      <c r="R88" s="25"/>
      <c r="S88" s="25"/>
      <c r="X88" s="25"/>
    </row>
    <row r="89" spans="3:25" x14ac:dyDescent="0.2">
      <c r="C89" s="14"/>
      <c r="G89" s="17"/>
      <c r="H89" s="18"/>
      <c r="J89" s="14"/>
    </row>
    <row r="90" spans="3:25" x14ac:dyDescent="0.2">
      <c r="C90" s="14"/>
      <c r="G90" s="17"/>
      <c r="H90" s="18"/>
      <c r="J90" s="14"/>
    </row>
    <row r="91" spans="3:25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5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5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5" x14ac:dyDescent="0.2">
      <c r="C94" s="14"/>
      <c r="G94" s="17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6" x14ac:dyDescent="0.2">
      <c r="C97" s="14"/>
      <c r="H97" s="18"/>
      <c r="J97" s="14"/>
    </row>
    <row r="98" spans="3:26" x14ac:dyDescent="0.2">
      <c r="C98" s="14"/>
      <c r="G98" s="17"/>
      <c r="H98" s="18"/>
      <c r="J98" s="14"/>
      <c r="Z98" s="20"/>
    </row>
    <row r="99" spans="3:26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6" x14ac:dyDescent="0.2">
      <c r="C100" s="14"/>
      <c r="G100" s="17"/>
      <c r="H100" s="18"/>
      <c r="J100" s="14"/>
      <c r="R100" s="22"/>
      <c r="S100" s="20"/>
      <c r="T100" s="15"/>
      <c r="U100" s="15"/>
      <c r="V100" s="15"/>
      <c r="W100" s="15"/>
      <c r="X100" s="22"/>
      <c r="Y100" s="15"/>
    </row>
    <row r="101" spans="3:26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6" x14ac:dyDescent="0.2">
      <c r="C102" s="14"/>
      <c r="G102" s="17"/>
      <c r="H102" s="18"/>
      <c r="J102" s="14"/>
    </row>
    <row r="103" spans="3:26" x14ac:dyDescent="0.2">
      <c r="C103" s="14"/>
      <c r="H103" s="18"/>
      <c r="J103" s="14"/>
    </row>
    <row r="104" spans="3:26" x14ac:dyDescent="0.2">
      <c r="C104" s="14"/>
      <c r="G104" s="17"/>
      <c r="H104" s="18"/>
      <c r="J104" s="14"/>
      <c r="R104" s="26"/>
      <c r="S104" s="20"/>
      <c r="X104" s="14"/>
    </row>
    <row r="105" spans="3:26" x14ac:dyDescent="0.2">
      <c r="C105" s="14"/>
      <c r="G105" s="17"/>
      <c r="H105" s="18"/>
      <c r="J105" s="14"/>
    </row>
    <row r="106" spans="3:26" x14ac:dyDescent="0.2">
      <c r="C106" s="14"/>
      <c r="G106" s="17"/>
      <c r="H106" s="18"/>
      <c r="J106" s="14"/>
      <c r="N106" s="20"/>
      <c r="R106" s="15"/>
      <c r="S106" s="20"/>
      <c r="X106" s="22"/>
      <c r="Y106" s="15"/>
    </row>
    <row r="107" spans="3:26" x14ac:dyDescent="0.2">
      <c r="C107" s="14"/>
      <c r="G107" s="17"/>
      <c r="H107" s="18"/>
      <c r="J107" s="14"/>
      <c r="R107" s="22"/>
      <c r="S107" s="20"/>
      <c r="T107" s="15"/>
      <c r="U107" s="15"/>
      <c r="V107" s="15"/>
      <c r="W107" s="15"/>
      <c r="X107" s="22"/>
      <c r="Y107" s="15"/>
    </row>
    <row r="108" spans="3:26" x14ac:dyDescent="0.2">
      <c r="C108" s="14"/>
      <c r="G108" s="17"/>
      <c r="H108" s="18"/>
      <c r="J108" s="14"/>
      <c r="N108" s="20"/>
      <c r="P108" s="20"/>
      <c r="R108" s="22"/>
      <c r="S108" s="20"/>
      <c r="T108" s="15"/>
      <c r="U108" s="15"/>
      <c r="V108" s="15"/>
      <c r="W108" s="15"/>
      <c r="X108" s="22"/>
      <c r="Y108" s="15"/>
    </row>
    <row r="109" spans="3:26" x14ac:dyDescent="0.2">
      <c r="C109" s="14"/>
      <c r="G109" s="17"/>
      <c r="H109" s="18"/>
      <c r="J109" s="14"/>
    </row>
    <row r="110" spans="3:26" x14ac:dyDescent="0.2">
      <c r="C110" s="14"/>
      <c r="H110" s="18"/>
      <c r="J110" s="14"/>
    </row>
    <row r="111" spans="3:26" x14ac:dyDescent="0.2">
      <c r="C111" s="14"/>
      <c r="G111" s="17"/>
      <c r="H111" s="18"/>
      <c r="J111" s="14"/>
    </row>
    <row r="112" spans="3:26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5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5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5" x14ac:dyDescent="0.2">
      <c r="C115" s="14"/>
      <c r="G115" s="17"/>
      <c r="H115" s="18"/>
      <c r="J115" s="14"/>
    </row>
    <row r="116" spans="3:25" x14ac:dyDescent="0.2">
      <c r="C116" s="14"/>
      <c r="H116" s="18"/>
      <c r="J116" s="14"/>
    </row>
    <row r="117" spans="3:25" x14ac:dyDescent="0.2">
      <c r="C117" s="14"/>
      <c r="H117" s="18"/>
      <c r="J117" s="14"/>
    </row>
    <row r="118" spans="3:25" x14ac:dyDescent="0.2">
      <c r="C118" s="14"/>
      <c r="H118" s="18"/>
      <c r="J118" s="14"/>
    </row>
    <row r="119" spans="3:25" x14ac:dyDescent="0.2">
      <c r="C119" s="14"/>
      <c r="H119" s="18"/>
      <c r="J119" s="14"/>
    </row>
    <row r="120" spans="3:25" x14ac:dyDescent="0.2">
      <c r="C120" s="14"/>
      <c r="H120" s="18"/>
      <c r="J120" s="14"/>
    </row>
    <row r="121" spans="3:25" x14ac:dyDescent="0.2">
      <c r="C121" s="14"/>
      <c r="G121" s="17"/>
      <c r="H121" s="18"/>
      <c r="J121" s="14"/>
    </row>
    <row r="122" spans="3:25" x14ac:dyDescent="0.2">
      <c r="C122" s="14"/>
      <c r="G122" s="17"/>
      <c r="H122" s="18"/>
      <c r="J122" s="14"/>
      <c r="N122" s="20"/>
      <c r="R122" s="15"/>
      <c r="S122" s="20"/>
      <c r="X122" s="22"/>
      <c r="Y122" s="15"/>
    </row>
    <row r="123" spans="3:25" x14ac:dyDescent="0.2">
      <c r="C123" s="14"/>
      <c r="H123" s="18"/>
      <c r="J123" s="14"/>
    </row>
    <row r="124" spans="3:25" x14ac:dyDescent="0.2">
      <c r="C124" s="14"/>
      <c r="G124" s="17"/>
      <c r="H124" s="18"/>
      <c r="J124" s="14"/>
      <c r="N124" s="20"/>
      <c r="P124" s="20"/>
      <c r="R124" s="22"/>
      <c r="S124" s="20"/>
      <c r="T124" s="15"/>
      <c r="U124" s="15"/>
      <c r="V124" s="15"/>
      <c r="W124" s="15"/>
      <c r="X124" s="22"/>
      <c r="Y124" s="15"/>
    </row>
    <row r="125" spans="3:25" x14ac:dyDescent="0.2">
      <c r="C125" s="14"/>
      <c r="G125" s="17"/>
      <c r="H125" s="18"/>
      <c r="J125" s="14"/>
    </row>
    <row r="126" spans="3:25" x14ac:dyDescent="0.2">
      <c r="C126" s="14"/>
      <c r="G126" s="17"/>
      <c r="H126" s="18"/>
      <c r="J126" s="14"/>
    </row>
    <row r="127" spans="3:25" x14ac:dyDescent="0.2">
      <c r="C127" s="14"/>
      <c r="H127" s="18"/>
      <c r="J127" s="14"/>
    </row>
    <row r="128" spans="3:25" x14ac:dyDescent="0.2">
      <c r="C128" s="14"/>
      <c r="H128" s="18"/>
      <c r="J128" s="14"/>
    </row>
    <row r="129" spans="3:26" x14ac:dyDescent="0.2">
      <c r="C129" s="14"/>
      <c r="H129" s="18"/>
      <c r="J129" s="14"/>
    </row>
    <row r="130" spans="3:26" x14ac:dyDescent="0.2">
      <c r="C130" s="14"/>
      <c r="H130" s="18"/>
      <c r="J130" s="14"/>
    </row>
    <row r="131" spans="3:26" x14ac:dyDescent="0.2">
      <c r="C131" s="14"/>
      <c r="H131" s="18"/>
      <c r="J131" s="14"/>
    </row>
    <row r="132" spans="3:26" x14ac:dyDescent="0.2">
      <c r="C132" s="14"/>
      <c r="G132" s="17"/>
      <c r="H132" s="18"/>
      <c r="J132" s="14"/>
    </row>
    <row r="133" spans="3:26" x14ac:dyDescent="0.2">
      <c r="C133" s="14"/>
      <c r="G133" s="17"/>
      <c r="H133" s="18"/>
      <c r="J133" s="14"/>
      <c r="N133" s="20"/>
      <c r="R133" s="15"/>
      <c r="S133" s="20"/>
      <c r="X133" s="22"/>
      <c r="Y133" s="15"/>
    </row>
    <row r="134" spans="3:26" x14ac:dyDescent="0.2">
      <c r="C134" s="14"/>
      <c r="G134" s="17"/>
      <c r="H134" s="18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6" x14ac:dyDescent="0.2">
      <c r="C135" s="14"/>
      <c r="G135" s="17"/>
      <c r="H135" s="18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6" x14ac:dyDescent="0.2">
      <c r="C136" s="14"/>
      <c r="G136" s="17"/>
      <c r="H136" s="18"/>
      <c r="J136" s="14"/>
    </row>
    <row r="137" spans="3:26" x14ac:dyDescent="0.2">
      <c r="C137" s="14"/>
      <c r="G137" s="17"/>
      <c r="H137" s="18"/>
      <c r="J137" s="14"/>
    </row>
    <row r="138" spans="3:26" x14ac:dyDescent="0.2">
      <c r="C138" s="14"/>
      <c r="H138" s="18"/>
      <c r="J138" s="14"/>
    </row>
    <row r="139" spans="3:26" x14ac:dyDescent="0.2">
      <c r="C139" s="14"/>
      <c r="H139" s="18"/>
      <c r="J139" s="14"/>
    </row>
    <row r="140" spans="3:26" x14ac:dyDescent="0.2">
      <c r="C140" s="14"/>
      <c r="H140" s="18"/>
      <c r="J140" s="14"/>
    </row>
    <row r="141" spans="3:26" x14ac:dyDescent="0.2">
      <c r="C141" s="14"/>
      <c r="G141" s="17"/>
      <c r="H141" s="18"/>
      <c r="J141" s="14"/>
      <c r="Z141" s="20"/>
    </row>
    <row r="142" spans="3:26" x14ac:dyDescent="0.2">
      <c r="C142" s="14"/>
      <c r="G142" s="17"/>
      <c r="H142" s="18"/>
      <c r="J142" s="14"/>
      <c r="N142" s="20"/>
    </row>
    <row r="143" spans="3:26" x14ac:dyDescent="0.2">
      <c r="C143" s="14"/>
      <c r="G143" s="17"/>
      <c r="H143" s="18"/>
      <c r="J143" s="14"/>
      <c r="N143" s="20"/>
    </row>
    <row r="144" spans="3:26" x14ac:dyDescent="0.2">
      <c r="C144" s="14"/>
      <c r="G144" s="17"/>
      <c r="H144" s="18"/>
      <c r="J144" s="14"/>
    </row>
    <row r="145" spans="3:25" x14ac:dyDescent="0.2">
      <c r="C145" s="14"/>
      <c r="G145" s="17"/>
      <c r="H145" s="18"/>
      <c r="J145" s="14"/>
      <c r="N145" s="20"/>
      <c r="R145" s="15"/>
      <c r="S145" s="20"/>
      <c r="X145" s="22"/>
      <c r="Y145" s="15"/>
    </row>
    <row r="146" spans="3:25" x14ac:dyDescent="0.2">
      <c r="C146" s="14"/>
      <c r="G146" s="17"/>
      <c r="H146" s="18"/>
      <c r="J146" s="14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8"/>
      <c r="J147" s="14"/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8"/>
      <c r="J148" s="14"/>
    </row>
    <row r="149" spans="3:25" x14ac:dyDescent="0.2">
      <c r="C149" s="14"/>
      <c r="G149" s="17"/>
      <c r="H149" s="18"/>
      <c r="J149" s="14"/>
    </row>
    <row r="150" spans="3:25" x14ac:dyDescent="0.2">
      <c r="C150" s="14"/>
      <c r="G150" s="17"/>
      <c r="H150" s="16"/>
      <c r="J150" s="14"/>
    </row>
    <row r="151" spans="3:25" x14ac:dyDescent="0.2">
      <c r="C151" s="14"/>
      <c r="G151" s="17"/>
      <c r="H151" s="16"/>
      <c r="J151" s="14"/>
      <c r="R151" s="26"/>
      <c r="S151" s="20"/>
      <c r="W151" s="14"/>
      <c r="X151" s="14"/>
      <c r="Y151" s="27"/>
    </row>
    <row r="152" spans="3:25" x14ac:dyDescent="0.2">
      <c r="C152" s="14"/>
      <c r="G152" s="17"/>
      <c r="H152" s="16"/>
      <c r="J152" s="14"/>
      <c r="R152" s="26"/>
      <c r="S152" s="20"/>
      <c r="X152" s="14"/>
    </row>
    <row r="153" spans="3:25" x14ac:dyDescent="0.2">
      <c r="C153" s="14"/>
      <c r="G153" s="17"/>
      <c r="H153" s="16"/>
      <c r="J153" s="14"/>
    </row>
    <row r="154" spans="3:25" x14ac:dyDescent="0.2">
      <c r="C154" s="14"/>
      <c r="G154" s="17"/>
      <c r="H154" s="16"/>
      <c r="J154" s="14"/>
      <c r="N154" s="20"/>
      <c r="R154" s="15"/>
      <c r="S154" s="20"/>
      <c r="X154" s="22"/>
      <c r="Y154" s="15"/>
    </row>
    <row r="155" spans="3:25" x14ac:dyDescent="0.2">
      <c r="C155" s="14"/>
      <c r="G155" s="17"/>
      <c r="H155" s="16"/>
      <c r="J155" s="14"/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C156" s="14"/>
      <c r="G156" s="17"/>
      <c r="H156" s="16"/>
      <c r="J156" s="14"/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C157" s="14"/>
    </row>
    <row r="158" spans="3:25" x14ac:dyDescent="0.2">
      <c r="C158" s="14"/>
    </row>
    <row r="159" spans="3:25" x14ac:dyDescent="0.2">
      <c r="C159" s="14"/>
      <c r="G159" s="17"/>
      <c r="H159" s="16"/>
      <c r="J159" s="14"/>
      <c r="R159" s="26"/>
      <c r="S159" s="20"/>
      <c r="W159" s="14"/>
      <c r="X159" s="14"/>
      <c r="Y159" s="27"/>
    </row>
    <row r="160" spans="3:25" x14ac:dyDescent="0.2">
      <c r="C160" s="14"/>
      <c r="G160" s="17"/>
      <c r="H160" s="16"/>
      <c r="J160" s="14"/>
      <c r="R160" s="26"/>
      <c r="S160" s="20"/>
      <c r="X160" s="14"/>
    </row>
    <row r="161" spans="3:25" x14ac:dyDescent="0.2">
      <c r="C161" s="14"/>
      <c r="G161" s="17"/>
      <c r="H161" s="16"/>
      <c r="J161" s="14"/>
    </row>
    <row r="162" spans="3:25" x14ac:dyDescent="0.2">
      <c r="C162" s="14"/>
      <c r="G162" s="17"/>
      <c r="H162" s="16"/>
      <c r="J162" s="14"/>
      <c r="N162" s="20"/>
      <c r="R162" s="15"/>
      <c r="S162" s="20"/>
      <c r="X162" s="22"/>
      <c r="Y162" s="15"/>
    </row>
    <row r="163" spans="3:25" x14ac:dyDescent="0.2">
      <c r="C163" s="14"/>
      <c r="G163" s="17"/>
      <c r="H163" s="16"/>
      <c r="J163" s="14"/>
      <c r="R163" s="22"/>
      <c r="S163" s="20"/>
      <c r="T163" s="15"/>
      <c r="U163" s="15"/>
      <c r="V163" s="15"/>
      <c r="W163" s="15"/>
      <c r="X163" s="22"/>
      <c r="Y163" s="15"/>
    </row>
    <row r="164" spans="3:25" x14ac:dyDescent="0.2">
      <c r="C164" s="14"/>
      <c r="G164" s="17"/>
      <c r="H164" s="16"/>
      <c r="J164" s="14"/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5" spans="3:25" x14ac:dyDescent="0.2">
      <c r="C165" s="14"/>
      <c r="G165" s="17"/>
      <c r="H165" s="16"/>
      <c r="J165" s="14"/>
      <c r="N165" s="20"/>
    </row>
    <row r="166" spans="3:25" x14ac:dyDescent="0.2">
      <c r="C166" s="14"/>
      <c r="N166" s="25"/>
      <c r="P166" s="25"/>
      <c r="R166" s="25"/>
      <c r="S166" s="25"/>
      <c r="X166" s="25"/>
    </row>
    <row r="167" spans="3:25" x14ac:dyDescent="0.2">
      <c r="C167" s="14"/>
    </row>
    <row r="168" spans="3:25" x14ac:dyDescent="0.2">
      <c r="C168" s="14"/>
      <c r="N168" s="20"/>
      <c r="R168" s="15"/>
      <c r="S168" s="20"/>
      <c r="X168" s="22"/>
      <c r="Y168" s="15"/>
    </row>
    <row r="169" spans="3:25" x14ac:dyDescent="0.2">
      <c r="C169" s="14"/>
      <c r="R169" s="22"/>
      <c r="S169" s="20"/>
      <c r="T169" s="15"/>
      <c r="U169" s="15"/>
      <c r="V169" s="15"/>
      <c r="W169" s="15"/>
      <c r="X169" s="22"/>
      <c r="Y169" s="15"/>
    </row>
    <row r="170" spans="3:25" x14ac:dyDescent="0.2"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1" spans="3:25" x14ac:dyDescent="0.2">
      <c r="N171" s="20"/>
    </row>
    <row r="172" spans="3:25" x14ac:dyDescent="0.2">
      <c r="N172" s="25"/>
      <c r="P172" s="25"/>
      <c r="R172" s="25"/>
      <c r="S172" s="25"/>
      <c r="X172" s="25"/>
    </row>
    <row r="174" spans="3:25" x14ac:dyDescent="0.2">
      <c r="N174" s="20"/>
      <c r="R174" s="15"/>
      <c r="S174" s="20"/>
      <c r="X174" s="22"/>
      <c r="Y174" s="15"/>
    </row>
    <row r="175" spans="3:25" x14ac:dyDescent="0.2">
      <c r="R175" s="22"/>
      <c r="S175" s="20"/>
      <c r="T175" s="15"/>
      <c r="U175" s="15"/>
      <c r="V175" s="15"/>
      <c r="W175" s="15"/>
      <c r="X175" s="22"/>
      <c r="Y175" s="15"/>
    </row>
    <row r="176" spans="3:25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80" spans="14:26" x14ac:dyDescent="0.2">
      <c r="R180" s="26"/>
      <c r="S180" s="20"/>
      <c r="W180" s="14"/>
      <c r="X180" s="14"/>
      <c r="Y180" s="27"/>
    </row>
    <row r="181" spans="14:26" x14ac:dyDescent="0.2">
      <c r="R181" s="26"/>
      <c r="S181" s="20"/>
      <c r="X181" s="14"/>
      <c r="Z181" s="20"/>
    </row>
    <row r="182" spans="14:26" x14ac:dyDescent="0.2">
      <c r="N182" s="20"/>
      <c r="R182" s="15"/>
      <c r="S182" s="20"/>
      <c r="X182" s="22"/>
      <c r="Y182" s="15"/>
    </row>
    <row r="183" spans="14:26" x14ac:dyDescent="0.2">
      <c r="R183" s="22"/>
      <c r="S183" s="20"/>
      <c r="T183" s="15"/>
      <c r="U183" s="15"/>
      <c r="V183" s="15"/>
      <c r="W183" s="15"/>
      <c r="X183" s="22"/>
      <c r="Y183" s="15"/>
    </row>
    <row r="184" spans="14:26" x14ac:dyDescent="0.2">
      <c r="N184" s="20"/>
      <c r="P184" s="20"/>
      <c r="R184" s="22"/>
      <c r="S184" s="20"/>
      <c r="T184" s="15"/>
      <c r="U184" s="15"/>
      <c r="V184" s="15"/>
      <c r="W184" s="15"/>
      <c r="X184" s="22"/>
      <c r="Y184" s="15"/>
    </row>
    <row r="186" spans="14:26" x14ac:dyDescent="0.2">
      <c r="R186" s="26"/>
      <c r="S186" s="20"/>
      <c r="W186" s="14"/>
      <c r="X186" s="14"/>
      <c r="Y186" s="27"/>
    </row>
    <row r="187" spans="14:26" x14ac:dyDescent="0.2">
      <c r="R187" s="26"/>
      <c r="S187" s="20"/>
      <c r="X187" s="14"/>
    </row>
    <row r="189" spans="14:26" x14ac:dyDescent="0.2">
      <c r="N189" s="20"/>
      <c r="R189" s="15"/>
      <c r="S189" s="20"/>
      <c r="X189" s="22"/>
      <c r="Y189" s="15"/>
    </row>
    <row r="190" spans="14:26" x14ac:dyDescent="0.2">
      <c r="R190" s="22"/>
      <c r="S190" s="20"/>
      <c r="T190" s="15"/>
      <c r="U190" s="15"/>
      <c r="V190" s="15"/>
      <c r="W190" s="15"/>
      <c r="X190" s="22"/>
      <c r="Y190" s="15"/>
    </row>
    <row r="191" spans="14:26" x14ac:dyDescent="0.2">
      <c r="N191" s="20"/>
      <c r="P191" s="20"/>
      <c r="R191" s="22"/>
      <c r="S191" s="20"/>
      <c r="T191" s="15"/>
      <c r="U191" s="15"/>
      <c r="V191" s="15"/>
      <c r="W191" s="15"/>
      <c r="X191" s="22"/>
      <c r="Y191" s="15"/>
    </row>
    <row r="192" spans="14:26" x14ac:dyDescent="0.2">
      <c r="N192" s="20"/>
    </row>
    <row r="193" spans="14:25" x14ac:dyDescent="0.2">
      <c r="N193" s="25"/>
      <c r="P193" s="25"/>
      <c r="R193" s="25"/>
      <c r="S193" s="25"/>
      <c r="X193" s="25"/>
    </row>
    <row r="195" spans="14:25" x14ac:dyDescent="0.2">
      <c r="N195" s="20"/>
      <c r="R195" s="15"/>
      <c r="S195" s="20"/>
      <c r="X195" s="22"/>
      <c r="Y195" s="15"/>
    </row>
    <row r="196" spans="14:25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5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203" spans="14:25" x14ac:dyDescent="0.2">
      <c r="R203" s="26"/>
      <c r="S203" s="20"/>
      <c r="W203" s="14"/>
      <c r="X203" s="14"/>
      <c r="Y203" s="27"/>
    </row>
    <row r="204" spans="14:25" x14ac:dyDescent="0.2">
      <c r="R204" s="26"/>
      <c r="S204" s="20"/>
      <c r="X204" s="14"/>
    </row>
    <row r="206" spans="14:25" x14ac:dyDescent="0.2">
      <c r="N206" s="20"/>
      <c r="R206" s="15"/>
      <c r="S206" s="20"/>
      <c r="X206" s="22"/>
      <c r="Y206" s="15"/>
    </row>
    <row r="207" spans="14:25" x14ac:dyDescent="0.2">
      <c r="R207" s="22"/>
      <c r="S207" s="20"/>
      <c r="T207" s="15"/>
      <c r="U207" s="15"/>
      <c r="V207" s="15"/>
      <c r="W207" s="15"/>
      <c r="X207" s="22"/>
      <c r="Y207" s="15"/>
    </row>
    <row r="208" spans="14:25" x14ac:dyDescent="0.2">
      <c r="N208" s="20"/>
      <c r="P208" s="20"/>
      <c r="R208" s="22"/>
      <c r="S208" s="20"/>
      <c r="T208" s="15"/>
      <c r="U208" s="15"/>
      <c r="V208" s="15"/>
      <c r="W208" s="15"/>
      <c r="X208" s="22"/>
      <c r="Y208" s="15"/>
    </row>
    <row r="210" spans="14:26" x14ac:dyDescent="0.2">
      <c r="R210" s="26"/>
      <c r="S210" s="20"/>
      <c r="W210" s="14"/>
      <c r="X210" s="14"/>
      <c r="Y210" s="27"/>
    </row>
    <row r="211" spans="14:26" x14ac:dyDescent="0.2">
      <c r="R211" s="26"/>
      <c r="S211" s="20"/>
      <c r="X211" s="14"/>
    </row>
    <row r="213" spans="14:26" x14ac:dyDescent="0.2">
      <c r="N213" s="20"/>
      <c r="R213" s="15"/>
      <c r="S213" s="20"/>
      <c r="X213" s="22"/>
      <c r="Y213" s="15"/>
    </row>
    <row r="214" spans="14:26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6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17" spans="14:26" x14ac:dyDescent="0.2">
      <c r="R217" s="26"/>
      <c r="S217" s="20"/>
      <c r="W217" s="14"/>
      <c r="X217" s="14"/>
      <c r="Y217" s="27"/>
    </row>
    <row r="218" spans="14:26" x14ac:dyDescent="0.2">
      <c r="R218" s="26"/>
      <c r="S218" s="20"/>
      <c r="X218" s="14"/>
    </row>
    <row r="222" spans="14:26" x14ac:dyDescent="0.2">
      <c r="Z222" s="20"/>
    </row>
    <row r="223" spans="14:26" x14ac:dyDescent="0.2">
      <c r="N223" s="20"/>
    </row>
    <row r="224" spans="14:26" x14ac:dyDescent="0.2">
      <c r="N224" s="20"/>
    </row>
    <row r="226" spans="14:25" x14ac:dyDescent="0.2">
      <c r="N226" s="20"/>
      <c r="R226" s="15"/>
      <c r="S226" s="20"/>
      <c r="X226" s="22"/>
      <c r="Y226" s="15"/>
    </row>
    <row r="227" spans="14:25" x14ac:dyDescent="0.2"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  <c r="P228" s="20"/>
      <c r="R228" s="22"/>
      <c r="S228" s="20"/>
      <c r="T228" s="15"/>
      <c r="U228" s="15"/>
      <c r="V228" s="15"/>
      <c r="W228" s="15"/>
      <c r="X228" s="22"/>
      <c r="Y228" s="15"/>
    </row>
    <row r="230" spans="14:25" x14ac:dyDescent="0.2">
      <c r="R230" s="26"/>
      <c r="S230" s="20"/>
      <c r="W230" s="14"/>
      <c r="X230" s="14"/>
      <c r="Y230" s="27"/>
    </row>
    <row r="231" spans="14:25" x14ac:dyDescent="0.2">
      <c r="R231" s="26"/>
      <c r="S231" s="20"/>
      <c r="X231" s="14"/>
    </row>
    <row r="233" spans="14:25" x14ac:dyDescent="0.2">
      <c r="N233" s="20"/>
      <c r="R233" s="15"/>
      <c r="S233" s="20"/>
      <c r="X233" s="22"/>
      <c r="Y233" s="15"/>
    </row>
    <row r="234" spans="14:25" x14ac:dyDescent="0.2"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  <c r="P235" s="20"/>
      <c r="R235" s="22"/>
      <c r="S235" s="20"/>
      <c r="T235" s="15"/>
      <c r="U235" s="15"/>
      <c r="V235" s="15"/>
      <c r="W235" s="15"/>
      <c r="X235" s="22"/>
      <c r="Y235" s="15"/>
    </row>
    <row r="240" spans="14:25" x14ac:dyDescent="0.2">
      <c r="R240" s="26"/>
      <c r="S240" s="20"/>
      <c r="W240" s="14"/>
      <c r="X240" s="14"/>
      <c r="Y240" s="27"/>
    </row>
    <row r="241" spans="14:25" x14ac:dyDescent="0.2">
      <c r="R241" s="26"/>
      <c r="S241" s="20"/>
      <c r="X241" s="14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</row>
    <row r="247" spans="14:25" x14ac:dyDescent="0.2">
      <c r="N247" s="25"/>
      <c r="P247" s="25"/>
      <c r="R247" s="25"/>
      <c r="S247" s="25"/>
      <c r="X247" s="25"/>
    </row>
    <row r="249" spans="14:25" x14ac:dyDescent="0.2">
      <c r="N249" s="20"/>
      <c r="R249" s="15"/>
      <c r="S249" s="20"/>
      <c r="X249" s="22"/>
      <c r="Y249" s="15"/>
    </row>
    <row r="250" spans="14:25" x14ac:dyDescent="0.2"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</row>
    <row r="253" spans="14:25" x14ac:dyDescent="0.2">
      <c r="N253" s="25"/>
      <c r="P253" s="25"/>
      <c r="R253" s="25"/>
      <c r="S253" s="25"/>
      <c r="X253" s="25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</row>
    <row r="260" spans="14:25" x14ac:dyDescent="0.2">
      <c r="N260" s="20"/>
      <c r="R260" s="15"/>
      <c r="S260" s="20"/>
      <c r="X260" s="22"/>
      <c r="Y260" s="15"/>
    </row>
    <row r="261" spans="14:25" x14ac:dyDescent="0.2">
      <c r="R261" s="22"/>
      <c r="S261" s="20"/>
      <c r="T261" s="15"/>
      <c r="U261" s="15"/>
      <c r="V261" s="15"/>
      <c r="W261" s="15"/>
      <c r="X261" s="22"/>
      <c r="Y261" s="15"/>
    </row>
    <row r="262" spans="14:25" x14ac:dyDescent="0.2">
      <c r="N262" s="20"/>
      <c r="P262" s="20"/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</row>
    <row r="264" spans="14:25" x14ac:dyDescent="0.2">
      <c r="N264" s="25"/>
      <c r="P264" s="25"/>
      <c r="R264" s="25"/>
      <c r="S264" s="25"/>
      <c r="X264" s="25"/>
    </row>
    <row r="266" spans="14:25" x14ac:dyDescent="0.2">
      <c r="N266" s="20"/>
      <c r="R266" s="15"/>
      <c r="S266" s="20"/>
      <c r="X266" s="22"/>
      <c r="Y266" s="15"/>
    </row>
    <row r="267" spans="14:25" x14ac:dyDescent="0.2">
      <c r="R267" s="22"/>
      <c r="S267" s="20"/>
      <c r="T267" s="15"/>
      <c r="U267" s="15"/>
      <c r="V267" s="15"/>
      <c r="W267" s="15"/>
      <c r="X267" s="22"/>
      <c r="Y267" s="15"/>
    </row>
    <row r="268" spans="14:25" x14ac:dyDescent="0.2">
      <c r="N268" s="20"/>
      <c r="P268" s="20"/>
      <c r="R268" s="22"/>
      <c r="S268" s="20"/>
      <c r="T268" s="15"/>
      <c r="U268" s="15"/>
      <c r="V268" s="15"/>
      <c r="W268" s="15"/>
      <c r="X268" s="22"/>
      <c r="Y268" s="15"/>
    </row>
    <row r="270" spans="14:25" x14ac:dyDescent="0.2">
      <c r="R270" s="26"/>
      <c r="S270" s="20"/>
      <c r="W270" s="14"/>
      <c r="X270" s="14"/>
      <c r="Y270" s="27"/>
    </row>
    <row r="271" spans="14:25" x14ac:dyDescent="0.2">
      <c r="R271" s="26"/>
      <c r="S271" s="20"/>
      <c r="X271" s="14"/>
    </row>
    <row r="274" spans="14:25" x14ac:dyDescent="0.2">
      <c r="N274" s="25"/>
      <c r="P274" s="25"/>
      <c r="R274" s="25"/>
      <c r="S274" s="25"/>
      <c r="X274" s="25"/>
    </row>
    <row r="276" spans="14:25" x14ac:dyDescent="0.2">
      <c r="N276" s="20"/>
      <c r="R276" s="15"/>
      <c r="S276" s="20"/>
      <c r="X276" s="22"/>
      <c r="Y276" s="15"/>
    </row>
    <row r="277" spans="14:25" x14ac:dyDescent="0.2">
      <c r="R277" s="22"/>
      <c r="S277" s="20"/>
      <c r="T277" s="15"/>
      <c r="U277" s="15"/>
      <c r="V277" s="15"/>
      <c r="W277" s="15"/>
      <c r="X277" s="22"/>
      <c r="Y277" s="15"/>
    </row>
    <row r="278" spans="14:25" x14ac:dyDescent="0.2">
      <c r="N278" s="20"/>
      <c r="P278" s="20"/>
      <c r="R278" s="22"/>
      <c r="S278" s="20"/>
      <c r="T278" s="15"/>
      <c r="U278" s="15"/>
      <c r="V278" s="15"/>
      <c r="W278" s="15"/>
      <c r="X278" s="22"/>
      <c r="Y278" s="15"/>
    </row>
    <row r="280" spans="14:25" x14ac:dyDescent="0.2">
      <c r="R280" s="26"/>
      <c r="S280" s="20"/>
      <c r="W280" s="14"/>
      <c r="X280" s="14"/>
      <c r="Y280" s="27"/>
    </row>
    <row r="281" spans="14:25" x14ac:dyDescent="0.2">
      <c r="R281" s="26"/>
      <c r="S281" s="20"/>
      <c r="X281" s="14"/>
    </row>
    <row r="283" spans="14:25" x14ac:dyDescent="0.2">
      <c r="N283" s="20"/>
      <c r="R283" s="15"/>
      <c r="S283" s="20"/>
      <c r="X283" s="22"/>
      <c r="Y283" s="15"/>
    </row>
    <row r="284" spans="14:25" x14ac:dyDescent="0.2">
      <c r="R284" s="22"/>
      <c r="S284" s="20"/>
      <c r="T284" s="15"/>
      <c r="U284" s="15"/>
      <c r="V284" s="15"/>
      <c r="W284" s="15"/>
      <c r="X284" s="22"/>
      <c r="Y284" s="15"/>
    </row>
    <row r="285" spans="14:25" x14ac:dyDescent="0.2">
      <c r="N285" s="20"/>
      <c r="P285" s="20"/>
      <c r="R285" s="22"/>
      <c r="S285" s="20"/>
      <c r="T285" s="15"/>
      <c r="U285" s="15"/>
      <c r="V285" s="15"/>
      <c r="W285" s="15"/>
      <c r="X285" s="22"/>
      <c r="Y285" s="15"/>
    </row>
    <row r="287" spans="14:25" x14ac:dyDescent="0.2">
      <c r="R287" s="26"/>
      <c r="S287" s="20"/>
      <c r="W287" s="14"/>
      <c r="X287" s="14"/>
      <c r="Y287" s="27"/>
    </row>
    <row r="288" spans="14:25" x14ac:dyDescent="0.2">
      <c r="R288" s="26"/>
      <c r="S288" s="20"/>
      <c r="X288" s="14"/>
    </row>
    <row r="290" spans="14:26" x14ac:dyDescent="0.2">
      <c r="N290" s="20"/>
      <c r="R290" s="15"/>
      <c r="S290" s="20"/>
      <c r="X290" s="22"/>
      <c r="Y290" s="15"/>
    </row>
    <row r="291" spans="14:26" x14ac:dyDescent="0.2">
      <c r="R291" s="22"/>
      <c r="S291" s="20"/>
      <c r="T291" s="15"/>
      <c r="U291" s="15"/>
      <c r="V291" s="15"/>
      <c r="W291" s="15"/>
      <c r="X291" s="22"/>
      <c r="Y291" s="15"/>
    </row>
    <row r="292" spans="14:26" x14ac:dyDescent="0.2"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4" spans="14:26" x14ac:dyDescent="0.2">
      <c r="R294" s="26"/>
      <c r="S294" s="20"/>
      <c r="W294" s="14"/>
      <c r="X294" s="14"/>
      <c r="Y294" s="27"/>
    </row>
    <row r="295" spans="14:26" x14ac:dyDescent="0.2">
      <c r="R295" s="26"/>
      <c r="S295" s="20"/>
      <c r="X295" s="14"/>
    </row>
    <row r="304" spans="14:26" x14ac:dyDescent="0.2">
      <c r="Z304" s="20"/>
    </row>
    <row r="305" spans="14:25" x14ac:dyDescent="0.2">
      <c r="N305" s="20"/>
    </row>
    <row r="306" spans="14:25" x14ac:dyDescent="0.2">
      <c r="N306" s="20"/>
    </row>
    <row r="308" spans="14:25" x14ac:dyDescent="0.2">
      <c r="N308" s="20"/>
      <c r="R308" s="15"/>
      <c r="S308" s="20"/>
      <c r="X308" s="22"/>
      <c r="Y308" s="15"/>
    </row>
    <row r="309" spans="14:25" x14ac:dyDescent="0.2">
      <c r="R309" s="22"/>
      <c r="S309" s="20"/>
      <c r="T309" s="15"/>
      <c r="U309" s="15"/>
      <c r="V309" s="15"/>
      <c r="W309" s="15"/>
      <c r="X309" s="22"/>
      <c r="Y309" s="15"/>
    </row>
    <row r="310" spans="14:25" x14ac:dyDescent="0.2">
      <c r="N310" s="20"/>
      <c r="P310" s="20"/>
      <c r="R310" s="22"/>
      <c r="S310" s="20"/>
      <c r="T310" s="15"/>
      <c r="U310" s="15"/>
      <c r="V310" s="15"/>
      <c r="W310" s="15"/>
      <c r="X310" s="22"/>
      <c r="Y310" s="15"/>
    </row>
    <row r="316" spans="14:25" x14ac:dyDescent="0.2">
      <c r="R316" s="26"/>
      <c r="S316" s="20"/>
      <c r="W316" s="14"/>
      <c r="X316" s="14"/>
      <c r="Y316" s="27"/>
    </row>
    <row r="317" spans="14:25" x14ac:dyDescent="0.2">
      <c r="R317" s="26"/>
      <c r="S317" s="20"/>
      <c r="X317" s="14"/>
    </row>
    <row r="319" spans="14:25" x14ac:dyDescent="0.2">
      <c r="N319" s="20"/>
      <c r="R319" s="15"/>
      <c r="S319" s="20"/>
      <c r="X319" s="22"/>
      <c r="Y319" s="15"/>
    </row>
    <row r="320" spans="14:25" x14ac:dyDescent="0.2">
      <c r="R320" s="22"/>
      <c r="S320" s="20"/>
      <c r="T320" s="15"/>
      <c r="U320" s="15"/>
      <c r="V320" s="15"/>
      <c r="W320" s="15"/>
      <c r="X320" s="22"/>
      <c r="Y320" s="15"/>
    </row>
    <row r="321" spans="14:25" x14ac:dyDescent="0.2"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8" spans="14:25" x14ac:dyDescent="0.2">
      <c r="R328" s="26"/>
      <c r="S328" s="20"/>
      <c r="W328" s="14"/>
      <c r="X328" s="14"/>
      <c r="Y328" s="27"/>
    </row>
    <row r="329" spans="14:25" x14ac:dyDescent="0.2">
      <c r="R329" s="26"/>
      <c r="S329" s="20"/>
      <c r="X329" s="14"/>
    </row>
    <row r="331" spans="14:25" x14ac:dyDescent="0.2">
      <c r="N331" s="20"/>
      <c r="R331" s="15"/>
      <c r="S331" s="20"/>
      <c r="X331" s="22"/>
      <c r="Y331" s="15"/>
    </row>
    <row r="332" spans="14:25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5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6" spans="14:25" x14ac:dyDescent="0.2">
      <c r="R336" s="26"/>
      <c r="S336" s="20"/>
      <c r="W336" s="14"/>
      <c r="X336" s="14"/>
      <c r="Y336" s="27"/>
    </row>
    <row r="337" spans="14:26" x14ac:dyDescent="0.2">
      <c r="R337" s="26"/>
      <c r="S337" s="20"/>
      <c r="X337" s="14"/>
    </row>
    <row r="339" spans="14:26" x14ac:dyDescent="0.2">
      <c r="N339" s="20"/>
      <c r="R339" s="15"/>
      <c r="S339" s="20"/>
      <c r="X339" s="22"/>
      <c r="Y339" s="15"/>
    </row>
    <row r="340" spans="14:26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6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14:26" x14ac:dyDescent="0.2">
      <c r="N342" s="20"/>
    </row>
    <row r="343" spans="14:26" x14ac:dyDescent="0.2">
      <c r="N343" s="25"/>
      <c r="P343" s="25"/>
      <c r="R343" s="25"/>
      <c r="S343" s="25"/>
      <c r="X343" s="25"/>
      <c r="Z343" s="20"/>
    </row>
    <row r="344" spans="14:26" x14ac:dyDescent="0.2">
      <c r="N344" s="20"/>
      <c r="R344" s="15"/>
      <c r="S344" s="20"/>
      <c r="X344" s="22"/>
      <c r="Y344" s="15"/>
    </row>
    <row r="345" spans="14:26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6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48" spans="14:26" x14ac:dyDescent="0.2">
      <c r="R348" s="26"/>
      <c r="S348" s="20"/>
      <c r="W348" s="14"/>
      <c r="X348" s="14"/>
      <c r="Y348" s="27"/>
    </row>
    <row r="349" spans="14:26" x14ac:dyDescent="0.2">
      <c r="R349" s="26"/>
      <c r="S349" s="20"/>
      <c r="X349" s="14"/>
    </row>
    <row r="351" spans="14:26" x14ac:dyDescent="0.2">
      <c r="N351" s="20"/>
      <c r="R351" s="15"/>
      <c r="S351" s="20"/>
      <c r="X351" s="22"/>
      <c r="Y351" s="15"/>
    </row>
    <row r="352" spans="14:26" x14ac:dyDescent="0.2">
      <c r="R352" s="22"/>
      <c r="S352" s="20"/>
      <c r="T352" s="15"/>
      <c r="U352" s="15"/>
      <c r="V352" s="15"/>
      <c r="W352" s="15"/>
      <c r="X352" s="22"/>
      <c r="Y352" s="15"/>
    </row>
    <row r="353" spans="14:25" x14ac:dyDescent="0.2">
      <c r="N353" s="20"/>
      <c r="P353" s="20"/>
      <c r="R353" s="22"/>
      <c r="S353" s="20"/>
      <c r="T353" s="15"/>
      <c r="U353" s="15"/>
      <c r="V353" s="15"/>
      <c r="W353" s="15"/>
      <c r="X353" s="22"/>
      <c r="Y353" s="15"/>
    </row>
    <row r="354" spans="14:25" x14ac:dyDescent="0.2">
      <c r="N354" s="20"/>
    </row>
    <row r="355" spans="14:25" x14ac:dyDescent="0.2">
      <c r="N355" s="25"/>
      <c r="P355" s="25"/>
      <c r="R355" s="25"/>
      <c r="S355" s="25"/>
      <c r="X355" s="25"/>
    </row>
    <row r="357" spans="14:25" x14ac:dyDescent="0.2">
      <c r="N357" s="20"/>
      <c r="R357" s="15"/>
      <c r="S357" s="20"/>
      <c r="X357" s="22"/>
      <c r="Y357" s="15"/>
    </row>
    <row r="358" spans="14:25" x14ac:dyDescent="0.2">
      <c r="R358" s="22"/>
      <c r="S358" s="20"/>
      <c r="T358" s="15"/>
      <c r="U358" s="15"/>
      <c r="V358" s="15"/>
      <c r="W358" s="15"/>
      <c r="X358" s="22"/>
      <c r="Y358" s="15"/>
    </row>
    <row r="359" spans="14:25" x14ac:dyDescent="0.2">
      <c r="N359" s="20"/>
      <c r="P359" s="20"/>
      <c r="R359" s="22"/>
      <c r="S359" s="20"/>
      <c r="T359" s="15"/>
      <c r="U359" s="15"/>
      <c r="V359" s="15"/>
      <c r="W359" s="15"/>
      <c r="X359" s="22"/>
      <c r="Y359" s="15"/>
    </row>
    <row r="361" spans="14:25" x14ac:dyDescent="0.2">
      <c r="R361" s="26"/>
      <c r="S361" s="20"/>
      <c r="W361" s="14"/>
      <c r="X361" s="14"/>
      <c r="Y361" s="27"/>
    </row>
    <row r="362" spans="14:25" x14ac:dyDescent="0.2">
      <c r="R362" s="26"/>
      <c r="S362" s="20"/>
      <c r="X362" s="14"/>
    </row>
    <row r="365" spans="14:25" x14ac:dyDescent="0.2">
      <c r="N365" s="25"/>
      <c r="P365" s="25"/>
      <c r="R365" s="25"/>
      <c r="S365" s="25"/>
      <c r="X365" s="25"/>
    </row>
    <row r="367" spans="14:25" x14ac:dyDescent="0.2">
      <c r="N367" s="20"/>
      <c r="R367" s="15"/>
      <c r="S367" s="20"/>
      <c r="X367" s="22"/>
      <c r="Y367" s="15"/>
    </row>
    <row r="368" spans="14:25" x14ac:dyDescent="0.2">
      <c r="R368" s="22"/>
      <c r="S368" s="20"/>
      <c r="T368" s="15"/>
      <c r="U368" s="15"/>
      <c r="V368" s="15"/>
      <c r="W368" s="15"/>
      <c r="X368" s="22"/>
      <c r="Y368" s="15"/>
    </row>
    <row r="369" spans="14:25" x14ac:dyDescent="0.2">
      <c r="N369" s="20"/>
      <c r="P369" s="20"/>
      <c r="R369" s="22"/>
      <c r="S369" s="20"/>
      <c r="T369" s="15"/>
      <c r="U369" s="15"/>
      <c r="V369" s="15"/>
      <c r="W369" s="15"/>
      <c r="X369" s="22"/>
      <c r="Y369" s="15"/>
    </row>
    <row r="370" spans="14:25" x14ac:dyDescent="0.2">
      <c r="N370" s="20"/>
    </row>
    <row r="371" spans="14:25" x14ac:dyDescent="0.2">
      <c r="N371" s="25"/>
      <c r="P371" s="25"/>
      <c r="R371" s="25"/>
      <c r="S371" s="25"/>
      <c r="X371" s="25"/>
    </row>
    <row r="373" spans="14:25" x14ac:dyDescent="0.2">
      <c r="N373" s="20"/>
      <c r="R373" s="15"/>
      <c r="S373" s="20"/>
      <c r="X373" s="22"/>
      <c r="Y373" s="15"/>
    </row>
    <row r="374" spans="14:25" x14ac:dyDescent="0.2">
      <c r="R374" s="22"/>
      <c r="S374" s="20"/>
      <c r="T374" s="15"/>
      <c r="U374" s="15"/>
      <c r="V374" s="15"/>
      <c r="W374" s="15"/>
      <c r="X374" s="22"/>
      <c r="Y374" s="15"/>
    </row>
    <row r="375" spans="14:25" x14ac:dyDescent="0.2">
      <c r="N375" s="20"/>
      <c r="P375" s="20"/>
      <c r="R375" s="22"/>
      <c r="S375" s="20"/>
      <c r="T375" s="15"/>
      <c r="U375" s="15"/>
      <c r="V375" s="15"/>
      <c r="W375" s="15"/>
      <c r="X375" s="22"/>
      <c r="Y375" s="15"/>
    </row>
    <row r="379" spans="14:25" x14ac:dyDescent="0.2">
      <c r="R379" s="26"/>
      <c r="S379" s="20"/>
      <c r="W379" s="14"/>
      <c r="X379" s="14"/>
      <c r="Y379" s="27"/>
    </row>
    <row r="380" spans="14:25" x14ac:dyDescent="0.2">
      <c r="R380" s="26"/>
      <c r="S380" s="20"/>
      <c r="X380" s="14"/>
    </row>
    <row r="382" spans="14:25" x14ac:dyDescent="0.2">
      <c r="N382" s="20"/>
      <c r="R382" s="15"/>
      <c r="S382" s="20"/>
      <c r="X382" s="22"/>
      <c r="Y382" s="15"/>
    </row>
    <row r="383" spans="14:25" x14ac:dyDescent="0.2">
      <c r="R383" s="22"/>
      <c r="S383" s="20"/>
      <c r="T383" s="15"/>
      <c r="U383" s="15"/>
      <c r="V383" s="15"/>
      <c r="W383" s="15"/>
      <c r="X383" s="22"/>
      <c r="Y383" s="15"/>
    </row>
    <row r="384" spans="14:25" x14ac:dyDescent="0.2">
      <c r="N384" s="20"/>
      <c r="P384" s="20"/>
      <c r="R384" s="22"/>
      <c r="S384" s="20"/>
      <c r="T384" s="15"/>
      <c r="U384" s="15"/>
      <c r="V384" s="15"/>
      <c r="W384" s="15"/>
      <c r="X384" s="22"/>
      <c r="Y384" s="15"/>
    </row>
    <row r="386" spans="18:26" x14ac:dyDescent="0.2">
      <c r="R386" s="26"/>
      <c r="S386" s="20"/>
      <c r="W386" s="14"/>
      <c r="X386" s="14"/>
      <c r="Y386" s="27"/>
    </row>
    <row r="387" spans="18:26" x14ac:dyDescent="0.2">
      <c r="R387" s="26"/>
      <c r="S387" s="20"/>
      <c r="X387" s="14"/>
      <c r="Y387" s="27"/>
      <c r="Z387" s="20"/>
    </row>
  </sheetData>
  <phoneticPr fontId="9" type="noConversion"/>
  <printOptions horizontalCentered="1"/>
  <pageMargins left="0.5" right="0" top="0.75" bottom="0" header="0" footer="0.25"/>
  <pageSetup scale="76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Z362"/>
  <sheetViews>
    <sheetView showGridLines="0" zoomScaleNormal="50" zoomScaleSheetLayoutView="100" workbookViewId="0">
      <pane ySplit="8" topLeftCell="A9" activePane="bottomLeft" state="frozenSplit"/>
      <selection activeCell="B6" sqref="B6"/>
      <selection pane="bottomLeft" activeCell="B6" sqref="B6"/>
    </sheetView>
  </sheetViews>
  <sheetFormatPr defaultColWidth="9.77734375" defaultRowHeight="10" x14ac:dyDescent="0.2"/>
  <cols>
    <col min="1" max="1" width="23.109375" style="11" customWidth="1"/>
    <col min="2" max="2" width="53.6640625" style="20" bestFit="1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9" width="13.77734375" style="11" customWidth="1"/>
    <col min="10" max="10" width="15.77734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0.5" x14ac:dyDescent="0.25">
      <c r="A1" s="28"/>
      <c r="B1" s="3"/>
      <c r="C1" s="1"/>
      <c r="D1" s="1"/>
      <c r="E1" s="43"/>
      <c r="F1" s="43"/>
      <c r="G1" s="1"/>
      <c r="H1" s="1"/>
      <c r="I1" s="1"/>
      <c r="J1" s="1"/>
      <c r="K1" s="1"/>
    </row>
    <row r="2" spans="1:11" ht="13" x14ac:dyDescent="0.3">
      <c r="A2" s="40" t="s">
        <v>0</v>
      </c>
      <c r="B2" s="3"/>
      <c r="C2" s="13"/>
      <c r="D2" s="12"/>
      <c r="E2" s="114"/>
      <c r="F2" s="114"/>
      <c r="G2" s="13"/>
      <c r="H2" s="13"/>
      <c r="I2" s="13"/>
      <c r="J2" s="13"/>
      <c r="K2" s="1"/>
    </row>
    <row r="3" spans="1:11" ht="13" x14ac:dyDescent="0.3">
      <c r="A3" s="41" t="s">
        <v>362</v>
      </c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43"/>
      <c r="F4" s="43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43"/>
      <c r="F5" s="43"/>
      <c r="G5" s="1"/>
      <c r="H5" s="1"/>
      <c r="I5" s="1"/>
      <c r="J5" s="1"/>
      <c r="K5" s="1"/>
    </row>
    <row r="6" spans="1:11" s="33" customFormat="1" ht="11.5" x14ac:dyDescent="0.25">
      <c r="A6" s="30"/>
      <c r="B6" s="30"/>
      <c r="C6" s="44" t="s">
        <v>1</v>
      </c>
      <c r="D6" s="44" t="s">
        <v>2</v>
      </c>
      <c r="E6" s="115" t="s">
        <v>3</v>
      </c>
      <c r="F6" s="115" t="s">
        <v>4</v>
      </c>
      <c r="G6" s="31" t="s">
        <v>5</v>
      </c>
      <c r="H6" s="31" t="s">
        <v>6</v>
      </c>
      <c r="I6" s="44" t="s">
        <v>7</v>
      </c>
      <c r="J6" s="31" t="s">
        <v>8</v>
      </c>
      <c r="K6" s="32"/>
    </row>
    <row r="7" spans="1:11" s="33" customFormat="1" ht="11.5" x14ac:dyDescent="0.25">
      <c r="A7" s="34" t="s">
        <v>9</v>
      </c>
      <c r="B7" s="30"/>
      <c r="C7" s="45" t="s">
        <v>10</v>
      </c>
      <c r="D7" s="46"/>
      <c r="E7" s="116" t="s">
        <v>11</v>
      </c>
      <c r="F7" s="116" t="s">
        <v>12</v>
      </c>
      <c r="G7" s="35" t="s">
        <v>13</v>
      </c>
      <c r="H7" s="35" t="s">
        <v>14</v>
      </c>
      <c r="I7" s="46"/>
      <c r="J7" s="35" t="s">
        <v>15</v>
      </c>
      <c r="K7" s="32"/>
    </row>
    <row r="8" spans="1:11" s="33" customFormat="1" ht="11.5" x14ac:dyDescent="0.25">
      <c r="A8" s="36" t="s">
        <v>16</v>
      </c>
      <c r="B8" s="36" t="s">
        <v>17</v>
      </c>
      <c r="C8" s="47" t="s">
        <v>360</v>
      </c>
      <c r="D8" s="47" t="s">
        <v>361</v>
      </c>
      <c r="E8" s="117" t="s">
        <v>361</v>
      </c>
      <c r="F8" s="117" t="s">
        <v>18</v>
      </c>
      <c r="G8" s="37" t="s">
        <v>19</v>
      </c>
      <c r="H8" s="37" t="s">
        <v>20</v>
      </c>
      <c r="I8" s="47" t="s">
        <v>21</v>
      </c>
      <c r="J8" s="38" t="s">
        <v>340</v>
      </c>
      <c r="K8" s="32"/>
    </row>
    <row r="9" spans="1:11" s="33" customFormat="1" ht="11.5" x14ac:dyDescent="0.25">
      <c r="A9" s="34"/>
      <c r="B9" s="30"/>
      <c r="C9" s="34"/>
      <c r="D9" s="34"/>
      <c r="E9" s="118"/>
      <c r="F9" s="118"/>
      <c r="G9" s="34"/>
      <c r="H9" s="34"/>
      <c r="I9" s="34"/>
      <c r="J9" s="34"/>
      <c r="K9" s="32"/>
    </row>
    <row r="10" spans="1:11" ht="10.5" x14ac:dyDescent="0.25">
      <c r="A10" s="29" t="s">
        <v>50</v>
      </c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ht="10.5" x14ac:dyDescent="0.25">
      <c r="A11" s="29"/>
      <c r="B11" s="3"/>
      <c r="C11" s="4"/>
      <c r="D11" s="5"/>
      <c r="E11" s="6"/>
      <c r="F11" s="6"/>
      <c r="G11" s="7"/>
      <c r="H11" s="6"/>
      <c r="I11" s="8"/>
      <c r="J11" s="8"/>
      <c r="K11" s="1"/>
    </row>
    <row r="12" spans="1:11" customFormat="1" ht="10.5" x14ac:dyDescent="0.25">
      <c r="A12" s="55" t="s">
        <v>49</v>
      </c>
      <c r="B12" s="56" t="s">
        <v>120</v>
      </c>
      <c r="C12" s="48">
        <v>4804136</v>
      </c>
      <c r="D12" s="64">
        <v>37778</v>
      </c>
      <c r="E12" s="69">
        <v>3677</v>
      </c>
      <c r="F12" s="57">
        <v>5210</v>
      </c>
      <c r="G12" s="66">
        <f>ROUND(F12/E12,5)</f>
        <v>1.41692</v>
      </c>
      <c r="H12" s="51">
        <f>ROUND(C12/I12*G12,2)</f>
        <v>359.74</v>
      </c>
      <c r="I12" s="62">
        <v>18922</v>
      </c>
      <c r="J12" s="52">
        <f>ROUND(C12*G12,0)*(1.013)</f>
        <v>6895567.987999999</v>
      </c>
    </row>
    <row r="13" spans="1:11" s="19" customFormat="1" ht="10.5" x14ac:dyDescent="0.25">
      <c r="A13" s="76" t="s">
        <v>59</v>
      </c>
      <c r="B13" s="76" t="s">
        <v>133</v>
      </c>
      <c r="C13" s="83">
        <v>21175050</v>
      </c>
      <c r="D13" s="80">
        <v>38032</v>
      </c>
      <c r="E13" s="119">
        <v>3802</v>
      </c>
      <c r="F13" s="57">
        <v>5210</v>
      </c>
      <c r="G13" s="66">
        <f>ROUND(F13/E13,5)</f>
        <v>1.37033</v>
      </c>
      <c r="H13" s="51">
        <f>ROUND(C13/I13*G13,2)</f>
        <v>180.92</v>
      </c>
      <c r="I13" s="84">
        <v>160385</v>
      </c>
      <c r="J13" s="52">
        <f>ROUND(C13*G13,0)*(1.013)</f>
        <v>29394024.477999996</v>
      </c>
      <c r="K13" s="82"/>
    </row>
    <row r="14" spans="1:11" customFormat="1" ht="10.5" x14ac:dyDescent="0.25">
      <c r="A14" s="55"/>
      <c r="B14" s="56"/>
      <c r="C14" s="48"/>
      <c r="D14" s="42"/>
      <c r="E14" s="43"/>
      <c r="F14" s="6"/>
      <c r="G14" s="7"/>
      <c r="H14" s="9"/>
      <c r="I14" s="4"/>
      <c r="J14" s="10"/>
    </row>
    <row r="15" spans="1:11" ht="10.5" x14ac:dyDescent="0.25">
      <c r="A15" s="3"/>
      <c r="B15" s="3" t="s">
        <v>36</v>
      </c>
      <c r="C15" s="4"/>
      <c r="D15" s="5"/>
      <c r="E15" s="6"/>
      <c r="F15" s="6"/>
      <c r="G15" s="7"/>
      <c r="H15" s="6"/>
      <c r="I15" s="8">
        <f>SUM(I12:I14)</f>
        <v>179307</v>
      </c>
      <c r="J15" s="8">
        <f>SUM(J12:J14)</f>
        <v>36289592.465999998</v>
      </c>
      <c r="K15" s="1"/>
    </row>
    <row r="16" spans="1:11" ht="10.5" x14ac:dyDescent="0.25">
      <c r="A16" s="3"/>
      <c r="B16" s="3"/>
      <c r="C16" s="4"/>
      <c r="D16" s="5"/>
      <c r="E16" s="6"/>
      <c r="F16" s="6"/>
      <c r="G16" s="7"/>
      <c r="H16" s="6"/>
      <c r="I16" s="8"/>
      <c r="J16" s="8"/>
      <c r="K16" s="1"/>
    </row>
    <row r="17" spans="1:25" ht="10.5" x14ac:dyDescent="0.25">
      <c r="A17" s="3"/>
      <c r="B17" s="3" t="s">
        <v>238</v>
      </c>
      <c r="C17" s="4"/>
      <c r="D17" s="5"/>
      <c r="E17" s="6"/>
      <c r="F17" s="6"/>
      <c r="G17" s="7"/>
      <c r="H17" s="9">
        <f>ROUND(J15/I15,2)</f>
        <v>202.39</v>
      </c>
      <c r="I17" s="8"/>
      <c r="J17" s="8"/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9"/>
      <c r="I18" s="8"/>
      <c r="J18" s="8"/>
      <c r="K18" s="1"/>
    </row>
    <row r="19" spans="1:25" ht="10.5" x14ac:dyDescent="0.25">
      <c r="A19" s="3"/>
      <c r="B19" s="3"/>
      <c r="C19" s="2"/>
      <c r="D19" s="1"/>
      <c r="E19" s="6"/>
      <c r="F19" s="6"/>
      <c r="G19" s="7"/>
      <c r="H19" s="6"/>
      <c r="I19" s="8"/>
      <c r="J19" s="8"/>
      <c r="K19" s="1"/>
      <c r="N19" s="20"/>
    </row>
    <row r="20" spans="1:25" ht="10.5" x14ac:dyDescent="0.25">
      <c r="A20" s="3"/>
      <c r="B20" s="3"/>
      <c r="C20" s="2"/>
      <c r="D20" s="1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/>
      <c r="C21" s="2"/>
      <c r="D21" s="1"/>
      <c r="E21" s="6"/>
      <c r="F21" s="6"/>
      <c r="G21" s="21"/>
      <c r="H21" s="6"/>
      <c r="I21" s="8"/>
      <c r="J21" s="8"/>
      <c r="K21" s="1"/>
      <c r="N21" s="20"/>
      <c r="R21" s="15"/>
      <c r="S21" s="20"/>
      <c r="X21" s="22"/>
      <c r="Y21" s="15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  <c r="R22" s="22"/>
      <c r="S22" s="20"/>
      <c r="T22" s="15"/>
      <c r="U22" s="15"/>
      <c r="V22" s="15"/>
      <c r="W22" s="15"/>
      <c r="X22" s="22"/>
      <c r="Y22" s="15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  <c r="N23" s="20"/>
      <c r="P23" s="20"/>
      <c r="R23" s="22"/>
      <c r="S23" s="20"/>
      <c r="T23" s="15"/>
      <c r="U23" s="15"/>
      <c r="V23" s="15"/>
      <c r="W23" s="15"/>
      <c r="X23" s="22"/>
      <c r="Y23" s="15"/>
    </row>
    <row r="24" spans="1:25" ht="10.5" x14ac:dyDescent="0.25">
      <c r="A24" s="3"/>
      <c r="B24" s="3"/>
      <c r="C24" s="2"/>
      <c r="D24" s="1"/>
      <c r="E24" s="6"/>
      <c r="F24" s="6"/>
      <c r="G24" s="2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</row>
    <row r="27" spans="1:25" ht="10.5" x14ac:dyDescent="0.25">
      <c r="A27" s="3"/>
      <c r="B27" s="3"/>
      <c r="C27" s="2"/>
      <c r="D27" s="1"/>
      <c r="E27" s="43"/>
      <c r="F27" s="43"/>
      <c r="G27" s="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43"/>
      <c r="F28" s="43"/>
      <c r="G28" s="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43"/>
      <c r="F29" s="43"/>
      <c r="G29" s="1"/>
      <c r="H29" s="23"/>
      <c r="I29" s="1"/>
      <c r="J29" s="8"/>
      <c r="K29" s="1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H31" s="18"/>
      <c r="J31" s="24"/>
    </row>
    <row r="32" spans="1:25" x14ac:dyDescent="0.2">
      <c r="A32" s="20"/>
      <c r="C32" s="14"/>
      <c r="H32" s="18"/>
      <c r="J32" s="24"/>
    </row>
    <row r="33" spans="1:25" x14ac:dyDescent="0.2">
      <c r="A33" s="20"/>
      <c r="C33" s="14"/>
      <c r="H33" s="18"/>
      <c r="J33" s="24"/>
    </row>
    <row r="34" spans="1:25" x14ac:dyDescent="0.2">
      <c r="A34" s="20"/>
      <c r="C34" s="14"/>
      <c r="G34" s="17"/>
      <c r="H34" s="18"/>
      <c r="J34" s="24"/>
    </row>
    <row r="35" spans="1:25" x14ac:dyDescent="0.2">
      <c r="A35" s="20"/>
      <c r="C35" s="14"/>
      <c r="G35" s="17"/>
      <c r="H35" s="18"/>
      <c r="J35" s="14"/>
      <c r="N35" s="20"/>
      <c r="R35" s="15"/>
      <c r="S35" s="20"/>
      <c r="X35" s="22"/>
      <c r="Y35" s="15"/>
    </row>
    <row r="36" spans="1:25" x14ac:dyDescent="0.2">
      <c r="A36" s="20"/>
      <c r="C36" s="14"/>
      <c r="G36" s="17"/>
      <c r="H36" s="18"/>
      <c r="J36" s="14"/>
      <c r="R36" s="22"/>
      <c r="S36" s="20"/>
      <c r="T36" s="15"/>
      <c r="U36" s="15"/>
      <c r="V36" s="15"/>
      <c r="W36" s="15"/>
      <c r="X36" s="22"/>
      <c r="Y36" s="15"/>
    </row>
    <row r="37" spans="1:25" x14ac:dyDescent="0.2">
      <c r="A37" s="20"/>
      <c r="C37" s="14"/>
      <c r="G37" s="17"/>
      <c r="H37" s="18"/>
      <c r="J37" s="14"/>
      <c r="N37" s="20"/>
      <c r="P37" s="20"/>
      <c r="R37" s="22"/>
      <c r="S37" s="20"/>
      <c r="T37" s="15"/>
      <c r="U37" s="15"/>
      <c r="V37" s="15"/>
      <c r="W37" s="15"/>
      <c r="X37" s="22"/>
      <c r="Y37" s="15"/>
    </row>
    <row r="38" spans="1:25" x14ac:dyDescent="0.2">
      <c r="A38" s="20"/>
      <c r="C38" s="14"/>
      <c r="G38" s="17"/>
      <c r="H38" s="18"/>
      <c r="J38" s="14"/>
    </row>
    <row r="39" spans="1:25" x14ac:dyDescent="0.2">
      <c r="A39" s="20"/>
      <c r="C39" s="14"/>
      <c r="G39" s="17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H49" s="18"/>
      <c r="J49" s="14"/>
    </row>
    <row r="50" spans="3:25" x14ac:dyDescent="0.2">
      <c r="C50" s="14"/>
      <c r="H50" s="18"/>
      <c r="J50" s="14"/>
    </row>
    <row r="51" spans="3:25" x14ac:dyDescent="0.2">
      <c r="C51" s="14"/>
      <c r="H51" s="18"/>
      <c r="J51" s="14"/>
    </row>
    <row r="52" spans="3:25" x14ac:dyDescent="0.2">
      <c r="C52" s="14"/>
      <c r="G52" s="17"/>
      <c r="H52" s="18"/>
      <c r="J52" s="14"/>
    </row>
    <row r="53" spans="3:25" x14ac:dyDescent="0.2">
      <c r="C53" s="14"/>
      <c r="G53" s="17"/>
      <c r="H53" s="18"/>
      <c r="J53" s="14"/>
      <c r="N53" s="20"/>
      <c r="R53" s="15"/>
      <c r="S53" s="20"/>
      <c r="X53" s="22"/>
      <c r="Y53" s="15"/>
    </row>
    <row r="54" spans="3:25" x14ac:dyDescent="0.2">
      <c r="C54" s="14"/>
      <c r="G54" s="17"/>
      <c r="H54" s="18"/>
      <c r="J54" s="14"/>
      <c r="R54" s="22"/>
      <c r="S54" s="20"/>
      <c r="T54" s="15"/>
      <c r="U54" s="15"/>
      <c r="V54" s="15"/>
      <c r="W54" s="15"/>
      <c r="X54" s="22"/>
      <c r="Y54" s="15"/>
    </row>
    <row r="55" spans="3:25" x14ac:dyDescent="0.2">
      <c r="C55" s="14"/>
      <c r="G55" s="17"/>
      <c r="H55" s="18"/>
      <c r="J55" s="14"/>
      <c r="N55" s="20"/>
      <c r="P55" s="20"/>
      <c r="R55" s="22"/>
      <c r="S55" s="20"/>
      <c r="T55" s="15"/>
      <c r="U55" s="15"/>
      <c r="V55" s="15"/>
      <c r="W55" s="15"/>
      <c r="X55" s="22"/>
      <c r="Y55" s="15"/>
    </row>
    <row r="56" spans="3:25" x14ac:dyDescent="0.2">
      <c r="C56" s="14"/>
      <c r="G56" s="17"/>
      <c r="H56" s="18"/>
      <c r="J56" s="14"/>
    </row>
    <row r="57" spans="3:25" x14ac:dyDescent="0.2">
      <c r="C57" s="14"/>
      <c r="H57" s="18"/>
      <c r="J57" s="14"/>
    </row>
    <row r="58" spans="3:25" x14ac:dyDescent="0.2">
      <c r="C58" s="14"/>
      <c r="G58" s="17"/>
      <c r="H58" s="18"/>
      <c r="J58" s="14"/>
    </row>
    <row r="59" spans="3:25" x14ac:dyDescent="0.2">
      <c r="C59" s="14"/>
      <c r="G59" s="17"/>
      <c r="H59" s="18"/>
      <c r="J59" s="14"/>
      <c r="N59" s="20"/>
      <c r="R59" s="15"/>
      <c r="S59" s="20"/>
      <c r="X59" s="22"/>
      <c r="Y59" s="15"/>
    </row>
    <row r="60" spans="3:25" x14ac:dyDescent="0.2">
      <c r="C60" s="14"/>
      <c r="G60" s="17"/>
      <c r="H60" s="18"/>
      <c r="J60" s="14"/>
      <c r="R60" s="22"/>
      <c r="S60" s="20"/>
      <c r="T60" s="15"/>
      <c r="U60" s="15"/>
      <c r="V60" s="15"/>
      <c r="W60" s="15"/>
      <c r="X60" s="22"/>
      <c r="Y60" s="15"/>
    </row>
    <row r="61" spans="3:25" x14ac:dyDescent="0.2">
      <c r="C61" s="14"/>
      <c r="G61" s="17"/>
      <c r="H61" s="18"/>
      <c r="J61" s="14"/>
      <c r="N61" s="20"/>
      <c r="P61" s="20"/>
      <c r="R61" s="22"/>
      <c r="S61" s="20"/>
      <c r="T61" s="15"/>
      <c r="U61" s="15"/>
      <c r="V61" s="15"/>
      <c r="W61" s="15"/>
      <c r="X61" s="22"/>
      <c r="Y61" s="15"/>
    </row>
    <row r="62" spans="3:25" x14ac:dyDescent="0.2">
      <c r="C62" s="14"/>
      <c r="G62" s="17"/>
      <c r="H62" s="18"/>
      <c r="J62" s="14"/>
      <c r="N62" s="20"/>
    </row>
    <row r="63" spans="3:25" x14ac:dyDescent="0.2">
      <c r="C63" s="14"/>
      <c r="G63" s="17"/>
      <c r="H63" s="18"/>
      <c r="J63" s="14"/>
      <c r="N63" s="25"/>
      <c r="P63" s="25"/>
      <c r="R63" s="25"/>
      <c r="S63" s="25"/>
      <c r="X63" s="25"/>
    </row>
    <row r="64" spans="3:25" x14ac:dyDescent="0.2">
      <c r="C64" s="14"/>
      <c r="G64" s="17"/>
      <c r="H64" s="18"/>
      <c r="J64" s="14"/>
    </row>
    <row r="65" spans="3:26" x14ac:dyDescent="0.2">
      <c r="C65" s="14"/>
      <c r="G65" s="17"/>
      <c r="H65" s="18"/>
      <c r="J65" s="14"/>
    </row>
    <row r="66" spans="3:26" x14ac:dyDescent="0.2">
      <c r="C66" s="14"/>
      <c r="G66" s="17"/>
      <c r="H66" s="18"/>
      <c r="J66" s="14"/>
      <c r="N66" s="20"/>
      <c r="R66" s="15"/>
      <c r="S66" s="20"/>
      <c r="X66" s="22"/>
      <c r="Y66" s="15"/>
    </row>
    <row r="67" spans="3:26" x14ac:dyDescent="0.2"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3:26" x14ac:dyDescent="0.2">
      <c r="C69" s="14"/>
      <c r="G69" s="17"/>
      <c r="H69" s="18"/>
      <c r="J69" s="14"/>
    </row>
    <row r="70" spans="3:26" x14ac:dyDescent="0.2">
      <c r="C70" s="14"/>
      <c r="H70" s="18"/>
      <c r="J70" s="14"/>
    </row>
    <row r="71" spans="3:26" x14ac:dyDescent="0.2">
      <c r="C71" s="14"/>
      <c r="H71" s="18"/>
      <c r="J71" s="14"/>
    </row>
    <row r="72" spans="3:26" x14ac:dyDescent="0.2">
      <c r="C72" s="14"/>
      <c r="H72" s="18"/>
      <c r="J72" s="14"/>
    </row>
    <row r="73" spans="3:26" x14ac:dyDescent="0.2">
      <c r="C73" s="14"/>
      <c r="G73" s="17"/>
      <c r="H73" s="18"/>
      <c r="J73" s="14"/>
      <c r="Z73" s="20"/>
    </row>
    <row r="74" spans="3:26" x14ac:dyDescent="0.2">
      <c r="C74" s="14"/>
      <c r="G74" s="17"/>
      <c r="H74" s="18"/>
      <c r="J74" s="14"/>
      <c r="N74" s="20"/>
      <c r="R74" s="15"/>
      <c r="S74" s="20"/>
      <c r="X74" s="22"/>
      <c r="Y74" s="15"/>
    </row>
    <row r="75" spans="3:26" x14ac:dyDescent="0.2">
      <c r="C75" s="14"/>
      <c r="G75" s="17"/>
      <c r="H75" s="18"/>
      <c r="J75" s="14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3:26" x14ac:dyDescent="0.2">
      <c r="C77" s="14"/>
      <c r="G77" s="17"/>
      <c r="H77" s="18"/>
      <c r="J77" s="14"/>
    </row>
    <row r="78" spans="3:26" x14ac:dyDescent="0.2">
      <c r="C78" s="14"/>
      <c r="H78" s="18"/>
      <c r="J78" s="14"/>
    </row>
    <row r="79" spans="3:26" x14ac:dyDescent="0.2">
      <c r="C79" s="14"/>
      <c r="G79" s="17"/>
      <c r="H79" s="18"/>
      <c r="J79" s="14"/>
      <c r="R79" s="26"/>
      <c r="S79" s="20"/>
      <c r="X79" s="14"/>
    </row>
    <row r="80" spans="3:26" x14ac:dyDescent="0.2">
      <c r="C80" s="14"/>
      <c r="G80" s="17"/>
      <c r="H80" s="18"/>
      <c r="J80" s="14"/>
    </row>
    <row r="81" spans="3:25" x14ac:dyDescent="0.2">
      <c r="C81" s="14"/>
      <c r="G81" s="17"/>
      <c r="H81" s="18"/>
      <c r="J81" s="14"/>
      <c r="N81" s="20"/>
      <c r="R81" s="15"/>
      <c r="S81" s="20"/>
      <c r="X81" s="22"/>
      <c r="Y81" s="15"/>
    </row>
    <row r="82" spans="3:25" x14ac:dyDescent="0.2"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3:25" x14ac:dyDescent="0.2">
      <c r="C84" s="14"/>
      <c r="G84" s="17"/>
      <c r="H84" s="18"/>
      <c r="J84" s="14"/>
    </row>
    <row r="85" spans="3:25" x14ac:dyDescent="0.2">
      <c r="C85" s="14"/>
      <c r="H85" s="18"/>
      <c r="J85" s="14"/>
    </row>
    <row r="86" spans="3:25" x14ac:dyDescent="0.2">
      <c r="C86" s="14"/>
      <c r="G86" s="17"/>
      <c r="H86" s="18"/>
      <c r="J86" s="14"/>
    </row>
    <row r="87" spans="3:25" x14ac:dyDescent="0.2">
      <c r="C87" s="14"/>
      <c r="G87" s="17"/>
      <c r="H87" s="18"/>
      <c r="J87" s="14"/>
      <c r="N87" s="20"/>
      <c r="R87" s="15"/>
      <c r="S87" s="20"/>
      <c r="X87" s="22"/>
      <c r="Y87" s="15"/>
    </row>
    <row r="88" spans="3:25" x14ac:dyDescent="0.2">
      <c r="C88" s="14"/>
      <c r="G88" s="17"/>
      <c r="H88" s="18"/>
      <c r="J88" s="14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  <c r="N89" s="20"/>
      <c r="P89" s="20"/>
      <c r="R89" s="22"/>
      <c r="S89" s="20"/>
      <c r="T89" s="15"/>
      <c r="U89" s="15"/>
      <c r="V89" s="15"/>
      <c r="W89" s="15"/>
      <c r="X89" s="22"/>
      <c r="Y89" s="15"/>
    </row>
    <row r="90" spans="3:25" x14ac:dyDescent="0.2">
      <c r="C90" s="14"/>
      <c r="G90" s="17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G96" s="17"/>
      <c r="H96" s="18"/>
      <c r="J96" s="14"/>
    </row>
    <row r="97" spans="3:25" x14ac:dyDescent="0.2">
      <c r="C97" s="14"/>
      <c r="G97" s="17"/>
      <c r="H97" s="18"/>
      <c r="J97" s="14"/>
      <c r="N97" s="20"/>
      <c r="R97" s="15"/>
      <c r="S97" s="20"/>
      <c r="X97" s="22"/>
      <c r="Y97" s="15"/>
    </row>
    <row r="98" spans="3:25" x14ac:dyDescent="0.2">
      <c r="C98" s="14"/>
      <c r="H98" s="18"/>
      <c r="J98" s="14"/>
    </row>
    <row r="99" spans="3:25" x14ac:dyDescent="0.2">
      <c r="C99" s="14"/>
      <c r="G99" s="17"/>
      <c r="H99" s="18"/>
      <c r="J99" s="14"/>
      <c r="N99" s="20"/>
      <c r="P99" s="20"/>
      <c r="R99" s="22"/>
      <c r="S99" s="20"/>
      <c r="T99" s="15"/>
      <c r="U99" s="15"/>
      <c r="V99" s="15"/>
      <c r="W99" s="15"/>
      <c r="X99" s="22"/>
      <c r="Y99" s="15"/>
    </row>
    <row r="100" spans="3:25" x14ac:dyDescent="0.2">
      <c r="C100" s="14"/>
      <c r="G100" s="17"/>
      <c r="H100" s="18"/>
      <c r="J100" s="14"/>
    </row>
    <row r="101" spans="3:25" x14ac:dyDescent="0.2">
      <c r="C101" s="14"/>
      <c r="G101" s="17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G107" s="17"/>
      <c r="H107" s="18"/>
      <c r="J107" s="14"/>
    </row>
    <row r="108" spans="3:25" x14ac:dyDescent="0.2">
      <c r="C108" s="14"/>
      <c r="G108" s="17"/>
      <c r="H108" s="18"/>
      <c r="J108" s="14"/>
      <c r="N108" s="20"/>
      <c r="R108" s="15"/>
      <c r="S108" s="20"/>
      <c r="X108" s="22"/>
      <c r="Y108" s="15"/>
    </row>
    <row r="109" spans="3:25" x14ac:dyDescent="0.2">
      <c r="C109" s="14"/>
      <c r="G109" s="17"/>
      <c r="H109" s="18"/>
      <c r="J109" s="14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  <c r="N110" s="20"/>
      <c r="P110" s="20"/>
      <c r="R110" s="22"/>
      <c r="S110" s="20"/>
      <c r="T110" s="15"/>
      <c r="U110" s="15"/>
      <c r="V110" s="15"/>
      <c r="W110" s="15"/>
      <c r="X110" s="22"/>
      <c r="Y110" s="15"/>
    </row>
    <row r="111" spans="3:25" x14ac:dyDescent="0.2">
      <c r="C111" s="14"/>
      <c r="G111" s="17"/>
      <c r="H111" s="18"/>
      <c r="J111" s="14"/>
    </row>
    <row r="112" spans="3:25" x14ac:dyDescent="0.2">
      <c r="C112" s="14"/>
      <c r="G112" s="17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G116" s="17"/>
      <c r="H116" s="18"/>
      <c r="J116" s="14"/>
      <c r="Z116" s="20"/>
    </row>
    <row r="117" spans="3:26" x14ac:dyDescent="0.2">
      <c r="C117" s="14"/>
      <c r="G117" s="17"/>
      <c r="H117" s="18"/>
      <c r="J117" s="14"/>
      <c r="N117" s="20"/>
    </row>
    <row r="118" spans="3:26" x14ac:dyDescent="0.2">
      <c r="C118" s="14"/>
      <c r="G118" s="17"/>
      <c r="H118" s="18"/>
      <c r="J118" s="14"/>
      <c r="N118" s="20"/>
    </row>
    <row r="119" spans="3:26" x14ac:dyDescent="0.2">
      <c r="C119" s="14"/>
      <c r="G119" s="17"/>
      <c r="H119" s="18"/>
      <c r="J119" s="14"/>
    </row>
    <row r="120" spans="3:26" x14ac:dyDescent="0.2"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3:26" x14ac:dyDescent="0.2">
      <c r="C121" s="14"/>
      <c r="G121" s="17"/>
      <c r="H121" s="18"/>
      <c r="J121" s="14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</row>
    <row r="125" spans="3:26" x14ac:dyDescent="0.2">
      <c r="C125" s="14"/>
      <c r="G125" s="17"/>
      <c r="H125" s="16"/>
      <c r="J125" s="14"/>
    </row>
    <row r="126" spans="3:26" x14ac:dyDescent="0.2">
      <c r="C126" s="14"/>
      <c r="G126" s="17"/>
      <c r="H126" s="16"/>
      <c r="J126" s="14"/>
      <c r="R126" s="26"/>
      <c r="S126" s="20"/>
      <c r="W126" s="14"/>
      <c r="X126" s="14"/>
      <c r="Y126" s="27"/>
    </row>
    <row r="127" spans="3:26" x14ac:dyDescent="0.2">
      <c r="C127" s="14"/>
      <c r="G127" s="17"/>
      <c r="H127" s="16"/>
      <c r="J127" s="14"/>
      <c r="R127" s="26"/>
      <c r="S127" s="20"/>
      <c r="X127" s="14"/>
    </row>
    <row r="128" spans="3:26" x14ac:dyDescent="0.2">
      <c r="C128" s="14"/>
      <c r="G128" s="17"/>
      <c r="H128" s="16"/>
      <c r="J128" s="14"/>
    </row>
    <row r="129" spans="3:25" x14ac:dyDescent="0.2">
      <c r="C129" s="14"/>
      <c r="G129" s="17"/>
      <c r="H129" s="16"/>
      <c r="J129" s="14"/>
      <c r="N129" s="20"/>
      <c r="R129" s="15"/>
      <c r="S129" s="20"/>
      <c r="X129" s="22"/>
      <c r="Y129" s="15"/>
    </row>
    <row r="130" spans="3:25" x14ac:dyDescent="0.2">
      <c r="C130" s="14"/>
      <c r="G130" s="17"/>
      <c r="H130" s="16"/>
      <c r="J130" s="14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  <c r="G131" s="17"/>
      <c r="H131" s="16"/>
      <c r="J131" s="14"/>
      <c r="N131" s="20"/>
      <c r="P131" s="20"/>
      <c r="R131" s="22"/>
      <c r="S131" s="20"/>
      <c r="T131" s="15"/>
      <c r="U131" s="15"/>
      <c r="V131" s="15"/>
      <c r="W131" s="15"/>
      <c r="X131" s="22"/>
      <c r="Y131" s="15"/>
    </row>
    <row r="132" spans="3:25" x14ac:dyDescent="0.2">
      <c r="C132" s="14"/>
    </row>
    <row r="133" spans="3:25" x14ac:dyDescent="0.2">
      <c r="C133" s="14"/>
    </row>
    <row r="134" spans="3:25" x14ac:dyDescent="0.2">
      <c r="C134" s="14"/>
      <c r="G134" s="17"/>
      <c r="H134" s="16"/>
      <c r="J134" s="14"/>
      <c r="R134" s="26"/>
      <c r="S134" s="20"/>
      <c r="W134" s="14"/>
      <c r="X134" s="14"/>
      <c r="Y134" s="27"/>
    </row>
    <row r="135" spans="3:25" x14ac:dyDescent="0.2">
      <c r="C135" s="14"/>
      <c r="G135" s="17"/>
      <c r="H135" s="16"/>
      <c r="J135" s="14"/>
      <c r="R135" s="26"/>
      <c r="S135" s="20"/>
      <c r="X135" s="14"/>
    </row>
    <row r="136" spans="3:25" x14ac:dyDescent="0.2">
      <c r="C136" s="14"/>
      <c r="G136" s="17"/>
      <c r="H136" s="16"/>
      <c r="J136" s="14"/>
    </row>
    <row r="137" spans="3:25" x14ac:dyDescent="0.2">
      <c r="C137" s="14"/>
      <c r="G137" s="17"/>
      <c r="H137" s="16"/>
      <c r="J137" s="14"/>
      <c r="N137" s="20"/>
      <c r="R137" s="15"/>
      <c r="S137" s="20"/>
      <c r="X137" s="22"/>
      <c r="Y137" s="15"/>
    </row>
    <row r="138" spans="3:25" x14ac:dyDescent="0.2">
      <c r="C138" s="14"/>
      <c r="G138" s="17"/>
      <c r="H138" s="16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6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  <c r="G140" s="17"/>
      <c r="H140" s="16"/>
      <c r="J140" s="14"/>
      <c r="N140" s="20"/>
    </row>
    <row r="141" spans="3:25" x14ac:dyDescent="0.2">
      <c r="C141" s="14"/>
      <c r="N141" s="25"/>
      <c r="P141" s="25"/>
      <c r="R141" s="25"/>
      <c r="S141" s="25"/>
      <c r="X141" s="25"/>
    </row>
    <row r="142" spans="3:25" x14ac:dyDescent="0.2">
      <c r="C142" s="14"/>
    </row>
    <row r="143" spans="3:25" x14ac:dyDescent="0.2">
      <c r="C143" s="14"/>
      <c r="N143" s="20"/>
      <c r="R143" s="15"/>
      <c r="S143" s="20"/>
      <c r="X143" s="22"/>
      <c r="Y143" s="15"/>
    </row>
    <row r="144" spans="3:25" x14ac:dyDescent="0.2">
      <c r="C144" s="14"/>
      <c r="R144" s="22"/>
      <c r="S144" s="20"/>
      <c r="T144" s="15"/>
      <c r="U144" s="15"/>
      <c r="V144" s="15"/>
      <c r="W144" s="15"/>
      <c r="X144" s="22"/>
      <c r="Y144" s="15"/>
    </row>
    <row r="145" spans="14:26" x14ac:dyDescent="0.2">
      <c r="N145" s="20"/>
      <c r="P145" s="20"/>
      <c r="R145" s="22"/>
      <c r="S145" s="20"/>
      <c r="T145" s="15"/>
      <c r="U145" s="15"/>
      <c r="V145" s="15"/>
      <c r="W145" s="15"/>
      <c r="X145" s="22"/>
      <c r="Y145" s="15"/>
    </row>
    <row r="146" spans="14:26" x14ac:dyDescent="0.2">
      <c r="N146" s="20"/>
    </row>
    <row r="147" spans="14:26" x14ac:dyDescent="0.2">
      <c r="N147" s="25"/>
      <c r="P147" s="25"/>
      <c r="R147" s="25"/>
      <c r="S147" s="25"/>
      <c r="X147" s="25"/>
    </row>
    <row r="149" spans="14:26" x14ac:dyDescent="0.2">
      <c r="N149" s="20"/>
      <c r="R149" s="15"/>
      <c r="S149" s="20"/>
      <c r="X149" s="22"/>
      <c r="Y149" s="15"/>
    </row>
    <row r="150" spans="14:26" x14ac:dyDescent="0.2">
      <c r="R150" s="22"/>
      <c r="S150" s="20"/>
      <c r="T150" s="15"/>
      <c r="U150" s="15"/>
      <c r="V150" s="15"/>
      <c r="W150" s="15"/>
      <c r="X150" s="22"/>
      <c r="Y150" s="15"/>
    </row>
    <row r="151" spans="14:26" x14ac:dyDescent="0.2"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5" spans="14:26" x14ac:dyDescent="0.2">
      <c r="R155" s="26"/>
      <c r="S155" s="20"/>
      <c r="W155" s="14"/>
      <c r="X155" s="14"/>
      <c r="Y155" s="27"/>
    </row>
    <row r="156" spans="14:26" x14ac:dyDescent="0.2">
      <c r="R156" s="26"/>
      <c r="S156" s="20"/>
      <c r="X156" s="14"/>
      <c r="Z156" s="20"/>
    </row>
    <row r="157" spans="14:26" x14ac:dyDescent="0.2">
      <c r="N157" s="20"/>
      <c r="R157" s="15"/>
      <c r="S157" s="20"/>
      <c r="X157" s="22"/>
      <c r="Y157" s="15"/>
    </row>
    <row r="158" spans="14:26" x14ac:dyDescent="0.2">
      <c r="R158" s="22"/>
      <c r="S158" s="20"/>
      <c r="T158" s="15"/>
      <c r="U158" s="15"/>
      <c r="V158" s="15"/>
      <c r="W158" s="15"/>
      <c r="X158" s="22"/>
      <c r="Y158" s="15"/>
    </row>
    <row r="159" spans="14:26" x14ac:dyDescent="0.2"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1" spans="14:25" x14ac:dyDescent="0.2">
      <c r="R161" s="26"/>
      <c r="S161" s="20"/>
      <c r="W161" s="14"/>
      <c r="X161" s="14"/>
      <c r="Y161" s="27"/>
    </row>
    <row r="162" spans="14:25" x14ac:dyDescent="0.2">
      <c r="R162" s="26"/>
      <c r="S162" s="20"/>
      <c r="X162" s="14"/>
    </row>
    <row r="164" spans="14:25" x14ac:dyDescent="0.2">
      <c r="N164" s="20"/>
      <c r="R164" s="15"/>
      <c r="S164" s="20"/>
      <c r="X164" s="22"/>
      <c r="Y164" s="15"/>
    </row>
    <row r="165" spans="14:25" x14ac:dyDescent="0.2">
      <c r="R165" s="22"/>
      <c r="S165" s="20"/>
      <c r="T165" s="15"/>
      <c r="U165" s="15"/>
      <c r="V165" s="15"/>
      <c r="W165" s="15"/>
      <c r="X165" s="22"/>
      <c r="Y165" s="15"/>
    </row>
    <row r="166" spans="14:25" x14ac:dyDescent="0.2">
      <c r="N166" s="20"/>
      <c r="P166" s="20"/>
      <c r="R166" s="22"/>
      <c r="S166" s="20"/>
      <c r="T166" s="15"/>
      <c r="U166" s="15"/>
      <c r="V166" s="15"/>
      <c r="W166" s="15"/>
      <c r="X166" s="22"/>
      <c r="Y166" s="15"/>
    </row>
    <row r="167" spans="14:25" x14ac:dyDescent="0.2">
      <c r="N167" s="20"/>
    </row>
    <row r="168" spans="14:25" x14ac:dyDescent="0.2">
      <c r="N168" s="25"/>
      <c r="P168" s="25"/>
      <c r="R168" s="25"/>
      <c r="S168" s="25"/>
      <c r="X168" s="25"/>
    </row>
    <row r="170" spans="14:25" x14ac:dyDescent="0.2">
      <c r="N170" s="20"/>
      <c r="R170" s="15"/>
      <c r="S170" s="20"/>
      <c r="X170" s="22"/>
      <c r="Y170" s="15"/>
    </row>
    <row r="171" spans="14:25" x14ac:dyDescent="0.2">
      <c r="R171" s="22"/>
      <c r="S171" s="20"/>
      <c r="T171" s="15"/>
      <c r="U171" s="15"/>
      <c r="V171" s="15"/>
      <c r="W171" s="15"/>
      <c r="X171" s="22"/>
      <c r="Y171" s="15"/>
    </row>
    <row r="172" spans="14:25" x14ac:dyDescent="0.2">
      <c r="N172" s="20"/>
      <c r="P172" s="20"/>
      <c r="R172" s="22"/>
      <c r="S172" s="20"/>
      <c r="T172" s="15"/>
      <c r="U172" s="15"/>
      <c r="V172" s="15"/>
      <c r="W172" s="15"/>
      <c r="X172" s="22"/>
      <c r="Y172" s="15"/>
    </row>
    <row r="178" spans="14:25" x14ac:dyDescent="0.2">
      <c r="R178" s="26"/>
      <c r="S178" s="20"/>
      <c r="W178" s="14"/>
      <c r="X178" s="14"/>
      <c r="Y178" s="27"/>
    </row>
    <row r="179" spans="14:25" x14ac:dyDescent="0.2">
      <c r="R179" s="26"/>
      <c r="S179" s="20"/>
      <c r="X179" s="14"/>
    </row>
    <row r="181" spans="14:25" x14ac:dyDescent="0.2">
      <c r="N181" s="20"/>
      <c r="R181" s="15"/>
      <c r="S181" s="20"/>
      <c r="X181" s="22"/>
      <c r="Y181" s="15"/>
    </row>
    <row r="182" spans="14:25" x14ac:dyDescent="0.2">
      <c r="R182" s="22"/>
      <c r="S182" s="20"/>
      <c r="T182" s="15"/>
      <c r="U182" s="15"/>
      <c r="V182" s="15"/>
      <c r="W182" s="15"/>
      <c r="X182" s="22"/>
      <c r="Y182" s="15"/>
    </row>
    <row r="183" spans="14:25" x14ac:dyDescent="0.2"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5" spans="14:25" x14ac:dyDescent="0.2">
      <c r="R185" s="26"/>
      <c r="S185" s="20"/>
      <c r="W185" s="14"/>
      <c r="X185" s="14"/>
      <c r="Y185" s="27"/>
    </row>
    <row r="186" spans="14:25" x14ac:dyDescent="0.2">
      <c r="R186" s="26"/>
      <c r="S186" s="20"/>
      <c r="X186" s="14"/>
    </row>
    <row r="188" spans="14:25" x14ac:dyDescent="0.2">
      <c r="N188" s="20"/>
      <c r="R188" s="15"/>
      <c r="S188" s="20"/>
      <c r="X188" s="22"/>
      <c r="Y188" s="15"/>
    </row>
    <row r="189" spans="14:25" x14ac:dyDescent="0.2">
      <c r="R189" s="22"/>
      <c r="S189" s="20"/>
      <c r="T189" s="15"/>
      <c r="U189" s="15"/>
      <c r="V189" s="15"/>
      <c r="W189" s="15"/>
      <c r="X189" s="22"/>
      <c r="Y189" s="15"/>
    </row>
    <row r="190" spans="14:25" x14ac:dyDescent="0.2"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14:25" x14ac:dyDescent="0.2">
      <c r="R192" s="26"/>
      <c r="S192" s="20"/>
      <c r="W192" s="14"/>
      <c r="X192" s="14"/>
      <c r="Y192" s="27"/>
    </row>
    <row r="193" spans="14:26" x14ac:dyDescent="0.2">
      <c r="R193" s="26"/>
      <c r="S193" s="20"/>
      <c r="X193" s="14"/>
    </row>
    <row r="197" spans="14:26" x14ac:dyDescent="0.2">
      <c r="Z197" s="20"/>
    </row>
    <row r="198" spans="14:26" x14ac:dyDescent="0.2">
      <c r="N198" s="20"/>
    </row>
    <row r="199" spans="14:26" x14ac:dyDescent="0.2">
      <c r="N199" s="20"/>
    </row>
    <row r="201" spans="14:26" x14ac:dyDescent="0.2">
      <c r="N201" s="20"/>
      <c r="R201" s="15"/>
      <c r="S201" s="20"/>
      <c r="X201" s="22"/>
      <c r="Y201" s="15"/>
    </row>
    <row r="202" spans="14:26" x14ac:dyDescent="0.2">
      <c r="R202" s="22"/>
      <c r="S202" s="20"/>
      <c r="T202" s="15"/>
      <c r="U202" s="15"/>
      <c r="V202" s="15"/>
      <c r="W202" s="15"/>
      <c r="X202" s="22"/>
      <c r="Y202" s="15"/>
    </row>
    <row r="203" spans="14:26" x14ac:dyDescent="0.2"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5" spans="14:26" x14ac:dyDescent="0.2">
      <c r="R205" s="26"/>
      <c r="S205" s="20"/>
      <c r="W205" s="14"/>
      <c r="X205" s="14"/>
      <c r="Y205" s="27"/>
    </row>
    <row r="206" spans="14:26" x14ac:dyDescent="0.2">
      <c r="R206" s="26"/>
      <c r="S206" s="20"/>
      <c r="X206" s="14"/>
    </row>
    <row r="208" spans="14:26" x14ac:dyDescent="0.2">
      <c r="N208" s="20"/>
      <c r="R208" s="15"/>
      <c r="S208" s="20"/>
      <c r="X208" s="22"/>
      <c r="Y208" s="15"/>
    </row>
    <row r="209" spans="14:25" x14ac:dyDescent="0.2">
      <c r="R209" s="22"/>
      <c r="S209" s="20"/>
      <c r="T209" s="15"/>
      <c r="U209" s="15"/>
      <c r="V209" s="15"/>
      <c r="W209" s="15"/>
      <c r="X209" s="22"/>
      <c r="Y209" s="15"/>
    </row>
    <row r="210" spans="14:25" x14ac:dyDescent="0.2"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5" spans="14:25" x14ac:dyDescent="0.2">
      <c r="R215" s="26"/>
      <c r="S215" s="20"/>
      <c r="W215" s="14"/>
      <c r="X215" s="14"/>
      <c r="Y215" s="27"/>
    </row>
    <row r="216" spans="14:25" x14ac:dyDescent="0.2">
      <c r="R216" s="26"/>
      <c r="S216" s="20"/>
      <c r="X216" s="14"/>
    </row>
    <row r="218" spans="14:25" x14ac:dyDescent="0.2">
      <c r="N218" s="20"/>
      <c r="R218" s="15"/>
      <c r="S218" s="20"/>
      <c r="X218" s="22"/>
      <c r="Y218" s="15"/>
    </row>
    <row r="219" spans="14:25" x14ac:dyDescent="0.2"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1" spans="14:25" x14ac:dyDescent="0.2">
      <c r="N221" s="20"/>
    </row>
    <row r="222" spans="14:25" x14ac:dyDescent="0.2">
      <c r="N222" s="25"/>
      <c r="P222" s="25"/>
      <c r="R222" s="25"/>
      <c r="S222" s="25"/>
      <c r="X222" s="25"/>
    </row>
    <row r="224" spans="14:25" x14ac:dyDescent="0.2">
      <c r="N224" s="20"/>
      <c r="R224" s="15"/>
      <c r="S224" s="20"/>
      <c r="X224" s="22"/>
      <c r="Y224" s="15"/>
    </row>
    <row r="225" spans="14:25" x14ac:dyDescent="0.2">
      <c r="R225" s="22"/>
      <c r="S225" s="20"/>
      <c r="T225" s="15"/>
      <c r="U225" s="15"/>
      <c r="V225" s="15"/>
      <c r="W225" s="15"/>
      <c r="X225" s="22"/>
      <c r="Y225" s="15"/>
    </row>
    <row r="226" spans="14:25" x14ac:dyDescent="0.2">
      <c r="N226" s="20"/>
      <c r="P226" s="20"/>
      <c r="R226" s="22"/>
      <c r="S226" s="20"/>
      <c r="T226" s="15"/>
      <c r="U226" s="15"/>
      <c r="V226" s="15"/>
      <c r="W226" s="15"/>
      <c r="X226" s="22"/>
      <c r="Y226" s="15"/>
    </row>
    <row r="227" spans="14:25" x14ac:dyDescent="0.2">
      <c r="N227" s="20"/>
    </row>
    <row r="228" spans="14:25" x14ac:dyDescent="0.2">
      <c r="N228" s="25"/>
      <c r="P228" s="25"/>
      <c r="R228" s="25"/>
      <c r="S228" s="25"/>
      <c r="X228" s="25"/>
    </row>
    <row r="230" spans="14:25" x14ac:dyDescent="0.2">
      <c r="N230" s="20"/>
      <c r="R230" s="15"/>
      <c r="S230" s="20"/>
      <c r="X230" s="22"/>
      <c r="Y230" s="15"/>
    </row>
    <row r="231" spans="14:25" x14ac:dyDescent="0.2"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</row>
    <row r="235" spans="14:25" x14ac:dyDescent="0.2">
      <c r="N235" s="20"/>
      <c r="R235" s="15"/>
      <c r="S235" s="20"/>
      <c r="X235" s="22"/>
      <c r="Y235" s="15"/>
    </row>
    <row r="236" spans="14:25" x14ac:dyDescent="0.2"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</row>
    <row r="239" spans="14:25" x14ac:dyDescent="0.2">
      <c r="N239" s="25"/>
      <c r="P239" s="25"/>
      <c r="R239" s="25"/>
      <c r="S239" s="25"/>
      <c r="X239" s="25"/>
    </row>
    <row r="241" spans="14:25" x14ac:dyDescent="0.2">
      <c r="N241" s="20"/>
      <c r="R241" s="15"/>
      <c r="S241" s="20"/>
      <c r="X241" s="22"/>
      <c r="Y241" s="15"/>
    </row>
    <row r="242" spans="14:25" x14ac:dyDescent="0.2"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  <c r="P243" s="20"/>
      <c r="R243" s="22"/>
      <c r="S243" s="20"/>
      <c r="T243" s="15"/>
      <c r="U243" s="15"/>
      <c r="V243" s="15"/>
      <c r="W243" s="15"/>
      <c r="X243" s="22"/>
      <c r="Y243" s="15"/>
    </row>
    <row r="245" spans="14:25" x14ac:dyDescent="0.2">
      <c r="R245" s="26"/>
      <c r="S245" s="20"/>
      <c r="W245" s="14"/>
      <c r="X245" s="14"/>
      <c r="Y245" s="27"/>
    </row>
    <row r="246" spans="14:25" x14ac:dyDescent="0.2">
      <c r="R246" s="26"/>
      <c r="S246" s="20"/>
      <c r="X246" s="14"/>
    </row>
    <row r="249" spans="14:25" x14ac:dyDescent="0.2">
      <c r="N249" s="25"/>
      <c r="P249" s="25"/>
      <c r="R249" s="25"/>
      <c r="S249" s="25"/>
      <c r="X249" s="25"/>
    </row>
    <row r="251" spans="14:25" x14ac:dyDescent="0.2">
      <c r="N251" s="20"/>
      <c r="R251" s="15"/>
      <c r="S251" s="20"/>
      <c r="X251" s="22"/>
      <c r="Y251" s="15"/>
    </row>
    <row r="252" spans="14:25" x14ac:dyDescent="0.2">
      <c r="R252" s="22"/>
      <c r="S252" s="20"/>
      <c r="T252" s="15"/>
      <c r="U252" s="15"/>
      <c r="V252" s="15"/>
      <c r="W252" s="15"/>
      <c r="X252" s="22"/>
      <c r="Y252" s="15"/>
    </row>
    <row r="253" spans="14:25" x14ac:dyDescent="0.2"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14:25" x14ac:dyDescent="0.2">
      <c r="R255" s="26"/>
      <c r="S255" s="20"/>
      <c r="W255" s="14"/>
      <c r="X255" s="14"/>
      <c r="Y255" s="27"/>
    </row>
    <row r="256" spans="14:25" x14ac:dyDescent="0.2">
      <c r="R256" s="26"/>
      <c r="S256" s="20"/>
      <c r="X256" s="14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14:25" x14ac:dyDescent="0.2">
      <c r="R262" s="26"/>
      <c r="S262" s="20"/>
      <c r="W262" s="14"/>
      <c r="X262" s="14"/>
      <c r="Y262" s="27"/>
    </row>
    <row r="263" spans="14:25" x14ac:dyDescent="0.2">
      <c r="R263" s="26"/>
      <c r="S263" s="20"/>
      <c r="X263" s="14"/>
    </row>
    <row r="265" spans="14:25" x14ac:dyDescent="0.2">
      <c r="N265" s="20"/>
      <c r="R265" s="15"/>
      <c r="S265" s="20"/>
      <c r="X265" s="22"/>
      <c r="Y265" s="15"/>
    </row>
    <row r="266" spans="14:25" x14ac:dyDescent="0.2">
      <c r="R266" s="22"/>
      <c r="S266" s="20"/>
      <c r="T266" s="15"/>
      <c r="U266" s="15"/>
      <c r="V266" s="15"/>
      <c r="W266" s="15"/>
      <c r="X266" s="22"/>
      <c r="Y266" s="15"/>
    </row>
    <row r="267" spans="14:25" x14ac:dyDescent="0.2">
      <c r="N267" s="20"/>
      <c r="P267" s="20"/>
      <c r="R267" s="22"/>
      <c r="S267" s="20"/>
      <c r="T267" s="15"/>
      <c r="U267" s="15"/>
      <c r="V267" s="15"/>
      <c r="W267" s="15"/>
      <c r="X267" s="22"/>
      <c r="Y267" s="15"/>
    </row>
    <row r="269" spans="14:25" x14ac:dyDescent="0.2">
      <c r="R269" s="26"/>
      <c r="S269" s="20"/>
      <c r="W269" s="14"/>
      <c r="X269" s="14"/>
      <c r="Y269" s="27"/>
    </row>
    <row r="270" spans="14:25" x14ac:dyDescent="0.2">
      <c r="R270" s="26"/>
      <c r="S270" s="20"/>
      <c r="X270" s="14"/>
    </row>
    <row r="279" spans="14:26" x14ac:dyDescent="0.2">
      <c r="Z279" s="20"/>
    </row>
    <row r="280" spans="14:26" x14ac:dyDescent="0.2">
      <c r="N280" s="20"/>
    </row>
    <row r="281" spans="14:26" x14ac:dyDescent="0.2">
      <c r="N281" s="20"/>
    </row>
    <row r="283" spans="14:26" x14ac:dyDescent="0.2">
      <c r="N283" s="20"/>
      <c r="R283" s="15"/>
      <c r="S283" s="20"/>
      <c r="X283" s="22"/>
      <c r="Y283" s="15"/>
    </row>
    <row r="284" spans="14:26" x14ac:dyDescent="0.2">
      <c r="R284" s="22"/>
      <c r="S284" s="20"/>
      <c r="T284" s="15"/>
      <c r="U284" s="15"/>
      <c r="V284" s="15"/>
      <c r="W284" s="15"/>
      <c r="X284" s="22"/>
      <c r="Y284" s="15"/>
    </row>
    <row r="285" spans="14:26" x14ac:dyDescent="0.2">
      <c r="N285" s="20"/>
      <c r="P285" s="20"/>
      <c r="R285" s="22"/>
      <c r="S285" s="20"/>
      <c r="T285" s="15"/>
      <c r="U285" s="15"/>
      <c r="V285" s="15"/>
      <c r="W285" s="15"/>
      <c r="X285" s="22"/>
      <c r="Y285" s="15"/>
    </row>
    <row r="291" spans="14:25" x14ac:dyDescent="0.2">
      <c r="R291" s="26"/>
      <c r="S291" s="20"/>
      <c r="W291" s="14"/>
      <c r="X291" s="14"/>
      <c r="Y291" s="27"/>
    </row>
    <row r="292" spans="14:25" x14ac:dyDescent="0.2">
      <c r="R292" s="26"/>
      <c r="S292" s="20"/>
      <c r="X292" s="14"/>
    </row>
    <row r="294" spans="14:25" x14ac:dyDescent="0.2">
      <c r="N294" s="20"/>
      <c r="R294" s="15"/>
      <c r="S294" s="20"/>
      <c r="X294" s="22"/>
      <c r="Y294" s="15"/>
    </row>
    <row r="295" spans="14:25" x14ac:dyDescent="0.2">
      <c r="R295" s="22"/>
      <c r="S295" s="20"/>
      <c r="T295" s="15"/>
      <c r="U295" s="15"/>
      <c r="V295" s="15"/>
      <c r="W295" s="15"/>
      <c r="X295" s="22"/>
      <c r="Y295" s="15"/>
    </row>
    <row r="296" spans="14:25" x14ac:dyDescent="0.2">
      <c r="N296" s="20"/>
      <c r="P296" s="20"/>
      <c r="R296" s="22"/>
      <c r="S296" s="20"/>
      <c r="T296" s="15"/>
      <c r="U296" s="15"/>
      <c r="V296" s="15"/>
      <c r="W296" s="15"/>
      <c r="X296" s="22"/>
      <c r="Y296" s="15"/>
    </row>
    <row r="303" spans="14:25" x14ac:dyDescent="0.2">
      <c r="R303" s="26"/>
      <c r="S303" s="20"/>
      <c r="W303" s="14"/>
      <c r="X303" s="14"/>
      <c r="Y303" s="27"/>
    </row>
    <row r="304" spans="14:25" x14ac:dyDescent="0.2">
      <c r="R304" s="26"/>
      <c r="S304" s="20"/>
      <c r="X304" s="14"/>
    </row>
    <row r="306" spans="14:26" x14ac:dyDescent="0.2">
      <c r="N306" s="20"/>
      <c r="R306" s="15"/>
      <c r="S306" s="20"/>
      <c r="X306" s="22"/>
      <c r="Y306" s="15"/>
    </row>
    <row r="307" spans="14:26" x14ac:dyDescent="0.2">
      <c r="R307" s="22"/>
      <c r="S307" s="20"/>
      <c r="T307" s="15"/>
      <c r="U307" s="15"/>
      <c r="V307" s="15"/>
      <c r="W307" s="15"/>
      <c r="X307" s="22"/>
      <c r="Y307" s="15"/>
    </row>
    <row r="308" spans="14:26" x14ac:dyDescent="0.2">
      <c r="N308" s="20"/>
      <c r="P308" s="20"/>
      <c r="R308" s="22"/>
      <c r="S308" s="20"/>
      <c r="T308" s="15"/>
      <c r="U308" s="15"/>
      <c r="V308" s="15"/>
      <c r="W308" s="15"/>
      <c r="X308" s="22"/>
      <c r="Y308" s="15"/>
    </row>
    <row r="311" spans="14:26" x14ac:dyDescent="0.2">
      <c r="R311" s="26"/>
      <c r="S311" s="20"/>
      <c r="W311" s="14"/>
      <c r="X311" s="14"/>
      <c r="Y311" s="27"/>
    </row>
    <row r="312" spans="14:26" x14ac:dyDescent="0.2">
      <c r="R312" s="26"/>
      <c r="S312" s="20"/>
      <c r="X312" s="14"/>
    </row>
    <row r="314" spans="14:26" x14ac:dyDescent="0.2">
      <c r="N314" s="20"/>
      <c r="R314" s="15"/>
      <c r="S314" s="20"/>
      <c r="X314" s="22"/>
      <c r="Y314" s="15"/>
    </row>
    <row r="315" spans="14:26" x14ac:dyDescent="0.2">
      <c r="R315" s="22"/>
      <c r="S315" s="20"/>
      <c r="T315" s="15"/>
      <c r="U315" s="15"/>
      <c r="V315" s="15"/>
      <c r="W315" s="15"/>
      <c r="X315" s="22"/>
      <c r="Y315" s="15"/>
    </row>
    <row r="316" spans="14:26" x14ac:dyDescent="0.2"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17" spans="14:26" x14ac:dyDescent="0.2">
      <c r="N317" s="20"/>
    </row>
    <row r="318" spans="14:26" x14ac:dyDescent="0.2">
      <c r="N318" s="25"/>
      <c r="P318" s="25"/>
      <c r="R318" s="25"/>
      <c r="S318" s="25"/>
      <c r="X318" s="25"/>
      <c r="Z318" s="20"/>
    </row>
    <row r="319" spans="14:26" x14ac:dyDescent="0.2">
      <c r="N319" s="20"/>
      <c r="R319" s="15"/>
      <c r="S319" s="20"/>
      <c r="X319" s="22"/>
      <c r="Y319" s="15"/>
    </row>
    <row r="320" spans="14:26" x14ac:dyDescent="0.2">
      <c r="R320" s="22"/>
      <c r="S320" s="20"/>
      <c r="T320" s="15"/>
      <c r="U320" s="15"/>
      <c r="V320" s="15"/>
      <c r="W320" s="15"/>
      <c r="X320" s="22"/>
      <c r="Y320" s="15"/>
    </row>
    <row r="321" spans="14:25" x14ac:dyDescent="0.2"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3" spans="14:25" x14ac:dyDescent="0.2">
      <c r="R323" s="26"/>
      <c r="S323" s="20"/>
      <c r="W323" s="14"/>
      <c r="X323" s="14"/>
      <c r="Y323" s="27"/>
    </row>
    <row r="324" spans="14:25" x14ac:dyDescent="0.2">
      <c r="R324" s="26"/>
      <c r="S324" s="20"/>
      <c r="X324" s="14"/>
    </row>
    <row r="326" spans="14:25" x14ac:dyDescent="0.2">
      <c r="N326" s="20"/>
      <c r="R326" s="15"/>
      <c r="S326" s="20"/>
      <c r="X326" s="22"/>
      <c r="Y326" s="15"/>
    </row>
    <row r="327" spans="14:25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5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29" spans="14:25" x14ac:dyDescent="0.2">
      <c r="N329" s="20"/>
    </row>
    <row r="330" spans="14:25" x14ac:dyDescent="0.2">
      <c r="N330" s="25"/>
      <c r="P330" s="25"/>
      <c r="R330" s="25"/>
      <c r="S330" s="25"/>
      <c r="X330" s="25"/>
    </row>
    <row r="332" spans="14:25" x14ac:dyDescent="0.2">
      <c r="N332" s="20"/>
      <c r="R332" s="15"/>
      <c r="S332" s="20"/>
      <c r="X332" s="22"/>
      <c r="Y332" s="15"/>
    </row>
    <row r="333" spans="14:25" x14ac:dyDescent="0.2">
      <c r="R333" s="22"/>
      <c r="S333" s="20"/>
      <c r="T333" s="15"/>
      <c r="U333" s="15"/>
      <c r="V333" s="15"/>
      <c r="W333" s="15"/>
      <c r="X333" s="22"/>
      <c r="Y333" s="15"/>
    </row>
    <row r="334" spans="14:25" x14ac:dyDescent="0.2">
      <c r="N334" s="20"/>
      <c r="P334" s="20"/>
      <c r="R334" s="22"/>
      <c r="S334" s="20"/>
      <c r="T334" s="15"/>
      <c r="U334" s="15"/>
      <c r="V334" s="15"/>
      <c r="W334" s="15"/>
      <c r="X334" s="22"/>
      <c r="Y334" s="15"/>
    </row>
    <row r="336" spans="14:25" x14ac:dyDescent="0.2">
      <c r="R336" s="26"/>
      <c r="S336" s="20"/>
      <c r="W336" s="14"/>
      <c r="X336" s="14"/>
      <c r="Y336" s="27"/>
    </row>
    <row r="337" spans="14:25" x14ac:dyDescent="0.2">
      <c r="R337" s="26"/>
      <c r="S337" s="20"/>
      <c r="X337" s="14"/>
    </row>
    <row r="340" spans="14:25" x14ac:dyDescent="0.2">
      <c r="N340" s="25"/>
      <c r="P340" s="25"/>
      <c r="R340" s="25"/>
      <c r="S340" s="25"/>
      <c r="X340" s="25"/>
    </row>
    <row r="342" spans="14:25" x14ac:dyDescent="0.2">
      <c r="N342" s="20"/>
      <c r="R342" s="15"/>
      <c r="S342" s="20"/>
      <c r="X342" s="22"/>
      <c r="Y342" s="15"/>
    </row>
    <row r="343" spans="14:25" x14ac:dyDescent="0.2">
      <c r="R343" s="22"/>
      <c r="S343" s="20"/>
      <c r="T343" s="15"/>
      <c r="U343" s="15"/>
      <c r="V343" s="15"/>
      <c r="W343" s="15"/>
      <c r="X343" s="22"/>
      <c r="Y343" s="15"/>
    </row>
    <row r="344" spans="14:25" x14ac:dyDescent="0.2">
      <c r="N344" s="20"/>
      <c r="P344" s="20"/>
      <c r="R344" s="22"/>
      <c r="S344" s="20"/>
      <c r="T344" s="15"/>
      <c r="U344" s="15"/>
      <c r="V344" s="15"/>
      <c r="W344" s="15"/>
      <c r="X344" s="22"/>
      <c r="Y344" s="15"/>
    </row>
    <row r="345" spans="14:25" x14ac:dyDescent="0.2">
      <c r="N345" s="20"/>
    </row>
    <row r="346" spans="14:25" x14ac:dyDescent="0.2">
      <c r="N346" s="25"/>
      <c r="P346" s="25"/>
      <c r="R346" s="25"/>
      <c r="S346" s="25"/>
      <c r="X346" s="25"/>
    </row>
    <row r="348" spans="14:25" x14ac:dyDescent="0.2">
      <c r="N348" s="20"/>
      <c r="R348" s="15"/>
      <c r="S348" s="20"/>
      <c r="X348" s="22"/>
      <c r="Y348" s="15"/>
    </row>
    <row r="349" spans="14:25" x14ac:dyDescent="0.2">
      <c r="R349" s="22"/>
      <c r="S349" s="20"/>
      <c r="T349" s="15"/>
      <c r="U349" s="15"/>
      <c r="V349" s="15"/>
      <c r="W349" s="15"/>
      <c r="X349" s="22"/>
      <c r="Y349" s="15"/>
    </row>
    <row r="350" spans="14:25" x14ac:dyDescent="0.2">
      <c r="N350" s="20"/>
      <c r="P350" s="20"/>
      <c r="R350" s="22"/>
      <c r="S350" s="20"/>
      <c r="T350" s="15"/>
      <c r="U350" s="15"/>
      <c r="V350" s="15"/>
      <c r="W350" s="15"/>
      <c r="X350" s="22"/>
      <c r="Y350" s="15"/>
    </row>
    <row r="354" spans="14:26" x14ac:dyDescent="0.2">
      <c r="R354" s="26"/>
      <c r="S354" s="20"/>
      <c r="W354" s="14"/>
      <c r="X354" s="14"/>
      <c r="Y354" s="27"/>
    </row>
    <row r="355" spans="14:26" x14ac:dyDescent="0.2">
      <c r="R355" s="26"/>
      <c r="S355" s="20"/>
      <c r="X355" s="14"/>
    </row>
    <row r="357" spans="14:26" x14ac:dyDescent="0.2">
      <c r="N357" s="20"/>
      <c r="R357" s="15"/>
      <c r="S357" s="20"/>
      <c r="X357" s="22"/>
      <c r="Y357" s="15"/>
    </row>
    <row r="358" spans="14:26" x14ac:dyDescent="0.2">
      <c r="R358" s="22"/>
      <c r="S358" s="20"/>
      <c r="T358" s="15"/>
      <c r="U358" s="15"/>
      <c r="V358" s="15"/>
      <c r="W358" s="15"/>
      <c r="X358" s="22"/>
      <c r="Y358" s="15"/>
    </row>
    <row r="359" spans="14:26" x14ac:dyDescent="0.2">
      <c r="N359" s="20"/>
      <c r="P359" s="20"/>
      <c r="R359" s="22"/>
      <c r="S359" s="20"/>
      <c r="T359" s="15"/>
      <c r="U359" s="15"/>
      <c r="V359" s="15"/>
      <c r="W359" s="15"/>
      <c r="X359" s="22"/>
      <c r="Y359" s="15"/>
    </row>
    <row r="361" spans="14:26" x14ac:dyDescent="0.2">
      <c r="R361" s="26"/>
      <c r="S361" s="20"/>
      <c r="W361" s="14"/>
      <c r="X361" s="14"/>
      <c r="Y361" s="27"/>
    </row>
    <row r="362" spans="14:26" x14ac:dyDescent="0.2">
      <c r="R362" s="26"/>
      <c r="S362" s="20"/>
      <c r="X362" s="14"/>
      <c r="Y362" s="27"/>
      <c r="Z362" s="20"/>
    </row>
  </sheetData>
  <phoneticPr fontId="9" type="noConversion"/>
  <printOptions horizontalCentered="1"/>
  <pageMargins left="0.5" right="0" top="0.75" bottom="0" header="0" footer="0.25"/>
  <pageSetup scale="76" fitToHeight="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Z372"/>
  <sheetViews>
    <sheetView showGridLines="0" zoomScaleNormal="50" zoomScaleSheetLayoutView="100" workbookViewId="0">
      <pane ySplit="8" topLeftCell="A9" activePane="bottomLeft" state="frozenSplit"/>
      <selection activeCell="B6" sqref="B6"/>
      <selection pane="bottomLeft" activeCell="B6" sqref="B6"/>
    </sheetView>
  </sheetViews>
  <sheetFormatPr defaultColWidth="9.77734375" defaultRowHeight="10" x14ac:dyDescent="0.2"/>
  <cols>
    <col min="1" max="1" width="16.77734375" style="11" customWidth="1"/>
    <col min="2" max="2" width="53.6640625" style="20" bestFit="1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9" width="13.77734375" style="11" customWidth="1"/>
    <col min="10" max="10" width="16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0.5" x14ac:dyDescent="0.25">
      <c r="A1" s="28"/>
      <c r="B1" s="3"/>
      <c r="C1" s="1"/>
      <c r="D1" s="1"/>
      <c r="E1" s="43"/>
      <c r="F1" s="43"/>
      <c r="G1" s="1"/>
      <c r="H1" s="1"/>
      <c r="I1" s="1"/>
      <c r="J1" s="1"/>
      <c r="K1" s="1"/>
    </row>
    <row r="2" spans="1:23" ht="13" x14ac:dyDescent="0.3">
      <c r="A2" s="40" t="s">
        <v>0</v>
      </c>
      <c r="B2" s="3"/>
      <c r="C2" s="13"/>
      <c r="D2" s="12"/>
      <c r="E2" s="114"/>
      <c r="F2" s="114"/>
      <c r="G2" s="13"/>
      <c r="H2" s="13"/>
      <c r="I2" s="13"/>
      <c r="J2" s="13"/>
      <c r="K2" s="1"/>
    </row>
    <row r="3" spans="1:23" ht="13" x14ac:dyDescent="0.3">
      <c r="A3" s="41" t="s">
        <v>362</v>
      </c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23" ht="10.5" x14ac:dyDescent="0.25">
      <c r="A4" s="3"/>
      <c r="B4" s="3"/>
      <c r="C4" s="1"/>
      <c r="D4" s="1"/>
      <c r="E4" s="43"/>
      <c r="F4" s="43"/>
      <c r="G4" s="1"/>
      <c r="H4" s="1"/>
      <c r="I4" s="1"/>
      <c r="J4" s="1"/>
      <c r="K4" s="1"/>
    </row>
    <row r="5" spans="1:23" ht="10.5" x14ac:dyDescent="0.25">
      <c r="A5" s="3"/>
      <c r="B5" s="3"/>
      <c r="C5" s="1"/>
      <c r="D5" s="1"/>
      <c r="E5" s="43"/>
      <c r="F5" s="43"/>
      <c r="G5" s="1"/>
      <c r="H5" s="1"/>
      <c r="I5" s="1"/>
      <c r="J5" s="1"/>
      <c r="K5" s="1"/>
    </row>
    <row r="6" spans="1:23" s="33" customFormat="1" ht="11.5" x14ac:dyDescent="0.25">
      <c r="A6" s="30"/>
      <c r="B6" s="30"/>
      <c r="C6" s="44" t="s">
        <v>1</v>
      </c>
      <c r="D6" s="44" t="s">
        <v>2</v>
      </c>
      <c r="E6" s="115" t="s">
        <v>3</v>
      </c>
      <c r="F6" s="115" t="s">
        <v>4</v>
      </c>
      <c r="G6" s="31" t="s">
        <v>5</v>
      </c>
      <c r="H6" s="31" t="s">
        <v>6</v>
      </c>
      <c r="I6" s="44" t="s">
        <v>7</v>
      </c>
      <c r="J6" s="31" t="s">
        <v>8</v>
      </c>
      <c r="K6" s="32"/>
    </row>
    <row r="7" spans="1:23" s="33" customFormat="1" ht="11.5" x14ac:dyDescent="0.25">
      <c r="A7" s="34" t="s">
        <v>9</v>
      </c>
      <c r="B7" s="30"/>
      <c r="C7" s="45" t="s">
        <v>10</v>
      </c>
      <c r="D7" s="46"/>
      <c r="E7" s="116" t="s">
        <v>11</v>
      </c>
      <c r="F7" s="116" t="s">
        <v>12</v>
      </c>
      <c r="G7" s="35" t="s">
        <v>13</v>
      </c>
      <c r="H7" s="35" t="s">
        <v>14</v>
      </c>
      <c r="I7" s="46"/>
      <c r="J7" s="35" t="s">
        <v>15</v>
      </c>
      <c r="K7" s="32"/>
    </row>
    <row r="8" spans="1:23" s="33" customFormat="1" ht="11.5" x14ac:dyDescent="0.25">
      <c r="A8" s="36" t="s">
        <v>16</v>
      </c>
      <c r="B8" s="36" t="s">
        <v>17</v>
      </c>
      <c r="C8" s="47" t="s">
        <v>360</v>
      </c>
      <c r="D8" s="47" t="s">
        <v>361</v>
      </c>
      <c r="E8" s="117" t="s">
        <v>361</v>
      </c>
      <c r="F8" s="117" t="s">
        <v>18</v>
      </c>
      <c r="G8" s="37" t="s">
        <v>19</v>
      </c>
      <c r="H8" s="37" t="s">
        <v>20</v>
      </c>
      <c r="I8" s="47" t="s">
        <v>21</v>
      </c>
      <c r="J8" s="38" t="s">
        <v>340</v>
      </c>
      <c r="K8" s="32"/>
    </row>
    <row r="9" spans="1:23" s="33" customFormat="1" ht="11.5" x14ac:dyDescent="0.25">
      <c r="A9" s="34"/>
      <c r="B9" s="30"/>
      <c r="C9" s="34"/>
      <c r="D9" s="34"/>
      <c r="E9" s="118"/>
      <c r="F9" s="118"/>
      <c r="G9" s="34"/>
      <c r="H9" s="34"/>
      <c r="I9" s="34"/>
      <c r="J9" s="34"/>
      <c r="K9" s="32"/>
    </row>
    <row r="10" spans="1:23" ht="10.5" x14ac:dyDescent="0.25">
      <c r="A10" s="29" t="s">
        <v>52</v>
      </c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ht="10.5" x14ac:dyDescent="0.25">
      <c r="A11" s="29"/>
      <c r="B11" s="3"/>
      <c r="C11" s="4"/>
      <c r="D11" s="5"/>
      <c r="E11" s="6"/>
      <c r="F11" s="6"/>
      <c r="G11" s="7"/>
      <c r="H11" s="6"/>
      <c r="I11" s="8"/>
      <c r="J11" s="8"/>
      <c r="K11" s="1"/>
    </row>
    <row r="12" spans="1:23" x14ac:dyDescent="0.2">
      <c r="A12" s="20" t="s">
        <v>24</v>
      </c>
      <c r="B12" s="20" t="s">
        <v>125</v>
      </c>
      <c r="C12" s="48">
        <v>5970314</v>
      </c>
      <c r="D12" s="68">
        <v>37819</v>
      </c>
      <c r="E12" s="69">
        <v>3683</v>
      </c>
      <c r="F12" s="57">
        <v>5210</v>
      </c>
      <c r="G12" s="50">
        <f t="shared" ref="G12:G20" si="0">ROUND(F12/E12,5)</f>
        <v>1.4146099999999999</v>
      </c>
      <c r="H12" s="51">
        <f t="shared" ref="H12:H20" si="1">ROUND(C12/I12*G12,2)</f>
        <v>168.86</v>
      </c>
      <c r="I12" s="70">
        <v>50017</v>
      </c>
      <c r="J12" s="52">
        <f t="shared" ref="J12:J20" si="2">(ROUND(C12*G12,0))*(1.013)</f>
        <v>8555459.6579999998</v>
      </c>
    </row>
    <row r="13" spans="1:23" x14ac:dyDescent="0.2">
      <c r="A13" s="20" t="s">
        <v>29</v>
      </c>
      <c r="B13" s="20" t="s">
        <v>126</v>
      </c>
      <c r="C13" s="48">
        <v>12763601</v>
      </c>
      <c r="D13" s="68">
        <v>37841</v>
      </c>
      <c r="E13" s="69">
        <v>3712</v>
      </c>
      <c r="F13" s="57">
        <v>5210</v>
      </c>
      <c r="G13" s="50">
        <f t="shared" si="0"/>
        <v>1.4035599999999999</v>
      </c>
      <c r="H13" s="51">
        <f t="shared" si="1"/>
        <v>165.33</v>
      </c>
      <c r="I13" s="70">
        <v>108358</v>
      </c>
      <c r="J13" s="52">
        <f t="shared" si="2"/>
        <v>18147368.239999998</v>
      </c>
    </row>
    <row r="14" spans="1:23" x14ac:dyDescent="0.2">
      <c r="A14" s="20" t="s">
        <v>48</v>
      </c>
      <c r="B14" s="20" t="s">
        <v>161</v>
      </c>
      <c r="C14" s="48">
        <v>6865467</v>
      </c>
      <c r="D14" s="128">
        <v>38699</v>
      </c>
      <c r="E14" s="122">
        <v>4329</v>
      </c>
      <c r="F14" s="57">
        <v>5210</v>
      </c>
      <c r="G14" s="50">
        <f t="shared" si="0"/>
        <v>1.2035100000000001</v>
      </c>
      <c r="H14" s="51">
        <f t="shared" si="1"/>
        <v>176.75</v>
      </c>
      <c r="I14" s="70">
        <v>46748</v>
      </c>
      <c r="J14" s="52">
        <f t="shared" si="2"/>
        <v>8370072.5539999995</v>
      </c>
    </row>
    <row r="15" spans="1:23" s="19" customFormat="1" x14ac:dyDescent="0.2">
      <c r="A15" s="76" t="s">
        <v>59</v>
      </c>
      <c r="B15" s="123" t="s">
        <v>216</v>
      </c>
      <c r="C15" s="145">
        <v>34458600</v>
      </c>
      <c r="D15" s="159">
        <v>39295</v>
      </c>
      <c r="E15" s="122">
        <v>4512</v>
      </c>
      <c r="F15" s="57">
        <v>5210</v>
      </c>
      <c r="G15" s="50">
        <f t="shared" si="0"/>
        <v>1.1547000000000001</v>
      </c>
      <c r="H15" s="51">
        <f t="shared" si="1"/>
        <v>288.33</v>
      </c>
      <c r="I15" s="157">
        <v>138000</v>
      </c>
      <c r="J15" s="52">
        <f t="shared" si="2"/>
        <v>40306606.484999999</v>
      </c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</row>
    <row r="16" spans="1:23" s="19" customFormat="1" x14ac:dyDescent="0.2">
      <c r="A16" s="20" t="s">
        <v>23</v>
      </c>
      <c r="B16" s="92" t="s">
        <v>250</v>
      </c>
      <c r="C16" s="145">
        <v>8173658</v>
      </c>
      <c r="D16" s="159">
        <v>39448</v>
      </c>
      <c r="E16" s="122">
        <v>4557</v>
      </c>
      <c r="F16" s="57">
        <v>5210</v>
      </c>
      <c r="G16" s="50">
        <f t="shared" si="0"/>
        <v>1.1433</v>
      </c>
      <c r="H16" s="51">
        <f t="shared" si="1"/>
        <v>239.45</v>
      </c>
      <c r="I16" s="157">
        <v>39026</v>
      </c>
      <c r="J16" s="52">
        <f t="shared" si="2"/>
        <v>9466427.2589999996</v>
      </c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</row>
    <row r="17" spans="1:25" x14ac:dyDescent="0.2">
      <c r="A17" s="20" t="s">
        <v>294</v>
      </c>
      <c r="B17" s="92" t="s">
        <v>295</v>
      </c>
      <c r="C17" s="54">
        <v>2334409</v>
      </c>
      <c r="D17" s="182">
        <v>39944</v>
      </c>
      <c r="E17" s="49">
        <v>4773</v>
      </c>
      <c r="F17" s="57">
        <v>5210</v>
      </c>
      <c r="G17" s="50">
        <f t="shared" si="0"/>
        <v>1.0915600000000001</v>
      </c>
      <c r="H17" s="95">
        <f t="shared" si="1"/>
        <v>258.67</v>
      </c>
      <c r="I17" s="97">
        <v>9851</v>
      </c>
      <c r="J17" s="96">
        <f t="shared" si="2"/>
        <v>2581272.9109999998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5" x14ac:dyDescent="0.2">
      <c r="A18" s="20" t="s">
        <v>43</v>
      </c>
      <c r="B18" s="92" t="s">
        <v>302</v>
      </c>
      <c r="C18" s="54">
        <v>4380947</v>
      </c>
      <c r="D18" s="182">
        <v>40078</v>
      </c>
      <c r="E18" s="49">
        <v>4764</v>
      </c>
      <c r="F18" s="57">
        <v>5210</v>
      </c>
      <c r="G18" s="50">
        <f t="shared" si="0"/>
        <v>1.09362</v>
      </c>
      <c r="H18" s="95">
        <f t="shared" si="1"/>
        <v>160.22</v>
      </c>
      <c r="I18" s="97">
        <v>29904</v>
      </c>
      <c r="J18" s="96">
        <f t="shared" si="2"/>
        <v>4853375.1829999993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5" ht="10.5" x14ac:dyDescent="0.25">
      <c r="A19" s="20" t="s">
        <v>49</v>
      </c>
      <c r="B19" s="181" t="s">
        <v>316</v>
      </c>
      <c r="C19" s="54">
        <v>3096011</v>
      </c>
      <c r="D19" s="182">
        <v>40238</v>
      </c>
      <c r="E19" s="49">
        <v>4811</v>
      </c>
      <c r="F19" s="57">
        <v>5210</v>
      </c>
      <c r="G19" s="50">
        <f t="shared" si="0"/>
        <v>1.0829299999999999</v>
      </c>
      <c r="H19" s="95">
        <f t="shared" si="1"/>
        <v>73.78</v>
      </c>
      <c r="I19" s="97">
        <v>45440</v>
      </c>
      <c r="J19" s="96">
        <f t="shared" si="2"/>
        <v>3396348.9189999998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5" ht="10.5" x14ac:dyDescent="0.25">
      <c r="A20" s="20" t="s">
        <v>24</v>
      </c>
      <c r="B20" s="181" t="s">
        <v>333</v>
      </c>
      <c r="C20" s="54">
        <v>5085920</v>
      </c>
      <c r="D20" s="182">
        <v>40603</v>
      </c>
      <c r="E20" s="49">
        <v>5010</v>
      </c>
      <c r="F20" s="57">
        <v>5210</v>
      </c>
      <c r="G20" s="50">
        <f t="shared" si="0"/>
        <v>1.03992</v>
      </c>
      <c r="H20" s="95">
        <f t="shared" si="1"/>
        <v>439.98</v>
      </c>
      <c r="I20" s="97">
        <v>12021</v>
      </c>
      <c r="J20" s="96">
        <f t="shared" si="2"/>
        <v>5357706.3499999996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5" ht="10.5" x14ac:dyDescent="0.25">
      <c r="A21" s="20"/>
      <c r="C21" s="48"/>
      <c r="D21" s="53"/>
      <c r="E21" s="6"/>
      <c r="F21" s="6"/>
      <c r="G21" s="7"/>
      <c r="H21" s="9"/>
      <c r="I21" s="8"/>
      <c r="J21" s="10"/>
      <c r="K21" s="1"/>
    </row>
    <row r="22" spans="1:25" ht="10.5" x14ac:dyDescent="0.25">
      <c r="A22" s="3"/>
      <c r="B22" s="3" t="s">
        <v>36</v>
      </c>
      <c r="C22" s="4"/>
      <c r="D22" s="5"/>
      <c r="E22" s="6"/>
      <c r="F22" s="6"/>
      <c r="G22" s="7"/>
      <c r="H22" s="6"/>
      <c r="I22" s="8">
        <f>SUM(I12:I21)</f>
        <v>479365</v>
      </c>
      <c r="J22" s="8">
        <f>SUM(J12:J21)</f>
        <v>101034637.559</v>
      </c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 t="s">
        <v>239</v>
      </c>
      <c r="C24" s="4"/>
      <c r="D24" s="5"/>
      <c r="E24" s="6"/>
      <c r="F24" s="6"/>
      <c r="G24" s="7"/>
      <c r="H24" s="9">
        <f>ROUND(J22/I22,2)</f>
        <v>210.77</v>
      </c>
      <c r="I24" s="8"/>
      <c r="J24" s="8"/>
      <c r="K24" s="1"/>
    </row>
    <row r="25" spans="1:25" ht="10.5" x14ac:dyDescent="0.25">
      <c r="A25" s="3"/>
      <c r="B25" s="3"/>
      <c r="C25" s="4"/>
      <c r="D25" s="5"/>
      <c r="E25" s="6"/>
      <c r="F25" s="6"/>
      <c r="G25" s="7"/>
      <c r="H25" s="9"/>
      <c r="I25" s="8"/>
      <c r="J25" s="8"/>
      <c r="K25" s="1"/>
    </row>
    <row r="26" spans="1:25" ht="10.5" x14ac:dyDescent="0.25">
      <c r="A26" s="3"/>
      <c r="B26" s="3"/>
      <c r="C26" s="4"/>
      <c r="D26" s="5"/>
      <c r="E26" s="6"/>
      <c r="F26" s="6"/>
      <c r="G26" s="7"/>
      <c r="H26" s="6"/>
      <c r="I26" s="8"/>
      <c r="J26" s="8"/>
      <c r="K26" s="1"/>
    </row>
    <row r="27" spans="1:25" ht="10.5" x14ac:dyDescent="0.25">
      <c r="A27" s="3"/>
      <c r="B27" s="3"/>
      <c r="C27" s="4"/>
      <c r="D27" s="1"/>
      <c r="E27" s="6"/>
      <c r="F27" s="6"/>
      <c r="G27" s="7"/>
      <c r="H27" s="6"/>
      <c r="I27" s="8"/>
      <c r="J27" s="8"/>
      <c r="K27" s="1"/>
    </row>
    <row r="28" spans="1:25" ht="10.5" x14ac:dyDescent="0.25">
      <c r="A28" s="3"/>
      <c r="B28" s="3"/>
      <c r="C28" s="4"/>
      <c r="D28" s="1"/>
      <c r="E28" s="6"/>
      <c r="F28" s="6"/>
      <c r="G28" s="7"/>
      <c r="H28" s="6"/>
      <c r="I28" s="8"/>
      <c r="J28" s="8"/>
      <c r="K28" s="1"/>
      <c r="N28" s="20"/>
    </row>
    <row r="29" spans="1:25" ht="10.5" x14ac:dyDescent="0.25">
      <c r="A29" s="3"/>
      <c r="B29" s="3"/>
      <c r="C29" s="2"/>
      <c r="D29" s="1"/>
      <c r="E29" s="6"/>
      <c r="F29" s="6"/>
      <c r="G29" s="7"/>
      <c r="H29" s="6"/>
      <c r="I29" s="8"/>
      <c r="J29" s="8"/>
      <c r="K29" s="1"/>
      <c r="N29" s="20"/>
    </row>
    <row r="30" spans="1:25" ht="10.5" x14ac:dyDescent="0.25">
      <c r="A30" s="3"/>
      <c r="B30" s="3"/>
      <c r="C30" s="2"/>
      <c r="D30" s="1"/>
      <c r="E30" s="6"/>
      <c r="F30" s="6"/>
      <c r="G30" s="7"/>
      <c r="H30" s="6"/>
      <c r="I30" s="8"/>
      <c r="J30" s="8"/>
      <c r="K30" s="1"/>
    </row>
    <row r="31" spans="1:25" ht="10.5" x14ac:dyDescent="0.25">
      <c r="A31" s="3"/>
      <c r="B31" s="3"/>
      <c r="C31" s="2"/>
      <c r="D31" s="1"/>
      <c r="E31" s="6"/>
      <c r="F31" s="6"/>
      <c r="G31" s="21"/>
      <c r="H31" s="6"/>
      <c r="I31" s="8"/>
      <c r="J31" s="8"/>
      <c r="K31" s="1"/>
      <c r="N31" s="20"/>
      <c r="R31" s="15"/>
      <c r="S31" s="20"/>
      <c r="X31" s="22"/>
      <c r="Y31" s="15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  <c r="R32" s="22"/>
      <c r="S32" s="20"/>
      <c r="T32" s="15"/>
      <c r="U32" s="15"/>
      <c r="V32" s="15"/>
      <c r="W32" s="15"/>
      <c r="X32" s="22"/>
      <c r="Y32" s="15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  <c r="N33" s="20"/>
      <c r="P33" s="20"/>
      <c r="R33" s="22"/>
      <c r="S33" s="20"/>
      <c r="T33" s="15"/>
      <c r="U33" s="15"/>
      <c r="V33" s="15"/>
      <c r="W33" s="15"/>
      <c r="X33" s="22"/>
      <c r="Y33" s="15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6"/>
      <c r="F36" s="6"/>
      <c r="G36" s="2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43"/>
      <c r="F37" s="43"/>
      <c r="G37" s="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43"/>
      <c r="F38" s="43"/>
      <c r="G38" s="1"/>
      <c r="H38" s="23"/>
      <c r="I38" s="1"/>
      <c r="J38" s="8"/>
      <c r="K38" s="1"/>
    </row>
    <row r="39" spans="1:25" ht="10.5" x14ac:dyDescent="0.25">
      <c r="A39" s="3"/>
      <c r="B39" s="3"/>
      <c r="C39" s="2"/>
      <c r="D39" s="1"/>
      <c r="E39" s="43"/>
      <c r="F39" s="43"/>
      <c r="G39" s="1"/>
      <c r="H39" s="23"/>
      <c r="I39" s="1"/>
      <c r="J39" s="8"/>
      <c r="K39" s="1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H41" s="18"/>
      <c r="J41" s="24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H43" s="18"/>
      <c r="J43" s="24"/>
    </row>
    <row r="44" spans="1:25" x14ac:dyDescent="0.2">
      <c r="A44" s="20"/>
      <c r="C44" s="14"/>
      <c r="G44" s="17"/>
      <c r="H44" s="18"/>
      <c r="J44" s="24"/>
    </row>
    <row r="45" spans="1:25" x14ac:dyDescent="0.2">
      <c r="A45" s="20"/>
      <c r="C45" s="14"/>
      <c r="G45" s="17"/>
      <c r="H45" s="18"/>
      <c r="J45" s="14"/>
      <c r="N45" s="20"/>
      <c r="R45" s="15"/>
      <c r="S45" s="20"/>
      <c r="X45" s="22"/>
      <c r="Y45" s="15"/>
    </row>
    <row r="46" spans="1:25" x14ac:dyDescent="0.2">
      <c r="A46" s="20"/>
      <c r="C46" s="14"/>
      <c r="G46" s="17"/>
      <c r="H46" s="18"/>
      <c r="J46" s="14"/>
      <c r="R46" s="22"/>
      <c r="S46" s="20"/>
      <c r="T46" s="15"/>
      <c r="U46" s="15"/>
      <c r="V46" s="15"/>
      <c r="W46" s="15"/>
      <c r="X46" s="22"/>
      <c r="Y46" s="15"/>
    </row>
    <row r="47" spans="1:25" x14ac:dyDescent="0.2">
      <c r="A47" s="20"/>
      <c r="C47" s="14"/>
      <c r="G47" s="17"/>
      <c r="H47" s="18"/>
      <c r="J47" s="14"/>
      <c r="N47" s="20"/>
      <c r="P47" s="20"/>
      <c r="R47" s="22"/>
      <c r="S47" s="20"/>
      <c r="T47" s="15"/>
      <c r="U47" s="15"/>
      <c r="V47" s="15"/>
      <c r="W47" s="15"/>
      <c r="X47" s="22"/>
      <c r="Y47" s="15"/>
    </row>
    <row r="48" spans="1:25" x14ac:dyDescent="0.2">
      <c r="A48" s="20"/>
      <c r="C48" s="14"/>
      <c r="G48" s="17"/>
      <c r="H48" s="18"/>
      <c r="J48" s="14"/>
    </row>
    <row r="49" spans="1:25" x14ac:dyDescent="0.2">
      <c r="A49" s="20"/>
      <c r="C49" s="14"/>
      <c r="G49" s="17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G62" s="17"/>
      <c r="H62" s="18"/>
      <c r="J62" s="14"/>
    </row>
    <row r="63" spans="1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1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5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5" x14ac:dyDescent="0.2">
      <c r="C66" s="14"/>
      <c r="G66" s="17"/>
      <c r="H66" s="18"/>
      <c r="J66" s="14"/>
    </row>
    <row r="67" spans="3:25" x14ac:dyDescent="0.2">
      <c r="C67" s="14"/>
      <c r="H67" s="18"/>
      <c r="J67" s="14"/>
    </row>
    <row r="68" spans="3:25" x14ac:dyDescent="0.2">
      <c r="C68" s="14"/>
      <c r="G68" s="17"/>
      <c r="H68" s="18"/>
      <c r="J68" s="14"/>
    </row>
    <row r="69" spans="3:25" x14ac:dyDescent="0.2">
      <c r="C69" s="14"/>
      <c r="G69" s="17"/>
      <c r="H69" s="18"/>
      <c r="J69" s="14"/>
      <c r="N69" s="20"/>
      <c r="R69" s="15"/>
      <c r="S69" s="20"/>
      <c r="X69" s="22"/>
      <c r="Y69" s="15"/>
    </row>
    <row r="70" spans="3:25" x14ac:dyDescent="0.2">
      <c r="C70" s="14"/>
      <c r="G70" s="17"/>
      <c r="H70" s="18"/>
      <c r="J70" s="14"/>
      <c r="R70" s="22"/>
      <c r="S70" s="20"/>
      <c r="T70" s="15"/>
      <c r="U70" s="15"/>
      <c r="V70" s="15"/>
      <c r="W70" s="15"/>
      <c r="X70" s="22"/>
      <c r="Y70" s="15"/>
    </row>
    <row r="71" spans="3:25" x14ac:dyDescent="0.2">
      <c r="C71" s="14"/>
      <c r="G71" s="17"/>
      <c r="H71" s="18"/>
      <c r="J71" s="14"/>
      <c r="N71" s="20"/>
      <c r="P71" s="20"/>
      <c r="R71" s="22"/>
      <c r="S71" s="20"/>
      <c r="T71" s="15"/>
      <c r="U71" s="15"/>
      <c r="V71" s="15"/>
      <c r="W71" s="15"/>
      <c r="X71" s="22"/>
      <c r="Y71" s="15"/>
    </row>
    <row r="72" spans="3:25" x14ac:dyDescent="0.2">
      <c r="C72" s="14"/>
      <c r="G72" s="17"/>
      <c r="H72" s="18"/>
      <c r="J72" s="14"/>
      <c r="N72" s="20"/>
    </row>
    <row r="73" spans="3:25" x14ac:dyDescent="0.2">
      <c r="C73" s="14"/>
      <c r="G73" s="17"/>
      <c r="H73" s="18"/>
      <c r="J73" s="14"/>
      <c r="N73" s="25"/>
      <c r="P73" s="25"/>
      <c r="R73" s="25"/>
      <c r="S73" s="25"/>
      <c r="X73" s="25"/>
    </row>
    <row r="74" spans="3:25" x14ac:dyDescent="0.2">
      <c r="C74" s="14"/>
      <c r="G74" s="17"/>
      <c r="H74" s="18"/>
      <c r="J74" s="14"/>
    </row>
    <row r="75" spans="3:25" x14ac:dyDescent="0.2">
      <c r="C75" s="14"/>
      <c r="G75" s="17"/>
      <c r="H75" s="18"/>
      <c r="J75" s="14"/>
    </row>
    <row r="76" spans="3:25" x14ac:dyDescent="0.2">
      <c r="C76" s="14"/>
      <c r="G76" s="17"/>
      <c r="H76" s="18"/>
      <c r="J76" s="14"/>
      <c r="N76" s="20"/>
      <c r="R76" s="15"/>
      <c r="S76" s="20"/>
      <c r="X76" s="22"/>
      <c r="Y76" s="15"/>
    </row>
    <row r="77" spans="3:25" x14ac:dyDescent="0.2"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3:25" x14ac:dyDescent="0.2"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3:25" x14ac:dyDescent="0.2">
      <c r="C79" s="14"/>
      <c r="G79" s="17"/>
      <c r="H79" s="18"/>
      <c r="J79" s="14"/>
    </row>
    <row r="80" spans="3:25" x14ac:dyDescent="0.2">
      <c r="C80" s="14"/>
      <c r="H80" s="18"/>
      <c r="J80" s="14"/>
    </row>
    <row r="81" spans="3:26" x14ac:dyDescent="0.2">
      <c r="C81" s="14"/>
      <c r="H81" s="18"/>
      <c r="J81" s="14"/>
    </row>
    <row r="82" spans="3:26" x14ac:dyDescent="0.2">
      <c r="C82" s="14"/>
      <c r="H82" s="18"/>
      <c r="J82" s="14"/>
    </row>
    <row r="83" spans="3:26" x14ac:dyDescent="0.2">
      <c r="C83" s="14"/>
      <c r="G83" s="17"/>
      <c r="H83" s="18"/>
      <c r="J83" s="14"/>
      <c r="Z83" s="20"/>
    </row>
    <row r="84" spans="3:26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6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6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6" x14ac:dyDescent="0.2">
      <c r="C87" s="14"/>
      <c r="G87" s="17"/>
      <c r="H87" s="18"/>
      <c r="J87" s="14"/>
    </row>
    <row r="88" spans="3:26" x14ac:dyDescent="0.2">
      <c r="C88" s="14"/>
      <c r="H88" s="18"/>
      <c r="J88" s="14"/>
    </row>
    <row r="89" spans="3:26" x14ac:dyDescent="0.2">
      <c r="C89" s="14"/>
      <c r="G89" s="17"/>
      <c r="H89" s="18"/>
      <c r="J89" s="14"/>
      <c r="R89" s="26"/>
      <c r="S89" s="20"/>
      <c r="X89" s="14"/>
    </row>
    <row r="90" spans="3:26" x14ac:dyDescent="0.2">
      <c r="C90" s="14"/>
      <c r="G90" s="17"/>
      <c r="H90" s="18"/>
      <c r="J90" s="14"/>
    </row>
    <row r="91" spans="3:26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6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6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6" x14ac:dyDescent="0.2">
      <c r="C94" s="14"/>
      <c r="G94" s="17"/>
      <c r="H94" s="18"/>
      <c r="J94" s="14"/>
    </row>
    <row r="95" spans="3:26" x14ac:dyDescent="0.2">
      <c r="C95" s="14"/>
      <c r="H95" s="18"/>
      <c r="J95" s="14"/>
    </row>
    <row r="96" spans="3:26" x14ac:dyDescent="0.2">
      <c r="C96" s="14"/>
      <c r="G96" s="17"/>
      <c r="H96" s="18"/>
      <c r="J96" s="14"/>
    </row>
    <row r="97" spans="3:25" x14ac:dyDescent="0.2">
      <c r="C97" s="14"/>
      <c r="G97" s="17"/>
      <c r="H97" s="18"/>
      <c r="J97" s="14"/>
      <c r="N97" s="20"/>
      <c r="R97" s="15"/>
      <c r="S97" s="20"/>
      <c r="X97" s="22"/>
      <c r="Y97" s="15"/>
    </row>
    <row r="98" spans="3:25" x14ac:dyDescent="0.2">
      <c r="C98" s="14"/>
      <c r="G98" s="17"/>
      <c r="H98" s="18"/>
      <c r="J98" s="14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  <c r="N99" s="20"/>
      <c r="P99" s="20"/>
      <c r="R99" s="22"/>
      <c r="S99" s="20"/>
      <c r="T99" s="15"/>
      <c r="U99" s="15"/>
      <c r="V99" s="15"/>
      <c r="W99" s="15"/>
      <c r="X99" s="22"/>
      <c r="Y99" s="15"/>
    </row>
    <row r="100" spans="3:25" x14ac:dyDescent="0.2">
      <c r="C100" s="14"/>
      <c r="G100" s="17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3:25" x14ac:dyDescent="0.2">
      <c r="C108" s="14"/>
      <c r="H108" s="18"/>
      <c r="J108" s="14"/>
    </row>
    <row r="109" spans="3:25" x14ac:dyDescent="0.2"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G117" s="17"/>
      <c r="H117" s="18"/>
      <c r="J117" s="14"/>
    </row>
    <row r="118" spans="3:26" x14ac:dyDescent="0.2">
      <c r="C118" s="14"/>
      <c r="G118" s="17"/>
      <c r="H118" s="18"/>
      <c r="J118" s="14"/>
      <c r="N118" s="20"/>
      <c r="R118" s="15"/>
      <c r="S118" s="20"/>
      <c r="X118" s="22"/>
      <c r="Y118" s="15"/>
    </row>
    <row r="119" spans="3:26" x14ac:dyDescent="0.2">
      <c r="C119" s="14"/>
      <c r="G119" s="17"/>
      <c r="H119" s="18"/>
      <c r="J119" s="14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  <c r="N120" s="20"/>
      <c r="P120" s="20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8"/>
      <c r="J122" s="14"/>
    </row>
    <row r="123" spans="3:26" x14ac:dyDescent="0.2">
      <c r="C123" s="14"/>
      <c r="H123" s="18"/>
      <c r="J123" s="14"/>
    </row>
    <row r="124" spans="3:26" x14ac:dyDescent="0.2">
      <c r="C124" s="14"/>
      <c r="H124" s="18"/>
      <c r="J124" s="14"/>
    </row>
    <row r="125" spans="3:26" x14ac:dyDescent="0.2">
      <c r="C125" s="14"/>
      <c r="H125" s="18"/>
      <c r="J125" s="14"/>
    </row>
    <row r="126" spans="3:26" x14ac:dyDescent="0.2">
      <c r="C126" s="14"/>
      <c r="G126" s="17"/>
      <c r="H126" s="18"/>
      <c r="J126" s="14"/>
      <c r="Z126" s="20"/>
    </row>
    <row r="127" spans="3:26" x14ac:dyDescent="0.2">
      <c r="C127" s="14"/>
      <c r="G127" s="17"/>
      <c r="H127" s="18"/>
      <c r="J127" s="14"/>
      <c r="N127" s="20"/>
    </row>
    <row r="128" spans="3:26" x14ac:dyDescent="0.2">
      <c r="C128" s="14"/>
      <c r="G128" s="17"/>
      <c r="H128" s="18"/>
      <c r="J128" s="14"/>
      <c r="N128" s="20"/>
    </row>
    <row r="129" spans="3:25" x14ac:dyDescent="0.2">
      <c r="C129" s="14"/>
      <c r="G129" s="17"/>
      <c r="H129" s="18"/>
      <c r="J129" s="14"/>
    </row>
    <row r="130" spans="3:25" x14ac:dyDescent="0.2">
      <c r="C130" s="14"/>
      <c r="G130" s="17"/>
      <c r="H130" s="18"/>
      <c r="J130" s="14"/>
      <c r="N130" s="20"/>
      <c r="R130" s="15"/>
      <c r="S130" s="20"/>
      <c r="X130" s="22"/>
      <c r="Y130" s="15"/>
    </row>
    <row r="131" spans="3:25" x14ac:dyDescent="0.2">
      <c r="C131" s="14"/>
      <c r="G131" s="17"/>
      <c r="H131" s="18"/>
      <c r="J131" s="14"/>
      <c r="R131" s="22"/>
      <c r="S131" s="20"/>
      <c r="T131" s="15"/>
      <c r="U131" s="15"/>
      <c r="V131" s="15"/>
      <c r="W131" s="15"/>
      <c r="X131" s="22"/>
      <c r="Y131" s="15"/>
    </row>
    <row r="132" spans="3:25" x14ac:dyDescent="0.2">
      <c r="C132" s="14"/>
      <c r="G132" s="17"/>
      <c r="H132" s="18"/>
      <c r="J132" s="14"/>
      <c r="N132" s="20"/>
      <c r="P132" s="20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8"/>
      <c r="J133" s="14"/>
    </row>
    <row r="134" spans="3:25" x14ac:dyDescent="0.2">
      <c r="C134" s="14"/>
      <c r="G134" s="17"/>
      <c r="H134" s="18"/>
      <c r="J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R136" s="26"/>
      <c r="S136" s="20"/>
      <c r="W136" s="14"/>
      <c r="X136" s="14"/>
      <c r="Y136" s="27"/>
    </row>
    <row r="137" spans="3:25" x14ac:dyDescent="0.2">
      <c r="C137" s="14"/>
      <c r="G137" s="17"/>
      <c r="H137" s="16"/>
      <c r="J137" s="14"/>
      <c r="R137" s="26"/>
      <c r="S137" s="20"/>
      <c r="X137" s="14"/>
    </row>
    <row r="138" spans="3:25" x14ac:dyDescent="0.2">
      <c r="C138" s="14"/>
      <c r="G138" s="17"/>
      <c r="H138" s="16"/>
      <c r="J138" s="14"/>
    </row>
    <row r="139" spans="3:25" x14ac:dyDescent="0.2">
      <c r="C139" s="14"/>
      <c r="G139" s="17"/>
      <c r="H139" s="16"/>
      <c r="J139" s="14"/>
      <c r="N139" s="20"/>
      <c r="R139" s="15"/>
      <c r="S139" s="20"/>
      <c r="X139" s="22"/>
      <c r="Y139" s="15"/>
    </row>
    <row r="140" spans="3:25" x14ac:dyDescent="0.2">
      <c r="C140" s="14"/>
      <c r="G140" s="17"/>
      <c r="H140" s="16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3:25" x14ac:dyDescent="0.2">
      <c r="C141" s="14"/>
      <c r="G141" s="17"/>
      <c r="H141" s="16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</row>
    <row r="143" spans="3:25" x14ac:dyDescent="0.2">
      <c r="C143" s="14"/>
    </row>
    <row r="144" spans="3:25" x14ac:dyDescent="0.2">
      <c r="C144" s="14"/>
      <c r="G144" s="17"/>
      <c r="H144" s="16"/>
      <c r="J144" s="14"/>
      <c r="R144" s="26"/>
      <c r="S144" s="20"/>
      <c r="W144" s="14"/>
      <c r="X144" s="14"/>
      <c r="Y144" s="27"/>
    </row>
    <row r="145" spans="3:25" x14ac:dyDescent="0.2">
      <c r="C145" s="14"/>
      <c r="G145" s="17"/>
      <c r="H145" s="16"/>
      <c r="J145" s="14"/>
      <c r="R145" s="26"/>
      <c r="S145" s="20"/>
      <c r="X145" s="14"/>
    </row>
    <row r="146" spans="3:25" x14ac:dyDescent="0.2">
      <c r="C146" s="14"/>
      <c r="G146" s="17"/>
      <c r="H146" s="16"/>
      <c r="J146" s="14"/>
    </row>
    <row r="147" spans="3:25" x14ac:dyDescent="0.2">
      <c r="C147" s="14"/>
      <c r="G147" s="17"/>
      <c r="H147" s="16"/>
      <c r="J147" s="14"/>
      <c r="N147" s="20"/>
      <c r="R147" s="15"/>
      <c r="S147" s="20"/>
      <c r="X147" s="22"/>
      <c r="Y147" s="15"/>
    </row>
    <row r="148" spans="3:25" x14ac:dyDescent="0.2">
      <c r="C148" s="14"/>
      <c r="G148" s="17"/>
      <c r="H148" s="16"/>
      <c r="J148" s="14"/>
      <c r="R148" s="22"/>
      <c r="S148" s="20"/>
      <c r="T148" s="15"/>
      <c r="U148" s="15"/>
      <c r="V148" s="15"/>
      <c r="W148" s="15"/>
      <c r="X148" s="22"/>
      <c r="Y148" s="15"/>
    </row>
    <row r="149" spans="3:25" x14ac:dyDescent="0.2">
      <c r="C149" s="14"/>
      <c r="G149" s="17"/>
      <c r="H149" s="16"/>
      <c r="J149" s="14"/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  <c r="G150" s="17"/>
      <c r="H150" s="16"/>
      <c r="J150" s="14"/>
      <c r="N150" s="20"/>
    </row>
    <row r="151" spans="3:25" x14ac:dyDescent="0.2">
      <c r="C151" s="14"/>
      <c r="N151" s="25"/>
      <c r="P151" s="25"/>
      <c r="R151" s="25"/>
      <c r="S151" s="25"/>
      <c r="X151" s="25"/>
    </row>
    <row r="152" spans="3:25" x14ac:dyDescent="0.2">
      <c r="C152" s="14"/>
    </row>
    <row r="153" spans="3:25" x14ac:dyDescent="0.2">
      <c r="C153" s="14"/>
      <c r="N153" s="20"/>
      <c r="R153" s="15"/>
      <c r="S153" s="20"/>
      <c r="X153" s="22"/>
      <c r="Y153" s="15"/>
    </row>
    <row r="154" spans="3:25" x14ac:dyDescent="0.2">
      <c r="C154" s="14"/>
      <c r="R154" s="22"/>
      <c r="S154" s="20"/>
      <c r="T154" s="15"/>
      <c r="U154" s="15"/>
      <c r="V154" s="15"/>
      <c r="W154" s="15"/>
      <c r="X154" s="22"/>
      <c r="Y154" s="15"/>
    </row>
    <row r="155" spans="3:25" x14ac:dyDescent="0.2"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N156" s="20"/>
    </row>
    <row r="157" spans="3:25" x14ac:dyDescent="0.2">
      <c r="N157" s="25"/>
      <c r="P157" s="25"/>
      <c r="R157" s="25"/>
      <c r="S157" s="25"/>
      <c r="X157" s="25"/>
    </row>
    <row r="159" spans="3:25" x14ac:dyDescent="0.2">
      <c r="N159" s="20"/>
      <c r="R159" s="15"/>
      <c r="S159" s="20"/>
      <c r="X159" s="22"/>
      <c r="Y159" s="15"/>
    </row>
    <row r="160" spans="3:25" x14ac:dyDescent="0.2">
      <c r="R160" s="22"/>
      <c r="S160" s="20"/>
      <c r="T160" s="15"/>
      <c r="U160" s="15"/>
      <c r="V160" s="15"/>
      <c r="W160" s="15"/>
      <c r="X160" s="22"/>
      <c r="Y160" s="15"/>
    </row>
    <row r="161" spans="14:26" x14ac:dyDescent="0.2">
      <c r="N161" s="20"/>
      <c r="P161" s="20"/>
      <c r="R161" s="22"/>
      <c r="S161" s="20"/>
      <c r="T161" s="15"/>
      <c r="U161" s="15"/>
      <c r="V161" s="15"/>
      <c r="W161" s="15"/>
      <c r="X161" s="22"/>
      <c r="Y161" s="15"/>
    </row>
    <row r="165" spans="14:26" x14ac:dyDescent="0.2">
      <c r="R165" s="26"/>
      <c r="S165" s="20"/>
      <c r="W165" s="14"/>
      <c r="X165" s="14"/>
      <c r="Y165" s="27"/>
    </row>
    <row r="166" spans="14:26" x14ac:dyDescent="0.2">
      <c r="R166" s="26"/>
      <c r="S166" s="20"/>
      <c r="X166" s="14"/>
      <c r="Z166" s="20"/>
    </row>
    <row r="167" spans="14:26" x14ac:dyDescent="0.2">
      <c r="N167" s="20"/>
      <c r="R167" s="15"/>
      <c r="S167" s="20"/>
      <c r="X167" s="22"/>
      <c r="Y167" s="15"/>
    </row>
    <row r="168" spans="14:26" x14ac:dyDescent="0.2">
      <c r="R168" s="22"/>
      <c r="S168" s="20"/>
      <c r="T168" s="15"/>
      <c r="U168" s="15"/>
      <c r="V168" s="15"/>
      <c r="W168" s="15"/>
      <c r="X168" s="22"/>
      <c r="Y168" s="15"/>
    </row>
    <row r="169" spans="14:26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1" spans="14:26" x14ac:dyDescent="0.2">
      <c r="R171" s="26"/>
      <c r="S171" s="20"/>
      <c r="W171" s="14"/>
      <c r="X171" s="14"/>
      <c r="Y171" s="27"/>
    </row>
    <row r="172" spans="14:26" x14ac:dyDescent="0.2">
      <c r="R172" s="26"/>
      <c r="S172" s="20"/>
      <c r="X172" s="14"/>
    </row>
    <row r="174" spans="14:26" x14ac:dyDescent="0.2">
      <c r="N174" s="20"/>
      <c r="R174" s="15"/>
      <c r="S174" s="20"/>
      <c r="X174" s="22"/>
      <c r="Y174" s="15"/>
    </row>
    <row r="175" spans="14:26" x14ac:dyDescent="0.2">
      <c r="R175" s="22"/>
      <c r="S175" s="20"/>
      <c r="T175" s="15"/>
      <c r="U175" s="15"/>
      <c r="V175" s="15"/>
      <c r="W175" s="15"/>
      <c r="X175" s="22"/>
      <c r="Y175" s="15"/>
    </row>
    <row r="176" spans="14:26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7" spans="14:25" x14ac:dyDescent="0.2">
      <c r="N177" s="20"/>
    </row>
    <row r="178" spans="14:25" x14ac:dyDescent="0.2">
      <c r="N178" s="25"/>
      <c r="P178" s="25"/>
      <c r="R178" s="25"/>
      <c r="S178" s="25"/>
      <c r="X178" s="25"/>
    </row>
    <row r="180" spans="14:25" x14ac:dyDescent="0.2">
      <c r="N180" s="20"/>
      <c r="R180" s="15"/>
      <c r="S180" s="20"/>
      <c r="X180" s="22"/>
      <c r="Y180" s="15"/>
    </row>
    <row r="181" spans="14:25" x14ac:dyDescent="0.2">
      <c r="R181" s="22"/>
      <c r="S181" s="20"/>
      <c r="T181" s="15"/>
      <c r="U181" s="15"/>
      <c r="V181" s="15"/>
      <c r="W181" s="15"/>
      <c r="X181" s="22"/>
      <c r="Y181" s="15"/>
    </row>
    <row r="182" spans="14:25" x14ac:dyDescent="0.2"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8" spans="14:25" x14ac:dyDescent="0.2">
      <c r="R188" s="26"/>
      <c r="S188" s="20"/>
      <c r="W188" s="14"/>
      <c r="X188" s="14"/>
      <c r="Y188" s="27"/>
    </row>
    <row r="189" spans="14:25" x14ac:dyDescent="0.2">
      <c r="R189" s="26"/>
      <c r="S189" s="20"/>
      <c r="X189" s="14"/>
    </row>
    <row r="191" spans="14:25" x14ac:dyDescent="0.2">
      <c r="N191" s="20"/>
      <c r="R191" s="15"/>
      <c r="S191" s="20"/>
      <c r="X191" s="22"/>
      <c r="Y191" s="15"/>
    </row>
    <row r="192" spans="14:25" x14ac:dyDescent="0.2">
      <c r="R192" s="22"/>
      <c r="S192" s="20"/>
      <c r="T192" s="15"/>
      <c r="U192" s="15"/>
      <c r="V192" s="15"/>
      <c r="W192" s="15"/>
      <c r="X192" s="22"/>
      <c r="Y192" s="15"/>
    </row>
    <row r="193" spans="14:26" x14ac:dyDescent="0.2">
      <c r="N193" s="20"/>
      <c r="P193" s="20"/>
      <c r="R193" s="22"/>
      <c r="S193" s="20"/>
      <c r="T193" s="15"/>
      <c r="U193" s="15"/>
      <c r="V193" s="15"/>
      <c r="W193" s="15"/>
      <c r="X193" s="22"/>
      <c r="Y193" s="15"/>
    </row>
    <row r="195" spans="14:26" x14ac:dyDescent="0.2">
      <c r="R195" s="26"/>
      <c r="S195" s="20"/>
      <c r="W195" s="14"/>
      <c r="X195" s="14"/>
      <c r="Y195" s="27"/>
    </row>
    <row r="196" spans="14:26" x14ac:dyDescent="0.2">
      <c r="R196" s="26"/>
      <c r="S196" s="20"/>
      <c r="X196" s="14"/>
    </row>
    <row r="198" spans="14:26" x14ac:dyDescent="0.2">
      <c r="N198" s="20"/>
      <c r="R198" s="15"/>
      <c r="S198" s="20"/>
      <c r="X198" s="22"/>
      <c r="Y198" s="15"/>
    </row>
    <row r="199" spans="14:26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6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14:26" x14ac:dyDescent="0.2">
      <c r="R202" s="26"/>
      <c r="S202" s="20"/>
      <c r="W202" s="14"/>
      <c r="X202" s="14"/>
      <c r="Y202" s="27"/>
    </row>
    <row r="203" spans="14:26" x14ac:dyDescent="0.2">
      <c r="R203" s="26"/>
      <c r="S203" s="20"/>
      <c r="X203" s="14"/>
    </row>
    <row r="207" spans="14:26" x14ac:dyDescent="0.2">
      <c r="Z207" s="20"/>
    </row>
    <row r="208" spans="14:26" x14ac:dyDescent="0.2">
      <c r="N208" s="20"/>
    </row>
    <row r="209" spans="14:25" x14ac:dyDescent="0.2">
      <c r="N209" s="20"/>
    </row>
    <row r="211" spans="14:25" x14ac:dyDescent="0.2">
      <c r="N211" s="20"/>
      <c r="R211" s="15"/>
      <c r="S211" s="20"/>
      <c r="X211" s="22"/>
      <c r="Y211" s="15"/>
    </row>
    <row r="212" spans="14:25" x14ac:dyDescent="0.2">
      <c r="R212" s="22"/>
      <c r="S212" s="20"/>
      <c r="T212" s="15"/>
      <c r="U212" s="15"/>
      <c r="V212" s="15"/>
      <c r="W212" s="15"/>
      <c r="X212" s="22"/>
      <c r="Y212" s="15"/>
    </row>
    <row r="213" spans="14:25" x14ac:dyDescent="0.2"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5" spans="14:25" x14ac:dyDescent="0.2">
      <c r="R215" s="26"/>
      <c r="S215" s="20"/>
      <c r="W215" s="14"/>
      <c r="X215" s="14"/>
      <c r="Y215" s="27"/>
    </row>
    <row r="216" spans="14:25" x14ac:dyDescent="0.2">
      <c r="R216" s="26"/>
      <c r="S216" s="20"/>
      <c r="X216" s="14"/>
    </row>
    <row r="218" spans="14:25" x14ac:dyDescent="0.2">
      <c r="N218" s="20"/>
      <c r="R218" s="15"/>
      <c r="S218" s="20"/>
      <c r="X218" s="22"/>
      <c r="Y218" s="15"/>
    </row>
    <row r="219" spans="14:25" x14ac:dyDescent="0.2"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5" spans="14:25" x14ac:dyDescent="0.2">
      <c r="R225" s="26"/>
      <c r="S225" s="20"/>
      <c r="W225" s="14"/>
      <c r="X225" s="14"/>
      <c r="Y225" s="27"/>
    </row>
    <row r="226" spans="14:25" x14ac:dyDescent="0.2">
      <c r="R226" s="26"/>
      <c r="S226" s="20"/>
      <c r="X226" s="14"/>
    </row>
    <row r="228" spans="14:25" x14ac:dyDescent="0.2">
      <c r="N228" s="20"/>
      <c r="R228" s="15"/>
      <c r="S228" s="20"/>
      <c r="X228" s="22"/>
      <c r="Y228" s="15"/>
    </row>
    <row r="229" spans="14:25" x14ac:dyDescent="0.2"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</row>
    <row r="232" spans="14:25" x14ac:dyDescent="0.2">
      <c r="N232" s="25"/>
      <c r="P232" s="25"/>
      <c r="R232" s="25"/>
      <c r="S232" s="25"/>
      <c r="X232" s="25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8" spans="14:25" x14ac:dyDescent="0.2">
      <c r="N238" s="25"/>
      <c r="P238" s="25"/>
      <c r="R238" s="25"/>
      <c r="S238" s="25"/>
      <c r="X238" s="25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</row>
    <row r="245" spans="14:25" x14ac:dyDescent="0.2">
      <c r="N245" s="20"/>
      <c r="R245" s="15"/>
      <c r="S245" s="20"/>
      <c r="X245" s="22"/>
      <c r="Y245" s="15"/>
    </row>
    <row r="246" spans="14:25" x14ac:dyDescent="0.2"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  <c r="P247" s="20"/>
      <c r="R247" s="22"/>
      <c r="S247" s="20"/>
      <c r="T247" s="15"/>
      <c r="U247" s="15"/>
      <c r="V247" s="15"/>
      <c r="W247" s="15"/>
      <c r="X247" s="22"/>
      <c r="Y247" s="15"/>
    </row>
    <row r="248" spans="14:25" x14ac:dyDescent="0.2">
      <c r="N248" s="20"/>
    </row>
    <row r="249" spans="14:25" x14ac:dyDescent="0.2">
      <c r="N249" s="25"/>
      <c r="P249" s="25"/>
      <c r="R249" s="25"/>
      <c r="S249" s="25"/>
      <c r="X249" s="25"/>
    </row>
    <row r="251" spans="14:25" x14ac:dyDescent="0.2">
      <c r="N251" s="20"/>
      <c r="R251" s="15"/>
      <c r="S251" s="20"/>
      <c r="X251" s="22"/>
      <c r="Y251" s="15"/>
    </row>
    <row r="252" spans="14:25" x14ac:dyDescent="0.2">
      <c r="R252" s="22"/>
      <c r="S252" s="20"/>
      <c r="T252" s="15"/>
      <c r="U252" s="15"/>
      <c r="V252" s="15"/>
      <c r="W252" s="15"/>
      <c r="X252" s="22"/>
      <c r="Y252" s="15"/>
    </row>
    <row r="253" spans="14:25" x14ac:dyDescent="0.2"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14:25" x14ac:dyDescent="0.2">
      <c r="R255" s="26"/>
      <c r="S255" s="20"/>
      <c r="W255" s="14"/>
      <c r="X255" s="14"/>
      <c r="Y255" s="27"/>
    </row>
    <row r="256" spans="14:25" x14ac:dyDescent="0.2">
      <c r="R256" s="26"/>
      <c r="S256" s="20"/>
      <c r="X256" s="14"/>
    </row>
    <row r="259" spans="14:25" x14ac:dyDescent="0.2">
      <c r="N259" s="25"/>
      <c r="P259" s="25"/>
      <c r="R259" s="25"/>
      <c r="S259" s="25"/>
      <c r="X259" s="25"/>
    </row>
    <row r="261" spans="14:25" x14ac:dyDescent="0.2">
      <c r="N261" s="20"/>
      <c r="R261" s="15"/>
      <c r="S261" s="20"/>
      <c r="X261" s="22"/>
      <c r="Y261" s="15"/>
    </row>
    <row r="262" spans="14:25" x14ac:dyDescent="0.2"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14:25" x14ac:dyDescent="0.2">
      <c r="R265" s="26"/>
      <c r="S265" s="20"/>
      <c r="W265" s="14"/>
      <c r="X265" s="14"/>
      <c r="Y265" s="27"/>
    </row>
    <row r="266" spans="14:25" x14ac:dyDescent="0.2">
      <c r="R266" s="26"/>
      <c r="S266" s="20"/>
      <c r="X266" s="14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2" spans="14:25" x14ac:dyDescent="0.2">
      <c r="R272" s="26"/>
      <c r="S272" s="20"/>
      <c r="W272" s="14"/>
      <c r="X272" s="14"/>
      <c r="Y272" s="27"/>
    </row>
    <row r="273" spans="14:25" x14ac:dyDescent="0.2">
      <c r="R273" s="26"/>
      <c r="S273" s="20"/>
      <c r="X273" s="14"/>
    </row>
    <row r="275" spans="14:25" x14ac:dyDescent="0.2">
      <c r="N275" s="20"/>
      <c r="R275" s="15"/>
      <c r="S275" s="20"/>
      <c r="X275" s="22"/>
      <c r="Y275" s="15"/>
    </row>
    <row r="276" spans="14:25" x14ac:dyDescent="0.2">
      <c r="R276" s="22"/>
      <c r="S276" s="20"/>
      <c r="T276" s="15"/>
      <c r="U276" s="15"/>
      <c r="V276" s="15"/>
      <c r="W276" s="15"/>
      <c r="X276" s="22"/>
      <c r="Y276" s="15"/>
    </row>
    <row r="277" spans="14:25" x14ac:dyDescent="0.2">
      <c r="N277" s="20"/>
      <c r="P277" s="20"/>
      <c r="R277" s="22"/>
      <c r="S277" s="20"/>
      <c r="T277" s="15"/>
      <c r="U277" s="15"/>
      <c r="V277" s="15"/>
      <c r="W277" s="15"/>
      <c r="X277" s="22"/>
      <c r="Y277" s="15"/>
    </row>
    <row r="279" spans="14:25" x14ac:dyDescent="0.2">
      <c r="R279" s="26"/>
      <c r="S279" s="20"/>
      <c r="W279" s="14"/>
      <c r="X279" s="14"/>
      <c r="Y279" s="27"/>
    </row>
    <row r="280" spans="14:25" x14ac:dyDescent="0.2">
      <c r="R280" s="26"/>
      <c r="S280" s="20"/>
      <c r="X280" s="14"/>
    </row>
    <row r="289" spans="14:26" x14ac:dyDescent="0.2">
      <c r="Z289" s="20"/>
    </row>
    <row r="290" spans="14:26" x14ac:dyDescent="0.2">
      <c r="N290" s="20"/>
    </row>
    <row r="291" spans="14:26" x14ac:dyDescent="0.2">
      <c r="N291" s="20"/>
    </row>
    <row r="293" spans="14:26" x14ac:dyDescent="0.2">
      <c r="N293" s="20"/>
      <c r="R293" s="15"/>
      <c r="S293" s="20"/>
      <c r="X293" s="22"/>
      <c r="Y293" s="15"/>
    </row>
    <row r="294" spans="14:26" x14ac:dyDescent="0.2">
      <c r="R294" s="22"/>
      <c r="S294" s="20"/>
      <c r="T294" s="15"/>
      <c r="U294" s="15"/>
      <c r="V294" s="15"/>
      <c r="W294" s="15"/>
      <c r="X294" s="22"/>
      <c r="Y294" s="15"/>
    </row>
    <row r="295" spans="14:26" x14ac:dyDescent="0.2">
      <c r="N295" s="20"/>
      <c r="P295" s="20"/>
      <c r="R295" s="22"/>
      <c r="S295" s="20"/>
      <c r="T295" s="15"/>
      <c r="U295" s="15"/>
      <c r="V295" s="15"/>
      <c r="W295" s="15"/>
      <c r="X295" s="22"/>
      <c r="Y295" s="15"/>
    </row>
    <row r="301" spans="14:26" x14ac:dyDescent="0.2">
      <c r="R301" s="26"/>
      <c r="S301" s="20"/>
      <c r="W301" s="14"/>
      <c r="X301" s="14"/>
      <c r="Y301" s="27"/>
    </row>
    <row r="302" spans="14:26" x14ac:dyDescent="0.2">
      <c r="R302" s="26"/>
      <c r="S302" s="20"/>
      <c r="X302" s="14"/>
    </row>
    <row r="304" spans="14:26" x14ac:dyDescent="0.2">
      <c r="N304" s="20"/>
      <c r="R304" s="15"/>
      <c r="S304" s="20"/>
      <c r="X304" s="22"/>
      <c r="Y304" s="15"/>
    </row>
    <row r="305" spans="14:25" x14ac:dyDescent="0.2">
      <c r="R305" s="22"/>
      <c r="S305" s="20"/>
      <c r="T305" s="15"/>
      <c r="U305" s="15"/>
      <c r="V305" s="15"/>
      <c r="W305" s="15"/>
      <c r="X305" s="22"/>
      <c r="Y305" s="15"/>
    </row>
    <row r="306" spans="14:25" x14ac:dyDescent="0.2">
      <c r="N306" s="20"/>
      <c r="P306" s="20"/>
      <c r="R306" s="22"/>
      <c r="S306" s="20"/>
      <c r="T306" s="15"/>
      <c r="U306" s="15"/>
      <c r="V306" s="15"/>
      <c r="W306" s="15"/>
      <c r="X306" s="22"/>
      <c r="Y306" s="15"/>
    </row>
    <row r="313" spans="14:25" x14ac:dyDescent="0.2">
      <c r="R313" s="26"/>
      <c r="S313" s="20"/>
      <c r="W313" s="14"/>
      <c r="X313" s="14"/>
      <c r="Y313" s="27"/>
    </row>
    <row r="314" spans="14:25" x14ac:dyDescent="0.2">
      <c r="R314" s="26"/>
      <c r="S314" s="20"/>
      <c r="X314" s="14"/>
    </row>
    <row r="316" spans="14:25" x14ac:dyDescent="0.2">
      <c r="N316" s="20"/>
      <c r="R316" s="15"/>
      <c r="S316" s="20"/>
      <c r="X316" s="22"/>
      <c r="Y316" s="15"/>
    </row>
    <row r="317" spans="14:25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5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1" spans="14:26" x14ac:dyDescent="0.2">
      <c r="R321" s="26"/>
      <c r="S321" s="20"/>
      <c r="W321" s="14"/>
      <c r="X321" s="14"/>
      <c r="Y321" s="27"/>
    </row>
    <row r="322" spans="14:26" x14ac:dyDescent="0.2">
      <c r="R322" s="26"/>
      <c r="S322" s="20"/>
      <c r="X322" s="14"/>
    </row>
    <row r="324" spans="14:26" x14ac:dyDescent="0.2">
      <c r="N324" s="20"/>
      <c r="R324" s="15"/>
      <c r="S324" s="20"/>
      <c r="X324" s="22"/>
      <c r="Y324" s="15"/>
    </row>
    <row r="325" spans="14:26" x14ac:dyDescent="0.2">
      <c r="R325" s="22"/>
      <c r="S325" s="20"/>
      <c r="T325" s="15"/>
      <c r="U325" s="15"/>
      <c r="V325" s="15"/>
      <c r="W325" s="15"/>
      <c r="X325" s="22"/>
      <c r="Y325" s="15"/>
    </row>
    <row r="326" spans="14:26" x14ac:dyDescent="0.2"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7" spans="14:26" x14ac:dyDescent="0.2">
      <c r="N327" s="20"/>
    </row>
    <row r="328" spans="14:26" x14ac:dyDescent="0.2">
      <c r="N328" s="25"/>
      <c r="P328" s="25"/>
      <c r="R328" s="25"/>
      <c r="S328" s="25"/>
      <c r="X328" s="25"/>
      <c r="Z328" s="20"/>
    </row>
    <row r="329" spans="14:26" x14ac:dyDescent="0.2">
      <c r="N329" s="20"/>
      <c r="R329" s="15"/>
      <c r="S329" s="20"/>
      <c r="X329" s="22"/>
      <c r="Y329" s="15"/>
    </row>
    <row r="330" spans="14:26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6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3" spans="14:26" x14ac:dyDescent="0.2">
      <c r="R333" s="26"/>
      <c r="S333" s="20"/>
      <c r="W333" s="14"/>
      <c r="X333" s="14"/>
      <c r="Y333" s="27"/>
    </row>
    <row r="334" spans="14:26" x14ac:dyDescent="0.2">
      <c r="R334" s="26"/>
      <c r="S334" s="20"/>
      <c r="X334" s="14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39" spans="14:25" x14ac:dyDescent="0.2">
      <c r="N339" s="20"/>
    </row>
    <row r="340" spans="14:25" x14ac:dyDescent="0.2">
      <c r="N340" s="25"/>
      <c r="P340" s="25"/>
      <c r="R340" s="25"/>
      <c r="S340" s="25"/>
      <c r="X340" s="25"/>
    </row>
    <row r="342" spans="14:25" x14ac:dyDescent="0.2">
      <c r="N342" s="20"/>
      <c r="R342" s="15"/>
      <c r="S342" s="20"/>
      <c r="X342" s="22"/>
      <c r="Y342" s="15"/>
    </row>
    <row r="343" spans="14:25" x14ac:dyDescent="0.2">
      <c r="R343" s="22"/>
      <c r="S343" s="20"/>
      <c r="T343" s="15"/>
      <c r="U343" s="15"/>
      <c r="V343" s="15"/>
      <c r="W343" s="15"/>
      <c r="X343" s="22"/>
      <c r="Y343" s="15"/>
    </row>
    <row r="344" spans="14:25" x14ac:dyDescent="0.2">
      <c r="N344" s="20"/>
      <c r="P344" s="20"/>
      <c r="R344" s="22"/>
      <c r="S344" s="20"/>
      <c r="T344" s="15"/>
      <c r="U344" s="15"/>
      <c r="V344" s="15"/>
      <c r="W344" s="15"/>
      <c r="X344" s="22"/>
      <c r="Y344" s="15"/>
    </row>
    <row r="346" spans="14:25" x14ac:dyDescent="0.2">
      <c r="R346" s="26"/>
      <c r="S346" s="20"/>
      <c r="W346" s="14"/>
      <c r="X346" s="14"/>
      <c r="Y346" s="27"/>
    </row>
    <row r="347" spans="14:25" x14ac:dyDescent="0.2">
      <c r="R347" s="26"/>
      <c r="S347" s="20"/>
      <c r="X347" s="14"/>
    </row>
    <row r="350" spans="14:25" x14ac:dyDescent="0.2">
      <c r="N350" s="25"/>
      <c r="P350" s="25"/>
      <c r="R350" s="25"/>
      <c r="S350" s="25"/>
      <c r="X350" s="25"/>
    </row>
    <row r="352" spans="14:25" x14ac:dyDescent="0.2">
      <c r="N352" s="20"/>
      <c r="R352" s="15"/>
      <c r="S352" s="20"/>
      <c r="X352" s="22"/>
      <c r="Y352" s="15"/>
    </row>
    <row r="353" spans="14:25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5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5" spans="14:25" x14ac:dyDescent="0.2">
      <c r="N355" s="20"/>
    </row>
    <row r="356" spans="14:25" x14ac:dyDescent="0.2">
      <c r="N356" s="25"/>
      <c r="P356" s="25"/>
      <c r="R356" s="25"/>
      <c r="S356" s="25"/>
      <c r="X356" s="25"/>
    </row>
    <row r="358" spans="14:25" x14ac:dyDescent="0.2">
      <c r="N358" s="20"/>
      <c r="R358" s="15"/>
      <c r="S358" s="20"/>
      <c r="X358" s="22"/>
      <c r="Y358" s="15"/>
    </row>
    <row r="359" spans="14:25" x14ac:dyDescent="0.2">
      <c r="R359" s="22"/>
      <c r="S359" s="20"/>
      <c r="T359" s="15"/>
      <c r="U359" s="15"/>
      <c r="V359" s="15"/>
      <c r="W359" s="15"/>
      <c r="X359" s="22"/>
      <c r="Y359" s="15"/>
    </row>
    <row r="360" spans="14:25" x14ac:dyDescent="0.2">
      <c r="N360" s="20"/>
      <c r="P360" s="20"/>
      <c r="R360" s="22"/>
      <c r="S360" s="20"/>
      <c r="T360" s="15"/>
      <c r="U360" s="15"/>
      <c r="V360" s="15"/>
      <c r="W360" s="15"/>
      <c r="X360" s="22"/>
      <c r="Y360" s="15"/>
    </row>
    <row r="364" spans="14:25" x14ac:dyDescent="0.2">
      <c r="R364" s="26"/>
      <c r="S364" s="20"/>
      <c r="W364" s="14"/>
      <c r="X364" s="14"/>
      <c r="Y364" s="27"/>
    </row>
    <row r="365" spans="14:25" x14ac:dyDescent="0.2">
      <c r="R365" s="26"/>
      <c r="S365" s="20"/>
      <c r="X365" s="14"/>
    </row>
    <row r="367" spans="14:25" x14ac:dyDescent="0.2">
      <c r="N367" s="20"/>
      <c r="R367" s="15"/>
      <c r="S367" s="20"/>
      <c r="X367" s="22"/>
      <c r="Y367" s="15"/>
    </row>
    <row r="368" spans="14:25" x14ac:dyDescent="0.2">
      <c r="R368" s="22"/>
      <c r="S368" s="20"/>
      <c r="T368" s="15"/>
      <c r="U368" s="15"/>
      <c r="V368" s="15"/>
      <c r="W368" s="15"/>
      <c r="X368" s="22"/>
      <c r="Y368" s="15"/>
    </row>
    <row r="369" spans="14:26" x14ac:dyDescent="0.2">
      <c r="N369" s="20"/>
      <c r="P369" s="20"/>
      <c r="R369" s="22"/>
      <c r="S369" s="20"/>
      <c r="T369" s="15"/>
      <c r="U369" s="15"/>
      <c r="V369" s="15"/>
      <c r="W369" s="15"/>
      <c r="X369" s="22"/>
      <c r="Y369" s="15"/>
    </row>
    <row r="371" spans="14:26" x14ac:dyDescent="0.2">
      <c r="R371" s="26"/>
      <c r="S371" s="20"/>
      <c r="W371" s="14"/>
      <c r="X371" s="14"/>
      <c r="Y371" s="27"/>
    </row>
    <row r="372" spans="14:26" x14ac:dyDescent="0.2">
      <c r="R372" s="26"/>
      <c r="S372" s="20"/>
      <c r="X372" s="14"/>
      <c r="Y372" s="27"/>
      <c r="Z372" s="20"/>
    </row>
  </sheetData>
  <phoneticPr fontId="0" type="noConversion"/>
  <printOptions horizontalCentered="1"/>
  <pageMargins left="0.5" right="0" top="0.75" bottom="0" header="0" footer="0.25"/>
  <pageSetup scale="76" fitToHeight="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Z374"/>
  <sheetViews>
    <sheetView showGridLines="0" zoomScaleNormal="50" zoomScaleSheetLayoutView="100" workbookViewId="0">
      <pane ySplit="8" topLeftCell="A9" activePane="bottomLeft" state="frozenSplit"/>
      <selection activeCell="B6" sqref="B6"/>
      <selection pane="bottomLeft" activeCell="E18" sqref="E18"/>
    </sheetView>
  </sheetViews>
  <sheetFormatPr defaultColWidth="9.77734375" defaultRowHeight="10" x14ac:dyDescent="0.2"/>
  <cols>
    <col min="1" max="1" width="19.77734375" style="11" customWidth="1"/>
    <col min="2" max="2" width="54.77734375" style="20" customWidth="1"/>
    <col min="3" max="3" width="14.33203125" style="11" bestFit="1" customWidth="1"/>
    <col min="4" max="4" width="16.77734375" style="11" bestFit="1" customWidth="1"/>
    <col min="5" max="5" width="16.77734375" style="57" bestFit="1" customWidth="1"/>
    <col min="6" max="6" width="13.77734375" style="57" customWidth="1"/>
    <col min="7" max="9" width="13.77734375" style="11" customWidth="1"/>
    <col min="10" max="10" width="16.441406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0.5" x14ac:dyDescent="0.25">
      <c r="A1" s="28"/>
      <c r="B1" s="3"/>
      <c r="C1" s="1"/>
      <c r="D1" s="1"/>
      <c r="E1" s="43"/>
      <c r="F1" s="43"/>
      <c r="G1" s="1"/>
      <c r="H1" s="1"/>
      <c r="I1" s="1"/>
      <c r="J1" s="1"/>
      <c r="K1" s="1"/>
    </row>
    <row r="2" spans="1:11" ht="13" x14ac:dyDescent="0.3">
      <c r="A2" s="40" t="s">
        <v>0</v>
      </c>
      <c r="B2" s="3"/>
      <c r="C2" s="13"/>
      <c r="D2" s="12"/>
      <c r="E2" s="114"/>
      <c r="F2" s="114"/>
      <c r="G2" s="13"/>
      <c r="H2" s="13"/>
      <c r="I2" s="13"/>
      <c r="J2" s="13"/>
      <c r="K2" s="1"/>
    </row>
    <row r="3" spans="1:11" ht="13" x14ac:dyDescent="0.3">
      <c r="A3" s="41" t="s">
        <v>362</v>
      </c>
      <c r="B3" s="3"/>
      <c r="C3" s="13"/>
      <c r="D3" s="12"/>
      <c r="E3" s="100"/>
      <c r="F3" s="114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43"/>
      <c r="F4" s="43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43"/>
      <c r="F5" s="43"/>
      <c r="G5" s="1"/>
      <c r="H5" s="1"/>
      <c r="I5" s="1"/>
      <c r="J5" s="1"/>
      <c r="K5" s="1"/>
    </row>
    <row r="6" spans="1:11" s="33" customFormat="1" ht="11.5" x14ac:dyDescent="0.25">
      <c r="A6" s="30"/>
      <c r="B6" s="30"/>
      <c r="C6" s="44" t="s">
        <v>1</v>
      </c>
      <c r="D6" s="44" t="s">
        <v>2</v>
      </c>
      <c r="E6" s="115" t="s">
        <v>3</v>
      </c>
      <c r="F6" s="115" t="s">
        <v>4</v>
      </c>
      <c r="G6" s="31" t="s">
        <v>5</v>
      </c>
      <c r="H6" s="31" t="s">
        <v>6</v>
      </c>
      <c r="I6" s="44" t="s">
        <v>7</v>
      </c>
      <c r="J6" s="31" t="s">
        <v>8</v>
      </c>
      <c r="K6" s="32"/>
    </row>
    <row r="7" spans="1:11" s="33" customFormat="1" ht="11.5" x14ac:dyDescent="0.25">
      <c r="A7" s="34" t="s">
        <v>9</v>
      </c>
      <c r="B7" s="30"/>
      <c r="C7" s="45" t="s">
        <v>10</v>
      </c>
      <c r="D7" s="46"/>
      <c r="E7" s="116" t="s">
        <v>11</v>
      </c>
      <c r="F7" s="116" t="s">
        <v>12</v>
      </c>
      <c r="G7" s="35" t="s">
        <v>13</v>
      </c>
      <c r="H7" s="35" t="s">
        <v>14</v>
      </c>
      <c r="I7" s="46"/>
      <c r="J7" s="35" t="s">
        <v>15</v>
      </c>
      <c r="K7" s="32"/>
    </row>
    <row r="8" spans="1:11" s="33" customFormat="1" ht="11.5" x14ac:dyDescent="0.25">
      <c r="A8" s="36" t="s">
        <v>16</v>
      </c>
      <c r="B8" s="36" t="s">
        <v>17</v>
      </c>
      <c r="C8" s="47" t="s">
        <v>360</v>
      </c>
      <c r="D8" s="47" t="s">
        <v>361</v>
      </c>
      <c r="E8" s="117" t="s">
        <v>361</v>
      </c>
      <c r="F8" s="117" t="s">
        <v>18</v>
      </c>
      <c r="G8" s="37" t="s">
        <v>19</v>
      </c>
      <c r="H8" s="37" t="s">
        <v>20</v>
      </c>
      <c r="I8" s="47" t="s">
        <v>21</v>
      </c>
      <c r="J8" s="38" t="s">
        <v>340</v>
      </c>
      <c r="K8" s="32"/>
    </row>
    <row r="9" spans="1:11" s="33" customFormat="1" ht="11.5" x14ac:dyDescent="0.25">
      <c r="A9" s="34"/>
      <c r="B9" s="30"/>
      <c r="C9" s="34"/>
      <c r="D9" s="34"/>
      <c r="E9" s="118"/>
      <c r="F9" s="118"/>
      <c r="G9" s="34"/>
      <c r="H9" s="34"/>
      <c r="I9" s="34"/>
      <c r="J9" s="34"/>
      <c r="K9" s="32"/>
    </row>
    <row r="10" spans="1:11" ht="10.5" x14ac:dyDescent="0.25">
      <c r="A10" s="29" t="s">
        <v>51</v>
      </c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ht="10.5" x14ac:dyDescent="0.25">
      <c r="A11" s="29"/>
      <c r="B11" s="3"/>
      <c r="C11" s="4"/>
      <c r="D11" s="5"/>
      <c r="E11" s="6"/>
      <c r="F11" s="6"/>
      <c r="G11" s="7"/>
      <c r="H11" s="6"/>
      <c r="I11" s="8"/>
      <c r="J11" s="8"/>
      <c r="K11" s="1"/>
    </row>
    <row r="12" spans="1:11" ht="10.5" x14ac:dyDescent="0.25">
      <c r="A12" s="20" t="s">
        <v>26</v>
      </c>
      <c r="B12" s="20" t="s">
        <v>69</v>
      </c>
      <c r="C12" s="48">
        <v>11983019</v>
      </c>
      <c r="D12" s="53">
        <v>37347</v>
      </c>
      <c r="E12" s="49">
        <v>3583</v>
      </c>
      <c r="F12" s="57">
        <v>5210</v>
      </c>
      <c r="G12" s="50">
        <f t="shared" ref="G12:G18" si="0">ROUND(F12/E12,5)</f>
        <v>1.4540900000000001</v>
      </c>
      <c r="H12" s="51">
        <f t="shared" ref="H12:H17" si="1">ROUND(C12/I12*G12,2)</f>
        <v>223.23</v>
      </c>
      <c r="I12" s="24">
        <v>78055</v>
      </c>
      <c r="J12" s="52">
        <f t="shared" ref="J12:J20" si="2">(ROUND(C12*G12,0))*(1.013)</f>
        <v>17650905.044</v>
      </c>
      <c r="K12" s="1"/>
    </row>
    <row r="13" spans="1:11" x14ac:dyDescent="0.2">
      <c r="A13" s="59" t="s">
        <v>49</v>
      </c>
      <c r="B13" s="60" t="s">
        <v>83</v>
      </c>
      <c r="C13" s="48">
        <v>6580400</v>
      </c>
      <c r="D13" s="64">
        <v>37683</v>
      </c>
      <c r="E13" s="69">
        <v>3649</v>
      </c>
      <c r="F13" s="57">
        <v>5210</v>
      </c>
      <c r="G13" s="50">
        <f t="shared" si="0"/>
        <v>1.4277899999999999</v>
      </c>
      <c r="H13" s="51">
        <f t="shared" si="1"/>
        <v>301.14</v>
      </c>
      <c r="I13" s="24">
        <v>31200</v>
      </c>
      <c r="J13" s="52">
        <f t="shared" si="2"/>
        <v>9517569.5769999996</v>
      </c>
    </row>
    <row r="14" spans="1:11" x14ac:dyDescent="0.2">
      <c r="A14" s="59" t="s">
        <v>23</v>
      </c>
      <c r="B14" s="60" t="s">
        <v>127</v>
      </c>
      <c r="C14" s="48">
        <v>5423000</v>
      </c>
      <c r="D14" s="64">
        <v>37778</v>
      </c>
      <c r="E14" s="69">
        <v>3677</v>
      </c>
      <c r="F14" s="57">
        <v>5210</v>
      </c>
      <c r="G14" s="50">
        <f t="shared" si="0"/>
        <v>1.41692</v>
      </c>
      <c r="H14" s="51">
        <f t="shared" si="1"/>
        <v>202.26</v>
      </c>
      <c r="I14" s="24">
        <v>37990</v>
      </c>
      <c r="J14" s="52">
        <f t="shared" si="2"/>
        <v>7783848.4409999996</v>
      </c>
    </row>
    <row r="15" spans="1:11" x14ac:dyDescent="0.2">
      <c r="A15" s="59" t="s">
        <v>129</v>
      </c>
      <c r="B15" s="60" t="s">
        <v>130</v>
      </c>
      <c r="C15" s="48">
        <v>1209121</v>
      </c>
      <c r="D15" s="64">
        <v>37669</v>
      </c>
      <c r="E15" s="69">
        <v>3655</v>
      </c>
      <c r="F15" s="57">
        <v>5210</v>
      </c>
      <c r="G15" s="50">
        <f t="shared" si="0"/>
        <v>1.42544</v>
      </c>
      <c r="H15" s="51">
        <f t="shared" si="1"/>
        <v>193.74</v>
      </c>
      <c r="I15" s="24">
        <v>8896</v>
      </c>
      <c r="J15" s="52">
        <f t="shared" si="2"/>
        <v>1745934.8769999999</v>
      </c>
    </row>
    <row r="16" spans="1:11" x14ac:dyDescent="0.2">
      <c r="A16" s="20" t="s">
        <v>24</v>
      </c>
      <c r="B16" s="92" t="s">
        <v>139</v>
      </c>
      <c r="C16" s="91">
        <v>26818093</v>
      </c>
      <c r="D16" s="74">
        <v>38303</v>
      </c>
      <c r="E16" s="49">
        <v>4128</v>
      </c>
      <c r="F16" s="57">
        <v>5210</v>
      </c>
      <c r="G16" s="50">
        <f t="shared" si="0"/>
        <v>1.2621100000000001</v>
      </c>
      <c r="H16" s="51">
        <f t="shared" si="1"/>
        <v>220.12</v>
      </c>
      <c r="I16" s="24">
        <v>153768</v>
      </c>
      <c r="J16" s="52">
        <f t="shared" si="2"/>
        <v>34287398.978999995</v>
      </c>
    </row>
    <row r="17" spans="1:14" x14ac:dyDescent="0.2">
      <c r="A17" s="20" t="s">
        <v>38</v>
      </c>
      <c r="B17" s="92" t="s">
        <v>44</v>
      </c>
      <c r="C17" s="73">
        <f>18121650</f>
        <v>18121650</v>
      </c>
      <c r="D17" s="74">
        <v>38081</v>
      </c>
      <c r="E17" s="49">
        <v>3908</v>
      </c>
      <c r="F17" s="57">
        <v>5210</v>
      </c>
      <c r="G17" s="50">
        <f t="shared" si="0"/>
        <v>1.3331599999999999</v>
      </c>
      <c r="H17" s="51">
        <f t="shared" si="1"/>
        <v>302.66000000000003</v>
      </c>
      <c r="I17" s="24">
        <v>79823</v>
      </c>
      <c r="J17" s="52">
        <f t="shared" si="2"/>
        <v>24473126.766999997</v>
      </c>
    </row>
    <row r="18" spans="1:14" s="19" customFormat="1" x14ac:dyDescent="0.2">
      <c r="A18" s="123" t="s">
        <v>48</v>
      </c>
      <c r="B18" s="19" t="s">
        <v>187</v>
      </c>
      <c r="C18" s="145">
        <v>7198789.71</v>
      </c>
      <c r="D18" s="147">
        <v>38758</v>
      </c>
      <c r="E18" s="203">
        <v>4337</v>
      </c>
      <c r="F18" s="57">
        <v>5210</v>
      </c>
      <c r="G18" s="125">
        <f t="shared" si="0"/>
        <v>1.20129</v>
      </c>
      <c r="H18" s="126">
        <f>ROUND(C18/I18*G18,2)</f>
        <v>158.1</v>
      </c>
      <c r="I18" s="84">
        <v>54700</v>
      </c>
      <c r="J18" s="127">
        <f t="shared" si="2"/>
        <v>8760255.8419999983</v>
      </c>
    </row>
    <row r="19" spans="1:14" x14ac:dyDescent="0.2">
      <c r="A19" s="20" t="s">
        <v>48</v>
      </c>
      <c r="B19" s="11" t="s">
        <v>293</v>
      </c>
      <c r="C19" s="91">
        <v>12427017</v>
      </c>
      <c r="D19" s="165">
        <v>39476</v>
      </c>
      <c r="E19" s="202">
        <v>4557</v>
      </c>
      <c r="F19" s="57">
        <v>5210</v>
      </c>
      <c r="G19" s="50">
        <f>ROUND(F19/E19,5)</f>
        <v>1.1433</v>
      </c>
      <c r="H19" s="95">
        <f>ROUND(C19/I19*G19,2)</f>
        <v>316.61</v>
      </c>
      <c r="I19" s="87">
        <v>44875</v>
      </c>
      <c r="J19" s="96">
        <f t="shared" si="2"/>
        <v>14392510.516999999</v>
      </c>
    </row>
    <row r="20" spans="1:14" x14ac:dyDescent="0.2">
      <c r="A20" s="20" t="s">
        <v>320</v>
      </c>
      <c r="B20" s="92" t="s">
        <v>339</v>
      </c>
      <c r="C20" s="91">
        <v>21900000</v>
      </c>
      <c r="D20" s="74">
        <v>40372</v>
      </c>
      <c r="E20" s="49">
        <v>4910</v>
      </c>
      <c r="F20" s="57">
        <v>5210</v>
      </c>
      <c r="G20" s="50">
        <f>ROUND(F20/E20,5)</f>
        <v>1.0610999999999999</v>
      </c>
      <c r="H20" s="95">
        <f>ROUND(C20/I20*G20,2)</f>
        <v>309.83999999999997</v>
      </c>
      <c r="I20" s="75">
        <v>75000</v>
      </c>
      <c r="J20" s="96">
        <f t="shared" si="2"/>
        <v>23540185.169999998</v>
      </c>
    </row>
    <row r="21" spans="1:14" x14ac:dyDescent="0.2">
      <c r="A21" s="20"/>
      <c r="B21" s="92"/>
      <c r="C21" s="91"/>
      <c r="D21" s="74"/>
      <c r="E21" s="49"/>
      <c r="F21" s="49"/>
      <c r="G21" s="50"/>
      <c r="H21" s="49"/>
      <c r="I21" s="75"/>
      <c r="J21" s="24"/>
    </row>
    <row r="22" spans="1:14" ht="10.5" x14ac:dyDescent="0.25">
      <c r="A22" s="3"/>
      <c r="B22" s="3" t="s">
        <v>36</v>
      </c>
      <c r="C22" s="4"/>
      <c r="D22" s="5"/>
      <c r="E22" s="6"/>
      <c r="F22" s="6"/>
      <c r="G22" s="7"/>
      <c r="H22" s="6"/>
      <c r="I22" s="8">
        <f>SUM(I12:I21)</f>
        <v>564307</v>
      </c>
      <c r="J22" s="8">
        <f>SUM(J12:J21)</f>
        <v>142151735.21399996</v>
      </c>
      <c r="K22" s="1"/>
    </row>
    <row r="23" spans="1:14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14" ht="10.5" x14ac:dyDescent="0.25">
      <c r="A24" s="3"/>
      <c r="B24" s="3" t="s">
        <v>240</v>
      </c>
      <c r="C24" s="4"/>
      <c r="D24" s="5"/>
      <c r="E24" s="6"/>
      <c r="F24" s="6"/>
      <c r="G24" s="7"/>
      <c r="H24" s="9">
        <f>ROUND(J22/I22,2)</f>
        <v>251.9</v>
      </c>
      <c r="I24" s="8"/>
      <c r="J24" s="8"/>
      <c r="K24" s="1"/>
    </row>
    <row r="25" spans="1:14" ht="10.5" x14ac:dyDescent="0.25">
      <c r="A25" s="3"/>
      <c r="B25" s="3"/>
      <c r="C25" s="4"/>
      <c r="D25" s="5"/>
      <c r="E25" s="6"/>
      <c r="F25" s="6"/>
      <c r="G25" s="7"/>
      <c r="H25" s="9"/>
      <c r="I25" s="8"/>
      <c r="J25" s="8"/>
      <c r="K25" s="1"/>
    </row>
    <row r="26" spans="1:14" ht="10.5" x14ac:dyDescent="0.25">
      <c r="A26" s="3"/>
      <c r="B26" s="3"/>
      <c r="C26" s="4"/>
      <c r="D26" s="5"/>
      <c r="E26" s="6"/>
      <c r="F26" s="6"/>
      <c r="G26" s="7"/>
      <c r="H26" s="9"/>
      <c r="I26" s="8"/>
      <c r="J26" s="8"/>
      <c r="K26" s="1"/>
    </row>
    <row r="27" spans="1:14" ht="10.5" x14ac:dyDescent="0.25">
      <c r="A27" s="3"/>
      <c r="B27" s="3"/>
      <c r="C27" s="4"/>
      <c r="D27" s="5"/>
      <c r="E27" s="6"/>
      <c r="F27" s="6"/>
      <c r="G27" s="7"/>
      <c r="H27" s="6"/>
      <c r="I27" s="8"/>
      <c r="J27" s="8"/>
      <c r="K27" s="1"/>
    </row>
    <row r="28" spans="1:14" ht="10.5" x14ac:dyDescent="0.25">
      <c r="A28" s="3"/>
      <c r="B28" s="3"/>
      <c r="C28" s="4"/>
      <c r="D28" s="5"/>
      <c r="E28" s="6"/>
      <c r="F28" s="6"/>
      <c r="G28" s="7"/>
      <c r="H28" s="6"/>
      <c r="I28" s="8"/>
      <c r="J28" s="8"/>
      <c r="K28" s="1"/>
    </row>
    <row r="29" spans="1:14" ht="10.5" x14ac:dyDescent="0.25">
      <c r="A29" s="3"/>
      <c r="B29" s="3"/>
      <c r="C29" s="4"/>
      <c r="D29" s="1"/>
      <c r="E29" s="6"/>
      <c r="F29" s="6"/>
      <c r="G29" s="7"/>
      <c r="H29" s="6"/>
      <c r="I29" s="8"/>
      <c r="J29" s="8"/>
      <c r="K29" s="1"/>
    </row>
    <row r="30" spans="1:14" ht="10.5" x14ac:dyDescent="0.25">
      <c r="A30" s="3"/>
      <c r="B30" s="3"/>
      <c r="C30" s="4"/>
      <c r="D30" s="1"/>
      <c r="E30" s="6"/>
      <c r="F30" s="6"/>
      <c r="G30" s="7"/>
      <c r="H30" s="6"/>
      <c r="I30" s="8"/>
      <c r="J30" s="8"/>
      <c r="K30" s="1"/>
      <c r="N30" s="20"/>
    </row>
    <row r="31" spans="1:14" ht="10.5" x14ac:dyDescent="0.25">
      <c r="A31" s="3"/>
      <c r="B31" s="3"/>
      <c r="C31" s="2"/>
      <c r="D31" s="1"/>
      <c r="E31" s="6"/>
      <c r="F31" s="6"/>
      <c r="G31" s="7"/>
      <c r="H31" s="6"/>
      <c r="I31" s="8"/>
      <c r="J31" s="8"/>
      <c r="K31" s="1"/>
      <c r="N31" s="20"/>
    </row>
    <row r="32" spans="1:14" ht="10.5" x14ac:dyDescent="0.25">
      <c r="A32" s="3"/>
      <c r="B32" s="3"/>
      <c r="C32" s="2"/>
      <c r="D32" s="1"/>
      <c r="E32" s="6"/>
      <c r="F32" s="6"/>
      <c r="G32" s="7"/>
      <c r="H32" s="6"/>
      <c r="I32" s="8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6"/>
      <c r="I33" s="8"/>
      <c r="J33" s="8"/>
      <c r="K33" s="1"/>
      <c r="N33" s="20"/>
      <c r="R33" s="15"/>
      <c r="S33" s="20"/>
      <c r="X33" s="22"/>
      <c r="Y33" s="15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  <c r="R34" s="22"/>
      <c r="S34" s="20"/>
      <c r="T34" s="15"/>
      <c r="U34" s="15"/>
      <c r="V34" s="15"/>
      <c r="W34" s="15"/>
      <c r="X34" s="22"/>
      <c r="Y34" s="15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  <c r="N35" s="20"/>
      <c r="P35" s="20"/>
      <c r="R35" s="22"/>
      <c r="S35" s="20"/>
      <c r="T35" s="15"/>
      <c r="U35" s="15"/>
      <c r="V35" s="15"/>
      <c r="W35" s="15"/>
      <c r="X35" s="22"/>
      <c r="Y35" s="15"/>
    </row>
    <row r="36" spans="1:25" ht="10.5" x14ac:dyDescent="0.25">
      <c r="A36" s="3"/>
      <c r="B36" s="3"/>
      <c r="C36" s="2"/>
      <c r="D36" s="1"/>
      <c r="E36" s="6"/>
      <c r="F36" s="6"/>
      <c r="G36" s="2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6"/>
      <c r="F37" s="6"/>
      <c r="G37" s="2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6"/>
      <c r="F38" s="6"/>
      <c r="G38" s="21"/>
      <c r="H38" s="23"/>
      <c r="I38" s="1"/>
      <c r="J38" s="8"/>
      <c r="K38" s="1"/>
    </row>
    <row r="39" spans="1:25" ht="10.5" x14ac:dyDescent="0.25">
      <c r="A39" s="3"/>
      <c r="B39" s="3"/>
      <c r="C39" s="2"/>
      <c r="D39" s="1"/>
      <c r="E39" s="43"/>
      <c r="F39" s="43"/>
      <c r="G39" s="1"/>
      <c r="H39" s="23"/>
      <c r="I39" s="1"/>
      <c r="J39" s="8"/>
      <c r="K39" s="1"/>
    </row>
    <row r="40" spans="1:25" ht="10.5" x14ac:dyDescent="0.25">
      <c r="A40" s="3"/>
      <c r="B40" s="3"/>
      <c r="C40" s="2"/>
      <c r="D40" s="1"/>
      <c r="E40" s="43"/>
      <c r="F40" s="43"/>
      <c r="G40" s="1"/>
      <c r="H40" s="23"/>
      <c r="I40" s="1"/>
      <c r="J40" s="8"/>
      <c r="K40" s="1"/>
    </row>
    <row r="41" spans="1:25" ht="10.5" x14ac:dyDescent="0.25">
      <c r="A41" s="3"/>
      <c r="B41" s="3"/>
      <c r="C41" s="2"/>
      <c r="D41" s="1"/>
      <c r="E41" s="43"/>
      <c r="F41" s="43"/>
      <c r="G41" s="1"/>
      <c r="H41" s="23"/>
      <c r="I41" s="1"/>
      <c r="J41" s="8"/>
      <c r="K41" s="1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H43" s="18"/>
      <c r="J43" s="24"/>
    </row>
    <row r="44" spans="1:25" x14ac:dyDescent="0.2">
      <c r="A44" s="20"/>
      <c r="C44" s="14"/>
      <c r="H44" s="18"/>
      <c r="J44" s="24"/>
    </row>
    <row r="45" spans="1:25" x14ac:dyDescent="0.2">
      <c r="A45" s="20"/>
      <c r="C45" s="14"/>
      <c r="H45" s="18"/>
      <c r="J45" s="24"/>
    </row>
    <row r="46" spans="1:25" x14ac:dyDescent="0.2">
      <c r="A46" s="20"/>
      <c r="C46" s="14"/>
      <c r="G46" s="17"/>
      <c r="H46" s="18"/>
      <c r="J46" s="24"/>
    </row>
    <row r="47" spans="1:25" x14ac:dyDescent="0.2">
      <c r="A47" s="20"/>
      <c r="C47" s="14"/>
      <c r="G47" s="17"/>
      <c r="H47" s="18"/>
      <c r="J47" s="14"/>
      <c r="N47" s="20"/>
      <c r="R47" s="15"/>
      <c r="S47" s="20"/>
      <c r="X47" s="22"/>
      <c r="Y47" s="15"/>
    </row>
    <row r="48" spans="1:25" x14ac:dyDescent="0.2">
      <c r="A48" s="20"/>
      <c r="C48" s="14"/>
      <c r="G48" s="17"/>
      <c r="H48" s="18"/>
      <c r="J48" s="14"/>
      <c r="R48" s="22"/>
      <c r="S48" s="20"/>
      <c r="T48" s="15"/>
      <c r="U48" s="15"/>
      <c r="V48" s="15"/>
      <c r="W48" s="15"/>
      <c r="X48" s="22"/>
      <c r="Y48" s="15"/>
    </row>
    <row r="49" spans="1:25" x14ac:dyDescent="0.2">
      <c r="A49" s="20"/>
      <c r="C49" s="14"/>
      <c r="G49" s="17"/>
      <c r="H49" s="18"/>
      <c r="J49" s="14"/>
      <c r="N49" s="20"/>
      <c r="P49" s="20"/>
      <c r="R49" s="22"/>
      <c r="S49" s="20"/>
      <c r="T49" s="15"/>
      <c r="U49" s="15"/>
      <c r="V49" s="15"/>
      <c r="W49" s="15"/>
      <c r="X49" s="22"/>
      <c r="Y49" s="15"/>
    </row>
    <row r="50" spans="1:25" x14ac:dyDescent="0.2">
      <c r="A50" s="20"/>
      <c r="C50" s="14"/>
      <c r="G50" s="17"/>
      <c r="H50" s="18"/>
      <c r="J50" s="14"/>
    </row>
    <row r="51" spans="1:25" x14ac:dyDescent="0.2">
      <c r="A51" s="20"/>
      <c r="C51" s="14"/>
      <c r="G51" s="17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H63" s="18"/>
      <c r="J63" s="14"/>
    </row>
    <row r="64" spans="1:25" x14ac:dyDescent="0.2">
      <c r="C64" s="14"/>
      <c r="G64" s="17"/>
      <c r="H64" s="18"/>
      <c r="J64" s="14"/>
    </row>
    <row r="65" spans="3:25" x14ac:dyDescent="0.2">
      <c r="C65" s="14"/>
      <c r="G65" s="17"/>
      <c r="H65" s="18"/>
      <c r="J65" s="14"/>
      <c r="N65" s="20"/>
      <c r="R65" s="15"/>
      <c r="S65" s="20"/>
      <c r="X65" s="22"/>
      <c r="Y65" s="15"/>
    </row>
    <row r="66" spans="3:25" x14ac:dyDescent="0.2">
      <c r="C66" s="14"/>
      <c r="G66" s="17"/>
      <c r="H66" s="18"/>
      <c r="J66" s="14"/>
      <c r="R66" s="22"/>
      <c r="S66" s="20"/>
      <c r="T66" s="15"/>
      <c r="U66" s="15"/>
      <c r="V66" s="15"/>
      <c r="W66" s="15"/>
      <c r="X66" s="22"/>
      <c r="Y66" s="15"/>
    </row>
    <row r="67" spans="3:25" x14ac:dyDescent="0.2">
      <c r="C67" s="14"/>
      <c r="G67" s="17"/>
      <c r="H67" s="18"/>
      <c r="J67" s="14"/>
      <c r="N67" s="20"/>
      <c r="P67" s="20"/>
      <c r="R67" s="22"/>
      <c r="S67" s="20"/>
      <c r="T67" s="15"/>
      <c r="U67" s="15"/>
      <c r="V67" s="15"/>
      <c r="W67" s="15"/>
      <c r="X67" s="22"/>
      <c r="Y67" s="15"/>
    </row>
    <row r="68" spans="3:25" x14ac:dyDescent="0.2">
      <c r="C68" s="14"/>
      <c r="G68" s="17"/>
      <c r="H68" s="18"/>
      <c r="J68" s="14"/>
    </row>
    <row r="69" spans="3:25" x14ac:dyDescent="0.2">
      <c r="C69" s="14"/>
      <c r="H69" s="18"/>
      <c r="J69" s="14"/>
    </row>
    <row r="70" spans="3:25" x14ac:dyDescent="0.2">
      <c r="C70" s="14"/>
      <c r="G70" s="17"/>
      <c r="H70" s="18"/>
      <c r="J70" s="14"/>
    </row>
    <row r="71" spans="3:25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5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5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5" x14ac:dyDescent="0.2">
      <c r="C74" s="14"/>
      <c r="G74" s="17"/>
      <c r="H74" s="18"/>
      <c r="J74" s="14"/>
      <c r="N74" s="20"/>
    </row>
    <row r="75" spans="3:25" x14ac:dyDescent="0.2">
      <c r="C75" s="14"/>
      <c r="G75" s="17"/>
      <c r="H75" s="18"/>
      <c r="J75" s="14"/>
      <c r="N75" s="25"/>
      <c r="P75" s="25"/>
      <c r="R75" s="25"/>
      <c r="S75" s="25"/>
      <c r="X75" s="25"/>
    </row>
    <row r="76" spans="3:25" x14ac:dyDescent="0.2">
      <c r="C76" s="14"/>
      <c r="G76" s="17"/>
      <c r="H76" s="18"/>
      <c r="J76" s="14"/>
    </row>
    <row r="77" spans="3:25" x14ac:dyDescent="0.2">
      <c r="C77" s="14"/>
      <c r="G77" s="17"/>
      <c r="H77" s="18"/>
      <c r="J77" s="14"/>
    </row>
    <row r="78" spans="3:25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5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5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6" x14ac:dyDescent="0.2">
      <c r="C81" s="14"/>
      <c r="G81" s="17"/>
      <c r="H81" s="18"/>
      <c r="J81" s="14"/>
    </row>
    <row r="82" spans="3:26" x14ac:dyDescent="0.2">
      <c r="C82" s="14"/>
      <c r="H82" s="18"/>
      <c r="J82" s="14"/>
    </row>
    <row r="83" spans="3:26" x14ac:dyDescent="0.2">
      <c r="C83" s="14"/>
      <c r="H83" s="18"/>
      <c r="J83" s="14"/>
    </row>
    <row r="84" spans="3:26" x14ac:dyDescent="0.2">
      <c r="C84" s="14"/>
      <c r="H84" s="18"/>
      <c r="J84" s="14"/>
    </row>
    <row r="85" spans="3:26" x14ac:dyDescent="0.2">
      <c r="C85" s="14"/>
      <c r="G85" s="17"/>
      <c r="H85" s="18"/>
      <c r="J85" s="14"/>
      <c r="Z85" s="20"/>
    </row>
    <row r="86" spans="3:26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6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6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6" x14ac:dyDescent="0.2">
      <c r="C89" s="14"/>
      <c r="G89" s="17"/>
      <c r="H89" s="18"/>
      <c r="J89" s="14"/>
    </row>
    <row r="90" spans="3:26" x14ac:dyDescent="0.2">
      <c r="C90" s="14"/>
      <c r="H90" s="18"/>
      <c r="J90" s="14"/>
    </row>
    <row r="91" spans="3:26" x14ac:dyDescent="0.2">
      <c r="C91" s="14"/>
      <c r="G91" s="17"/>
      <c r="H91" s="18"/>
      <c r="J91" s="14"/>
      <c r="R91" s="26"/>
      <c r="S91" s="20"/>
      <c r="X91" s="14"/>
    </row>
    <row r="92" spans="3:26" x14ac:dyDescent="0.2">
      <c r="C92" s="14"/>
      <c r="G92" s="17"/>
      <c r="H92" s="18"/>
      <c r="J92" s="14"/>
    </row>
    <row r="93" spans="3:26" x14ac:dyDescent="0.2">
      <c r="C93" s="14"/>
      <c r="G93" s="17"/>
      <c r="H93" s="18"/>
      <c r="J93" s="14"/>
      <c r="N93" s="20"/>
      <c r="R93" s="15"/>
      <c r="S93" s="20"/>
      <c r="X93" s="22"/>
      <c r="Y93" s="15"/>
    </row>
    <row r="94" spans="3:26" x14ac:dyDescent="0.2">
      <c r="C94" s="14"/>
      <c r="G94" s="17"/>
      <c r="H94" s="18"/>
      <c r="J94" s="14"/>
      <c r="R94" s="22"/>
      <c r="S94" s="20"/>
      <c r="T94" s="15"/>
      <c r="U94" s="15"/>
      <c r="V94" s="15"/>
      <c r="W94" s="15"/>
      <c r="X94" s="22"/>
      <c r="Y94" s="15"/>
    </row>
    <row r="95" spans="3:26" x14ac:dyDescent="0.2">
      <c r="C95" s="14"/>
      <c r="G95" s="17"/>
      <c r="H95" s="18"/>
      <c r="J95" s="14"/>
      <c r="N95" s="20"/>
      <c r="P95" s="20"/>
      <c r="R95" s="22"/>
      <c r="S95" s="20"/>
      <c r="T95" s="15"/>
      <c r="U95" s="15"/>
      <c r="V95" s="15"/>
      <c r="W95" s="15"/>
      <c r="X95" s="22"/>
      <c r="Y95" s="15"/>
    </row>
    <row r="96" spans="3:26" x14ac:dyDescent="0.2">
      <c r="C96" s="14"/>
      <c r="G96" s="17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G100" s="17"/>
      <c r="H100" s="18"/>
      <c r="J100" s="14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5" x14ac:dyDescent="0.2">
      <c r="C110" s="14"/>
      <c r="H110" s="18"/>
      <c r="J110" s="14"/>
    </row>
    <row r="111" spans="3:25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</row>
    <row r="113" spans="3:26" x14ac:dyDescent="0.2">
      <c r="C113" s="14"/>
      <c r="G113" s="17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3:26" x14ac:dyDescent="0.2">
      <c r="C121" s="14"/>
      <c r="G121" s="17"/>
      <c r="H121" s="18"/>
      <c r="J121" s="14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</row>
    <row r="125" spans="3:26" x14ac:dyDescent="0.2">
      <c r="C125" s="14"/>
      <c r="H125" s="18"/>
      <c r="J125" s="14"/>
    </row>
    <row r="126" spans="3:26" x14ac:dyDescent="0.2">
      <c r="C126" s="14"/>
      <c r="H126" s="18"/>
      <c r="J126" s="14"/>
    </row>
    <row r="127" spans="3:26" x14ac:dyDescent="0.2">
      <c r="C127" s="14"/>
      <c r="H127" s="18"/>
      <c r="J127" s="14"/>
    </row>
    <row r="128" spans="3:26" x14ac:dyDescent="0.2">
      <c r="C128" s="14"/>
      <c r="G128" s="17"/>
      <c r="H128" s="18"/>
      <c r="J128" s="14"/>
      <c r="Z128" s="20"/>
    </row>
    <row r="129" spans="3:25" x14ac:dyDescent="0.2">
      <c r="C129" s="14"/>
      <c r="G129" s="17"/>
      <c r="H129" s="18"/>
      <c r="J129" s="14"/>
      <c r="N129" s="20"/>
    </row>
    <row r="130" spans="3:25" x14ac:dyDescent="0.2">
      <c r="C130" s="14"/>
      <c r="G130" s="17"/>
      <c r="H130" s="18"/>
      <c r="J130" s="14"/>
      <c r="N130" s="20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8"/>
      <c r="J132" s="14"/>
      <c r="N132" s="20"/>
      <c r="R132" s="15"/>
      <c r="S132" s="20"/>
      <c r="X132" s="22"/>
      <c r="Y132" s="15"/>
    </row>
    <row r="133" spans="3:25" x14ac:dyDescent="0.2">
      <c r="C133" s="14"/>
      <c r="G133" s="17"/>
      <c r="H133" s="18"/>
      <c r="J133" s="14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  <c r="N134" s="20"/>
      <c r="P134" s="20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8"/>
      <c r="J135" s="14"/>
    </row>
    <row r="136" spans="3:25" x14ac:dyDescent="0.2">
      <c r="C136" s="14"/>
      <c r="G136" s="17"/>
      <c r="H136" s="18"/>
      <c r="J136" s="14"/>
    </row>
    <row r="137" spans="3:25" x14ac:dyDescent="0.2">
      <c r="C137" s="14"/>
      <c r="G137" s="17"/>
      <c r="H137" s="16"/>
      <c r="J137" s="14"/>
    </row>
    <row r="138" spans="3:25" x14ac:dyDescent="0.2">
      <c r="C138" s="14"/>
      <c r="G138" s="17"/>
      <c r="H138" s="16"/>
      <c r="J138" s="14"/>
      <c r="R138" s="26"/>
      <c r="S138" s="20"/>
      <c r="W138" s="14"/>
      <c r="X138" s="14"/>
      <c r="Y138" s="27"/>
    </row>
    <row r="139" spans="3:25" x14ac:dyDescent="0.2">
      <c r="C139" s="14"/>
      <c r="G139" s="17"/>
      <c r="H139" s="16"/>
      <c r="J139" s="14"/>
      <c r="R139" s="26"/>
      <c r="S139" s="20"/>
      <c r="X139" s="14"/>
    </row>
    <row r="140" spans="3:25" x14ac:dyDescent="0.2">
      <c r="C140" s="14"/>
      <c r="G140" s="17"/>
      <c r="H140" s="16"/>
      <c r="J140" s="14"/>
    </row>
    <row r="141" spans="3:25" x14ac:dyDescent="0.2">
      <c r="C141" s="14"/>
      <c r="G141" s="17"/>
      <c r="H141" s="16"/>
      <c r="J141" s="14"/>
      <c r="N141" s="20"/>
      <c r="R141" s="15"/>
      <c r="S141" s="20"/>
      <c r="X141" s="22"/>
      <c r="Y141" s="15"/>
    </row>
    <row r="142" spans="3:25" x14ac:dyDescent="0.2">
      <c r="C142" s="14"/>
      <c r="G142" s="17"/>
      <c r="H142" s="16"/>
      <c r="J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</row>
    <row r="145" spans="3:25" x14ac:dyDescent="0.2">
      <c r="C145" s="14"/>
    </row>
    <row r="146" spans="3:25" x14ac:dyDescent="0.2">
      <c r="C146" s="14"/>
      <c r="G146" s="17"/>
      <c r="H146" s="16"/>
      <c r="J146" s="14"/>
      <c r="R146" s="26"/>
      <c r="S146" s="20"/>
      <c r="W146" s="14"/>
      <c r="X146" s="14"/>
      <c r="Y146" s="27"/>
    </row>
    <row r="147" spans="3:25" x14ac:dyDescent="0.2">
      <c r="C147" s="14"/>
      <c r="G147" s="17"/>
      <c r="H147" s="16"/>
      <c r="J147" s="14"/>
      <c r="R147" s="26"/>
      <c r="S147" s="20"/>
      <c r="X147" s="14"/>
    </row>
    <row r="148" spans="3:25" x14ac:dyDescent="0.2">
      <c r="C148" s="14"/>
      <c r="G148" s="17"/>
      <c r="H148" s="16"/>
      <c r="J148" s="14"/>
    </row>
    <row r="149" spans="3:25" x14ac:dyDescent="0.2">
      <c r="C149" s="14"/>
      <c r="G149" s="17"/>
      <c r="H149" s="16"/>
      <c r="J149" s="14"/>
      <c r="N149" s="20"/>
      <c r="R149" s="15"/>
      <c r="S149" s="20"/>
      <c r="X149" s="22"/>
      <c r="Y149" s="15"/>
    </row>
    <row r="150" spans="3:25" x14ac:dyDescent="0.2">
      <c r="C150" s="14"/>
      <c r="G150" s="17"/>
      <c r="H150" s="16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C151" s="14"/>
      <c r="G151" s="17"/>
      <c r="H151" s="16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C152" s="14"/>
      <c r="G152" s="17"/>
      <c r="H152" s="16"/>
      <c r="J152" s="14"/>
      <c r="N152" s="20"/>
    </row>
    <row r="153" spans="3:25" x14ac:dyDescent="0.2">
      <c r="C153" s="14"/>
      <c r="N153" s="25"/>
      <c r="P153" s="25"/>
      <c r="R153" s="25"/>
      <c r="S153" s="25"/>
      <c r="X153" s="25"/>
    </row>
    <row r="154" spans="3:25" x14ac:dyDescent="0.2">
      <c r="C154" s="14"/>
    </row>
    <row r="155" spans="3:25" x14ac:dyDescent="0.2">
      <c r="C155" s="14"/>
      <c r="N155" s="20"/>
      <c r="R155" s="15"/>
      <c r="S155" s="20"/>
      <c r="X155" s="22"/>
      <c r="Y155" s="15"/>
    </row>
    <row r="156" spans="3:25" x14ac:dyDescent="0.2">
      <c r="C156" s="14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N157" s="20"/>
      <c r="P157" s="20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</row>
    <row r="159" spans="3:25" x14ac:dyDescent="0.2">
      <c r="N159" s="25"/>
      <c r="P159" s="25"/>
      <c r="R159" s="25"/>
      <c r="S159" s="25"/>
      <c r="X159" s="25"/>
    </row>
    <row r="161" spans="14:26" x14ac:dyDescent="0.2">
      <c r="N161" s="20"/>
      <c r="R161" s="15"/>
      <c r="S161" s="20"/>
      <c r="X161" s="22"/>
      <c r="Y161" s="15"/>
    </row>
    <row r="162" spans="14:26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6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7" spans="14:26" x14ac:dyDescent="0.2">
      <c r="R167" s="26"/>
      <c r="S167" s="20"/>
      <c r="W167" s="14"/>
      <c r="X167" s="14"/>
      <c r="Y167" s="27"/>
    </row>
    <row r="168" spans="14:26" x14ac:dyDescent="0.2">
      <c r="R168" s="26"/>
      <c r="S168" s="20"/>
      <c r="X168" s="14"/>
      <c r="Z168" s="20"/>
    </row>
    <row r="169" spans="14:26" x14ac:dyDescent="0.2">
      <c r="N169" s="20"/>
      <c r="R169" s="15"/>
      <c r="S169" s="20"/>
      <c r="X169" s="22"/>
      <c r="Y169" s="15"/>
    </row>
    <row r="170" spans="14:26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6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3" spans="14:26" x14ac:dyDescent="0.2">
      <c r="R173" s="26"/>
      <c r="S173" s="20"/>
      <c r="W173" s="14"/>
      <c r="X173" s="14"/>
      <c r="Y173" s="27"/>
    </row>
    <row r="174" spans="14:26" x14ac:dyDescent="0.2">
      <c r="R174" s="26"/>
      <c r="S174" s="20"/>
      <c r="X174" s="14"/>
    </row>
    <row r="176" spans="14:26" x14ac:dyDescent="0.2">
      <c r="N176" s="20"/>
      <c r="R176" s="15"/>
      <c r="S176" s="20"/>
      <c r="X176" s="22"/>
      <c r="Y176" s="15"/>
    </row>
    <row r="177" spans="14:25" x14ac:dyDescent="0.2">
      <c r="R177" s="22"/>
      <c r="S177" s="20"/>
      <c r="T177" s="15"/>
      <c r="U177" s="15"/>
      <c r="V177" s="15"/>
      <c r="W177" s="15"/>
      <c r="X177" s="22"/>
      <c r="Y177" s="15"/>
    </row>
    <row r="178" spans="14:25" x14ac:dyDescent="0.2">
      <c r="N178" s="20"/>
      <c r="P178" s="20"/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</row>
    <row r="180" spans="14:25" x14ac:dyDescent="0.2">
      <c r="N180" s="25"/>
      <c r="P180" s="25"/>
      <c r="R180" s="25"/>
      <c r="S180" s="25"/>
      <c r="X180" s="25"/>
    </row>
    <row r="182" spans="14:25" x14ac:dyDescent="0.2">
      <c r="N182" s="20"/>
      <c r="R182" s="15"/>
      <c r="S182" s="20"/>
      <c r="X182" s="22"/>
      <c r="Y182" s="15"/>
    </row>
    <row r="183" spans="14:25" x14ac:dyDescent="0.2">
      <c r="R183" s="22"/>
      <c r="S183" s="20"/>
      <c r="T183" s="15"/>
      <c r="U183" s="15"/>
      <c r="V183" s="15"/>
      <c r="W183" s="15"/>
      <c r="X183" s="22"/>
      <c r="Y183" s="15"/>
    </row>
    <row r="184" spans="14:25" x14ac:dyDescent="0.2">
      <c r="N184" s="20"/>
      <c r="P184" s="20"/>
      <c r="R184" s="22"/>
      <c r="S184" s="20"/>
      <c r="T184" s="15"/>
      <c r="U184" s="15"/>
      <c r="V184" s="15"/>
      <c r="W184" s="15"/>
      <c r="X184" s="22"/>
      <c r="Y184" s="15"/>
    </row>
    <row r="190" spans="14:25" x14ac:dyDescent="0.2">
      <c r="R190" s="26"/>
      <c r="S190" s="20"/>
      <c r="W190" s="14"/>
      <c r="X190" s="14"/>
      <c r="Y190" s="27"/>
    </row>
    <row r="191" spans="14:25" x14ac:dyDescent="0.2">
      <c r="R191" s="26"/>
      <c r="S191" s="20"/>
      <c r="X191" s="14"/>
    </row>
    <row r="193" spans="14:25" x14ac:dyDescent="0.2">
      <c r="N193" s="20"/>
      <c r="R193" s="15"/>
      <c r="S193" s="20"/>
      <c r="X193" s="22"/>
      <c r="Y193" s="15"/>
    </row>
    <row r="194" spans="14:25" x14ac:dyDescent="0.2">
      <c r="R194" s="22"/>
      <c r="S194" s="20"/>
      <c r="T194" s="15"/>
      <c r="U194" s="15"/>
      <c r="V194" s="15"/>
      <c r="W194" s="15"/>
      <c r="X194" s="22"/>
      <c r="Y194" s="15"/>
    </row>
    <row r="195" spans="14:25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7" spans="14:25" x14ac:dyDescent="0.2">
      <c r="R197" s="26"/>
      <c r="S197" s="20"/>
      <c r="W197" s="14"/>
      <c r="X197" s="14"/>
      <c r="Y197" s="27"/>
    </row>
    <row r="198" spans="14:25" x14ac:dyDescent="0.2">
      <c r="R198" s="26"/>
      <c r="S198" s="20"/>
      <c r="X198" s="14"/>
    </row>
    <row r="200" spans="14:25" x14ac:dyDescent="0.2">
      <c r="N200" s="20"/>
      <c r="R200" s="15"/>
      <c r="S200" s="20"/>
      <c r="X200" s="22"/>
      <c r="Y200" s="15"/>
    </row>
    <row r="201" spans="14:25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5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5" x14ac:dyDescent="0.2">
      <c r="R204" s="26"/>
      <c r="S204" s="20"/>
      <c r="W204" s="14"/>
      <c r="X204" s="14"/>
      <c r="Y204" s="27"/>
    </row>
    <row r="205" spans="14:25" x14ac:dyDescent="0.2">
      <c r="R205" s="26"/>
      <c r="S205" s="20"/>
      <c r="X205" s="14"/>
    </row>
    <row r="209" spans="14:26" x14ac:dyDescent="0.2">
      <c r="Z209" s="20"/>
    </row>
    <row r="210" spans="14:26" x14ac:dyDescent="0.2">
      <c r="N210" s="20"/>
    </row>
    <row r="211" spans="14:26" x14ac:dyDescent="0.2">
      <c r="N211" s="20"/>
    </row>
    <row r="213" spans="14:26" x14ac:dyDescent="0.2">
      <c r="N213" s="20"/>
      <c r="R213" s="15"/>
      <c r="S213" s="20"/>
      <c r="X213" s="22"/>
      <c r="Y213" s="15"/>
    </row>
    <row r="214" spans="14:26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6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17" spans="14:26" x14ac:dyDescent="0.2">
      <c r="R217" s="26"/>
      <c r="S217" s="20"/>
      <c r="W217" s="14"/>
      <c r="X217" s="14"/>
      <c r="Y217" s="27"/>
    </row>
    <row r="218" spans="14:26" x14ac:dyDescent="0.2">
      <c r="R218" s="26"/>
      <c r="S218" s="20"/>
      <c r="X218" s="14"/>
    </row>
    <row r="220" spans="14:26" x14ac:dyDescent="0.2">
      <c r="N220" s="20"/>
      <c r="R220" s="15"/>
      <c r="S220" s="20"/>
      <c r="X220" s="22"/>
      <c r="Y220" s="15"/>
    </row>
    <row r="221" spans="14:26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6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7" spans="14:25" x14ac:dyDescent="0.2">
      <c r="R227" s="26"/>
      <c r="S227" s="20"/>
      <c r="W227" s="14"/>
      <c r="X227" s="14"/>
      <c r="Y227" s="27"/>
    </row>
    <row r="228" spans="14:25" x14ac:dyDescent="0.2">
      <c r="R228" s="26"/>
      <c r="S228" s="20"/>
      <c r="X228" s="14"/>
    </row>
    <row r="230" spans="14:25" x14ac:dyDescent="0.2">
      <c r="N230" s="20"/>
      <c r="R230" s="15"/>
      <c r="S230" s="20"/>
      <c r="X230" s="22"/>
      <c r="Y230" s="15"/>
    </row>
    <row r="231" spans="14:25" x14ac:dyDescent="0.2"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</row>
    <row r="234" spans="14:25" x14ac:dyDescent="0.2">
      <c r="N234" s="25"/>
      <c r="P234" s="25"/>
      <c r="R234" s="25"/>
      <c r="S234" s="25"/>
      <c r="X234" s="25"/>
    </row>
    <row r="236" spans="14:25" x14ac:dyDescent="0.2">
      <c r="N236" s="20"/>
      <c r="R236" s="15"/>
      <c r="S236" s="20"/>
      <c r="X236" s="22"/>
      <c r="Y236" s="15"/>
    </row>
    <row r="237" spans="14:25" x14ac:dyDescent="0.2"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  <c r="P238" s="20"/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</row>
    <row r="240" spans="14:25" x14ac:dyDescent="0.2">
      <c r="N240" s="25"/>
      <c r="P240" s="25"/>
      <c r="R240" s="25"/>
      <c r="S240" s="25"/>
      <c r="X240" s="25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7" spans="14:25" x14ac:dyDescent="0.2">
      <c r="N247" s="20"/>
      <c r="R247" s="15"/>
      <c r="S247" s="20"/>
      <c r="X247" s="22"/>
      <c r="Y247" s="15"/>
    </row>
    <row r="248" spans="14:25" x14ac:dyDescent="0.2"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</row>
    <row r="251" spans="14:25" x14ac:dyDescent="0.2">
      <c r="N251" s="25"/>
      <c r="P251" s="25"/>
      <c r="R251" s="25"/>
      <c r="S251" s="25"/>
      <c r="X251" s="25"/>
    </row>
    <row r="253" spans="14:25" x14ac:dyDescent="0.2">
      <c r="N253" s="20"/>
      <c r="R253" s="15"/>
      <c r="S253" s="20"/>
      <c r="X253" s="22"/>
      <c r="Y253" s="15"/>
    </row>
    <row r="254" spans="14:25" x14ac:dyDescent="0.2"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7" spans="14:25" x14ac:dyDescent="0.2">
      <c r="R257" s="26"/>
      <c r="S257" s="20"/>
      <c r="W257" s="14"/>
      <c r="X257" s="14"/>
      <c r="Y257" s="27"/>
    </row>
    <row r="258" spans="14:25" x14ac:dyDescent="0.2">
      <c r="R258" s="26"/>
      <c r="S258" s="20"/>
      <c r="X258" s="14"/>
    </row>
    <row r="261" spans="14:25" x14ac:dyDescent="0.2">
      <c r="N261" s="25"/>
      <c r="P261" s="25"/>
      <c r="R261" s="25"/>
      <c r="S261" s="25"/>
      <c r="X261" s="25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14:25" x14ac:dyDescent="0.2">
      <c r="R274" s="26"/>
      <c r="S274" s="20"/>
      <c r="W274" s="14"/>
      <c r="X274" s="14"/>
      <c r="Y274" s="27"/>
    </row>
    <row r="275" spans="14:25" x14ac:dyDescent="0.2">
      <c r="R275" s="26"/>
      <c r="S275" s="20"/>
      <c r="X275" s="14"/>
    </row>
    <row r="277" spans="14:25" x14ac:dyDescent="0.2">
      <c r="N277" s="20"/>
      <c r="R277" s="15"/>
      <c r="S277" s="20"/>
      <c r="X277" s="22"/>
      <c r="Y277" s="15"/>
    </row>
    <row r="278" spans="14:25" x14ac:dyDescent="0.2">
      <c r="R278" s="22"/>
      <c r="S278" s="20"/>
      <c r="T278" s="15"/>
      <c r="U278" s="15"/>
      <c r="V278" s="15"/>
      <c r="W278" s="15"/>
      <c r="X278" s="22"/>
      <c r="Y278" s="15"/>
    </row>
    <row r="279" spans="14:25" x14ac:dyDescent="0.2">
      <c r="N279" s="20"/>
      <c r="P279" s="20"/>
      <c r="R279" s="22"/>
      <c r="S279" s="20"/>
      <c r="T279" s="15"/>
      <c r="U279" s="15"/>
      <c r="V279" s="15"/>
      <c r="W279" s="15"/>
      <c r="X279" s="22"/>
      <c r="Y279" s="15"/>
    </row>
    <row r="281" spans="14:25" x14ac:dyDescent="0.2">
      <c r="R281" s="26"/>
      <c r="S281" s="20"/>
      <c r="W281" s="14"/>
      <c r="X281" s="14"/>
      <c r="Y281" s="27"/>
    </row>
    <row r="282" spans="14:25" x14ac:dyDescent="0.2">
      <c r="R282" s="26"/>
      <c r="S282" s="20"/>
      <c r="X282" s="14"/>
    </row>
    <row r="291" spans="14:26" x14ac:dyDescent="0.2">
      <c r="Z291" s="20"/>
    </row>
    <row r="292" spans="14:26" x14ac:dyDescent="0.2">
      <c r="N292" s="20"/>
    </row>
    <row r="293" spans="14:26" x14ac:dyDescent="0.2">
      <c r="N293" s="20"/>
    </row>
    <row r="295" spans="14:26" x14ac:dyDescent="0.2">
      <c r="N295" s="20"/>
      <c r="R295" s="15"/>
      <c r="S295" s="20"/>
      <c r="X295" s="22"/>
      <c r="Y295" s="15"/>
    </row>
    <row r="296" spans="14:26" x14ac:dyDescent="0.2">
      <c r="R296" s="22"/>
      <c r="S296" s="20"/>
      <c r="T296" s="15"/>
      <c r="U296" s="15"/>
      <c r="V296" s="15"/>
      <c r="W296" s="15"/>
      <c r="X296" s="22"/>
      <c r="Y296" s="15"/>
    </row>
    <row r="297" spans="14:26" x14ac:dyDescent="0.2">
      <c r="N297" s="20"/>
      <c r="P297" s="20"/>
      <c r="R297" s="22"/>
      <c r="S297" s="20"/>
      <c r="T297" s="15"/>
      <c r="U297" s="15"/>
      <c r="V297" s="15"/>
      <c r="W297" s="15"/>
      <c r="X297" s="22"/>
      <c r="Y297" s="15"/>
    </row>
    <row r="303" spans="14:26" x14ac:dyDescent="0.2">
      <c r="R303" s="26"/>
      <c r="S303" s="20"/>
      <c r="W303" s="14"/>
      <c r="X303" s="14"/>
      <c r="Y303" s="27"/>
    </row>
    <row r="304" spans="14:26" x14ac:dyDescent="0.2">
      <c r="R304" s="26"/>
      <c r="S304" s="20"/>
      <c r="X304" s="14"/>
    </row>
    <row r="306" spans="14:25" x14ac:dyDescent="0.2">
      <c r="N306" s="20"/>
      <c r="R306" s="15"/>
      <c r="S306" s="20"/>
      <c r="X306" s="22"/>
      <c r="Y306" s="15"/>
    </row>
    <row r="307" spans="14:25" x14ac:dyDescent="0.2">
      <c r="R307" s="22"/>
      <c r="S307" s="20"/>
      <c r="T307" s="15"/>
      <c r="U307" s="15"/>
      <c r="V307" s="15"/>
      <c r="W307" s="15"/>
      <c r="X307" s="22"/>
      <c r="Y307" s="15"/>
    </row>
    <row r="308" spans="14:25" x14ac:dyDescent="0.2">
      <c r="N308" s="20"/>
      <c r="P308" s="20"/>
      <c r="R308" s="22"/>
      <c r="S308" s="20"/>
      <c r="T308" s="15"/>
      <c r="U308" s="15"/>
      <c r="V308" s="15"/>
      <c r="W308" s="15"/>
      <c r="X308" s="22"/>
      <c r="Y308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3" spans="14:26" x14ac:dyDescent="0.2">
      <c r="R323" s="26"/>
      <c r="S323" s="20"/>
      <c r="W323" s="14"/>
      <c r="X323" s="14"/>
      <c r="Y323" s="27"/>
    </row>
    <row r="324" spans="14:26" x14ac:dyDescent="0.2">
      <c r="R324" s="26"/>
      <c r="S324" s="20"/>
      <c r="X324" s="14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</row>
    <row r="330" spans="14:26" x14ac:dyDescent="0.2">
      <c r="N330" s="25"/>
      <c r="P330" s="25"/>
      <c r="R330" s="25"/>
      <c r="S330" s="25"/>
      <c r="X330" s="25"/>
      <c r="Z330" s="20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5" spans="14:26" x14ac:dyDescent="0.2">
      <c r="R335" s="26"/>
      <c r="S335" s="20"/>
      <c r="W335" s="14"/>
      <c r="X335" s="14"/>
      <c r="Y335" s="27"/>
    </row>
    <row r="336" spans="14:26" x14ac:dyDescent="0.2">
      <c r="R336" s="26"/>
      <c r="S336" s="20"/>
      <c r="X336" s="14"/>
    </row>
    <row r="338" spans="14:25" x14ac:dyDescent="0.2">
      <c r="N338" s="20"/>
      <c r="R338" s="15"/>
      <c r="S338" s="20"/>
      <c r="X338" s="22"/>
      <c r="Y338" s="15"/>
    </row>
    <row r="339" spans="14:25" x14ac:dyDescent="0.2">
      <c r="R339" s="22"/>
      <c r="S339" s="20"/>
      <c r="T339" s="15"/>
      <c r="U339" s="15"/>
      <c r="V339" s="15"/>
      <c r="W339" s="15"/>
      <c r="X339" s="22"/>
      <c r="Y339" s="15"/>
    </row>
    <row r="340" spans="14:25" x14ac:dyDescent="0.2">
      <c r="N340" s="20"/>
      <c r="P340" s="20"/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</row>
    <row r="342" spans="14:25" x14ac:dyDescent="0.2">
      <c r="N342" s="25"/>
      <c r="P342" s="25"/>
      <c r="R342" s="25"/>
      <c r="S342" s="25"/>
      <c r="X342" s="25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48" spans="14:25" x14ac:dyDescent="0.2">
      <c r="R348" s="26"/>
      <c r="S348" s="20"/>
      <c r="W348" s="14"/>
      <c r="X348" s="14"/>
      <c r="Y348" s="27"/>
    </row>
    <row r="349" spans="14:25" x14ac:dyDescent="0.2">
      <c r="R349" s="26"/>
      <c r="S349" s="20"/>
      <c r="X349" s="14"/>
    </row>
    <row r="352" spans="14:25" x14ac:dyDescent="0.2">
      <c r="N352" s="25"/>
      <c r="P352" s="25"/>
      <c r="R352" s="25"/>
      <c r="S352" s="25"/>
      <c r="X352" s="25"/>
    </row>
    <row r="354" spans="14:25" x14ac:dyDescent="0.2">
      <c r="N354" s="20"/>
      <c r="R354" s="15"/>
      <c r="S354" s="20"/>
      <c r="X354" s="22"/>
      <c r="Y354" s="15"/>
    </row>
    <row r="355" spans="14:25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5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</row>
    <row r="358" spans="14:25" x14ac:dyDescent="0.2">
      <c r="N358" s="25"/>
      <c r="P358" s="25"/>
      <c r="R358" s="25"/>
      <c r="S358" s="25"/>
      <c r="X358" s="25"/>
    </row>
    <row r="360" spans="14:25" x14ac:dyDescent="0.2">
      <c r="N360" s="20"/>
      <c r="R360" s="15"/>
      <c r="S360" s="20"/>
      <c r="X360" s="22"/>
      <c r="Y360" s="15"/>
    </row>
    <row r="361" spans="14:25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5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6" spans="14:25" x14ac:dyDescent="0.2">
      <c r="R366" s="26"/>
      <c r="S366" s="20"/>
      <c r="W366" s="14"/>
      <c r="X366" s="14"/>
      <c r="Y366" s="27"/>
    </row>
    <row r="367" spans="14:25" x14ac:dyDescent="0.2">
      <c r="R367" s="26"/>
      <c r="S367" s="20"/>
      <c r="X367" s="14"/>
    </row>
    <row r="369" spans="14:26" x14ac:dyDescent="0.2">
      <c r="N369" s="20"/>
      <c r="R369" s="15"/>
      <c r="S369" s="20"/>
      <c r="X369" s="22"/>
      <c r="Y369" s="15"/>
    </row>
    <row r="370" spans="14:26" x14ac:dyDescent="0.2">
      <c r="R370" s="22"/>
      <c r="S370" s="20"/>
      <c r="T370" s="15"/>
      <c r="U370" s="15"/>
      <c r="V370" s="15"/>
      <c r="W370" s="15"/>
      <c r="X370" s="22"/>
      <c r="Y370" s="15"/>
    </row>
    <row r="371" spans="14:26" x14ac:dyDescent="0.2">
      <c r="N371" s="20"/>
      <c r="P371" s="20"/>
      <c r="R371" s="22"/>
      <c r="S371" s="20"/>
      <c r="T371" s="15"/>
      <c r="U371" s="15"/>
      <c r="V371" s="15"/>
      <c r="W371" s="15"/>
      <c r="X371" s="22"/>
      <c r="Y371" s="15"/>
    </row>
    <row r="373" spans="14:26" x14ac:dyDescent="0.2">
      <c r="R373" s="26"/>
      <c r="S373" s="20"/>
      <c r="W373" s="14"/>
      <c r="X373" s="14"/>
      <c r="Y373" s="27"/>
    </row>
    <row r="374" spans="14:26" x14ac:dyDescent="0.2">
      <c r="R374" s="26"/>
      <c r="S374" s="20"/>
      <c r="X374" s="14"/>
      <c r="Y374" s="27"/>
      <c r="Z374" s="20"/>
    </row>
  </sheetData>
  <phoneticPr fontId="9" type="noConversion"/>
  <printOptions horizontalCentered="1"/>
  <pageMargins left="0.5" right="0" top="0.75" bottom="0" header="0" footer="0.25"/>
  <pageSetup scale="76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40</vt:i4>
      </vt:variant>
    </vt:vector>
  </HeadingPairs>
  <TitlesOfParts>
    <vt:vector size="50" baseType="lpstr">
      <vt:lpstr>Classrooms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'Auditorium-Exhibits'!Print_Area</vt:lpstr>
      <vt:lpstr>Classrooms!Print_Area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Print_Area_MI</vt:lpstr>
      <vt:lpstr>'Auditorium-Exhibits'!Print_Titles</vt:lpstr>
      <vt:lpstr>Classrooms!Print_Titles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Classrooms!Print_Titles_MI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2013-04-12T20:22:09Z</cp:lastPrinted>
  <dcterms:created xsi:type="dcterms:W3CDTF">1999-05-21T13:57:57Z</dcterms:created>
  <dcterms:modified xsi:type="dcterms:W3CDTF">2023-07-13T15:11:36Z</dcterms:modified>
</cp:coreProperties>
</file>