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Finance\Session\Session 2022\"/>
    </mc:Choice>
  </mc:AlternateContent>
  <bookViews>
    <workbookView xWindow="0" yWindow="0" windowWidth="28800" windowHeight="11775" tabRatio="829"/>
  </bookViews>
  <sheets>
    <sheet name="Incentive Fund Amts" sheetId="17" r:id="rId1"/>
    <sheet name="2+2 Description" sheetId="16" state="hidden" r:id="rId2"/>
    <sheet name=" 2+2 Data &amp; Initial Allocation" sheetId="2" r:id="rId3"/>
    <sheet name="Bonus 2+2 Allocation &amp; FTE" sheetId="26" r:id="rId4"/>
    <sheet name="Total 2+2 Award" sheetId="20" r:id="rId5"/>
    <sheet name="Work Florida Description" sheetId="15" state="hidden" r:id="rId6"/>
    <sheet name="Work Florida Data &amp; Initial All" sheetId="5" r:id="rId7"/>
    <sheet name="Work Florida Bonus Allocation" sheetId="28" r:id="rId8"/>
    <sheet name="Total Work Florida Allcoation" sheetId="27" r:id="rId9"/>
    <sheet name="Total All" sheetId="29" r:id="rId10"/>
  </sheets>
  <definedNames>
    <definedName name="_2017" localSheetId="3">#REF!</definedName>
    <definedName name="_2017" localSheetId="8">#REF!</definedName>
    <definedName name="_2017" localSheetId="7">#REF!</definedName>
    <definedName name="_2017">#REF!</definedName>
    <definedName name="_2018">' 2+2 Data &amp; Initial Allocation'!$B$5:$G$34</definedName>
    <definedName name="_xlnm.Print_Area" localSheetId="2">' 2+2 Data &amp; Initial Allocation'!$B$1:$R$123</definedName>
    <definedName name="_xlnm.Print_Area" localSheetId="1">'2+2 Description'!$B$3:$D$20</definedName>
    <definedName name="_xlnm.Print_Area" localSheetId="3">'Bonus 2+2 Allocation &amp; FTE'!$A$1:$G$71</definedName>
    <definedName name="_xlnm.Print_Area" localSheetId="4">'Total 2+2 Award'!$A$1:$Q$32</definedName>
    <definedName name="_xlnm.Print_Area" localSheetId="8">'Total Work Florida Allcoation'!$A$1:$P$32</definedName>
    <definedName name="_xlnm.Print_Area" localSheetId="7">'Work Florida Bonus Allocation'!$A$2:$L$74</definedName>
    <definedName name="_xlnm.Print_Area" localSheetId="6">'Work Florida Data &amp; Initial All'!$A$1:$I$121</definedName>
    <definedName name="_xlnm.Print_Area" localSheetId="5">'Work Florida Description'!$B$3:$D$17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08" i="2" l="1"/>
  <c r="F43" i="26" l="1"/>
  <c r="D49" i="2"/>
  <c r="F91" i="5" l="1"/>
  <c r="G91" i="5"/>
  <c r="E91" i="5"/>
  <c r="E90" i="5"/>
  <c r="D91" i="5"/>
  <c r="C91" i="5"/>
  <c r="C90" i="5"/>
  <c r="P92" i="2" l="1"/>
  <c r="J92" i="2"/>
  <c r="H92" i="2"/>
  <c r="F92" i="2"/>
  <c r="D92" i="2"/>
  <c r="P47" i="2"/>
  <c r="J47" i="2"/>
  <c r="H47" i="2"/>
  <c r="D47" i="2"/>
  <c r="F47" i="2"/>
  <c r="H32" i="29" l="1"/>
  <c r="I28" i="29" s="1"/>
  <c r="I5" i="29" l="1"/>
  <c r="I21" i="29"/>
  <c r="I6" i="29"/>
  <c r="I22" i="29"/>
  <c r="I7" i="29"/>
  <c r="I31" i="29"/>
  <c r="I8" i="29"/>
  <c r="I13" i="29"/>
  <c r="I29" i="29"/>
  <c r="I14" i="29"/>
  <c r="I30" i="29"/>
  <c r="I15" i="29"/>
  <c r="I23" i="29"/>
  <c r="I16" i="29"/>
  <c r="I24" i="29"/>
  <c r="I9" i="29"/>
  <c r="I17" i="29"/>
  <c r="I25" i="29"/>
  <c r="I10" i="29"/>
  <c r="I18" i="29"/>
  <c r="I26" i="29"/>
  <c r="I11" i="29"/>
  <c r="I19" i="29"/>
  <c r="I27" i="29"/>
  <c r="I4" i="29"/>
  <c r="I12" i="29"/>
  <c r="I20" i="29"/>
  <c r="I32" i="29" l="1"/>
  <c r="C9" i="17" l="1"/>
  <c r="D9" i="17"/>
  <c r="A5" i="29" l="1"/>
  <c r="A6" i="29" s="1"/>
  <c r="A7" i="29" s="1"/>
  <c r="A8" i="29" s="1"/>
  <c r="A9" i="29" s="1"/>
  <c r="A10" i="29" s="1"/>
  <c r="A11" i="29" s="1"/>
  <c r="A12" i="29" s="1"/>
  <c r="A13" i="29" s="1"/>
  <c r="A14" i="29" s="1"/>
  <c r="A15" i="29" s="1"/>
  <c r="A16" i="29" s="1"/>
  <c r="A17" i="29" s="1"/>
  <c r="A18" i="29" s="1"/>
  <c r="A19" i="29" s="1"/>
  <c r="A20" i="29" s="1"/>
  <c r="A21" i="29" s="1"/>
  <c r="A22" i="29" s="1"/>
  <c r="A23" i="29" s="1"/>
  <c r="A24" i="29" s="1"/>
  <c r="A25" i="29" s="1"/>
  <c r="A26" i="29" s="1"/>
  <c r="A27" i="29" s="1"/>
  <c r="A28" i="29" s="1"/>
  <c r="A29" i="29" s="1"/>
  <c r="A30" i="29" s="1"/>
  <c r="A31" i="29" s="1"/>
  <c r="A32" i="29" s="1"/>
  <c r="R5" i="27" l="1"/>
  <c r="R6" i="27"/>
  <c r="R7" i="27"/>
  <c r="R8" i="27"/>
  <c r="R9" i="27"/>
  <c r="R10" i="27"/>
  <c r="R11" i="27"/>
  <c r="R12" i="27"/>
  <c r="R13" i="27"/>
  <c r="R14" i="27"/>
  <c r="R15" i="27"/>
  <c r="R16" i="27"/>
  <c r="R17" i="27"/>
  <c r="R18" i="27"/>
  <c r="R19" i="27"/>
  <c r="R20" i="27"/>
  <c r="R21" i="27"/>
  <c r="R22" i="27"/>
  <c r="R23" i="27"/>
  <c r="R24" i="27"/>
  <c r="R25" i="27"/>
  <c r="R26" i="27"/>
  <c r="R27" i="27"/>
  <c r="R28" i="27"/>
  <c r="R29" i="27"/>
  <c r="R30" i="27"/>
  <c r="R31" i="27"/>
  <c r="R4" i="27"/>
  <c r="N5" i="27" l="1"/>
  <c r="N6" i="27"/>
  <c r="N7" i="27"/>
  <c r="N8" i="27"/>
  <c r="N9" i="27"/>
  <c r="N10" i="27"/>
  <c r="N11" i="27"/>
  <c r="N12" i="27"/>
  <c r="N13" i="27"/>
  <c r="N14" i="27"/>
  <c r="N15" i="27"/>
  <c r="N16" i="27"/>
  <c r="N17" i="27"/>
  <c r="N18" i="27"/>
  <c r="N19" i="27"/>
  <c r="N20" i="27"/>
  <c r="N21" i="27"/>
  <c r="N22" i="27"/>
  <c r="N23" i="27"/>
  <c r="N24" i="27"/>
  <c r="N25" i="27"/>
  <c r="N26" i="27"/>
  <c r="N27" i="27"/>
  <c r="N28" i="27"/>
  <c r="N29" i="27"/>
  <c r="N30" i="27"/>
  <c r="N31" i="27"/>
  <c r="N4" i="27"/>
  <c r="N32" i="27" s="1"/>
  <c r="M32" i="27"/>
  <c r="L32" i="27" l="1"/>
  <c r="O32" i="20" l="1"/>
  <c r="I54" i="2" l="1"/>
  <c r="K46" i="28" l="1"/>
  <c r="C4" i="27" s="1"/>
  <c r="C84" i="5" l="1"/>
  <c r="C41" i="5"/>
  <c r="D85" i="2"/>
  <c r="D40" i="2"/>
  <c r="A47" i="28"/>
  <c r="A48" i="28" s="1"/>
  <c r="A49" i="28" s="1"/>
  <c r="A50" i="28" s="1"/>
  <c r="A51" i="28" s="1"/>
  <c r="A52" i="28" s="1"/>
  <c r="A53" i="28" s="1"/>
  <c r="A54" i="28" s="1"/>
  <c r="A55" i="28" s="1"/>
  <c r="A56" i="28" s="1"/>
  <c r="A57" i="28" s="1"/>
  <c r="A58" i="28" s="1"/>
  <c r="A59" i="28" s="1"/>
  <c r="A60" i="28" s="1"/>
  <c r="A61" i="28" s="1"/>
  <c r="A62" i="28" s="1"/>
  <c r="A63" i="28" s="1"/>
  <c r="A64" i="28" s="1"/>
  <c r="A65" i="28" s="1"/>
  <c r="A66" i="28" s="1"/>
  <c r="A67" i="28" s="1"/>
  <c r="A68" i="28" s="1"/>
  <c r="A69" i="28" s="1"/>
  <c r="A70" i="28" s="1"/>
  <c r="A71" i="28" s="1"/>
  <c r="A72" i="28" s="1"/>
  <c r="A73" i="28" s="1"/>
  <c r="A74" i="28" s="1"/>
  <c r="J74" i="28"/>
  <c r="I74" i="28"/>
  <c r="G74" i="28"/>
  <c r="F74" i="28"/>
  <c r="E74" i="28"/>
  <c r="D74" i="28"/>
  <c r="C74" i="28"/>
  <c r="K73" i="28"/>
  <c r="C31" i="27" s="1"/>
  <c r="K72" i="28"/>
  <c r="C30" i="27" s="1"/>
  <c r="K71" i="28"/>
  <c r="C29" i="27" s="1"/>
  <c r="K70" i="28"/>
  <c r="C28" i="27" s="1"/>
  <c r="K69" i="28"/>
  <c r="C27" i="27" s="1"/>
  <c r="K68" i="28"/>
  <c r="C26" i="27" s="1"/>
  <c r="K67" i="28"/>
  <c r="C25" i="27" s="1"/>
  <c r="K66" i="28"/>
  <c r="C24" i="27" s="1"/>
  <c r="K65" i="28"/>
  <c r="C23" i="27" s="1"/>
  <c r="K64" i="28"/>
  <c r="C22" i="27" s="1"/>
  <c r="K63" i="28"/>
  <c r="C21" i="27" s="1"/>
  <c r="K62" i="28"/>
  <c r="C20" i="27" s="1"/>
  <c r="K61" i="28"/>
  <c r="C19" i="27" s="1"/>
  <c r="K60" i="28"/>
  <c r="C18" i="27" s="1"/>
  <c r="K59" i="28"/>
  <c r="C17" i="27" s="1"/>
  <c r="K58" i="28"/>
  <c r="C16" i="27" s="1"/>
  <c r="K57" i="28"/>
  <c r="C15" i="27" s="1"/>
  <c r="K56" i="28"/>
  <c r="C14" i="27" s="1"/>
  <c r="K55" i="28"/>
  <c r="C13" i="27" s="1"/>
  <c r="K54" i="28"/>
  <c r="C12" i="27" s="1"/>
  <c r="K53" i="28"/>
  <c r="C11" i="27" s="1"/>
  <c r="K52" i="28"/>
  <c r="C10" i="27" s="1"/>
  <c r="K51" i="28"/>
  <c r="C9" i="27" s="1"/>
  <c r="K50" i="28"/>
  <c r="C8" i="27" s="1"/>
  <c r="K49" i="28"/>
  <c r="C7" i="27" s="1"/>
  <c r="K48" i="28"/>
  <c r="C6" i="27" s="1"/>
  <c r="K47" i="28"/>
  <c r="C5" i="27" s="1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E77" i="5"/>
  <c r="E76" i="5"/>
  <c r="E75" i="5"/>
  <c r="E74" i="5"/>
  <c r="E73" i="5"/>
  <c r="E72" i="5"/>
  <c r="E71" i="5"/>
  <c r="E70" i="5"/>
  <c r="E69" i="5"/>
  <c r="E68" i="5"/>
  <c r="E67" i="5"/>
  <c r="E66" i="5"/>
  <c r="E65" i="5"/>
  <c r="E64" i="5"/>
  <c r="E63" i="5"/>
  <c r="E62" i="5"/>
  <c r="E61" i="5"/>
  <c r="E60" i="5"/>
  <c r="E59" i="5"/>
  <c r="E58" i="5"/>
  <c r="E57" i="5"/>
  <c r="E56" i="5"/>
  <c r="E55" i="5"/>
  <c r="E54" i="5"/>
  <c r="E53" i="5"/>
  <c r="E52" i="5"/>
  <c r="E51" i="5"/>
  <c r="E50" i="5"/>
  <c r="D77" i="5"/>
  <c r="D76" i="5"/>
  <c r="D75" i="5"/>
  <c r="D74" i="5"/>
  <c r="D73" i="5"/>
  <c r="D72" i="5"/>
  <c r="D71" i="5"/>
  <c r="D70" i="5"/>
  <c r="D69" i="5"/>
  <c r="D68" i="5"/>
  <c r="D67" i="5"/>
  <c r="D66" i="5"/>
  <c r="D65" i="5"/>
  <c r="D64" i="5"/>
  <c r="D63" i="5"/>
  <c r="D62" i="5"/>
  <c r="D61" i="5"/>
  <c r="D60" i="5"/>
  <c r="D59" i="5"/>
  <c r="D58" i="5"/>
  <c r="D57" i="5"/>
  <c r="D56" i="5"/>
  <c r="D55" i="5"/>
  <c r="D54" i="5"/>
  <c r="D53" i="5"/>
  <c r="D52" i="5"/>
  <c r="D51" i="5"/>
  <c r="D50" i="5"/>
  <c r="C51" i="5"/>
  <c r="C78" i="5" s="1"/>
  <c r="C52" i="5"/>
  <c r="C53" i="5"/>
  <c r="C54" i="5"/>
  <c r="C55" i="5"/>
  <c r="C56" i="5"/>
  <c r="C57" i="5"/>
  <c r="C58" i="5"/>
  <c r="C59" i="5"/>
  <c r="C60" i="5"/>
  <c r="C61" i="5"/>
  <c r="C62" i="5"/>
  <c r="C63" i="5"/>
  <c r="C64" i="5"/>
  <c r="C65" i="5"/>
  <c r="C66" i="5"/>
  <c r="C67" i="5"/>
  <c r="C68" i="5"/>
  <c r="C69" i="5"/>
  <c r="C70" i="5"/>
  <c r="C71" i="5"/>
  <c r="C72" i="5"/>
  <c r="C73" i="5"/>
  <c r="C74" i="5"/>
  <c r="C75" i="5"/>
  <c r="C76" i="5"/>
  <c r="C77" i="5"/>
  <c r="C50" i="5"/>
  <c r="H50" i="5" l="1"/>
  <c r="K74" i="28"/>
  <c r="L63" i="28" s="1"/>
  <c r="G78" i="5"/>
  <c r="H52" i="5"/>
  <c r="H73" i="5"/>
  <c r="H55" i="5"/>
  <c r="H76" i="5"/>
  <c r="H77" i="5"/>
  <c r="H75" i="5"/>
  <c r="H59" i="5"/>
  <c r="H54" i="5"/>
  <c r="H70" i="5"/>
  <c r="H71" i="5"/>
  <c r="H56" i="5"/>
  <c r="H63" i="5"/>
  <c r="H58" i="5"/>
  <c r="D78" i="5"/>
  <c r="H68" i="5"/>
  <c r="F78" i="5"/>
  <c r="H53" i="5"/>
  <c r="H61" i="5"/>
  <c r="H51" i="5"/>
  <c r="E78" i="5"/>
  <c r="E6" i="5"/>
  <c r="F6" i="5"/>
  <c r="A44" i="26"/>
  <c r="A45" i="26" s="1"/>
  <c r="A46" i="26" s="1"/>
  <c r="A47" i="26" s="1"/>
  <c r="A48" i="26" s="1"/>
  <c r="A49" i="26" s="1"/>
  <c r="A50" i="26" s="1"/>
  <c r="A51" i="26" s="1"/>
  <c r="A52" i="26" s="1"/>
  <c r="A53" i="26" s="1"/>
  <c r="A54" i="26" s="1"/>
  <c r="A55" i="26" s="1"/>
  <c r="A56" i="26" s="1"/>
  <c r="A57" i="26" s="1"/>
  <c r="A58" i="26" s="1"/>
  <c r="A59" i="26" s="1"/>
  <c r="A60" i="26" s="1"/>
  <c r="A61" i="26" s="1"/>
  <c r="A62" i="26" s="1"/>
  <c r="A63" i="26" s="1"/>
  <c r="A64" i="26" s="1"/>
  <c r="A65" i="26" s="1"/>
  <c r="A66" i="26" s="1"/>
  <c r="A67" i="26" s="1"/>
  <c r="A68" i="26" s="1"/>
  <c r="A69" i="26" s="1"/>
  <c r="A70" i="26" s="1"/>
  <c r="A71" i="26" s="1"/>
  <c r="D71" i="26"/>
  <c r="C71" i="26"/>
  <c r="E70" i="26"/>
  <c r="C31" i="20" s="1"/>
  <c r="E69" i="26"/>
  <c r="C30" i="20" s="1"/>
  <c r="E68" i="26"/>
  <c r="C29" i="20" s="1"/>
  <c r="E67" i="26"/>
  <c r="C28" i="20" s="1"/>
  <c r="E66" i="26"/>
  <c r="C27" i="20" s="1"/>
  <c r="E65" i="26"/>
  <c r="C26" i="20" s="1"/>
  <c r="E64" i="26"/>
  <c r="C25" i="20" s="1"/>
  <c r="E63" i="26"/>
  <c r="C24" i="20" s="1"/>
  <c r="E62" i="26"/>
  <c r="C23" i="20" s="1"/>
  <c r="E61" i="26"/>
  <c r="C22" i="20" s="1"/>
  <c r="E60" i="26"/>
  <c r="C21" i="20" s="1"/>
  <c r="E59" i="26"/>
  <c r="C20" i="20" s="1"/>
  <c r="E58" i="26"/>
  <c r="C19" i="20" s="1"/>
  <c r="E57" i="26"/>
  <c r="C18" i="20" s="1"/>
  <c r="E56" i="26"/>
  <c r="C17" i="20" s="1"/>
  <c r="E55" i="26"/>
  <c r="C16" i="20" s="1"/>
  <c r="E54" i="26"/>
  <c r="C15" i="20" s="1"/>
  <c r="E53" i="26"/>
  <c r="C14" i="20" s="1"/>
  <c r="E52" i="26"/>
  <c r="C13" i="20" s="1"/>
  <c r="E51" i="26"/>
  <c r="C12" i="20" s="1"/>
  <c r="E50" i="26"/>
  <c r="C11" i="20" s="1"/>
  <c r="E49" i="26"/>
  <c r="C10" i="20" s="1"/>
  <c r="E48" i="26"/>
  <c r="C9" i="20" s="1"/>
  <c r="E47" i="26"/>
  <c r="C8" i="20" s="1"/>
  <c r="E46" i="26"/>
  <c r="C7" i="20" s="1"/>
  <c r="E45" i="26"/>
  <c r="C6" i="20" s="1"/>
  <c r="E44" i="26"/>
  <c r="C5" i="20" s="1"/>
  <c r="E43" i="26"/>
  <c r="C4" i="20" s="1"/>
  <c r="C32" i="20" l="1"/>
  <c r="K4" i="20" s="1"/>
  <c r="L47" i="28"/>
  <c r="D24" i="28"/>
  <c r="J21" i="27"/>
  <c r="L58" i="28"/>
  <c r="L56" i="28"/>
  <c r="L49" i="28"/>
  <c r="L48" i="28"/>
  <c r="L60" i="28"/>
  <c r="L50" i="28"/>
  <c r="L71" i="28"/>
  <c r="L67" i="28"/>
  <c r="L62" i="28"/>
  <c r="L57" i="28"/>
  <c r="L65" i="28"/>
  <c r="L73" i="28"/>
  <c r="L59" i="28"/>
  <c r="L54" i="28"/>
  <c r="L46" i="28"/>
  <c r="D7" i="28" s="1"/>
  <c r="L51" i="28"/>
  <c r="L70" i="28"/>
  <c r="L53" i="28"/>
  <c r="L61" i="28"/>
  <c r="L69" i="28"/>
  <c r="L68" i="28"/>
  <c r="L55" i="28"/>
  <c r="L72" i="28"/>
  <c r="L52" i="28"/>
  <c r="L66" i="28"/>
  <c r="L64" i="28"/>
  <c r="H65" i="5"/>
  <c r="H60" i="5"/>
  <c r="H66" i="5"/>
  <c r="H57" i="5"/>
  <c r="H64" i="5"/>
  <c r="H62" i="5"/>
  <c r="E71" i="26"/>
  <c r="F66" i="26" s="1"/>
  <c r="D29" i="26" s="1"/>
  <c r="P76" i="2"/>
  <c r="P75" i="2"/>
  <c r="P74" i="2"/>
  <c r="P73" i="2"/>
  <c r="P72" i="2"/>
  <c r="P71" i="2"/>
  <c r="P70" i="2"/>
  <c r="P69" i="2"/>
  <c r="P68" i="2"/>
  <c r="P67" i="2"/>
  <c r="P66" i="2"/>
  <c r="P65" i="2"/>
  <c r="P64" i="2"/>
  <c r="P63" i="2"/>
  <c r="P62" i="2"/>
  <c r="P61" i="2"/>
  <c r="P60" i="2"/>
  <c r="P59" i="2"/>
  <c r="P58" i="2"/>
  <c r="P57" i="2"/>
  <c r="P56" i="2"/>
  <c r="P55" i="2"/>
  <c r="P54" i="2"/>
  <c r="P53" i="2"/>
  <c r="P52" i="2"/>
  <c r="P51" i="2"/>
  <c r="P50" i="2"/>
  <c r="P49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54" i="2"/>
  <c r="J53" i="2"/>
  <c r="J52" i="2"/>
  <c r="J51" i="2"/>
  <c r="J50" i="2"/>
  <c r="J49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3" i="2"/>
  <c r="I52" i="2"/>
  <c r="I51" i="2"/>
  <c r="I50" i="2"/>
  <c r="I49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D50" i="2"/>
  <c r="D51" i="2"/>
  <c r="D52" i="2"/>
  <c r="D53" i="2"/>
  <c r="D54" i="2"/>
  <c r="D55" i="2"/>
  <c r="D56" i="2"/>
  <c r="D57" i="2"/>
  <c r="D58" i="2"/>
  <c r="D59" i="2"/>
  <c r="D60" i="2"/>
  <c r="D61" i="2"/>
  <c r="D62" i="2"/>
  <c r="D63" i="2"/>
  <c r="D64" i="2"/>
  <c r="D65" i="2"/>
  <c r="D66" i="2"/>
  <c r="D67" i="2"/>
  <c r="D68" i="2"/>
  <c r="D69" i="2"/>
  <c r="D70" i="2"/>
  <c r="D71" i="2"/>
  <c r="D72" i="2"/>
  <c r="D73" i="2"/>
  <c r="D74" i="2"/>
  <c r="D75" i="2"/>
  <c r="D76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49" i="2"/>
  <c r="G50" i="2"/>
  <c r="G51" i="2"/>
  <c r="G52" i="2"/>
  <c r="G53" i="2"/>
  <c r="G54" i="2"/>
  <c r="G55" i="2"/>
  <c r="G56" i="2"/>
  <c r="G57" i="2"/>
  <c r="G58" i="2"/>
  <c r="G59" i="2"/>
  <c r="G60" i="2"/>
  <c r="G61" i="2"/>
  <c r="G62" i="2"/>
  <c r="G63" i="2"/>
  <c r="G64" i="2"/>
  <c r="G65" i="2"/>
  <c r="G66" i="2"/>
  <c r="G67" i="2"/>
  <c r="G68" i="2"/>
  <c r="G69" i="2"/>
  <c r="G70" i="2"/>
  <c r="G71" i="2"/>
  <c r="G72" i="2"/>
  <c r="G73" i="2"/>
  <c r="G74" i="2"/>
  <c r="G75" i="2"/>
  <c r="G76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49" i="2"/>
  <c r="G49" i="2"/>
  <c r="K6" i="20" l="1"/>
  <c r="K28" i="20"/>
  <c r="K9" i="20"/>
  <c r="K7" i="20"/>
  <c r="K27" i="20"/>
  <c r="K24" i="20"/>
  <c r="K20" i="20"/>
  <c r="K5" i="20"/>
  <c r="K30" i="20"/>
  <c r="K19" i="20"/>
  <c r="K16" i="20"/>
  <c r="K8" i="20"/>
  <c r="K10" i="20"/>
  <c r="K29" i="20"/>
  <c r="K23" i="20"/>
  <c r="K17" i="20"/>
  <c r="K21" i="20"/>
  <c r="K22" i="20"/>
  <c r="K26" i="20"/>
  <c r="K14" i="20"/>
  <c r="K13" i="20"/>
  <c r="K18" i="20"/>
  <c r="K12" i="20"/>
  <c r="K31" i="20"/>
  <c r="K25" i="20"/>
  <c r="K11" i="20"/>
  <c r="K15" i="20"/>
  <c r="Q49" i="2"/>
  <c r="D16" i="28"/>
  <c r="J13" i="27"/>
  <c r="J12" i="27"/>
  <c r="D15" i="28"/>
  <c r="D11" i="28"/>
  <c r="J8" i="27"/>
  <c r="D8" i="28"/>
  <c r="J5" i="27"/>
  <c r="J26" i="27"/>
  <c r="D29" i="28"/>
  <c r="J17" i="27"/>
  <c r="D20" i="28"/>
  <c r="J18" i="27"/>
  <c r="D21" i="28"/>
  <c r="D9" i="28"/>
  <c r="J6" i="27"/>
  <c r="D10" i="28"/>
  <c r="J7" i="27"/>
  <c r="D25" i="28"/>
  <c r="J22" i="27"/>
  <c r="J11" i="27"/>
  <c r="D14" i="28"/>
  <c r="D18" i="28"/>
  <c r="J15" i="27"/>
  <c r="D17" i="28"/>
  <c r="J14" i="27"/>
  <c r="J27" i="27"/>
  <c r="D30" i="28"/>
  <c r="J19" i="27"/>
  <c r="D22" i="28"/>
  <c r="D27" i="28"/>
  <c r="J24" i="27"/>
  <c r="J20" i="27"/>
  <c r="D23" i="28"/>
  <c r="J10" i="27"/>
  <c r="D13" i="28"/>
  <c r="J9" i="27"/>
  <c r="D12" i="28"/>
  <c r="J25" i="27"/>
  <c r="D28" i="28"/>
  <c r="J31" i="27"/>
  <c r="D34" i="28"/>
  <c r="J23" i="27"/>
  <c r="D26" i="28"/>
  <c r="D31" i="28"/>
  <c r="J28" i="27"/>
  <c r="D19" i="28"/>
  <c r="J16" i="27"/>
  <c r="D33" i="28"/>
  <c r="J30" i="27"/>
  <c r="J4" i="27"/>
  <c r="D32" i="28"/>
  <c r="J29" i="27"/>
  <c r="L74" i="28"/>
  <c r="H72" i="5"/>
  <c r="H67" i="5"/>
  <c r="H74" i="5"/>
  <c r="H69" i="5"/>
  <c r="F47" i="26"/>
  <c r="D10" i="26" s="1"/>
  <c r="D6" i="26"/>
  <c r="F51" i="26"/>
  <c r="D14" i="26" s="1"/>
  <c r="F67" i="26"/>
  <c r="D30" i="26" s="1"/>
  <c r="F55" i="26"/>
  <c r="D18" i="26" s="1"/>
  <c r="F59" i="26"/>
  <c r="D22" i="26" s="1"/>
  <c r="F70" i="26"/>
  <c r="D33" i="26" s="1"/>
  <c r="F63" i="26"/>
  <c r="D26" i="26" s="1"/>
  <c r="F62" i="26"/>
  <c r="D25" i="26" s="1"/>
  <c r="F48" i="26"/>
  <c r="D11" i="26" s="1"/>
  <c r="F53" i="26"/>
  <c r="D16" i="26" s="1"/>
  <c r="F46" i="26"/>
  <c r="D9" i="26" s="1"/>
  <c r="F69" i="26"/>
  <c r="D32" i="26" s="1"/>
  <c r="F56" i="26"/>
  <c r="D19" i="26" s="1"/>
  <c r="F50" i="26"/>
  <c r="D13" i="26" s="1"/>
  <c r="F68" i="26"/>
  <c r="D31" i="26" s="1"/>
  <c r="F57" i="26"/>
  <c r="D20" i="26" s="1"/>
  <c r="F54" i="26"/>
  <c r="D17" i="26" s="1"/>
  <c r="F44" i="26"/>
  <c r="F64" i="26"/>
  <c r="D27" i="26" s="1"/>
  <c r="F60" i="26"/>
  <c r="D23" i="26" s="1"/>
  <c r="F49" i="26"/>
  <c r="D12" i="26" s="1"/>
  <c r="F65" i="26"/>
  <c r="D28" i="26" s="1"/>
  <c r="F58" i="26"/>
  <c r="D21" i="26" s="1"/>
  <c r="F52" i="26"/>
  <c r="D15" i="26" s="1"/>
  <c r="F45" i="26"/>
  <c r="D8" i="26" s="1"/>
  <c r="F61" i="26"/>
  <c r="D24" i="26" s="1"/>
  <c r="Q52" i="2"/>
  <c r="I77" i="2"/>
  <c r="J77" i="2"/>
  <c r="Q73" i="2"/>
  <c r="Q58" i="2"/>
  <c r="Q60" i="2"/>
  <c r="K77" i="2"/>
  <c r="Q68" i="2"/>
  <c r="Q51" i="2"/>
  <c r="D77" i="2"/>
  <c r="G77" i="2"/>
  <c r="H77" i="2"/>
  <c r="P77" i="2"/>
  <c r="Q55" i="2"/>
  <c r="Q63" i="2"/>
  <c r="Q53" i="2"/>
  <c r="E77" i="2"/>
  <c r="F77" i="2"/>
  <c r="Q50" i="2"/>
  <c r="Q75" i="2"/>
  <c r="K32" i="20" l="1"/>
  <c r="D4" i="20"/>
  <c r="D15" i="20"/>
  <c r="D30" i="20"/>
  <c r="D8" i="20"/>
  <c r="D10" i="20"/>
  <c r="D28" i="20"/>
  <c r="D13" i="20"/>
  <c r="D5" i="20"/>
  <c r="D23" i="20"/>
  <c r="D18" i="20"/>
  <c r="D6" i="20"/>
  <c r="D7" i="20"/>
  <c r="H78" i="5"/>
  <c r="I72" i="5" s="1"/>
  <c r="F71" i="26"/>
  <c r="D7" i="26"/>
  <c r="Q54" i="2"/>
  <c r="Q59" i="2"/>
  <c r="Q57" i="2"/>
  <c r="Q65" i="2"/>
  <c r="Q76" i="2"/>
  <c r="Q56" i="2"/>
  <c r="Q70" i="2"/>
  <c r="Q64" i="2"/>
  <c r="I74" i="5" l="1"/>
  <c r="I69" i="5"/>
  <c r="E79" i="5"/>
  <c r="F79" i="5"/>
  <c r="G79" i="5"/>
  <c r="H79" i="5"/>
  <c r="D79" i="5"/>
  <c r="C79" i="5"/>
  <c r="I51" i="5"/>
  <c r="I53" i="5"/>
  <c r="I58" i="5"/>
  <c r="I75" i="5"/>
  <c r="I55" i="5"/>
  <c r="I63" i="5"/>
  <c r="I70" i="5"/>
  <c r="I77" i="5"/>
  <c r="I73" i="5"/>
  <c r="I52" i="5"/>
  <c r="I76" i="5"/>
  <c r="I68" i="5"/>
  <c r="I59" i="5"/>
  <c r="I71" i="5"/>
  <c r="I54" i="5"/>
  <c r="I56" i="5"/>
  <c r="I61" i="5"/>
  <c r="I50" i="5"/>
  <c r="I62" i="5"/>
  <c r="I57" i="5"/>
  <c r="I65" i="5"/>
  <c r="I60" i="5"/>
  <c r="I64" i="5"/>
  <c r="I66" i="5"/>
  <c r="I67" i="5"/>
  <c r="D31" i="20"/>
  <c r="D20" i="20"/>
  <c r="D12" i="20"/>
  <c r="D9" i="20"/>
  <c r="D11" i="20"/>
  <c r="D14" i="20"/>
  <c r="D19" i="20"/>
  <c r="D25" i="20"/>
  <c r="E41" i="5"/>
  <c r="Q62" i="2"/>
  <c r="Q61" i="2"/>
  <c r="Q71" i="2"/>
  <c r="Q66" i="2"/>
  <c r="Q74" i="2"/>
  <c r="Q69" i="2"/>
  <c r="Q72" i="2"/>
  <c r="Q67" i="2"/>
  <c r="E84" i="5" l="1"/>
  <c r="G97" i="5" s="1"/>
  <c r="D46" i="5"/>
  <c r="E46" i="5"/>
  <c r="F46" i="5"/>
  <c r="G46" i="5"/>
  <c r="C46" i="5"/>
  <c r="I78" i="5"/>
  <c r="D24" i="20"/>
  <c r="D29" i="20"/>
  <c r="D26" i="20"/>
  <c r="D27" i="20"/>
  <c r="D21" i="20"/>
  <c r="D16" i="20"/>
  <c r="D17" i="20"/>
  <c r="D22" i="20"/>
  <c r="G113" i="5"/>
  <c r="G105" i="5"/>
  <c r="F117" i="5"/>
  <c r="F109" i="5"/>
  <c r="F101" i="5"/>
  <c r="F93" i="5"/>
  <c r="E113" i="5"/>
  <c r="E105" i="5"/>
  <c r="E97" i="5"/>
  <c r="D109" i="5"/>
  <c r="D101" i="5"/>
  <c r="D93" i="5"/>
  <c r="C99" i="5"/>
  <c r="C107" i="5"/>
  <c r="C115" i="5"/>
  <c r="G115" i="5"/>
  <c r="D111" i="5"/>
  <c r="C105" i="5"/>
  <c r="G112" i="5"/>
  <c r="G104" i="5"/>
  <c r="G96" i="5"/>
  <c r="F116" i="5"/>
  <c r="F108" i="5"/>
  <c r="F100" i="5"/>
  <c r="F92" i="5"/>
  <c r="E112" i="5"/>
  <c r="E104" i="5"/>
  <c r="E96" i="5"/>
  <c r="D116" i="5"/>
  <c r="D108" i="5"/>
  <c r="D100" i="5"/>
  <c r="D92" i="5"/>
  <c r="C100" i="5"/>
  <c r="C108" i="5"/>
  <c r="C116" i="5"/>
  <c r="E115" i="5"/>
  <c r="G119" i="5"/>
  <c r="G111" i="5"/>
  <c r="G103" i="5"/>
  <c r="G95" i="5"/>
  <c r="F115" i="5"/>
  <c r="F107" i="5"/>
  <c r="F99" i="5"/>
  <c r="E119" i="5"/>
  <c r="E111" i="5"/>
  <c r="E103" i="5"/>
  <c r="E95" i="5"/>
  <c r="D115" i="5"/>
  <c r="D107" i="5"/>
  <c r="D99" i="5"/>
  <c r="C93" i="5"/>
  <c r="C101" i="5"/>
  <c r="C109" i="5"/>
  <c r="C117" i="5"/>
  <c r="F111" i="5"/>
  <c r="D103" i="5"/>
  <c r="G118" i="5"/>
  <c r="G110" i="5"/>
  <c r="G102" i="5"/>
  <c r="G94" i="5"/>
  <c r="F114" i="5"/>
  <c r="F106" i="5"/>
  <c r="F98" i="5"/>
  <c r="E118" i="5"/>
  <c r="E110" i="5"/>
  <c r="E102" i="5"/>
  <c r="E94" i="5"/>
  <c r="D114" i="5"/>
  <c r="D106" i="5"/>
  <c r="D98" i="5"/>
  <c r="C94" i="5"/>
  <c r="C102" i="5"/>
  <c r="C110" i="5"/>
  <c r="C118" i="5"/>
  <c r="G99" i="5"/>
  <c r="D119" i="5"/>
  <c r="C97" i="5"/>
  <c r="G117" i="5"/>
  <c r="G109" i="5"/>
  <c r="G101" i="5"/>
  <c r="G93" i="5"/>
  <c r="F113" i="5"/>
  <c r="F105" i="5"/>
  <c r="F97" i="5"/>
  <c r="E117" i="5"/>
  <c r="E109" i="5"/>
  <c r="E101" i="5"/>
  <c r="E93" i="5"/>
  <c r="D113" i="5"/>
  <c r="D105" i="5"/>
  <c r="D97" i="5"/>
  <c r="C95" i="5"/>
  <c r="C103" i="5"/>
  <c r="C111" i="5"/>
  <c r="C119" i="5"/>
  <c r="F119" i="5"/>
  <c r="E99" i="5"/>
  <c r="G116" i="5"/>
  <c r="G108" i="5"/>
  <c r="G100" i="5"/>
  <c r="G92" i="5"/>
  <c r="F112" i="5"/>
  <c r="F104" i="5"/>
  <c r="F96" i="5"/>
  <c r="E116" i="5"/>
  <c r="E108" i="5"/>
  <c r="E100" i="5"/>
  <c r="E92" i="5"/>
  <c r="D112" i="5"/>
  <c r="D104" i="5"/>
  <c r="D96" i="5"/>
  <c r="C96" i="5"/>
  <c r="C104" i="5"/>
  <c r="C112" i="5"/>
  <c r="C92" i="5"/>
  <c r="E107" i="5"/>
  <c r="C113" i="5"/>
  <c r="G114" i="5"/>
  <c r="G106" i="5"/>
  <c r="G98" i="5"/>
  <c r="F118" i="5"/>
  <c r="F110" i="5"/>
  <c r="F102" i="5"/>
  <c r="F94" i="5"/>
  <c r="E114" i="5"/>
  <c r="E106" i="5"/>
  <c r="E98" i="5"/>
  <c r="D118" i="5"/>
  <c r="D110" i="5"/>
  <c r="D102" i="5"/>
  <c r="D94" i="5"/>
  <c r="C98" i="5"/>
  <c r="C106" i="5"/>
  <c r="C114" i="5"/>
  <c r="G107" i="5"/>
  <c r="F95" i="5"/>
  <c r="D95" i="5"/>
  <c r="Q77" i="2"/>
  <c r="H99" i="5" l="1"/>
  <c r="H119" i="5"/>
  <c r="H106" i="5"/>
  <c r="R72" i="2"/>
  <c r="G40" i="2"/>
  <c r="D11" i="27"/>
  <c r="H97" i="5"/>
  <c r="D9" i="27" s="1"/>
  <c r="F103" i="5"/>
  <c r="H103" i="5" s="1"/>
  <c r="D15" i="27" s="1"/>
  <c r="D117" i="5"/>
  <c r="H117" i="5" s="1"/>
  <c r="H93" i="5"/>
  <c r="H100" i="5"/>
  <c r="H107" i="5"/>
  <c r="D19" i="27" s="1"/>
  <c r="H98" i="5"/>
  <c r="H118" i="5"/>
  <c r="D30" i="27" s="1"/>
  <c r="D14" i="15"/>
  <c r="D12" i="15"/>
  <c r="D10" i="15"/>
  <c r="D8" i="15"/>
  <c r="D32" i="20"/>
  <c r="E120" i="5"/>
  <c r="C120" i="5"/>
  <c r="H92" i="5"/>
  <c r="G120" i="5"/>
  <c r="H111" i="5"/>
  <c r="H116" i="5"/>
  <c r="H105" i="5"/>
  <c r="H95" i="5"/>
  <c r="H96" i="5"/>
  <c r="H101" i="5"/>
  <c r="H102" i="5"/>
  <c r="H108" i="5"/>
  <c r="H104" i="5"/>
  <c r="H110" i="5"/>
  <c r="H109" i="5"/>
  <c r="H94" i="5"/>
  <c r="H112" i="5"/>
  <c r="H114" i="5"/>
  <c r="H115" i="5"/>
  <c r="H113" i="5"/>
  <c r="R62" i="2"/>
  <c r="R61" i="2"/>
  <c r="R71" i="2"/>
  <c r="R66" i="2"/>
  <c r="R69" i="2"/>
  <c r="R67" i="2"/>
  <c r="N78" i="2"/>
  <c r="M78" i="2"/>
  <c r="O78" i="2"/>
  <c r="Q78" i="2"/>
  <c r="L78" i="2"/>
  <c r="R52" i="2"/>
  <c r="I78" i="2"/>
  <c r="J78" i="2"/>
  <c r="R58" i="2"/>
  <c r="R50" i="2"/>
  <c r="R51" i="2"/>
  <c r="H78" i="2"/>
  <c r="D78" i="2"/>
  <c r="K78" i="2"/>
  <c r="R55" i="2"/>
  <c r="R75" i="2"/>
  <c r="F78" i="2"/>
  <c r="P78" i="2"/>
  <c r="R68" i="2"/>
  <c r="R73" i="2"/>
  <c r="G78" i="2"/>
  <c r="R60" i="2"/>
  <c r="R63" i="2"/>
  <c r="R53" i="2"/>
  <c r="E78" i="2"/>
  <c r="R49" i="2"/>
  <c r="R57" i="2"/>
  <c r="R54" i="2"/>
  <c r="R70" i="2"/>
  <c r="R56" i="2"/>
  <c r="R76" i="2"/>
  <c r="R65" i="2"/>
  <c r="R59" i="2"/>
  <c r="R64" i="2"/>
  <c r="R74" i="2"/>
  <c r="G85" i="2" l="1"/>
  <c r="D94" i="2" s="1"/>
  <c r="D45" i="2"/>
  <c r="D120" i="5"/>
  <c r="F120" i="5"/>
  <c r="D10" i="27"/>
  <c r="D18" i="27"/>
  <c r="I45" i="2"/>
  <c r="J45" i="2"/>
  <c r="H45" i="2"/>
  <c r="K45" i="2"/>
  <c r="N45" i="2"/>
  <c r="O45" i="2"/>
  <c r="P45" i="2"/>
  <c r="L45" i="2"/>
  <c r="G45" i="2"/>
  <c r="E45" i="2"/>
  <c r="M45" i="2"/>
  <c r="F45" i="2"/>
  <c r="D13" i="16"/>
  <c r="D8" i="16"/>
  <c r="D11" i="16"/>
  <c r="D10" i="16"/>
  <c r="D9" i="16"/>
  <c r="D20" i="16"/>
  <c r="D18" i="16"/>
  <c r="D16" i="16"/>
  <c r="D14" i="16"/>
  <c r="D31" i="27"/>
  <c r="D26" i="27"/>
  <c r="D20" i="27"/>
  <c r="D14" i="27"/>
  <c r="D28" i="27"/>
  <c r="D27" i="27"/>
  <c r="D24" i="27"/>
  <c r="D13" i="27"/>
  <c r="D25" i="27"/>
  <c r="D22" i="27"/>
  <c r="D4" i="27"/>
  <c r="H120" i="5"/>
  <c r="I119" i="5" s="1"/>
  <c r="C34" i="28" s="1"/>
  <c r="D29" i="27"/>
  <c r="D23" i="27"/>
  <c r="D7" i="27"/>
  <c r="D21" i="27"/>
  <c r="D5" i="27"/>
  <c r="D16" i="27"/>
  <c r="D8" i="27"/>
  <c r="D6" i="27"/>
  <c r="D17" i="27"/>
  <c r="D12" i="27"/>
  <c r="R77" i="2"/>
  <c r="D6" i="5"/>
  <c r="C6" i="5"/>
  <c r="F106" i="2" l="1"/>
  <c r="K112" i="2"/>
  <c r="F94" i="2"/>
  <c r="I96" i="5"/>
  <c r="C11" i="28" s="1"/>
  <c r="I108" i="5"/>
  <c r="C23" i="28" s="1"/>
  <c r="I92" i="5"/>
  <c r="C7" i="28" s="1"/>
  <c r="I112" i="5"/>
  <c r="C27" i="28" s="1"/>
  <c r="I102" i="5"/>
  <c r="C17" i="28" s="1"/>
  <c r="I95" i="5"/>
  <c r="C10" i="28" s="1"/>
  <c r="I104" i="5"/>
  <c r="C19" i="28" s="1"/>
  <c r="G121" i="5"/>
  <c r="I111" i="5"/>
  <c r="C26" i="28" s="1"/>
  <c r="C121" i="5"/>
  <c r="I117" i="5"/>
  <c r="C32" i="28" s="1"/>
  <c r="F121" i="5"/>
  <c r="E121" i="5"/>
  <c r="I100" i="5"/>
  <c r="C15" i="28" s="1"/>
  <c r="D121" i="5"/>
  <c r="I114" i="5"/>
  <c r="C29" i="28" s="1"/>
  <c r="I105" i="5"/>
  <c r="C20" i="28" s="1"/>
  <c r="I93" i="5"/>
  <c r="C8" i="28" s="1"/>
  <c r="I110" i="5"/>
  <c r="C25" i="28" s="1"/>
  <c r="I115" i="5"/>
  <c r="C30" i="28" s="1"/>
  <c r="I94" i="5"/>
  <c r="C9" i="28" s="1"/>
  <c r="I109" i="5"/>
  <c r="C24" i="28" s="1"/>
  <c r="I113" i="5"/>
  <c r="C28" i="28" s="1"/>
  <c r="G119" i="2"/>
  <c r="I96" i="2"/>
  <c r="I112" i="2"/>
  <c r="D115" i="2"/>
  <c r="I115" i="2"/>
  <c r="D99" i="2"/>
  <c r="J103" i="2"/>
  <c r="E113" i="2"/>
  <c r="E108" i="2"/>
  <c r="P112" i="2"/>
  <c r="D98" i="2"/>
  <c r="D103" i="2"/>
  <c r="D114" i="2"/>
  <c r="F110" i="2"/>
  <c r="D95" i="2"/>
  <c r="K120" i="2"/>
  <c r="P94" i="2"/>
  <c r="E101" i="2"/>
  <c r="F111" i="2"/>
  <c r="E116" i="2"/>
  <c r="P100" i="2"/>
  <c r="F119" i="2"/>
  <c r="H94" i="2"/>
  <c r="I98" i="2"/>
  <c r="G97" i="2"/>
  <c r="F102" i="2"/>
  <c r="G105" i="2"/>
  <c r="F96" i="2"/>
  <c r="J109" i="2"/>
  <c r="G99" i="2"/>
  <c r="H104" i="2"/>
  <c r="J117" i="2"/>
  <c r="I107" i="2"/>
  <c r="P96" i="2"/>
  <c r="E118" i="2"/>
  <c r="H112" i="2"/>
  <c r="H105" i="2"/>
  <c r="H98" i="2"/>
  <c r="G121" i="2"/>
  <c r="P110" i="2"/>
  <c r="P111" i="2"/>
  <c r="I100" i="2"/>
  <c r="H113" i="2"/>
  <c r="P114" i="2"/>
  <c r="J101" i="2"/>
  <c r="D113" i="2"/>
  <c r="P119" i="2"/>
  <c r="K116" i="2"/>
  <c r="I101" i="2"/>
  <c r="D117" i="2"/>
  <c r="E97" i="2"/>
  <c r="H101" i="2"/>
  <c r="K97" i="2"/>
  <c r="G98" i="2"/>
  <c r="D105" i="2"/>
  <c r="G107" i="2"/>
  <c r="J111" i="2"/>
  <c r="G106" i="2"/>
  <c r="F104" i="2"/>
  <c r="I108" i="2"/>
  <c r="P120" i="2"/>
  <c r="E117" i="2"/>
  <c r="J113" i="2"/>
  <c r="J118" i="2"/>
  <c r="H106" i="2"/>
  <c r="H99" i="2"/>
  <c r="P108" i="2"/>
  <c r="J96" i="2"/>
  <c r="J121" i="2"/>
  <c r="H114" i="2"/>
  <c r="H107" i="2"/>
  <c r="K113" i="2"/>
  <c r="H110" i="2"/>
  <c r="H95" i="2"/>
  <c r="P118" i="2"/>
  <c r="F105" i="2"/>
  <c r="K114" i="2"/>
  <c r="D108" i="2"/>
  <c r="E121" i="2"/>
  <c r="H117" i="2"/>
  <c r="K121" i="2"/>
  <c r="H118" i="2"/>
  <c r="E99" i="2"/>
  <c r="H103" i="2"/>
  <c r="K107" i="2"/>
  <c r="D120" i="2"/>
  <c r="G100" i="2"/>
  <c r="J104" i="2"/>
  <c r="E106" i="2"/>
  <c r="F113" i="2"/>
  <c r="K101" i="2"/>
  <c r="D110" i="2"/>
  <c r="I118" i="2"/>
  <c r="H115" i="2"/>
  <c r="H109" i="2"/>
  <c r="D97" i="2"/>
  <c r="F120" i="2"/>
  <c r="E104" i="2"/>
  <c r="F101" i="2"/>
  <c r="I105" i="2"/>
  <c r="P109" i="2"/>
  <c r="I114" i="2"/>
  <c r="E115" i="2"/>
  <c r="H119" i="2"/>
  <c r="K115" i="2"/>
  <c r="D104" i="2"/>
  <c r="G116" i="2"/>
  <c r="J112" i="2"/>
  <c r="J94" i="2"/>
  <c r="G101" i="2"/>
  <c r="K109" i="2"/>
  <c r="E102" i="2"/>
  <c r="P98" i="2"/>
  <c r="P107" i="2"/>
  <c r="K99" i="2"/>
  <c r="F100" i="2"/>
  <c r="F109" i="2"/>
  <c r="I113" i="2"/>
  <c r="P117" i="2"/>
  <c r="J110" i="2"/>
  <c r="F95" i="2"/>
  <c r="I99" i="2"/>
  <c r="P95" i="2"/>
  <c r="D96" i="2"/>
  <c r="H96" i="2"/>
  <c r="J120" i="2"/>
  <c r="D119" i="2"/>
  <c r="H97" i="2"/>
  <c r="P113" i="2"/>
  <c r="E110" i="2"/>
  <c r="P106" i="2"/>
  <c r="E96" i="2"/>
  <c r="P115" i="2"/>
  <c r="D116" i="2"/>
  <c r="D107" i="2"/>
  <c r="F117" i="2"/>
  <c r="I97" i="2"/>
  <c r="K105" i="2"/>
  <c r="E114" i="2"/>
  <c r="K98" i="2"/>
  <c r="E107" i="2"/>
  <c r="G115" i="2"/>
  <c r="J95" i="2"/>
  <c r="P103" i="2"/>
  <c r="D112" i="2"/>
  <c r="F112" i="2"/>
  <c r="H120" i="2"/>
  <c r="K100" i="2"/>
  <c r="H102" i="2"/>
  <c r="F97" i="2"/>
  <c r="H121" i="2"/>
  <c r="K117" i="2"/>
  <c r="K106" i="2"/>
  <c r="F98" i="2"/>
  <c r="J98" i="2"/>
  <c r="E111" i="2"/>
  <c r="J99" i="2"/>
  <c r="G96" i="2"/>
  <c r="P116" i="2"/>
  <c r="J106" i="2"/>
  <c r="E119" i="2"/>
  <c r="J107" i="2"/>
  <c r="G104" i="2"/>
  <c r="I109" i="2"/>
  <c r="P121" i="2"/>
  <c r="P102" i="2"/>
  <c r="G110" i="2"/>
  <c r="J114" i="2"/>
  <c r="F99" i="2"/>
  <c r="J115" i="2"/>
  <c r="G112" i="2"/>
  <c r="D100" i="2"/>
  <c r="E105" i="2"/>
  <c r="G113" i="2"/>
  <c r="I121" i="2"/>
  <c r="P101" i="2"/>
  <c r="G114" i="2"/>
  <c r="D121" i="2"/>
  <c r="F103" i="2"/>
  <c r="H111" i="2"/>
  <c r="J119" i="2"/>
  <c r="D106" i="2"/>
  <c r="E100" i="2"/>
  <c r="G108" i="2"/>
  <c r="I116" i="2"/>
  <c r="P104" i="2"/>
  <c r="D111" i="2"/>
  <c r="F121" i="2"/>
  <c r="J105" i="2"/>
  <c r="E98" i="2"/>
  <c r="D118" i="2"/>
  <c r="G118" i="2"/>
  <c r="K94" i="2"/>
  <c r="F107" i="2"/>
  <c r="K95" i="2"/>
  <c r="G120" i="2"/>
  <c r="I120" i="2"/>
  <c r="J100" i="2"/>
  <c r="J108" i="2"/>
  <c r="D109" i="2"/>
  <c r="F115" i="2"/>
  <c r="I95" i="2"/>
  <c r="K103" i="2"/>
  <c r="E112" i="2"/>
  <c r="H100" i="2"/>
  <c r="J116" i="2"/>
  <c r="F114" i="2"/>
  <c r="I94" i="2"/>
  <c r="K102" i="2"/>
  <c r="D101" i="2"/>
  <c r="G95" i="2"/>
  <c r="I103" i="2"/>
  <c r="K111" i="2"/>
  <c r="E120" i="2"/>
  <c r="H108" i="2"/>
  <c r="K96" i="2"/>
  <c r="G109" i="2"/>
  <c r="I117" i="2"/>
  <c r="P97" i="2"/>
  <c r="I106" i="2"/>
  <c r="D102" i="2"/>
  <c r="G94" i="2"/>
  <c r="I102" i="2"/>
  <c r="K110" i="2"/>
  <c r="E95" i="2"/>
  <c r="G103" i="2"/>
  <c r="I111" i="2"/>
  <c r="K119" i="2"/>
  <c r="F108" i="2"/>
  <c r="H116" i="2"/>
  <c r="K104" i="2"/>
  <c r="K108" i="2"/>
  <c r="F118" i="2"/>
  <c r="E109" i="2"/>
  <c r="G117" i="2"/>
  <c r="J97" i="2"/>
  <c r="P105" i="2"/>
  <c r="J102" i="2"/>
  <c r="E94" i="2"/>
  <c r="G102" i="2"/>
  <c r="I110" i="2"/>
  <c r="K118" i="2"/>
  <c r="E103" i="2"/>
  <c r="G111" i="2"/>
  <c r="I119" i="2"/>
  <c r="P99" i="2"/>
  <c r="F116" i="2"/>
  <c r="I104" i="2"/>
  <c r="I116" i="5"/>
  <c r="C31" i="28" s="1"/>
  <c r="H121" i="5"/>
  <c r="I106" i="5"/>
  <c r="C21" i="28" s="1"/>
  <c r="I99" i="5"/>
  <c r="C14" i="28" s="1"/>
  <c r="I107" i="5"/>
  <c r="C22" i="28" s="1"/>
  <c r="I118" i="5"/>
  <c r="C33" i="28" s="1"/>
  <c r="I98" i="5"/>
  <c r="C13" i="28" s="1"/>
  <c r="I103" i="5"/>
  <c r="C18" i="28" s="1"/>
  <c r="I97" i="5"/>
  <c r="C12" i="28" s="1"/>
  <c r="I101" i="5"/>
  <c r="C16" i="28" s="1"/>
  <c r="J6" i="2"/>
  <c r="J80" i="2" s="1"/>
  <c r="J81" i="2" s="1"/>
  <c r="K6" i="2"/>
  <c r="K80" i="2" s="1"/>
  <c r="K81" i="2" s="1"/>
  <c r="G6" i="2"/>
  <c r="G80" i="2" s="1"/>
  <c r="G81" i="2" s="1"/>
  <c r="F6" i="2"/>
  <c r="F80" i="2" s="1"/>
  <c r="F81" i="2" s="1"/>
  <c r="E6" i="2"/>
  <c r="E80" i="2" s="1"/>
  <c r="E81" i="2" s="1"/>
  <c r="D6" i="2"/>
  <c r="D80" i="2" s="1"/>
  <c r="D81" i="2" s="1"/>
  <c r="Q109" i="2" l="1"/>
  <c r="Q101" i="2"/>
  <c r="Q115" i="2"/>
  <c r="Q110" i="2"/>
  <c r="E20" i="20" s="1"/>
  <c r="F20" i="20" s="1"/>
  <c r="Q113" i="2"/>
  <c r="Q112" i="2"/>
  <c r="Q95" i="2"/>
  <c r="Q104" i="2"/>
  <c r="Q117" i="2"/>
  <c r="Q121" i="2"/>
  <c r="Q98" i="2"/>
  <c r="E8" i="20" s="1"/>
  <c r="F8" i="20" s="1"/>
  <c r="Q99" i="2"/>
  <c r="Q120" i="2"/>
  <c r="Q105" i="2"/>
  <c r="Q107" i="2"/>
  <c r="Q106" i="2"/>
  <c r="Q103" i="2"/>
  <c r="Q96" i="2"/>
  <c r="I122" i="2"/>
  <c r="P122" i="2"/>
  <c r="K122" i="2"/>
  <c r="Q114" i="2"/>
  <c r="Q118" i="2"/>
  <c r="J122" i="2"/>
  <c r="Q116" i="2"/>
  <c r="G122" i="2"/>
  <c r="Q119" i="2"/>
  <c r="F122" i="2"/>
  <c r="Q102" i="2"/>
  <c r="Q111" i="2"/>
  <c r="H122" i="2"/>
  <c r="Q97" i="2"/>
  <c r="E122" i="2"/>
  <c r="Q94" i="2"/>
  <c r="Q100" i="2"/>
  <c r="D122" i="2"/>
  <c r="I120" i="5"/>
  <c r="E24" i="20" l="1"/>
  <c r="F24" i="20" s="1"/>
  <c r="E14" i="20"/>
  <c r="F14" i="20" s="1"/>
  <c r="E28" i="20"/>
  <c r="F28" i="20" s="1"/>
  <c r="E12" i="20"/>
  <c r="F12" i="20" s="1"/>
  <c r="E19" i="20"/>
  <c r="F19" i="20" s="1"/>
  <c r="E5" i="20"/>
  <c r="F5" i="20" s="1"/>
  <c r="E27" i="20"/>
  <c r="F27" i="20" s="1"/>
  <c r="E9" i="20"/>
  <c r="F9" i="20" s="1"/>
  <c r="E23" i="20"/>
  <c r="F23" i="20" s="1"/>
  <c r="E22" i="20"/>
  <c r="F22" i="20" s="1"/>
  <c r="E21" i="20"/>
  <c r="F21" i="20" s="1"/>
  <c r="E30" i="20"/>
  <c r="F30" i="20" s="1"/>
  <c r="E29" i="20"/>
  <c r="F29" i="20" s="1"/>
  <c r="E26" i="20"/>
  <c r="F26" i="20" s="1"/>
  <c r="E31" i="20"/>
  <c r="F31" i="20" s="1"/>
  <c r="E25" i="20"/>
  <c r="F25" i="20" s="1"/>
  <c r="E16" i="20"/>
  <c r="F16" i="20" s="1"/>
  <c r="E7" i="20"/>
  <c r="F7" i="20" s="1"/>
  <c r="E17" i="20"/>
  <c r="F17" i="20" s="1"/>
  <c r="E15" i="20"/>
  <c r="F15" i="20" s="1"/>
  <c r="E11" i="20"/>
  <c r="F11" i="20" s="1"/>
  <c r="E6" i="20"/>
  <c r="F6" i="20" s="1"/>
  <c r="E13" i="20"/>
  <c r="F13" i="20" s="1"/>
  <c r="E4" i="20"/>
  <c r="F4" i="20" s="1"/>
  <c r="E10" i="20"/>
  <c r="F10" i="20" s="1"/>
  <c r="Q122" i="2"/>
  <c r="R101" i="2" s="1"/>
  <c r="C13" i="26" s="1"/>
  <c r="E13" i="26" s="1"/>
  <c r="E18" i="20"/>
  <c r="F18" i="20" s="1"/>
  <c r="H6" i="26"/>
  <c r="R111" i="2" l="1"/>
  <c r="C23" i="26" s="1"/>
  <c r="E23" i="26" s="1"/>
  <c r="G123" i="2"/>
  <c r="R103" i="2"/>
  <c r="C15" i="26" s="1"/>
  <c r="E15" i="26" s="1"/>
  <c r="D123" i="2"/>
  <c r="R112" i="2"/>
  <c r="C24" i="26" s="1"/>
  <c r="E24" i="26" s="1"/>
  <c r="R113" i="2"/>
  <c r="C25" i="26" s="1"/>
  <c r="E25" i="26" s="1"/>
  <c r="R106" i="2"/>
  <c r="C18" i="26" s="1"/>
  <c r="E18" i="26" s="1"/>
  <c r="L123" i="2"/>
  <c r="R116" i="2"/>
  <c r="C28" i="26" s="1"/>
  <c r="E28" i="26" s="1"/>
  <c r="R121" i="2"/>
  <c r="C33" i="26" s="1"/>
  <c r="E33" i="26" s="1"/>
  <c r="I123" i="2"/>
  <c r="R98" i="2"/>
  <c r="C10" i="26" s="1"/>
  <c r="E10" i="26" s="1"/>
  <c r="R102" i="2"/>
  <c r="C14" i="26" s="1"/>
  <c r="E14" i="26" s="1"/>
  <c r="N123" i="2"/>
  <c r="R110" i="2"/>
  <c r="C22" i="26" s="1"/>
  <c r="E22" i="26" s="1"/>
  <c r="R118" i="2"/>
  <c r="C30" i="26" s="1"/>
  <c r="E30" i="26" s="1"/>
  <c r="M123" i="2"/>
  <c r="J123" i="2"/>
  <c r="R107" i="2"/>
  <c r="C19" i="26" s="1"/>
  <c r="E19" i="26" s="1"/>
  <c r="R94" i="2"/>
  <c r="C6" i="26" s="1"/>
  <c r="E6" i="26" s="1"/>
  <c r="R120" i="2"/>
  <c r="C32" i="26" s="1"/>
  <c r="E32" i="26" s="1"/>
  <c r="E123" i="2"/>
  <c r="R119" i="2"/>
  <c r="C31" i="26" s="1"/>
  <c r="E31" i="26" s="1"/>
  <c r="R115" i="2"/>
  <c r="C27" i="26" s="1"/>
  <c r="E27" i="26" s="1"/>
  <c r="R109" i="2"/>
  <c r="C21" i="26" s="1"/>
  <c r="E21" i="26" s="1"/>
  <c r="Q123" i="2"/>
  <c r="R105" i="2"/>
  <c r="C17" i="26" s="1"/>
  <c r="E17" i="26" s="1"/>
  <c r="R99" i="2"/>
  <c r="C11" i="26" s="1"/>
  <c r="E11" i="26" s="1"/>
  <c r="R104" i="2"/>
  <c r="C16" i="26" s="1"/>
  <c r="E16" i="26" s="1"/>
  <c r="R96" i="2"/>
  <c r="C8" i="26" s="1"/>
  <c r="E8" i="26" s="1"/>
  <c r="K123" i="2"/>
  <c r="R108" i="2"/>
  <c r="C20" i="26" s="1"/>
  <c r="E20" i="26" s="1"/>
  <c r="O123" i="2"/>
  <c r="R117" i="2"/>
  <c r="C29" i="26" s="1"/>
  <c r="E29" i="26" s="1"/>
  <c r="R100" i="2"/>
  <c r="C12" i="26" s="1"/>
  <c r="E12" i="26" s="1"/>
  <c r="H123" i="2"/>
  <c r="P123" i="2"/>
  <c r="R97" i="2"/>
  <c r="C9" i="26" s="1"/>
  <c r="E9" i="26" s="1"/>
  <c r="R114" i="2"/>
  <c r="C26" i="26" s="1"/>
  <c r="E26" i="26" s="1"/>
  <c r="F123" i="2"/>
  <c r="R95" i="2"/>
  <c r="C7" i="26" s="1"/>
  <c r="E7" i="26" s="1"/>
  <c r="R122" i="2" l="1"/>
  <c r="C4" i="28"/>
  <c r="A8" i="28"/>
  <c r="A9" i="28" s="1"/>
  <c r="A10" i="28" s="1"/>
  <c r="A11" i="28" s="1"/>
  <c r="A12" i="28" s="1"/>
  <c r="A13" i="28" s="1"/>
  <c r="A14" i="28" s="1"/>
  <c r="A15" i="28" s="1"/>
  <c r="A16" i="28" s="1"/>
  <c r="A17" i="28" s="1"/>
  <c r="A18" i="28" s="1"/>
  <c r="A19" i="28" s="1"/>
  <c r="A20" i="28" s="1"/>
  <c r="A21" i="28" s="1"/>
  <c r="A22" i="28" s="1"/>
  <c r="A23" i="28" s="1"/>
  <c r="A24" i="28" s="1"/>
  <c r="A25" i="28" s="1"/>
  <c r="A26" i="28" s="1"/>
  <c r="A27" i="28" s="1"/>
  <c r="A28" i="28" s="1"/>
  <c r="A29" i="28" s="1"/>
  <c r="A30" i="28" s="1"/>
  <c r="A31" i="28" s="1"/>
  <c r="A32" i="28" s="1"/>
  <c r="A33" i="28" s="1"/>
  <c r="A34" i="28" s="1"/>
  <c r="A35" i="28" s="1"/>
  <c r="A5" i="27"/>
  <c r="A6" i="27" s="1"/>
  <c r="A7" i="27" s="1"/>
  <c r="A8" i="27" s="1"/>
  <c r="A9" i="27" s="1"/>
  <c r="A10" i="27" s="1"/>
  <c r="A11" i="27" s="1"/>
  <c r="A12" i="27" s="1"/>
  <c r="A13" i="27" s="1"/>
  <c r="A14" i="27" s="1"/>
  <c r="A15" i="27" s="1"/>
  <c r="A16" i="27" s="1"/>
  <c r="A17" i="27" s="1"/>
  <c r="A18" i="27" s="1"/>
  <c r="A19" i="27" s="1"/>
  <c r="A20" i="27" s="1"/>
  <c r="A21" i="27" s="1"/>
  <c r="A22" i="27" s="1"/>
  <c r="A23" i="27" s="1"/>
  <c r="A24" i="27" s="1"/>
  <c r="A25" i="27" s="1"/>
  <c r="A26" i="27" s="1"/>
  <c r="A27" i="27" s="1"/>
  <c r="A28" i="27" s="1"/>
  <c r="A29" i="27" s="1"/>
  <c r="A30" i="27" s="1"/>
  <c r="A31" i="27" s="1"/>
  <c r="A32" i="27" s="1"/>
  <c r="C3" i="26"/>
  <c r="E7" i="17"/>
  <c r="E6" i="17"/>
  <c r="A7" i="26"/>
  <c r="D12" i="17" l="1"/>
  <c r="E9" i="17"/>
  <c r="F6" i="17"/>
  <c r="A8" i="26"/>
  <c r="H7" i="26"/>
  <c r="A5" i="20"/>
  <c r="D10" i="17" l="1"/>
  <c r="C10" i="17"/>
  <c r="F7" i="17"/>
  <c r="A6" i="20"/>
  <c r="A9" i="26"/>
  <c r="H8" i="26"/>
  <c r="E33" i="28"/>
  <c r="E20" i="28"/>
  <c r="E12" i="28"/>
  <c r="E18" i="28"/>
  <c r="E19" i="28"/>
  <c r="E9" i="28"/>
  <c r="E11" i="28"/>
  <c r="E22" i="28"/>
  <c r="E13" i="28"/>
  <c r="A7" i="20" l="1"/>
  <c r="E31" i="28"/>
  <c r="A10" i="26"/>
  <c r="H9" i="26"/>
  <c r="E34" i="28"/>
  <c r="E17" i="28"/>
  <c r="E15" i="28"/>
  <c r="E7" i="28"/>
  <c r="E25" i="28"/>
  <c r="E24" i="28"/>
  <c r="E8" i="28"/>
  <c r="E21" i="28"/>
  <c r="E30" i="28"/>
  <c r="E28" i="28"/>
  <c r="E23" i="28"/>
  <c r="E16" i="28"/>
  <c r="E10" i="28"/>
  <c r="E27" i="28"/>
  <c r="E29" i="28"/>
  <c r="E14" i="28"/>
  <c r="E32" i="28"/>
  <c r="E26" i="28"/>
  <c r="A8" i="20" l="1"/>
  <c r="A11" i="26"/>
  <c r="H10" i="26"/>
  <c r="J32" i="27"/>
  <c r="A9" i="20" l="1"/>
  <c r="A12" i="26"/>
  <c r="H11" i="26"/>
  <c r="A10" i="20" l="1"/>
  <c r="A13" i="26"/>
  <c r="H12" i="26"/>
  <c r="A11" i="20" l="1"/>
  <c r="A14" i="26"/>
  <c r="H13" i="26"/>
  <c r="A12" i="20" l="1"/>
  <c r="A15" i="26"/>
  <c r="H14" i="26"/>
  <c r="A13" i="20" l="1"/>
  <c r="A16" i="26"/>
  <c r="H15" i="26"/>
  <c r="A14" i="20" l="1"/>
  <c r="A17" i="26"/>
  <c r="H16" i="26"/>
  <c r="A15" i="20" l="1"/>
  <c r="A18" i="26"/>
  <c r="H17" i="26"/>
  <c r="A16" i="20" l="1"/>
  <c r="A19" i="26"/>
  <c r="H18" i="26"/>
  <c r="A17" i="20" l="1"/>
  <c r="A20" i="26"/>
  <c r="H19" i="26"/>
  <c r="B11" i="15"/>
  <c r="B12" i="15"/>
  <c r="B13" i="15" s="1"/>
  <c r="B14" i="15" s="1"/>
  <c r="A18" i="20" l="1"/>
  <c r="A21" i="26"/>
  <c r="H20" i="26"/>
  <c r="A19" i="20" l="1"/>
  <c r="A22" i="26"/>
  <c r="H21" i="26"/>
  <c r="A20" i="20" l="1"/>
  <c r="A23" i="26"/>
  <c r="H22" i="26"/>
  <c r="A21" i="20" l="1"/>
  <c r="A24" i="26"/>
  <c r="H23" i="26"/>
  <c r="A22" i="20" l="1"/>
  <c r="A25" i="26"/>
  <c r="H24" i="26"/>
  <c r="A23" i="20" l="1"/>
  <c r="A26" i="26"/>
  <c r="H25" i="26"/>
  <c r="B8" i="16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B20" i="16" s="1"/>
  <c r="A24" i="20" l="1"/>
  <c r="A27" i="26"/>
  <c r="H26" i="26"/>
  <c r="D45" i="15"/>
  <c r="D46" i="15" s="1"/>
  <c r="B8" i="15"/>
  <c r="B9" i="15" s="1"/>
  <c r="B10" i="15" s="1"/>
  <c r="A25" i="20" l="1"/>
  <c r="A28" i="26"/>
  <c r="H27" i="26"/>
  <c r="A26" i="20" l="1"/>
  <c r="A29" i="26"/>
  <c r="H28" i="26"/>
  <c r="A27" i="20" l="1"/>
  <c r="A30" i="26"/>
  <c r="H29" i="26"/>
  <c r="A28" i="20" l="1"/>
  <c r="A31" i="26"/>
  <c r="H30" i="26"/>
  <c r="A29" i="20" l="1"/>
  <c r="A32" i="26"/>
  <c r="H31" i="26"/>
  <c r="A30" i="20" l="1"/>
  <c r="A33" i="26"/>
  <c r="H32" i="26"/>
  <c r="A31" i="20" l="1"/>
  <c r="A34" i="26"/>
  <c r="H34" i="26" s="1"/>
  <c r="H33" i="26"/>
  <c r="A32" i="20" l="1"/>
  <c r="C35" i="28"/>
  <c r="D32" i="27" l="1"/>
  <c r="I31" i="27" s="1"/>
  <c r="E35" i="28"/>
  <c r="F7" i="28" s="1"/>
  <c r="G6" i="5"/>
  <c r="I29" i="27" l="1"/>
  <c r="I30" i="27"/>
  <c r="I21" i="27"/>
  <c r="I7" i="27"/>
  <c r="I4" i="27"/>
  <c r="I26" i="27"/>
  <c r="I10" i="27"/>
  <c r="I6" i="27"/>
  <c r="I12" i="27"/>
  <c r="I11" i="27"/>
  <c r="I28" i="27"/>
  <c r="I16" i="27"/>
  <c r="I22" i="27"/>
  <c r="I24" i="27"/>
  <c r="I9" i="27"/>
  <c r="I25" i="27"/>
  <c r="I15" i="27"/>
  <c r="I8" i="27"/>
  <c r="I14" i="27"/>
  <c r="I23" i="27"/>
  <c r="I20" i="27"/>
  <c r="I5" i="27"/>
  <c r="I18" i="27"/>
  <c r="I17" i="27"/>
  <c r="I13" i="27"/>
  <c r="I27" i="27"/>
  <c r="I19" i="27"/>
  <c r="F14" i="28"/>
  <c r="G14" i="28" s="1"/>
  <c r="F28" i="28"/>
  <c r="G28" i="28" s="1"/>
  <c r="F17" i="28"/>
  <c r="G17" i="28" s="1"/>
  <c r="F22" i="28"/>
  <c r="G22" i="28" s="1"/>
  <c r="F11" i="28"/>
  <c r="G11" i="28" s="1"/>
  <c r="F12" i="28"/>
  <c r="G12" i="28" s="1"/>
  <c r="F20" i="28"/>
  <c r="G20" i="28" s="1"/>
  <c r="F18" i="28"/>
  <c r="G18" i="28" s="1"/>
  <c r="F34" i="28"/>
  <c r="G34" i="28" s="1"/>
  <c r="F9" i="28"/>
  <c r="G9" i="28" s="1"/>
  <c r="F19" i="28"/>
  <c r="G19" i="28" s="1"/>
  <c r="F27" i="28"/>
  <c r="G27" i="28" s="1"/>
  <c r="F30" i="28"/>
  <c r="G30" i="28" s="1"/>
  <c r="F21" i="28"/>
  <c r="G21" i="28" s="1"/>
  <c r="F16" i="28"/>
  <c r="G16" i="28" s="1"/>
  <c r="F10" i="28"/>
  <c r="G10" i="28" s="1"/>
  <c r="F26" i="28"/>
  <c r="G26" i="28" s="1"/>
  <c r="F33" i="28"/>
  <c r="G33" i="28" s="1"/>
  <c r="F29" i="28"/>
  <c r="G29" i="28" s="1"/>
  <c r="F13" i="28"/>
  <c r="G13" i="28" s="1"/>
  <c r="F31" i="28"/>
  <c r="G31" i="28" s="1"/>
  <c r="F15" i="28"/>
  <c r="G15" i="28" s="1"/>
  <c r="F24" i="28"/>
  <c r="G24" i="28" s="1"/>
  <c r="F32" i="28"/>
  <c r="G32" i="28" s="1"/>
  <c r="F25" i="28"/>
  <c r="G25" i="28" s="1"/>
  <c r="F8" i="28"/>
  <c r="F23" i="28"/>
  <c r="G23" i="28" s="1"/>
  <c r="G7" i="28"/>
  <c r="P6" i="2"/>
  <c r="O6" i="2"/>
  <c r="O80" i="2" s="1"/>
  <c r="N6" i="2"/>
  <c r="N80" i="2" s="1"/>
  <c r="M6" i="2"/>
  <c r="M80" i="2" s="1"/>
  <c r="L6" i="2"/>
  <c r="L80" i="2" s="1"/>
  <c r="E24" i="27" l="1"/>
  <c r="F24" i="27" s="1"/>
  <c r="D24" i="29" s="1"/>
  <c r="P24" i="29" s="1"/>
  <c r="Q24" i="29" s="1"/>
  <c r="E26" i="27"/>
  <c r="F26" i="27" s="1"/>
  <c r="D26" i="29" s="1"/>
  <c r="P26" i="29" s="1"/>
  <c r="Q26" i="29" s="1"/>
  <c r="E14" i="27"/>
  <c r="F14" i="27" s="1"/>
  <c r="D14" i="29" s="1"/>
  <c r="P14" i="29" s="1"/>
  <c r="Q14" i="29" s="1"/>
  <c r="E30" i="27"/>
  <c r="F30" i="27" s="1"/>
  <c r="D30" i="29" s="1"/>
  <c r="P30" i="29" s="1"/>
  <c r="Q30" i="29" s="1"/>
  <c r="E6" i="27"/>
  <c r="F6" i="27" s="1"/>
  <c r="D6" i="29" s="1"/>
  <c r="P6" i="29" s="1"/>
  <c r="Q6" i="29" s="1"/>
  <c r="E25" i="27"/>
  <c r="F25" i="27" s="1"/>
  <c r="D25" i="29" s="1"/>
  <c r="P25" i="29" s="1"/>
  <c r="Q25" i="29" s="1"/>
  <c r="E28" i="27"/>
  <c r="F28" i="27" s="1"/>
  <c r="D28" i="29" s="1"/>
  <c r="P28" i="29" s="1"/>
  <c r="Q28" i="29" s="1"/>
  <c r="E8" i="27"/>
  <c r="F8" i="27" s="1"/>
  <c r="D8" i="29" s="1"/>
  <c r="P8" i="29" s="1"/>
  <c r="Q8" i="29" s="1"/>
  <c r="E20" i="27"/>
  <c r="F20" i="27" s="1"/>
  <c r="D20" i="29" s="1"/>
  <c r="P20" i="29" s="1"/>
  <c r="Q20" i="29" s="1"/>
  <c r="E16" i="27"/>
  <c r="F16" i="27" s="1"/>
  <c r="D16" i="29" s="1"/>
  <c r="P16" i="29" s="1"/>
  <c r="Q16" i="29" s="1"/>
  <c r="E22" i="27"/>
  <c r="F22" i="27" s="1"/>
  <c r="D22" i="29" s="1"/>
  <c r="P22" i="29" s="1"/>
  <c r="Q22" i="29" s="1"/>
  <c r="E23" i="27"/>
  <c r="F23" i="27" s="1"/>
  <c r="D23" i="29" s="1"/>
  <c r="P23" i="29" s="1"/>
  <c r="Q23" i="29" s="1"/>
  <c r="E31" i="27"/>
  <c r="F31" i="27" s="1"/>
  <c r="D31" i="29" s="1"/>
  <c r="P31" i="29" s="1"/>
  <c r="Q31" i="29" s="1"/>
  <c r="E11" i="27"/>
  <c r="F11" i="27" s="1"/>
  <c r="D11" i="29" s="1"/>
  <c r="P11" i="29" s="1"/>
  <c r="Q11" i="29" s="1"/>
  <c r="E27" i="27"/>
  <c r="F27" i="27" s="1"/>
  <c r="D27" i="29" s="1"/>
  <c r="P27" i="29" s="1"/>
  <c r="Q27" i="29" s="1"/>
  <c r="E10" i="27"/>
  <c r="F10" i="27" s="1"/>
  <c r="D10" i="29" s="1"/>
  <c r="P10" i="29" s="1"/>
  <c r="Q10" i="29" s="1"/>
  <c r="E19" i="27"/>
  <c r="F19" i="27" s="1"/>
  <c r="D19" i="29" s="1"/>
  <c r="P19" i="29" s="1"/>
  <c r="Q19" i="29" s="1"/>
  <c r="E29" i="27"/>
  <c r="F29" i="27" s="1"/>
  <c r="D29" i="29" s="1"/>
  <c r="P29" i="29" s="1"/>
  <c r="Q29" i="29" s="1"/>
  <c r="E7" i="27"/>
  <c r="F7" i="27" s="1"/>
  <c r="D7" i="29" s="1"/>
  <c r="P7" i="29" s="1"/>
  <c r="Q7" i="29" s="1"/>
  <c r="E15" i="27"/>
  <c r="F15" i="27" s="1"/>
  <c r="D15" i="29" s="1"/>
  <c r="P15" i="29" s="1"/>
  <c r="Q15" i="29" s="1"/>
  <c r="E21" i="27"/>
  <c r="F21" i="27" s="1"/>
  <c r="D21" i="29" s="1"/>
  <c r="P21" i="29" s="1"/>
  <c r="Q21" i="29" s="1"/>
  <c r="E13" i="27"/>
  <c r="F13" i="27" s="1"/>
  <c r="D13" i="29" s="1"/>
  <c r="P13" i="29" s="1"/>
  <c r="Q13" i="29" s="1"/>
  <c r="E17" i="27"/>
  <c r="F17" i="27" s="1"/>
  <c r="D17" i="29" s="1"/>
  <c r="P17" i="29" s="1"/>
  <c r="Q17" i="29" s="1"/>
  <c r="E12" i="27"/>
  <c r="F12" i="27" s="1"/>
  <c r="D12" i="29" s="1"/>
  <c r="P12" i="29" s="1"/>
  <c r="Q12" i="29" s="1"/>
  <c r="E18" i="27"/>
  <c r="F18" i="27" s="1"/>
  <c r="D18" i="29" s="1"/>
  <c r="P18" i="29" s="1"/>
  <c r="Q18" i="29" s="1"/>
  <c r="E9" i="27"/>
  <c r="F9" i="27" s="1"/>
  <c r="D9" i="29" s="1"/>
  <c r="P9" i="29" s="1"/>
  <c r="Q9" i="29" s="1"/>
  <c r="I32" i="27"/>
  <c r="G8" i="28"/>
  <c r="G35" i="28" s="1"/>
  <c r="P80" i="2"/>
  <c r="P81" i="2" s="1"/>
  <c r="F35" i="28"/>
  <c r="E4" i="27"/>
  <c r="O10" i="27" l="1"/>
  <c r="P10" i="27" s="1"/>
  <c r="O17" i="27"/>
  <c r="P17" i="27" s="1"/>
  <c r="O25" i="27"/>
  <c r="P25" i="27" s="1"/>
  <c r="O27" i="27"/>
  <c r="P27" i="27" s="1"/>
  <c r="O7" i="27"/>
  <c r="P7" i="27" s="1"/>
  <c r="O22" i="27"/>
  <c r="P22" i="27" s="1"/>
  <c r="O14" i="27"/>
  <c r="P14" i="27" s="1"/>
  <c r="O12" i="27"/>
  <c r="P12" i="27" s="1"/>
  <c r="O11" i="27"/>
  <c r="P11" i="27" s="1"/>
  <c r="O31" i="27"/>
  <c r="P31" i="27" s="1"/>
  <c r="O23" i="27"/>
  <c r="P23" i="27" s="1"/>
  <c r="O26" i="27"/>
  <c r="P26" i="27" s="1"/>
  <c r="O8" i="27"/>
  <c r="P8" i="27" s="1"/>
  <c r="O28" i="27"/>
  <c r="P28" i="27" s="1"/>
  <c r="O13" i="27"/>
  <c r="P13" i="27" s="1"/>
  <c r="O21" i="27"/>
  <c r="P21" i="27" s="1"/>
  <c r="O6" i="27"/>
  <c r="P6" i="27" s="1"/>
  <c r="O15" i="27"/>
  <c r="P15" i="27" s="1"/>
  <c r="O30" i="27"/>
  <c r="P30" i="27" s="1"/>
  <c r="O9" i="27"/>
  <c r="P9" i="27" s="1"/>
  <c r="O29" i="27"/>
  <c r="P29" i="27" s="1"/>
  <c r="O16" i="27"/>
  <c r="P16" i="27" s="1"/>
  <c r="O18" i="27"/>
  <c r="P18" i="27" s="1"/>
  <c r="O19" i="27"/>
  <c r="P19" i="27" s="1"/>
  <c r="O20" i="27"/>
  <c r="P20" i="27" s="1"/>
  <c r="O24" i="27"/>
  <c r="P24" i="27" s="1"/>
  <c r="E5" i="27"/>
  <c r="F5" i="27" s="1"/>
  <c r="D5" i="29" s="1"/>
  <c r="P5" i="29" s="1"/>
  <c r="Q5" i="29" s="1"/>
  <c r="F4" i="27"/>
  <c r="O4" i="27" l="1"/>
  <c r="P4" i="27" s="1"/>
  <c r="D4" i="29"/>
  <c r="O5" i="27"/>
  <c r="P5" i="27" s="1"/>
  <c r="E32" i="27"/>
  <c r="F32" i="27"/>
  <c r="G4" i="27" s="1"/>
  <c r="I6" i="2"/>
  <c r="H6" i="2"/>
  <c r="D32" i="29" l="1"/>
  <c r="P4" i="29"/>
  <c r="Q4" i="29" s="1"/>
  <c r="O32" i="27"/>
  <c r="P32" i="27" s="1"/>
  <c r="H80" i="2"/>
  <c r="H81" i="2" s="1"/>
  <c r="I80" i="2"/>
  <c r="I81" i="2" s="1"/>
  <c r="G17" i="27"/>
  <c r="G15" i="27"/>
  <c r="G18" i="27"/>
  <c r="G6" i="27"/>
  <c r="G10" i="27"/>
  <c r="G22" i="27"/>
  <c r="G24" i="27"/>
  <c r="G23" i="27"/>
  <c r="G27" i="27"/>
  <c r="G26" i="27"/>
  <c r="G29" i="27"/>
  <c r="G30" i="27"/>
  <c r="G12" i="27"/>
  <c r="G5" i="27"/>
  <c r="G9" i="27"/>
  <c r="G8" i="27"/>
  <c r="G21" i="27"/>
  <c r="G13" i="27"/>
  <c r="G25" i="27"/>
  <c r="G20" i="27"/>
  <c r="G14" i="27"/>
  <c r="G28" i="27"/>
  <c r="G19" i="27"/>
  <c r="G7" i="27"/>
  <c r="G31" i="27"/>
  <c r="G11" i="27"/>
  <c r="G16" i="27"/>
  <c r="G32" i="27" l="1"/>
  <c r="C34" i="26" l="1"/>
  <c r="E34" i="26"/>
  <c r="F7" i="26" l="1"/>
  <c r="F24" i="26"/>
  <c r="F29" i="26"/>
  <c r="F12" i="26"/>
  <c r="F22" i="26"/>
  <c r="F28" i="26"/>
  <c r="F31" i="26"/>
  <c r="F20" i="26"/>
  <c r="G20" i="26" s="1"/>
  <c r="F33" i="26"/>
  <c r="G33" i="26" s="1"/>
  <c r="F27" i="26"/>
  <c r="F30" i="26"/>
  <c r="F17" i="26"/>
  <c r="F15" i="26"/>
  <c r="F6" i="26"/>
  <c r="G6" i="26" s="1"/>
  <c r="F23" i="26"/>
  <c r="F10" i="26"/>
  <c r="F18" i="26"/>
  <c r="F26" i="26"/>
  <c r="F13" i="26"/>
  <c r="F11" i="26"/>
  <c r="F25" i="26"/>
  <c r="F16" i="26"/>
  <c r="F19" i="26"/>
  <c r="F32" i="26"/>
  <c r="F14" i="26"/>
  <c r="F21" i="26"/>
  <c r="G21" i="26" s="1"/>
  <c r="F8" i="26"/>
  <c r="F9" i="26"/>
  <c r="G9" i="26" s="1"/>
  <c r="G7" i="20" s="1"/>
  <c r="G4" i="20" l="1"/>
  <c r="H4" i="20" s="1"/>
  <c r="G10" i="26"/>
  <c r="G23" i="26"/>
  <c r="G16" i="26"/>
  <c r="G28" i="26"/>
  <c r="G25" i="26"/>
  <c r="G8" i="26"/>
  <c r="G11" i="26"/>
  <c r="G17" i="26"/>
  <c r="G12" i="26"/>
  <c r="G32" i="26"/>
  <c r="G31" i="26"/>
  <c r="G15" i="26"/>
  <c r="G13" i="26"/>
  <c r="G30" i="26"/>
  <c r="G29" i="26"/>
  <c r="G19" i="26"/>
  <c r="G26" i="26"/>
  <c r="G27" i="26"/>
  <c r="G24" i="26"/>
  <c r="G22" i="26"/>
  <c r="G14" i="26"/>
  <c r="G18" i="26"/>
  <c r="G7" i="26"/>
  <c r="F34" i="26"/>
  <c r="H7" i="20" l="1"/>
  <c r="G13" i="20"/>
  <c r="I13" i="20" s="1"/>
  <c r="C13" i="29" s="1"/>
  <c r="G29" i="20"/>
  <c r="H29" i="20" s="1"/>
  <c r="G19" i="20"/>
  <c r="H19" i="20" s="1"/>
  <c r="G21" i="20"/>
  <c r="H21" i="20" s="1"/>
  <c r="G27" i="20"/>
  <c r="H27" i="20" s="1"/>
  <c r="G15" i="20"/>
  <c r="H15" i="20" s="1"/>
  <c r="G8" i="20"/>
  <c r="H8" i="20" s="1"/>
  <c r="G26" i="20"/>
  <c r="H26" i="20" s="1"/>
  <c r="G14" i="20"/>
  <c r="H14" i="20" s="1"/>
  <c r="G31" i="20"/>
  <c r="H31" i="20" s="1"/>
  <c r="G10" i="20"/>
  <c r="I10" i="20" s="1"/>
  <c r="C10" i="29" s="1"/>
  <c r="M10" i="29" s="1"/>
  <c r="N10" i="29" s="1"/>
  <c r="G18" i="20"/>
  <c r="I18" i="20" s="1"/>
  <c r="C18" i="29" s="1"/>
  <c r="G12" i="20"/>
  <c r="H12" i="20" s="1"/>
  <c r="G9" i="20"/>
  <c r="H9" i="20" s="1"/>
  <c r="G22" i="20"/>
  <c r="I22" i="20" s="1"/>
  <c r="C22" i="29" s="1"/>
  <c r="G23" i="20"/>
  <c r="H23" i="20" s="1"/>
  <c r="G25" i="20"/>
  <c r="H25" i="20" s="1"/>
  <c r="G24" i="20"/>
  <c r="H24" i="20" s="1"/>
  <c r="G30" i="20"/>
  <c r="H30" i="20" s="1"/>
  <c r="G17" i="20"/>
  <c r="H17" i="20" s="1"/>
  <c r="G16" i="20"/>
  <c r="H16" i="20" s="1"/>
  <c r="G28" i="20"/>
  <c r="H28" i="20" s="1"/>
  <c r="G20" i="20"/>
  <c r="H20" i="20" s="1"/>
  <c r="G11" i="20"/>
  <c r="H11" i="20" s="1"/>
  <c r="G6" i="20"/>
  <c r="H6" i="20" s="1"/>
  <c r="G5" i="20"/>
  <c r="E32" i="20"/>
  <c r="G34" i="26"/>
  <c r="E22" i="29" l="1"/>
  <c r="S22" i="29" s="1"/>
  <c r="T22" i="29" s="1"/>
  <c r="M22" i="29"/>
  <c r="N22" i="29" s="1"/>
  <c r="E18" i="29"/>
  <c r="S18" i="29" s="1"/>
  <c r="T18" i="29" s="1"/>
  <c r="M18" i="29"/>
  <c r="N18" i="29" s="1"/>
  <c r="E13" i="29"/>
  <c r="S13" i="29" s="1"/>
  <c r="T13" i="29" s="1"/>
  <c r="M13" i="29"/>
  <c r="N13" i="29" s="1"/>
  <c r="E10" i="29"/>
  <c r="S10" i="29" s="1"/>
  <c r="T10" i="29" s="1"/>
  <c r="I27" i="20"/>
  <c r="P22" i="20"/>
  <c r="Q22" i="20" s="1"/>
  <c r="J22" i="20"/>
  <c r="P18" i="20"/>
  <c r="Q18" i="20" s="1"/>
  <c r="J18" i="20"/>
  <c r="P10" i="20"/>
  <c r="Q10" i="20" s="1"/>
  <c r="J10" i="20"/>
  <c r="P13" i="20"/>
  <c r="Q13" i="20" s="1"/>
  <c r="J13" i="20"/>
  <c r="I14" i="20"/>
  <c r="I26" i="20"/>
  <c r="C26" i="29" s="1"/>
  <c r="H13" i="20"/>
  <c r="I7" i="20"/>
  <c r="C7" i="29" s="1"/>
  <c r="H18" i="20"/>
  <c r="I28" i="20"/>
  <c r="C28" i="29" s="1"/>
  <c r="I21" i="20"/>
  <c r="C21" i="29" s="1"/>
  <c r="I23" i="20"/>
  <c r="C23" i="29" s="1"/>
  <c r="H22" i="20"/>
  <c r="I15" i="20"/>
  <c r="C15" i="29" s="1"/>
  <c r="I11" i="20"/>
  <c r="C11" i="29" s="1"/>
  <c r="I30" i="20"/>
  <c r="C30" i="29" s="1"/>
  <c r="I12" i="20"/>
  <c r="C12" i="29" s="1"/>
  <c r="I8" i="20"/>
  <c r="I24" i="20"/>
  <c r="C24" i="29" s="1"/>
  <c r="I19" i="20"/>
  <c r="C19" i="29" s="1"/>
  <c r="I31" i="20"/>
  <c r="C31" i="29" s="1"/>
  <c r="I17" i="20"/>
  <c r="P17" i="20" s="1"/>
  <c r="Q17" i="20" s="1"/>
  <c r="H10" i="20"/>
  <c r="I9" i="20"/>
  <c r="C9" i="29" s="1"/>
  <c r="I20" i="20"/>
  <c r="C20" i="29" s="1"/>
  <c r="I6" i="20"/>
  <c r="C6" i="29" s="1"/>
  <c r="I25" i="20"/>
  <c r="C25" i="29" s="1"/>
  <c r="I16" i="20"/>
  <c r="C16" i="29" s="1"/>
  <c r="I29" i="20"/>
  <c r="C29" i="29" s="1"/>
  <c r="I5" i="20"/>
  <c r="C5" i="29" s="1"/>
  <c r="H5" i="20"/>
  <c r="F32" i="20"/>
  <c r="G32" i="20"/>
  <c r="H32" i="20" s="1"/>
  <c r="I4" i="20"/>
  <c r="E19" i="29" l="1"/>
  <c r="S19" i="29" s="1"/>
  <c r="T19" i="29" s="1"/>
  <c r="M19" i="29"/>
  <c r="N19" i="29" s="1"/>
  <c r="E25" i="29"/>
  <c r="S25" i="29" s="1"/>
  <c r="T25" i="29" s="1"/>
  <c r="M25" i="29"/>
  <c r="N25" i="29" s="1"/>
  <c r="E6" i="29"/>
  <c r="S6" i="29" s="1"/>
  <c r="T6" i="29" s="1"/>
  <c r="M6" i="29"/>
  <c r="N6" i="29" s="1"/>
  <c r="E28" i="29"/>
  <c r="S28" i="29" s="1"/>
  <c r="T28" i="29" s="1"/>
  <c r="M28" i="29"/>
  <c r="N28" i="29" s="1"/>
  <c r="E30" i="29"/>
  <c r="S30" i="29" s="1"/>
  <c r="T30" i="29" s="1"/>
  <c r="M30" i="29"/>
  <c r="N30" i="29" s="1"/>
  <c r="E11" i="29"/>
  <c r="S11" i="29" s="1"/>
  <c r="T11" i="29" s="1"/>
  <c r="M11" i="29"/>
  <c r="N11" i="29" s="1"/>
  <c r="E16" i="29"/>
  <c r="S16" i="29" s="1"/>
  <c r="T16" i="29" s="1"/>
  <c r="M16" i="29"/>
  <c r="N16" i="29" s="1"/>
  <c r="E24" i="29"/>
  <c r="S24" i="29" s="1"/>
  <c r="T24" i="29" s="1"/>
  <c r="M24" i="29"/>
  <c r="N24" i="29" s="1"/>
  <c r="E12" i="29"/>
  <c r="S12" i="29" s="1"/>
  <c r="T12" i="29" s="1"/>
  <c r="M12" i="29"/>
  <c r="N12" i="29" s="1"/>
  <c r="E9" i="29"/>
  <c r="S9" i="29" s="1"/>
  <c r="T9" i="29" s="1"/>
  <c r="M9" i="29"/>
  <c r="N9" i="29" s="1"/>
  <c r="E7" i="29"/>
  <c r="S7" i="29" s="1"/>
  <c r="T7" i="29" s="1"/>
  <c r="M7" i="29"/>
  <c r="N7" i="29" s="1"/>
  <c r="E5" i="29"/>
  <c r="S5" i="29" s="1"/>
  <c r="T5" i="29" s="1"/>
  <c r="M5" i="29"/>
  <c r="N5" i="29" s="1"/>
  <c r="E15" i="29"/>
  <c r="S15" i="29" s="1"/>
  <c r="T15" i="29" s="1"/>
  <c r="M15" i="29"/>
  <c r="N15" i="29" s="1"/>
  <c r="E26" i="29"/>
  <c r="S26" i="29" s="1"/>
  <c r="T26" i="29" s="1"/>
  <c r="M26" i="29"/>
  <c r="N26" i="29" s="1"/>
  <c r="E23" i="29"/>
  <c r="S23" i="29" s="1"/>
  <c r="T23" i="29" s="1"/>
  <c r="M23" i="29"/>
  <c r="N23" i="29" s="1"/>
  <c r="E21" i="29"/>
  <c r="S21" i="29" s="1"/>
  <c r="T21" i="29" s="1"/>
  <c r="M21" i="29"/>
  <c r="N21" i="29" s="1"/>
  <c r="E20" i="29"/>
  <c r="S20" i="29" s="1"/>
  <c r="T20" i="29" s="1"/>
  <c r="M20" i="29"/>
  <c r="N20" i="29" s="1"/>
  <c r="E29" i="29"/>
  <c r="S29" i="29" s="1"/>
  <c r="T29" i="29" s="1"/>
  <c r="M29" i="29"/>
  <c r="N29" i="29" s="1"/>
  <c r="E31" i="29"/>
  <c r="S31" i="29" s="1"/>
  <c r="T31" i="29" s="1"/>
  <c r="M31" i="29"/>
  <c r="N31" i="29" s="1"/>
  <c r="J4" i="20"/>
  <c r="C4" i="29"/>
  <c r="M4" i="29" s="1"/>
  <c r="N4" i="29" s="1"/>
  <c r="J27" i="20"/>
  <c r="C27" i="29"/>
  <c r="J17" i="20"/>
  <c r="C17" i="29"/>
  <c r="J14" i="20"/>
  <c r="C14" i="29"/>
  <c r="P14" i="20"/>
  <c r="Q14" i="20" s="1"/>
  <c r="J8" i="20"/>
  <c r="C8" i="29"/>
  <c r="P27" i="20"/>
  <c r="Q27" i="20" s="1"/>
  <c r="P8" i="20"/>
  <c r="Q8" i="20" s="1"/>
  <c r="P25" i="20"/>
  <c r="Q25" i="20" s="1"/>
  <c r="J25" i="20"/>
  <c r="P19" i="20"/>
  <c r="Q19" i="20" s="1"/>
  <c r="J19" i="20"/>
  <c r="P6" i="20"/>
  <c r="Q6" i="20" s="1"/>
  <c r="J6" i="20"/>
  <c r="P21" i="20"/>
  <c r="Q21" i="20" s="1"/>
  <c r="J21" i="20"/>
  <c r="P28" i="20"/>
  <c r="Q28" i="20" s="1"/>
  <c r="J28" i="20"/>
  <c r="P31" i="20"/>
  <c r="Q31" i="20" s="1"/>
  <c r="J31" i="20"/>
  <c r="P7" i="20"/>
  <c r="Q7" i="20" s="1"/>
  <c r="J7" i="20"/>
  <c r="P30" i="20"/>
  <c r="Q30" i="20" s="1"/>
  <c r="J30" i="20"/>
  <c r="P11" i="20"/>
  <c r="Q11" i="20" s="1"/>
  <c r="J11" i="20"/>
  <c r="P29" i="20"/>
  <c r="Q29" i="20" s="1"/>
  <c r="J29" i="20"/>
  <c r="P15" i="20"/>
  <c r="Q15" i="20" s="1"/>
  <c r="J15" i="20"/>
  <c r="P26" i="20"/>
  <c r="Q26" i="20" s="1"/>
  <c r="J26" i="20"/>
  <c r="P23" i="20"/>
  <c r="Q23" i="20" s="1"/>
  <c r="J23" i="20"/>
  <c r="P24" i="20"/>
  <c r="Q24" i="20" s="1"/>
  <c r="J24" i="20"/>
  <c r="P20" i="20"/>
  <c r="Q20" i="20" s="1"/>
  <c r="J20" i="20"/>
  <c r="P9" i="20"/>
  <c r="Q9" i="20" s="1"/>
  <c r="J9" i="20"/>
  <c r="P12" i="20"/>
  <c r="Q12" i="20" s="1"/>
  <c r="J12" i="20"/>
  <c r="P5" i="20"/>
  <c r="Q5" i="20" s="1"/>
  <c r="J5" i="20"/>
  <c r="P16" i="20"/>
  <c r="Q16" i="20" s="1"/>
  <c r="J16" i="20"/>
  <c r="I32" i="20"/>
  <c r="P4" i="20"/>
  <c r="E14" i="29" l="1"/>
  <c r="S14" i="29" s="1"/>
  <c r="T14" i="29" s="1"/>
  <c r="M14" i="29"/>
  <c r="N14" i="29" s="1"/>
  <c r="E17" i="29"/>
  <c r="S17" i="29" s="1"/>
  <c r="T17" i="29" s="1"/>
  <c r="M17" i="29"/>
  <c r="N17" i="29" s="1"/>
  <c r="E27" i="29"/>
  <c r="S27" i="29" s="1"/>
  <c r="T27" i="29" s="1"/>
  <c r="M27" i="29"/>
  <c r="N27" i="29" s="1"/>
  <c r="E8" i="29"/>
  <c r="S8" i="29" s="1"/>
  <c r="T8" i="29" s="1"/>
  <c r="M8" i="29"/>
  <c r="N8" i="29" s="1"/>
  <c r="E4" i="29"/>
  <c r="S4" i="29" s="1"/>
  <c r="T4" i="29" s="1"/>
  <c r="C32" i="29"/>
  <c r="Q4" i="20"/>
  <c r="P32" i="20"/>
  <c r="L26" i="20"/>
  <c r="J32" i="20"/>
  <c r="M26" i="20"/>
  <c r="L21" i="20"/>
  <c r="L5" i="20"/>
  <c r="L28" i="20"/>
  <c r="L4" i="20"/>
  <c r="L24" i="20"/>
  <c r="L23" i="20"/>
  <c r="L9" i="20"/>
  <c r="L16" i="20"/>
  <c r="L6" i="20"/>
  <c r="L10" i="20"/>
  <c r="L22" i="20"/>
  <c r="L31" i="20"/>
  <c r="L13" i="20"/>
  <c r="L11" i="20"/>
  <c r="L12" i="20"/>
  <c r="L19" i="20"/>
  <c r="L27" i="20"/>
  <c r="L30" i="20"/>
  <c r="L8" i="20"/>
  <c r="L29" i="20"/>
  <c r="L25" i="20"/>
  <c r="L15" i="20"/>
  <c r="L18" i="20"/>
  <c r="L17" i="20"/>
  <c r="L14" i="20"/>
  <c r="L7" i="20"/>
  <c r="L20" i="20"/>
  <c r="E32" i="29" l="1"/>
  <c r="F4" i="29" s="1"/>
  <c r="M9" i="20"/>
  <c r="M11" i="20"/>
  <c r="M25" i="20"/>
  <c r="M24" i="20"/>
  <c r="M29" i="20"/>
  <c r="M31" i="20"/>
  <c r="M4" i="20"/>
  <c r="M18" i="20"/>
  <c r="M23" i="20"/>
  <c r="M13" i="20"/>
  <c r="M20" i="20"/>
  <c r="M8" i="20"/>
  <c r="M22" i="20"/>
  <c r="M28" i="20"/>
  <c r="M7" i="20"/>
  <c r="M30" i="20"/>
  <c r="M5" i="20"/>
  <c r="M14" i="20"/>
  <c r="M27" i="20"/>
  <c r="M6" i="20"/>
  <c r="M21" i="20"/>
  <c r="M12" i="20"/>
  <c r="M15" i="20"/>
  <c r="M10" i="20"/>
  <c r="M17" i="20"/>
  <c r="M19" i="20"/>
  <c r="M16" i="20"/>
  <c r="L32" i="20"/>
  <c r="J4" i="29" l="1"/>
  <c r="F22" i="29"/>
  <c r="J22" i="29" s="1"/>
  <c r="F18" i="29"/>
  <c r="J18" i="29" s="1"/>
  <c r="F13" i="29"/>
  <c r="J13" i="29" s="1"/>
  <c r="F15" i="29"/>
  <c r="J15" i="29" s="1"/>
  <c r="F29" i="29"/>
  <c r="J29" i="29" s="1"/>
  <c r="F31" i="29"/>
  <c r="J31" i="29" s="1"/>
  <c r="F28" i="29"/>
  <c r="J28" i="29" s="1"/>
  <c r="F19" i="29"/>
  <c r="J19" i="29" s="1"/>
  <c r="F23" i="29"/>
  <c r="J23" i="29" s="1"/>
  <c r="F9" i="29"/>
  <c r="J9" i="29" s="1"/>
  <c r="F24" i="29"/>
  <c r="J24" i="29" s="1"/>
  <c r="F20" i="29"/>
  <c r="J20" i="29" s="1"/>
  <c r="F12" i="29"/>
  <c r="J12" i="29" s="1"/>
  <c r="F11" i="29"/>
  <c r="J11" i="29" s="1"/>
  <c r="F26" i="29"/>
  <c r="J26" i="29" s="1"/>
  <c r="F25" i="29"/>
  <c r="J25" i="29" s="1"/>
  <c r="F30" i="29"/>
  <c r="J30" i="29" s="1"/>
  <c r="F6" i="29"/>
  <c r="J6" i="29" s="1"/>
  <c r="F21" i="29"/>
  <c r="J21" i="29" s="1"/>
  <c r="F16" i="29"/>
  <c r="J16" i="29" s="1"/>
  <c r="F10" i="29"/>
  <c r="J10" i="29" s="1"/>
  <c r="F7" i="29"/>
  <c r="J7" i="29" s="1"/>
  <c r="F5" i="29"/>
  <c r="J5" i="29" s="1"/>
  <c r="F14" i="29"/>
  <c r="J14" i="29" s="1"/>
  <c r="F17" i="29"/>
  <c r="J17" i="29" s="1"/>
  <c r="F27" i="29"/>
  <c r="J27" i="29" s="1"/>
  <c r="F8" i="29"/>
  <c r="J8" i="29" s="1"/>
  <c r="F32" i="29" l="1"/>
  <c r="J32" i="29"/>
</calcChain>
</file>

<file path=xl/sharedStrings.xml><?xml version="1.0" encoding="utf-8"?>
<sst xmlns="http://schemas.openxmlformats.org/spreadsheetml/2006/main" count="666" uniqueCount="281">
  <si>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</si>
  <si>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</si>
  <si>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</si>
  <si>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</si>
  <si>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</si>
  <si>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</si>
  <si>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</si>
  <si>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</si>
  <si>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</si>
  <si>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</si>
  <si>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</si>
  <si>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</si>
  <si>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</si>
  <si>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</si>
  <si>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</si>
  <si>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</si>
  <si>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</si>
  <si>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</si>
  <si>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</si>
  <si>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</si>
  <si>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</si>
  <si>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</si>
  <si>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</si>
  <si>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</si>
  <si>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</si>
  <si>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</si>
  <si>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</si>
  <si>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EASTERN FLORIDA STATE COLLEGE</t>
  </si>
  <si>
    <t>STATE</t>
  </si>
  <si>
    <t>Number of FTIC AA Degree Students Passing 
(Unduplicated Standard Enrollee)</t>
  </si>
  <si>
    <t>Number of FTIC AA Degree Students Passing 
(Standard Enrollee)</t>
  </si>
  <si>
    <t>College Name</t>
  </si>
  <si>
    <t>College Number</t>
  </si>
  <si>
    <t xml:space="preserve">Of those student who were retained how many completed 24 credits (C or better) </t>
  </si>
  <si>
    <t>Total Number of Fall FTIC AA  Students (Year 1) Retained in Year 2 (Fall, Spring, or Summer semseter)</t>
  </si>
  <si>
    <t>Number of AA Graduates completing within 200% of calendar time, but excluding those who completed within 150% of time</t>
  </si>
  <si>
    <t>Number of AA Graduates completing within 150% of of Calendar Time</t>
  </si>
  <si>
    <t>Number of AA  graduates who transferred to a FCS Bachelors program within 1 year of completing  their AA degree</t>
  </si>
  <si>
    <t>Number of AA  graduates who transferred to a SUS Bachelors program within 1 year of completing  their AA degree</t>
  </si>
  <si>
    <t>Number of AA  graduates who transferred to an ICUF and CIE Bachelors program within 1 year of completing  their AA degree</t>
  </si>
  <si>
    <t>Total Unduplicated Transfers</t>
  </si>
  <si>
    <t>*Workforce Education Graduates include the following credentials:</t>
  </si>
  <si>
    <t>Number of Workforce Education Graduates completing within 200% of calendar time, but excluding those who completed within 150% of time</t>
  </si>
  <si>
    <t>Number of Workforce Education Graduates (With the Following Credentials: PSAV/CTC, PSVC/CCC, ATD, ATC, AS, AAS, BS, BAS) completing within 150% of calendar time</t>
  </si>
  <si>
    <t>-1-</t>
  </si>
  <si>
    <t>-2-</t>
  </si>
  <si>
    <t>-4-</t>
  </si>
  <si>
    <t>-5-</t>
  </si>
  <si>
    <t>Number of High School Students Students Passing 
(Dual Enrolled)</t>
  </si>
  <si>
    <t>Number of High School Students Passting
(Unduplicated Dual Enrolled)</t>
  </si>
  <si>
    <t>Measure 1 - Critical Course Completions</t>
  </si>
  <si>
    <t>Measure 2 - Retention</t>
  </si>
  <si>
    <t xml:space="preserve"> Number of students retained who completed at least 24 credits (C or better) </t>
  </si>
  <si>
    <t>Number of AA Degree Graduates completing within 150% of of Calendar Time</t>
  </si>
  <si>
    <t>Measure 3 - On-Time Degree Completion</t>
  </si>
  <si>
    <t>Measure 4 - AA Transfers</t>
  </si>
  <si>
    <t>System Total</t>
  </si>
  <si>
    <t>Weights</t>
  </si>
  <si>
    <t>Measure 1</t>
  </si>
  <si>
    <t>ENC 1101 - DE</t>
  </si>
  <si>
    <t>ENC 1101 - Standard</t>
  </si>
  <si>
    <t>Math - DE</t>
  </si>
  <si>
    <t>Math Standard</t>
  </si>
  <si>
    <t>Total Incentive Funds</t>
  </si>
  <si>
    <t xml:space="preserve">Measure 2 </t>
  </si>
  <si>
    <t>Retained with 24 Credits</t>
  </si>
  <si>
    <t>Retained</t>
  </si>
  <si>
    <t>Measure 3</t>
  </si>
  <si>
    <t>150% Completion</t>
  </si>
  <si>
    <t>200% Completion</t>
  </si>
  <si>
    <t>Measure 4</t>
  </si>
  <si>
    <t>AA Degree Transfer</t>
  </si>
  <si>
    <t xml:space="preserve">Total Points </t>
  </si>
  <si>
    <t>Percentage</t>
  </si>
  <si>
    <t>Check</t>
  </si>
  <si>
    <t>Number of High School Students Passing
(Dual Enrolled)</t>
  </si>
  <si>
    <t>Measures Share of Total Points</t>
  </si>
  <si>
    <t>Point Value</t>
  </si>
  <si>
    <t>Measure 1- On-Time Degree Completion</t>
  </si>
  <si>
    <t xml:space="preserve">Measure 1 </t>
  </si>
  <si>
    <t>Measure 2</t>
  </si>
  <si>
    <t>-9-</t>
  </si>
  <si>
    <t>-11-</t>
  </si>
  <si>
    <t>-12-</t>
  </si>
  <si>
    <t>Continuing Ed Only</t>
  </si>
  <si>
    <t xml:space="preserve"> High Skill/High Wage Employment</t>
  </si>
  <si>
    <t>In-Demand Job Placement</t>
  </si>
  <si>
    <t>Measure 2 - Placement Outcomes (outcomes data points are mutually exclusive)</t>
  </si>
  <si>
    <t>Institution Name</t>
  </si>
  <si>
    <t>Eastern Florida State College</t>
  </si>
  <si>
    <t xml:space="preserve"> 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</si>
  <si>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</si>
  <si>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</si>
  <si>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</si>
  <si>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</si>
  <si>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</si>
  <si>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</si>
  <si>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</si>
  <si>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</si>
  <si>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</si>
  <si>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</si>
  <si>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</si>
  <si>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</si>
  <si>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</si>
  <si>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</si>
  <si>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</si>
  <si>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</si>
  <si>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</si>
  <si>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</si>
  <si>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</si>
  <si>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</si>
  <si>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</si>
  <si>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</si>
  <si>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</si>
  <si>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</si>
  <si>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</si>
  <si>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</si>
  <si>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</si>
  <si>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Total</t>
  </si>
  <si>
    <t>Allocation</t>
  </si>
  <si>
    <t>Total Allocation</t>
  </si>
  <si>
    <t>College Work Florida Incentive Fund</t>
  </si>
  <si>
    <t>Pay for Key Student Achievements or Outcomes</t>
  </si>
  <si>
    <t>a-Number of Workforce Education* graduates who completed within 150% of calendar time</t>
  </si>
  <si>
    <t>OR</t>
  </si>
  <si>
    <t>CE</t>
  </si>
  <si>
    <t>2+2 Student Success Incentive Fund</t>
  </si>
  <si>
    <t>a-Number of Fall FTIC AA Degree students (Year 1) found retained in Year 2 (Fall, Spring, OR Summer semester)</t>
  </si>
  <si>
    <t>a-Number of AA Degree graduates who completed within 150% of Calendar Time</t>
  </si>
  <si>
    <t>a-Number of AA Degree graduates found enrolled in a Bachelor's Degree program within one year of completing their AA degrees</t>
  </si>
  <si>
    <t>a-Number of high school students passing ENC 1101 (dual enrollment)</t>
  </si>
  <si>
    <t>c-Number of high school students passing a Gateway Math Course (dual enrollment)</t>
  </si>
  <si>
    <t>b-Number of students retained in Measure #2a who completed at least 24 credits (C or better)</t>
  </si>
  <si>
    <t>b-Number of FTIC AA Degree students passing ENC 1101 (standard enrollee)</t>
  </si>
  <si>
    <t>d-Number of FTIC AA Degree students passing a Gateway Math Course (standard enrollee)</t>
  </si>
  <si>
    <t xml:space="preserve">Measure 3 - On-Time Graduation </t>
  </si>
  <si>
    <t>b-Number of AA Degree graduates who completed within 200% of Calendar Time</t>
  </si>
  <si>
    <t xml:space="preserve">Measure 4  - Transfer to Bachelor Degree Program  </t>
  </si>
  <si>
    <t xml:space="preserve">Measure 1 - On-time Completion </t>
  </si>
  <si>
    <t>d-Number of Workforce Education* graduates who completed within 200% of calendar time</t>
  </si>
  <si>
    <r>
      <t>a-</t>
    </r>
    <r>
      <rPr>
        <b/>
        <sz val="14"/>
        <color theme="1"/>
        <rFont val="Calibri"/>
        <family val="2"/>
        <scheme val="minor"/>
      </rPr>
      <t>High Skill/High Wage Earnings</t>
    </r>
    <r>
      <rPr>
        <sz val="14"/>
        <color theme="1"/>
        <rFont val="Calibri"/>
        <family val="2"/>
        <scheme val="minor"/>
      </rPr>
      <t xml:space="preserve"> - Number of Workforce Education graduates* found continuing their education </t>
    </r>
    <r>
      <rPr>
        <b/>
        <sz val="14"/>
        <color theme="1"/>
        <rFont val="Calibri"/>
        <family val="2"/>
        <scheme val="minor"/>
      </rPr>
      <t xml:space="preserve">OR </t>
    </r>
    <r>
      <rPr>
        <sz val="14"/>
        <color theme="1"/>
        <rFont val="Calibri"/>
        <family val="2"/>
        <scheme val="minor"/>
      </rPr>
      <t>employed within one year of graduation with wages equal to or greater than the High Skill/High Wage entry level threshold for the corresponding Workforce Development Region</t>
    </r>
  </si>
  <si>
    <r>
      <t xml:space="preserve">b- </t>
    </r>
    <r>
      <rPr>
        <b/>
        <sz val="14"/>
        <color theme="1"/>
        <rFont val="Calibri"/>
        <family val="2"/>
        <scheme val="minor"/>
      </rPr>
      <t>High Demand Occupations</t>
    </r>
    <r>
      <rPr>
        <sz val="14"/>
        <color theme="1"/>
        <rFont val="Calibri"/>
        <family val="2"/>
        <scheme val="minor"/>
      </rPr>
      <t xml:space="preserve"> - Number of Workforce Education graduates* </t>
    </r>
    <r>
      <rPr>
        <b/>
        <sz val="14"/>
        <color theme="1"/>
        <rFont val="Calibri"/>
        <family val="2"/>
        <scheme val="minor"/>
      </rPr>
      <t>NOT</t>
    </r>
    <r>
      <rPr>
        <sz val="14"/>
        <color theme="1"/>
        <rFont val="Calibri"/>
        <family val="2"/>
        <scheme val="minor"/>
      </rPr>
      <t xml:space="preserve"> found in Measure #2a who completed programs linked to occupations on the Statewide or Regional Demand Occupations Lists </t>
    </r>
    <r>
      <rPr>
        <b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were found employed (any wage level) within one year of graduation</t>
    </r>
  </si>
  <si>
    <t>Percent</t>
  </si>
  <si>
    <r>
      <t xml:space="preserve">*Workforce Education Graduates include the following credentials: </t>
    </r>
    <r>
      <rPr>
        <sz val="10"/>
        <color theme="1"/>
        <rFont val="Calibri"/>
        <family val="2"/>
        <scheme val="minor"/>
      </rPr>
      <t>Post-Secondary Adult Vocational Certificate (PSAV)/Career and Technical Certificate (CTC); Post-Secondary Vocational Certificates (PSVC)/College Credit Certificates (CCC); Applied Technical Diploma (ATD); Advanced Technical Certificate (ATC); Associate of Science (AS); Associate of Applied Science (AAS); Bachelor of Science (BS); and Bachelor of Applied Science (BAS) degree.</t>
    </r>
  </si>
  <si>
    <t>WORK FLORIDA INCENTIVE FUND DATA</t>
  </si>
  <si>
    <t>Workforce Education Graduates* completing within 200% of calendar time, but excluding those who completed within 150% of time</t>
  </si>
  <si>
    <t xml:space="preserve"> Workforce Edcuation Graduates* completing within 150% of of Calendar Time</t>
  </si>
  <si>
    <t>Workforce Education graduates*  who completed programs linked to occupations on the Statewide or Regional Demand Occupations Lists AND were found employed within one year of graduation</t>
  </si>
  <si>
    <t>Workforce Education Graduates* found employed with Qtrly Wages equal to or greater than the High Skill/High Wage entry level wage  for the College's corresponding Workforce Development Board region or service area</t>
  </si>
  <si>
    <t>Post-Secondary Adult Vocational Certificate (PSAV)/Career and Technical Certificate (CTC); Post-Secondary Vocational Certificates (PSVC)/College Credit Certificates (CCC); Applied Technical Diploma (ATD); Advanced Technical Certificate (ATC); Associate of Science (AS); Associate of Applied Science (AAS); Bachelor of Science (BS); and Bachelor of Applied Science (BAS) degree.</t>
  </si>
  <si>
    <t>FLORIDA COLLEGE SYSTEM - 2+2 STUDENT SUCCESS INCENTIVE FUND - DATA</t>
  </si>
  <si>
    <t>Work Florida Student Success Incentive Fund</t>
  </si>
  <si>
    <t>Incentive Fund</t>
  </si>
  <si>
    <t xml:space="preserve">Number of AA  graduates who transferred to a Bachelors program within 1 year of completing  their AA degrees </t>
  </si>
  <si>
    <t>Measure 1 - Critical Year-One Course Completions</t>
  </si>
  <si>
    <t>Source: Florida Department of Education</t>
  </si>
  <si>
    <t>Measure 2 - Job Placement</t>
  </si>
  <si>
    <t>Measure 2 - First-Year to Second-Year Persistence</t>
  </si>
  <si>
    <t>Bonus Round Points</t>
  </si>
  <si>
    <t>Percent of Bonus Round Points</t>
  </si>
  <si>
    <t xml:space="preserve">Initial </t>
  </si>
  <si>
    <t>Bonus</t>
  </si>
  <si>
    <t>Bonus Award</t>
  </si>
  <si>
    <t>TOTAL</t>
  </si>
  <si>
    <t>FLORIDA COLLEGE SYSTEM - 2+2 STUDENT SUCCESS INCENTIVE FUND - INITIAL AWARD AMOUNT</t>
  </si>
  <si>
    <t>Initital Award</t>
  </si>
  <si>
    <t>Work Florida Incentive Fund Awards</t>
  </si>
  <si>
    <t>College</t>
  </si>
  <si>
    <t xml:space="preserve">Percent of Initital Work Florida Allocation </t>
  </si>
  <si>
    <t>FLORIDA COLLEGE SYSTEM</t>
  </si>
  <si>
    <t>FTE ENROLLMENT: FUNDED, LOWER AND UPPER DIVISION</t>
  </si>
  <si>
    <t>DIVISION ESTIMATES WITH COLLEGE ADJUSTMENTS</t>
  </si>
  <si>
    <t/>
  </si>
  <si>
    <t>UPPER
DIVISION</t>
  </si>
  <si>
    <t>A &amp; P</t>
  </si>
  <si>
    <t>POSTSEC
VOC</t>
  </si>
  <si>
    <t>DEV ED</t>
  </si>
  <si>
    <t>EPI</t>
  </si>
  <si>
    <t>POSTSEC
ADULT
VOC</t>
  </si>
  <si>
    <t>APPRENTICE</t>
  </si>
  <si>
    <t>ADULT
BASIC</t>
  </si>
  <si>
    <t>ADULT
SEC/GED
PREP</t>
  </si>
  <si>
    <t>VOC
PREP</t>
  </si>
  <si>
    <t>EFSC</t>
  </si>
  <si>
    <t>BROW</t>
  </si>
  <si>
    <t>CFLA</t>
  </si>
  <si>
    <t>CHIP</t>
  </si>
  <si>
    <t>DAYT</t>
  </si>
  <si>
    <t>FSW</t>
  </si>
  <si>
    <t>FJAX</t>
  </si>
  <si>
    <t>FKEY</t>
  </si>
  <si>
    <t>GULF</t>
  </si>
  <si>
    <t>HILL</t>
  </si>
  <si>
    <t>INDR</t>
  </si>
  <si>
    <t>FGC</t>
  </si>
  <si>
    <t>LSSC</t>
  </si>
  <si>
    <t>SCF</t>
  </si>
  <si>
    <t>MIAM</t>
  </si>
  <si>
    <t>NFLA</t>
  </si>
  <si>
    <t>NWFC</t>
  </si>
  <si>
    <t>PALM</t>
  </si>
  <si>
    <t>PASC</t>
  </si>
  <si>
    <t>PENS</t>
  </si>
  <si>
    <t>POLK</t>
  </si>
  <si>
    <t>ST.J</t>
  </si>
  <si>
    <t>ST.P</t>
  </si>
  <si>
    <t>SANF</t>
  </si>
  <si>
    <t>SEMI</t>
  </si>
  <si>
    <t>SFLA</t>
  </si>
  <si>
    <t>TALL</t>
  </si>
  <si>
    <t>VALE</t>
  </si>
  <si>
    <t>SYST</t>
  </si>
  <si>
    <t>Work Florida Incentive Fund Bonus Allocation</t>
  </si>
  <si>
    <t>Bonus Allocation</t>
  </si>
  <si>
    <t>2+2 Bonus Allocation</t>
  </si>
  <si>
    <t>2+2 Incentive Fund Bonus Allocation</t>
  </si>
  <si>
    <t>Total %</t>
  </si>
  <si>
    <t>Initial %</t>
  </si>
  <si>
    <t>FTE</t>
  </si>
  <si>
    <t>Percent of Initial 2+2 Allocation</t>
  </si>
  <si>
    <t>`</t>
  </si>
  <si>
    <t>2017-18
AA Graduates</t>
  </si>
  <si>
    <t>FLORIDA COLLEGE SYSTEM - 2+2 STUDENT SUCCESS INCENTIVE FUND - WEIGHTED POINTS</t>
  </si>
  <si>
    <t>FLORIDA COLLEGE SYSTEM - WORK FLORIDA INCENTIVE FUND : WEIGHTED POINTS</t>
  </si>
  <si>
    <t>FLORIDA COLLEGE SYSTEM - WORK FLORIDA INCENTIVE FUND: INITIAL ALLOCATION</t>
  </si>
  <si>
    <t>2019-20
$ per Outcome</t>
  </si>
  <si>
    <t>Initial Allocation Points</t>
  </si>
  <si>
    <t>Percent of Initial Allocation Points</t>
  </si>
  <si>
    <t>Change</t>
  </si>
  <si>
    <t>Comparison: Award % to FTE %</t>
  </si>
  <si>
    <t>% Change</t>
  </si>
  <si>
    <t>FTE % of System Total</t>
  </si>
  <si>
    <t>Performance Award % of System Total</t>
  </si>
  <si>
    <t>Initial Performance Points</t>
  </si>
  <si>
    <t>Initial Performance $</t>
  </si>
  <si>
    <t>Performance Bonus $</t>
  </si>
  <si>
    <t>Total Performance $</t>
  </si>
  <si>
    <t>Initial Performance $ Per FTE</t>
  </si>
  <si>
    <t>Bonus $ Per FTE</t>
  </si>
  <si>
    <t>Difference Performance % and FTE %</t>
  </si>
  <si>
    <t>Total Performance $ Per FTE</t>
  </si>
  <si>
    <t>Workforce FTE</t>
  </si>
  <si>
    <t xml:space="preserve"> Weighted $ Point Value</t>
  </si>
  <si>
    <t>Weighted $ Point Value</t>
  </si>
  <si>
    <t>DOE Performance Report 1</t>
  </si>
  <si>
    <t>DOE Performance Report 2</t>
  </si>
  <si>
    <t>DOE Performance Report 3D</t>
  </si>
  <si>
    <t>DOE Performance Report 4</t>
  </si>
  <si>
    <t>DOE Performance Report 3A</t>
  </si>
  <si>
    <t>DOE Performance Report 5 Unmasked</t>
  </si>
  <si>
    <t xml:space="preserve">Comparison: FY 21-22 to FY 20-21 </t>
  </si>
  <si>
    <t>FY 20-21</t>
  </si>
  <si>
    <t>% of Total</t>
  </si>
  <si>
    <t>Comparison: FY 21-22 to FY 20-21</t>
  </si>
  <si>
    <t>FY 20-21 Work Florida</t>
  </si>
  <si>
    <t xml:space="preserve">FY 19-20 CAPE </t>
  </si>
  <si>
    <t>Total 20-21 Incentive &amp; 19-20 CAPE</t>
  </si>
  <si>
    <t>Total 2+2 Performance $</t>
  </si>
  <si>
    <t>Total Work FL Performance $</t>
  </si>
  <si>
    <t>Grand Total</t>
  </si>
  <si>
    <t>% of System FTE</t>
  </si>
  <si>
    <t>Difference % of Perf Funds and % of FTE</t>
  </si>
  <si>
    <t>2020-21 ENC 1101</t>
  </si>
  <si>
    <t>2020-21 Math Gateway Courses</t>
  </si>
  <si>
    <t>2020-21 Retained (Not Including DE)</t>
  </si>
  <si>
    <t>2020-21  Transfers</t>
  </si>
  <si>
    <t>2020-21 Graduates</t>
  </si>
  <si>
    <t>2020-21 AA Degree FTE 3</t>
  </si>
  <si>
    <t>FY 22-23: 2+2 Incentive Fund Allocation Amounts</t>
  </si>
  <si>
    <t>20-21 FTE 3: A&amp;P &amp; Dev Ed FTE</t>
  </si>
  <si>
    <t>Total 2019-20 Workforce Education Graduates Found Continuing Education (ONLY) in any of the following Terms: Fall 2020 or Spring 2021</t>
  </si>
  <si>
    <t>Total Workforce Education Graduates Found Employed in Column 5 Whose Highest Qtrly Wages were at least equal to the 2020-21 High Skill/High Wage entry level wage for the College's corresponding Workforce Development Board region or service area (Regional Demand Occupations List)</t>
  </si>
  <si>
    <t xml:space="preserve">Total Workforce Graduates Found Employed in Column 5 with a 2019-20 SOC Code found in the Statewide or  Regional Demand Occupations List </t>
  </si>
  <si>
    <t>2019-20 Graduate Outcomes</t>
  </si>
  <si>
    <t>2019-20 Workforce Education Graduates* found Continuing Education (ONLY) in Fall 2020 or Spring 2021</t>
  </si>
  <si>
    <t>2020-21 Workforce Education FTE 3</t>
  </si>
  <si>
    <t xml:space="preserve">FY 22-23 Florida College System Student Success Incentive Funds </t>
  </si>
  <si>
    <t>2020-21 FTE-3</t>
  </si>
  <si>
    <t>2020-21 FTE 3</t>
  </si>
  <si>
    <t>FY 21-22 Performance Allocation</t>
  </si>
  <si>
    <t>$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</si>
</sst>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#,##0.0"/>
    <numFmt numFmtId="166" formatCode="_(&quot;$&quot;* #,##0_);_(&quot;$&quot;* \(#,##0\);_(&quot;$&quot;* &quot;-&quot;??_);_(@_)"/>
    <numFmt numFmtId="167" formatCode="&quot;$&quot;#,##0.00"/>
    <numFmt numFmtId="168" formatCode="&quot;$&quot;#,##0"/>
    <numFmt numFmtId="169" formatCode="_(* #,##0_);_(* \(#,##0\);_(* &quot;-&quot;??_);_(@_)"/>
    <numFmt numFmtId="170" formatCode="#,##0.0_);[Red]\(#,##0.0\)"/>
    <numFmt numFmtId="171" formatCode="&quot;$&quot;#,##0.0"/>
    <numFmt numFmtId="172" formatCode="0.00%;[Red]\-0.00%"/>
  </numFmts>
  <fonts count="30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2"/>
      <color theme="1" tint="0.249977111117893"/>
      <name val="Calibri"/>
      <family val="2"/>
      <scheme val="minor"/>
    </font>
    <font>
      <sz val="12"/>
      <color theme="1" tint="0.249977111117893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2"/>
      <name val="Arial, Albany AMT, sans-serif"/>
    </font>
    <font>
      <b/>
      <sz val="13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000000"/>
      <name val="Times New Roman"/>
      <family val="1"/>
    </font>
  </fonts>
  <fills count="23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1FF7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DFFAF"/>
        <bgColor indexed="64"/>
      </patternFill>
    </fill>
    <fill>
      <patternFill patternType="solid">
        <fgColor rgb="FFA7FFC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FAF3D4"/>
        <bgColor indexed="64"/>
      </patternFill>
    </fill>
  </fills>
  <borders count="138">
    <border>
      <left/>
      <right/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 style="thin">
        <color rgb="FFA6A6A6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rgb="FFA6A6A6"/>
      </top>
      <bottom style="thin">
        <color rgb="FFA6A6A6"/>
      </bottom>
      <diagonal/>
    </border>
    <border>
      <left style="medium">
        <color indexed="64"/>
      </left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A6A6A6"/>
      </bottom>
      <diagonal/>
    </border>
    <border>
      <left/>
      <right style="medium">
        <color indexed="64"/>
      </right>
      <top style="thin">
        <color rgb="FFA6A6A6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A6A6A6"/>
      </bottom>
      <diagonal/>
    </border>
    <border>
      <left style="medium">
        <color auto="1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medium">
        <color auto="1"/>
      </right>
      <top style="medium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rgb="FFAAC1D9"/>
      </right>
      <top/>
      <bottom style="thin">
        <color rgb="FFAAC1D9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medium">
        <color auto="1"/>
      </right>
      <top style="medium">
        <color indexed="64"/>
      </top>
      <bottom style="thin">
        <color rgb="FFA6A6A6"/>
      </bottom>
      <diagonal/>
    </border>
    <border>
      <left style="medium">
        <color auto="1"/>
      </left>
      <right/>
      <top/>
      <bottom style="thin">
        <color rgb="FFA6A6A6"/>
      </bottom>
      <diagonal/>
    </border>
    <border>
      <left/>
      <right style="thin">
        <color theme="0" tint="-0.34998626667073579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rgb="FFAAC1D9"/>
      </left>
      <right style="thin">
        <color rgb="FFAAC1D9"/>
      </right>
      <top style="thin">
        <color rgb="FFAAC1D9"/>
      </top>
      <bottom style="thin">
        <color rgb="FFAAC1D9"/>
      </bottom>
      <diagonal/>
    </border>
    <border>
      <left/>
      <right style="thin">
        <color rgb="FFAAC1D9"/>
      </right>
      <top style="thin">
        <color rgb="FFAAC1D9"/>
      </top>
      <bottom style="thin">
        <color rgb="FFAAC1D9"/>
      </bottom>
      <diagonal/>
    </border>
    <border>
      <left style="thin">
        <color rgb="FFAAC1D9"/>
      </left>
      <right style="thin">
        <color rgb="FFAAC1D9"/>
      </right>
      <top/>
      <bottom style="thin">
        <color rgb="FFAAC1D9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auto="1"/>
      </top>
      <bottom style="double">
        <color auto="1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thin">
        <color indexed="64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0" fontId="29" fillId="0" borderId="0"/>
  </cellStyleXfs>
  <cellXfs count="457">
    <xf numFmtId="0" fontId="0" fillId="0" borderId="0" xfId="0"/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0" fillId="0" borderId="0" xfId="0" applyFo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center"/>
    </xf>
    <xf numFmtId="0" fontId="1" fillId="2" borderId="5" xfId="0" applyFont="1" applyFill="1" applyBorder="1"/>
    <xf numFmtId="164" fontId="0" fillId="0" borderId="0" xfId="0" applyNumberFormat="1" applyFont="1"/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wrapText="1"/>
    </xf>
    <xf numFmtId="49" fontId="1" fillId="2" borderId="21" xfId="0" applyNumberFormat="1" applyFont="1" applyFill="1" applyBorder="1"/>
    <xf numFmtId="3" fontId="1" fillId="2" borderId="21" xfId="0" applyNumberFormat="1" applyFont="1" applyFill="1" applyBorder="1"/>
    <xf numFmtId="49" fontId="0" fillId="0" borderId="21" xfId="0" applyNumberFormat="1" applyFont="1" applyBorder="1"/>
    <xf numFmtId="0" fontId="1" fillId="0" borderId="0" xfId="0" applyFont="1"/>
    <xf numFmtId="0" fontId="0" fillId="0" borderId="0" xfId="0" applyFont="1" applyAlignment="1">
      <alignment horizontal="left" indent="1"/>
    </xf>
    <xf numFmtId="0" fontId="0" fillId="0" borderId="0" xfId="0" applyFont="1" applyAlignment="1"/>
    <xf numFmtId="3" fontId="1" fillId="7" borderId="21" xfId="0" applyNumberFormat="1" applyFont="1" applyFill="1" applyBorder="1" applyAlignment="1">
      <alignment horizontal="right"/>
    </xf>
    <xf numFmtId="0" fontId="1" fillId="3" borderId="21" xfId="0" quotePrefix="1" applyFont="1" applyFill="1" applyBorder="1" applyAlignment="1">
      <alignment horizontal="center" wrapText="1"/>
    </xf>
    <xf numFmtId="0" fontId="5" fillId="4" borderId="21" xfId="0" quotePrefix="1" applyFont="1" applyFill="1" applyBorder="1" applyAlignment="1">
      <alignment horizontal="center" wrapText="1"/>
    </xf>
    <xf numFmtId="0" fontId="1" fillId="3" borderId="28" xfId="0" applyFont="1" applyFill="1" applyBorder="1" applyAlignment="1">
      <alignment horizontal="center" wrapText="1"/>
    </xf>
    <xf numFmtId="0" fontId="1" fillId="5" borderId="38" xfId="0" applyFont="1" applyFill="1" applyBorder="1" applyAlignment="1">
      <alignment horizontal="center" wrapText="1"/>
    </xf>
    <xf numFmtId="0" fontId="1" fillId="5" borderId="40" xfId="0" applyFont="1" applyFill="1" applyBorder="1" applyAlignment="1">
      <alignment horizontal="center" wrapText="1"/>
    </xf>
    <xf numFmtId="0" fontId="1" fillId="4" borderId="36" xfId="0" applyFont="1" applyFill="1" applyBorder="1" applyAlignment="1">
      <alignment horizontal="center" wrapText="1"/>
    </xf>
    <xf numFmtId="0" fontId="1" fillId="4" borderId="42" xfId="0" applyFont="1" applyFill="1" applyBorder="1" applyAlignment="1">
      <alignment horizontal="center" wrapText="1"/>
    </xf>
    <xf numFmtId="0" fontId="1" fillId="0" borderId="0" xfId="0" applyFont="1" applyAlignment="1">
      <alignment horizontal="right" indent="2"/>
    </xf>
    <xf numFmtId="0" fontId="4" fillId="11" borderId="29" xfId="0" applyFont="1" applyFill="1" applyBorder="1" applyAlignment="1">
      <alignment horizontal="center" wrapText="1"/>
    </xf>
    <xf numFmtId="0" fontId="1" fillId="11" borderId="27" xfId="0" applyFont="1" applyFill="1" applyBorder="1" applyAlignment="1">
      <alignment horizontal="center" wrapText="1"/>
    </xf>
    <xf numFmtId="0" fontId="1" fillId="11" borderId="24" xfId="0" applyFont="1" applyFill="1" applyBorder="1" applyAlignment="1">
      <alignment horizontal="center" wrapText="1"/>
    </xf>
    <xf numFmtId="0" fontId="7" fillId="12" borderId="29" xfId="0" applyFont="1" applyFill="1" applyBorder="1" applyAlignment="1">
      <alignment horizontal="center"/>
    </xf>
    <xf numFmtId="0" fontId="7" fillId="12" borderId="20" xfId="0" applyFont="1" applyFill="1" applyBorder="1" applyAlignment="1">
      <alignment horizontal="center"/>
    </xf>
    <xf numFmtId="0" fontId="7" fillId="12" borderId="21" xfId="0" applyFont="1" applyFill="1" applyBorder="1" applyAlignment="1">
      <alignment horizontal="center"/>
    </xf>
    <xf numFmtId="0" fontId="7" fillId="12" borderId="23" xfId="0" applyFont="1" applyFill="1" applyBorder="1" applyAlignment="1">
      <alignment horizontal="center"/>
    </xf>
    <xf numFmtId="0" fontId="7" fillId="12" borderId="34" xfId="0" applyFont="1" applyFill="1" applyBorder="1"/>
    <xf numFmtId="0" fontId="7" fillId="12" borderId="34" xfId="0" applyFont="1" applyFill="1" applyBorder="1" applyAlignment="1">
      <alignment horizontal="center"/>
    </xf>
    <xf numFmtId="0" fontId="7" fillId="12" borderId="27" xfId="0" applyFont="1" applyFill="1" applyBorder="1" applyAlignment="1">
      <alignment horizontal="center"/>
    </xf>
    <xf numFmtId="165" fontId="0" fillId="0" borderId="44" xfId="0" applyNumberFormat="1" applyBorder="1"/>
    <xf numFmtId="165" fontId="0" fillId="0" borderId="43" xfId="0" applyNumberFormat="1" applyBorder="1"/>
    <xf numFmtId="165" fontId="2" fillId="0" borderId="39" xfId="0" applyNumberFormat="1" applyFont="1" applyBorder="1" applyAlignment="1">
      <alignment horizontal="right"/>
    </xf>
    <xf numFmtId="165" fontId="2" fillId="0" borderId="37" xfId="0" applyNumberFormat="1" applyFont="1" applyBorder="1" applyAlignment="1">
      <alignment horizontal="right"/>
    </xf>
    <xf numFmtId="4" fontId="0" fillId="0" borderId="0" xfId="0" applyNumberFormat="1"/>
    <xf numFmtId="0" fontId="4" fillId="3" borderId="38" xfId="0" applyFont="1" applyFill="1" applyBorder="1" applyAlignment="1">
      <alignment horizontal="center" wrapText="1"/>
    </xf>
    <xf numFmtId="2" fontId="1" fillId="10" borderId="42" xfId="0" applyNumberFormat="1" applyFont="1" applyFill="1" applyBorder="1"/>
    <xf numFmtId="2" fontId="1" fillId="10" borderId="49" xfId="0" applyNumberFormat="1" applyFont="1" applyFill="1" applyBorder="1"/>
    <xf numFmtId="2" fontId="1" fillId="10" borderId="40" xfId="0" applyNumberFormat="1" applyFont="1" applyFill="1" applyBorder="1"/>
    <xf numFmtId="2" fontId="1" fillId="10" borderId="50" xfId="0" applyNumberFormat="1" applyFont="1" applyFill="1" applyBorder="1"/>
    <xf numFmtId="2" fontId="1" fillId="10" borderId="24" xfId="0" applyNumberFormat="1" applyFont="1" applyFill="1" applyBorder="1"/>
    <xf numFmtId="0" fontId="1" fillId="6" borderId="42" xfId="0" applyFont="1" applyFill="1" applyBorder="1" applyAlignment="1">
      <alignment horizontal="center" wrapText="1"/>
    </xf>
    <xf numFmtId="0" fontId="1" fillId="6" borderId="50" xfId="0" applyFont="1" applyFill="1" applyBorder="1" applyAlignment="1">
      <alignment horizontal="center" wrapText="1"/>
    </xf>
    <xf numFmtId="165" fontId="1" fillId="8" borderId="46" xfId="0" applyNumberFormat="1" applyFont="1" applyFill="1" applyBorder="1"/>
    <xf numFmtId="165" fontId="1" fillId="8" borderId="48" xfId="0" applyNumberFormat="1" applyFont="1" applyFill="1" applyBorder="1"/>
    <xf numFmtId="165" fontId="1" fillId="8" borderId="29" xfId="0" applyNumberFormat="1" applyFont="1" applyFill="1" applyBorder="1"/>
    <xf numFmtId="165" fontId="2" fillId="0" borderId="56" xfId="0" applyNumberFormat="1" applyFont="1" applyBorder="1" applyAlignment="1">
      <alignment horizontal="right"/>
    </xf>
    <xf numFmtId="10" fontId="0" fillId="8" borderId="33" xfId="2" applyNumberFormat="1" applyFont="1" applyFill="1" applyBorder="1"/>
    <xf numFmtId="10" fontId="1" fillId="8" borderId="42" xfId="2" applyNumberFormat="1" applyFont="1" applyFill="1" applyBorder="1"/>
    <xf numFmtId="10" fontId="2" fillId="0" borderId="37" xfId="2" applyNumberFormat="1" applyFont="1" applyBorder="1" applyAlignment="1">
      <alignment horizontal="right"/>
    </xf>
    <xf numFmtId="10" fontId="1" fillId="8" borderId="29" xfId="2" applyNumberFormat="1" applyFont="1" applyFill="1" applyBorder="1"/>
    <xf numFmtId="44" fontId="0" fillId="0" borderId="0" xfId="0" applyNumberFormat="1"/>
    <xf numFmtId="0" fontId="0" fillId="0" borderId="43" xfId="0" applyBorder="1"/>
    <xf numFmtId="0" fontId="0" fillId="0" borderId="54" xfId="0" applyBorder="1"/>
    <xf numFmtId="0" fontId="1" fillId="8" borderId="19" xfId="0" applyFont="1" applyFill="1" applyBorder="1"/>
    <xf numFmtId="0" fontId="1" fillId="8" borderId="57" xfId="0" applyFont="1" applyFill="1" applyBorder="1"/>
    <xf numFmtId="164" fontId="0" fillId="0" borderId="44" xfId="0" applyNumberFormat="1" applyBorder="1" applyAlignment="1">
      <alignment horizontal="center"/>
    </xf>
    <xf numFmtId="164" fontId="0" fillId="0" borderId="45" xfId="0" applyNumberFormat="1" applyBorder="1" applyAlignment="1">
      <alignment horizontal="center"/>
    </xf>
    <xf numFmtId="164" fontId="1" fillId="8" borderId="58" xfId="0" applyNumberFormat="1" applyFont="1" applyFill="1" applyBorder="1" applyAlignment="1">
      <alignment horizontal="center"/>
    </xf>
    <xf numFmtId="164" fontId="1" fillId="8" borderId="46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6" fontId="4" fillId="9" borderId="0" xfId="1" applyNumberFormat="1" applyFont="1" applyFill="1"/>
    <xf numFmtId="0" fontId="3" fillId="0" borderId="0" xfId="0" applyFont="1"/>
    <xf numFmtId="0" fontId="4" fillId="0" borderId="0" xfId="0" applyFont="1"/>
    <xf numFmtId="0" fontId="1" fillId="4" borderId="47" xfId="0" applyFont="1" applyFill="1" applyBorder="1" applyAlignment="1">
      <alignment horizontal="center" wrapText="1"/>
    </xf>
    <xf numFmtId="0" fontId="5" fillId="4" borderId="47" xfId="0" applyFont="1" applyFill="1" applyBorder="1" applyAlignment="1">
      <alignment horizontal="center" wrapText="1"/>
    </xf>
    <xf numFmtId="0" fontId="5" fillId="4" borderId="48" xfId="0" applyFont="1" applyFill="1" applyBorder="1" applyAlignment="1">
      <alignment horizontal="center" wrapText="1"/>
    </xf>
    <xf numFmtId="3" fontId="1" fillId="7" borderId="34" xfId="0" applyNumberFormat="1" applyFont="1" applyFill="1" applyBorder="1" applyAlignment="1">
      <alignment horizontal="right"/>
    </xf>
    <xf numFmtId="0" fontId="7" fillId="12" borderId="22" xfId="0" applyFont="1" applyFill="1" applyBorder="1" applyAlignment="1">
      <alignment horizontal="center"/>
    </xf>
    <xf numFmtId="0" fontId="1" fillId="6" borderId="36" xfId="0" applyFont="1" applyFill="1" applyBorder="1" applyAlignment="1">
      <alignment horizontal="center" wrapText="1"/>
    </xf>
    <xf numFmtId="0" fontId="1" fillId="6" borderId="49" xfId="0" applyFont="1" applyFill="1" applyBorder="1" applyAlignment="1">
      <alignment horizontal="center" wrapText="1"/>
    </xf>
    <xf numFmtId="165" fontId="1" fillId="8" borderId="47" xfId="0" applyNumberFormat="1" applyFont="1" applyFill="1" applyBorder="1"/>
    <xf numFmtId="0" fontId="1" fillId="3" borderId="7" xfId="0" applyFont="1" applyFill="1" applyBorder="1" applyAlignment="1">
      <alignment horizontal="center" wrapText="1"/>
    </xf>
    <xf numFmtId="2" fontId="1" fillId="10" borderId="42" xfId="0" applyNumberFormat="1" applyFont="1" applyFill="1" applyBorder="1" applyAlignment="1">
      <alignment horizontal="center"/>
    </xf>
    <xf numFmtId="2" fontId="1" fillId="10" borderId="50" xfId="0" applyNumberFormat="1" applyFont="1" applyFill="1" applyBorder="1" applyAlignment="1">
      <alignment horizontal="center"/>
    </xf>
    <xf numFmtId="2" fontId="1" fillId="10" borderId="49" xfId="0" applyNumberFormat="1" applyFont="1" applyFill="1" applyBorder="1" applyAlignment="1">
      <alignment horizontal="center"/>
    </xf>
    <xf numFmtId="2" fontId="1" fillId="10" borderId="36" xfId="0" applyNumberFormat="1" applyFont="1" applyFill="1" applyBorder="1" applyAlignment="1">
      <alignment horizontal="center"/>
    </xf>
    <xf numFmtId="10" fontId="0" fillId="0" borderId="0" xfId="0" applyNumberFormat="1"/>
    <xf numFmtId="167" fontId="4" fillId="13" borderId="0" xfId="0" applyNumberFormat="1" applyFont="1" applyFill="1"/>
    <xf numFmtId="168" fontId="2" fillId="0" borderId="39" xfId="0" applyNumberFormat="1" applyFont="1" applyBorder="1" applyAlignment="1">
      <alignment horizontal="right"/>
    </xf>
    <xf numFmtId="168" fontId="2" fillId="0" borderId="61" xfId="0" applyNumberFormat="1" applyFont="1" applyBorder="1" applyAlignment="1">
      <alignment horizontal="right"/>
    </xf>
    <xf numFmtId="168" fontId="2" fillId="0" borderId="62" xfId="0" applyNumberFormat="1" applyFont="1" applyBorder="1" applyAlignment="1">
      <alignment horizontal="right"/>
    </xf>
    <xf numFmtId="168" fontId="1" fillId="8" borderId="46" xfId="0" applyNumberFormat="1" applyFont="1" applyFill="1" applyBorder="1"/>
    <xf numFmtId="168" fontId="1" fillId="8" borderId="48" xfId="0" applyNumberFormat="1" applyFont="1" applyFill="1" applyBorder="1"/>
    <xf numFmtId="168" fontId="1" fillId="8" borderId="47" xfId="0" applyNumberFormat="1" applyFont="1" applyFill="1" applyBorder="1"/>
    <xf numFmtId="168" fontId="1" fillId="8" borderId="19" xfId="0" applyNumberFormat="1" applyFont="1" applyFill="1" applyBorder="1"/>
    <xf numFmtId="6" fontId="0" fillId="0" borderId="44" xfId="0" applyNumberFormat="1" applyBorder="1"/>
    <xf numFmtId="6" fontId="2" fillId="0" borderId="37" xfId="0" applyNumberFormat="1" applyFont="1" applyBorder="1" applyAlignment="1">
      <alignment horizontal="right"/>
    </xf>
    <xf numFmtId="6" fontId="2" fillId="0" borderId="56" xfId="0" applyNumberFormat="1" applyFont="1" applyBorder="1" applyAlignment="1">
      <alignment horizontal="right"/>
    </xf>
    <xf numFmtId="6" fontId="1" fillId="8" borderId="46" xfId="0" applyNumberFormat="1" applyFont="1" applyFill="1" applyBorder="1"/>
    <xf numFmtId="6" fontId="1" fillId="8" borderId="48" xfId="0" applyNumberFormat="1" applyFont="1" applyFill="1" applyBorder="1"/>
    <xf numFmtId="6" fontId="1" fillId="8" borderId="29" xfId="0" applyNumberFormat="1" applyFont="1" applyFill="1" applyBorder="1"/>
    <xf numFmtId="164" fontId="0" fillId="8" borderId="58" xfId="0" applyNumberFormat="1" applyFill="1" applyBorder="1" applyAlignment="1">
      <alignment horizontal="center"/>
    </xf>
    <xf numFmtId="168" fontId="4" fillId="13" borderId="0" xfId="0" applyNumberFormat="1" applyFont="1" applyFill="1"/>
    <xf numFmtId="0" fontId="1" fillId="4" borderId="7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12" fillId="0" borderId="0" xfId="0" applyFont="1"/>
    <xf numFmtId="0" fontId="0" fillId="0" borderId="0" xfId="0" applyAlignment="1">
      <alignment horizontal="center" vertical="top"/>
    </xf>
    <xf numFmtId="0" fontId="0" fillId="0" borderId="0" xfId="0" applyFill="1"/>
    <xf numFmtId="43" fontId="0" fillId="0" borderId="0" xfId="5" applyFont="1"/>
    <xf numFmtId="43" fontId="0" fillId="0" borderId="0" xfId="0" applyNumberFormat="1"/>
    <xf numFmtId="0" fontId="0" fillId="0" borderId="0" xfId="0" applyAlignment="1">
      <alignment wrapText="1"/>
    </xf>
    <xf numFmtId="2" fontId="13" fillId="16" borderId="51" xfId="0" applyNumberFormat="1" applyFont="1" applyFill="1" applyBorder="1" applyAlignment="1">
      <alignment horizontal="center" vertical="center" wrapText="1"/>
    </xf>
    <xf numFmtId="2" fontId="13" fillId="16" borderId="51" xfId="0" applyNumberFormat="1" applyFont="1" applyFill="1" applyBorder="1" applyAlignment="1">
      <alignment horizontal="center" vertical="top" wrapText="1"/>
    </xf>
    <xf numFmtId="0" fontId="1" fillId="4" borderId="74" xfId="0" applyFont="1" applyFill="1" applyBorder="1" applyAlignment="1">
      <alignment horizontal="center" wrapText="1"/>
    </xf>
    <xf numFmtId="0" fontId="4" fillId="3" borderId="49" xfId="0" applyFont="1" applyFill="1" applyBorder="1" applyAlignment="1">
      <alignment horizontal="center" wrapText="1"/>
    </xf>
    <xf numFmtId="0" fontId="4" fillId="3" borderId="50" xfId="0" applyFont="1" applyFill="1" applyBorder="1" applyAlignment="1">
      <alignment horizontal="center" wrapText="1"/>
    </xf>
    <xf numFmtId="164" fontId="1" fillId="3" borderId="20" xfId="0" applyNumberFormat="1" applyFont="1" applyFill="1" applyBorder="1" applyAlignment="1">
      <alignment horizontal="center" wrapText="1"/>
    </xf>
    <xf numFmtId="164" fontId="1" fillId="3" borderId="20" xfId="0" quotePrefix="1" applyNumberFormat="1" applyFont="1" applyFill="1" applyBorder="1" applyAlignment="1">
      <alignment horizontal="center" wrapText="1"/>
    </xf>
    <xf numFmtId="0" fontId="5" fillId="4" borderId="34" xfId="0" quotePrefix="1" applyFont="1" applyFill="1" applyBorder="1" applyAlignment="1">
      <alignment horizontal="center" wrapText="1"/>
    </xf>
    <xf numFmtId="164" fontId="1" fillId="2" borderId="20" xfId="0" applyNumberFormat="1" applyFont="1" applyFill="1" applyBorder="1" applyAlignment="1">
      <alignment horizontal="center"/>
    </xf>
    <xf numFmtId="164" fontId="0" fillId="0" borderId="20" xfId="0" applyNumberFormat="1" applyFont="1" applyBorder="1" applyAlignment="1">
      <alignment horizontal="center"/>
    </xf>
    <xf numFmtId="164" fontId="0" fillId="0" borderId="42" xfId="0" applyNumberFormat="1" applyFont="1" applyBorder="1" applyAlignment="1">
      <alignment horizontal="center"/>
    </xf>
    <xf numFmtId="49" fontId="0" fillId="0" borderId="49" xfId="0" applyNumberFormat="1" applyFont="1" applyBorder="1"/>
    <xf numFmtId="0" fontId="0" fillId="0" borderId="38" xfId="0" applyBorder="1"/>
    <xf numFmtId="0" fontId="0" fillId="0" borderId="83" xfId="0" applyBorder="1"/>
    <xf numFmtId="0" fontId="18" fillId="17" borderId="21" xfId="0" applyFont="1" applyFill="1" applyBorder="1"/>
    <xf numFmtId="0" fontId="18" fillId="17" borderId="21" xfId="0" applyFont="1" applyFill="1" applyBorder="1" applyAlignment="1">
      <alignment horizontal="center"/>
    </xf>
    <xf numFmtId="0" fontId="9" fillId="0" borderId="21" xfId="0" applyFont="1" applyBorder="1"/>
    <xf numFmtId="164" fontId="0" fillId="0" borderId="76" xfId="0" applyNumberFormat="1" applyBorder="1" applyAlignment="1">
      <alignment horizontal="center"/>
    </xf>
    <xf numFmtId="0" fontId="0" fillId="0" borderId="75" xfId="0" applyBorder="1"/>
    <xf numFmtId="10" fontId="2" fillId="0" borderId="61" xfId="2" applyNumberFormat="1" applyFont="1" applyBorder="1" applyAlignment="1">
      <alignment horizontal="right"/>
    </xf>
    <xf numFmtId="10" fontId="1" fillId="8" borderId="19" xfId="2" applyNumberFormat="1" applyFont="1" applyFill="1" applyBorder="1"/>
    <xf numFmtId="10" fontId="0" fillId="8" borderId="57" xfId="2" applyNumberFormat="1" applyFont="1" applyFill="1" applyBorder="1"/>
    <xf numFmtId="0" fontId="1" fillId="3" borderId="74" xfId="0" applyFont="1" applyFill="1" applyBorder="1" applyAlignment="1">
      <alignment horizontal="center" wrapText="1"/>
    </xf>
    <xf numFmtId="165" fontId="2" fillId="0" borderId="35" xfId="0" applyNumberFormat="1" applyFont="1" applyBorder="1" applyAlignment="1">
      <alignment horizontal="right"/>
    </xf>
    <xf numFmtId="165" fontId="2" fillId="0" borderId="55" xfId="0" applyNumberFormat="1" applyFont="1" applyBorder="1" applyAlignment="1">
      <alignment horizontal="right"/>
    </xf>
    <xf numFmtId="168" fontId="9" fillId="18" borderId="21" xfId="0" applyNumberFormat="1" applyFont="1" applyFill="1" applyBorder="1"/>
    <xf numFmtId="0" fontId="13" fillId="16" borderId="87" xfId="0" applyFont="1" applyFill="1" applyBorder="1" applyAlignment="1">
      <alignment vertical="center" wrapText="1"/>
    </xf>
    <xf numFmtId="0" fontId="12" fillId="0" borderId="88" xfId="0" applyFont="1" applyBorder="1" applyAlignment="1">
      <alignment horizontal="left" vertical="center" wrapText="1" indent="1"/>
    </xf>
    <xf numFmtId="0" fontId="12" fillId="0" borderId="89" xfId="0" applyFont="1" applyBorder="1" applyAlignment="1">
      <alignment horizontal="left" vertical="center" wrapText="1" indent="1"/>
    </xf>
    <xf numFmtId="0" fontId="12" fillId="0" borderId="24" xfId="0" applyFont="1" applyBorder="1" applyAlignment="1">
      <alignment horizontal="left" vertical="center" wrapText="1" indent="1"/>
    </xf>
    <xf numFmtId="0" fontId="12" fillId="0" borderId="90" xfId="0" applyFont="1" applyBorder="1" applyAlignment="1">
      <alignment horizontal="left" vertical="center" wrapText="1" indent="1"/>
    </xf>
    <xf numFmtId="0" fontId="12" fillId="0" borderId="91" xfId="0" applyFont="1" applyBorder="1" applyAlignment="1">
      <alignment horizontal="left" vertical="center" wrapText="1" indent="1"/>
    </xf>
    <xf numFmtId="0" fontId="15" fillId="0" borderId="92" xfId="0" applyFont="1" applyBorder="1" applyAlignment="1">
      <alignment horizontal="left" vertical="center" indent="5"/>
    </xf>
    <xf numFmtId="0" fontId="13" fillId="16" borderId="87" xfId="0" applyFont="1" applyFill="1" applyBorder="1" applyAlignment="1">
      <alignment vertical="top"/>
    </xf>
    <xf numFmtId="0" fontId="12" fillId="0" borderId="88" xfId="0" applyFont="1" applyFill="1" applyBorder="1" applyAlignment="1">
      <alignment horizontal="left" vertical="top" wrapText="1" indent="1"/>
    </xf>
    <xf numFmtId="0" fontId="12" fillId="0" borderId="91" xfId="0" applyFont="1" applyBorder="1" applyAlignment="1">
      <alignment horizontal="left" vertical="top" wrapText="1" indent="1"/>
    </xf>
    <xf numFmtId="0" fontId="15" fillId="0" borderId="92" xfId="0" applyFont="1" applyBorder="1" applyAlignment="1">
      <alignment horizontal="left" vertical="top" indent="3"/>
    </xf>
    <xf numFmtId="0" fontId="12" fillId="0" borderId="88" xfId="0" applyFont="1" applyBorder="1" applyAlignment="1">
      <alignment horizontal="left" vertical="top" wrapText="1" indent="1"/>
    </xf>
    <xf numFmtId="0" fontId="12" fillId="0" borderId="24" xfId="0" applyFont="1" applyBorder="1" applyAlignment="1">
      <alignment horizontal="left" vertical="top" wrapText="1" indent="1"/>
    </xf>
    <xf numFmtId="0" fontId="15" fillId="0" borderId="88" xfId="0" applyFont="1" applyBorder="1" applyAlignment="1">
      <alignment horizontal="left" vertical="top" indent="3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/>
    <xf numFmtId="169" fontId="0" fillId="0" borderId="0" xfId="0" applyNumberFormat="1"/>
    <xf numFmtId="0" fontId="1" fillId="4" borderId="48" xfId="0" applyFont="1" applyFill="1" applyBorder="1" applyAlignment="1">
      <alignment horizontal="center"/>
    </xf>
    <xf numFmtId="0" fontId="1" fillId="4" borderId="59" xfId="0" applyFont="1" applyFill="1" applyBorder="1" applyAlignment="1">
      <alignment horizontal="center"/>
    </xf>
    <xf numFmtId="169" fontId="0" fillId="0" borderId="84" xfId="5" applyNumberFormat="1" applyFont="1" applyBorder="1"/>
    <xf numFmtId="169" fontId="0" fillId="0" borderId="64" xfId="5" applyNumberFormat="1" applyFont="1" applyBorder="1"/>
    <xf numFmtId="0" fontId="0" fillId="0" borderId="0" xfId="0" applyAlignment="1">
      <alignment horizontal="center"/>
    </xf>
    <xf numFmtId="0" fontId="19" fillId="0" borderId="85" xfId="0" applyFont="1" applyFill="1" applyBorder="1" applyAlignment="1">
      <alignment vertical="center"/>
    </xf>
    <xf numFmtId="10" fontId="20" fillId="0" borderId="64" xfId="2" applyNumberFormat="1" applyFont="1" applyFill="1" applyBorder="1" applyAlignment="1">
      <alignment vertical="center"/>
    </xf>
    <xf numFmtId="0" fontId="21" fillId="0" borderId="70" xfId="0" applyFont="1" applyFill="1" applyBorder="1" applyAlignment="1">
      <alignment vertical="center"/>
    </xf>
    <xf numFmtId="0" fontId="21" fillId="0" borderId="86" xfId="0" applyFont="1" applyFill="1" applyBorder="1" applyAlignment="1">
      <alignment vertical="center"/>
    </xf>
    <xf numFmtId="0" fontId="19" fillId="7" borderId="38" xfId="0" applyFont="1" applyFill="1" applyBorder="1" applyAlignment="1">
      <alignment vertical="center"/>
    </xf>
    <xf numFmtId="10" fontId="19" fillId="7" borderId="67" xfId="2" applyNumberFormat="1" applyFont="1" applyFill="1" applyBorder="1" applyAlignment="1">
      <alignment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4" applyNumberFormat="1" applyFont="1" applyFill="1" applyBorder="1" applyAlignment="1">
      <alignment horizontal="center" vertical="center" wrapText="1"/>
    </xf>
    <xf numFmtId="0" fontId="23" fillId="0" borderId="0" xfId="4" applyNumberFormat="1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0" xfId="0" applyFont="1" applyFill="1" applyBorder="1"/>
    <xf numFmtId="40" fontId="20" fillId="0" borderId="64" xfId="2" applyNumberFormat="1" applyFont="1" applyFill="1" applyBorder="1" applyAlignment="1">
      <alignment vertical="center"/>
    </xf>
    <xf numFmtId="0" fontId="0" fillId="0" borderId="63" xfId="0" applyBorder="1"/>
    <xf numFmtId="0" fontId="0" fillId="0" borderId="65" xfId="0" applyBorder="1"/>
    <xf numFmtId="0" fontId="0" fillId="0" borderId="66" xfId="0" applyBorder="1"/>
    <xf numFmtId="170" fontId="19" fillId="7" borderId="67" xfId="2" applyNumberFormat="1" applyFont="1" applyFill="1" applyBorder="1" applyAlignment="1">
      <alignment vertical="center"/>
    </xf>
    <xf numFmtId="40" fontId="19" fillId="7" borderId="67" xfId="2" applyNumberFormat="1" applyFont="1" applyFill="1" applyBorder="1" applyAlignment="1">
      <alignment vertical="center"/>
    </xf>
    <xf numFmtId="6" fontId="19" fillId="7" borderId="67" xfId="2" applyNumberFormat="1" applyFont="1" applyFill="1" applyBorder="1" applyAlignment="1">
      <alignment vertical="center"/>
    </xf>
    <xf numFmtId="0" fontId="19" fillId="15" borderId="17" xfId="0" applyFont="1" applyFill="1" applyBorder="1" applyAlignment="1">
      <alignment horizontal="center" wrapText="1"/>
    </xf>
    <xf numFmtId="0" fontId="19" fillId="15" borderId="47" xfId="0" applyFont="1" applyFill="1" applyBorder="1" applyAlignment="1">
      <alignment horizontal="center" wrapText="1"/>
    </xf>
    <xf numFmtId="168" fontId="1" fillId="19" borderId="0" xfId="0" applyNumberFormat="1" applyFont="1" applyFill="1"/>
    <xf numFmtId="0" fontId="1" fillId="4" borderId="47" xfId="0" applyFont="1" applyFill="1" applyBorder="1" applyAlignment="1">
      <alignment horizontal="center"/>
    </xf>
    <xf numFmtId="0" fontId="1" fillId="4" borderId="21" xfId="0" applyFont="1" applyFill="1" applyBorder="1" applyAlignment="1">
      <alignment horizontal="center"/>
    </xf>
    <xf numFmtId="0" fontId="1" fillId="5" borderId="58" xfId="0" applyFont="1" applyFill="1" applyBorder="1"/>
    <xf numFmtId="169" fontId="1" fillId="5" borderId="94" xfId="0" applyNumberFormat="1" applyFont="1" applyFill="1" applyBorder="1"/>
    <xf numFmtId="169" fontId="1" fillId="5" borderId="67" xfId="0" applyNumberFormat="1" applyFont="1" applyFill="1" applyBorder="1"/>
    <xf numFmtId="10" fontId="1" fillId="5" borderId="68" xfId="2" applyNumberFormat="1" applyFont="1" applyFill="1" applyBorder="1"/>
    <xf numFmtId="0" fontId="1" fillId="4" borderId="46" xfId="0" applyFont="1" applyFill="1" applyBorder="1" applyAlignment="1">
      <alignment horizontal="center" wrapText="1"/>
    </xf>
    <xf numFmtId="0" fontId="0" fillId="21" borderId="0" xfId="0" applyNumberFormat="1" applyFont="1" applyFill="1" applyBorder="1" applyAlignment="1" applyProtection="1"/>
    <xf numFmtId="0" fontId="5" fillId="22" borderId="95" xfId="0" applyNumberFormat="1" applyFont="1" applyFill="1" applyBorder="1" applyAlignment="1" applyProtection="1">
      <alignment horizontal="center" vertical="center" wrapText="1"/>
    </xf>
    <xf numFmtId="0" fontId="11" fillId="20" borderId="95" xfId="0" applyNumberFormat="1" applyFont="1" applyFill="1" applyBorder="1" applyAlignment="1" applyProtection="1">
      <alignment horizontal="left" wrapText="1"/>
    </xf>
    <xf numFmtId="0" fontId="5" fillId="14" borderId="95" xfId="0" applyNumberFormat="1" applyFont="1" applyFill="1" applyBorder="1" applyAlignment="1" applyProtection="1">
      <alignment horizontal="left" wrapText="1"/>
    </xf>
    <xf numFmtId="10" fontId="11" fillId="20" borderId="95" xfId="2" applyNumberFormat="1" applyFont="1" applyFill="1" applyBorder="1" applyAlignment="1" applyProtection="1">
      <alignment horizontal="right" wrapText="1"/>
    </xf>
    <xf numFmtId="9" fontId="5" fillId="14" borderId="95" xfId="2" applyFont="1" applyFill="1" applyBorder="1" applyAlignment="1" applyProtection="1">
      <alignment horizontal="right" wrapText="1"/>
    </xf>
    <xf numFmtId="3" fontId="0" fillId="18" borderId="0" xfId="0" applyNumberFormat="1" applyFill="1"/>
    <xf numFmtId="10" fontId="0" fillId="0" borderId="64" xfId="2" applyNumberFormat="1" applyFont="1" applyFill="1" applyBorder="1"/>
    <xf numFmtId="10" fontId="1" fillId="5" borderId="93" xfId="2" applyNumberFormat="1" applyFont="1" applyFill="1" applyBorder="1"/>
    <xf numFmtId="171" fontId="14" fillId="0" borderId="69" xfId="0" applyNumberFormat="1" applyFont="1" applyBorder="1" applyAlignment="1">
      <alignment vertical="top" wrapText="1"/>
    </xf>
    <xf numFmtId="171" fontId="14" fillId="0" borderId="36" xfId="0" applyNumberFormat="1" applyFont="1" applyBorder="1" applyAlignment="1">
      <alignment vertical="top" wrapText="1"/>
    </xf>
    <xf numFmtId="171" fontId="13" fillId="16" borderId="51" xfId="0" applyNumberFormat="1" applyFont="1" applyFill="1" applyBorder="1" applyAlignment="1">
      <alignment horizontal="center" vertical="top" wrapText="1"/>
    </xf>
    <xf numFmtId="171" fontId="14" fillId="0" borderId="73" xfId="0" applyNumberFormat="1" applyFont="1" applyBorder="1" applyAlignment="1">
      <alignment vertical="top" wrapText="1"/>
    </xf>
    <xf numFmtId="171" fontId="14" fillId="0" borderId="72" xfId="0" applyNumberFormat="1" applyFont="1" applyBorder="1" applyAlignment="1">
      <alignment vertical="top" wrapText="1"/>
    </xf>
    <xf numFmtId="171" fontId="14" fillId="0" borderId="71" xfId="0" applyNumberFormat="1" applyFont="1" applyBorder="1" applyAlignment="1">
      <alignment vertical="top" wrapText="1"/>
    </xf>
    <xf numFmtId="0" fontId="1" fillId="0" borderId="0" xfId="0" applyFont="1" applyAlignment="1">
      <alignment horizontal="center" wrapText="1"/>
    </xf>
    <xf numFmtId="0" fontId="9" fillId="0" borderId="0" xfId="0" applyFont="1" applyFill="1" applyAlignment="1">
      <alignment horizontal="center"/>
    </xf>
    <xf numFmtId="170" fontId="11" fillId="20" borderId="95" xfId="0" applyNumberFormat="1" applyFont="1" applyFill="1" applyBorder="1" applyAlignment="1" applyProtection="1">
      <alignment horizontal="right" wrapText="1"/>
    </xf>
    <xf numFmtId="170" fontId="5" fillId="14" borderId="95" xfId="0" applyNumberFormat="1" applyFont="1" applyFill="1" applyBorder="1" applyAlignment="1" applyProtection="1">
      <alignment horizontal="right" wrapText="1"/>
    </xf>
    <xf numFmtId="168" fontId="14" fillId="0" borderId="71" xfId="0" applyNumberFormat="1" applyFont="1" applyBorder="1" applyAlignment="1">
      <alignment vertical="top"/>
    </xf>
    <xf numFmtId="167" fontId="14" fillId="0" borderId="69" xfId="0" applyNumberFormat="1" applyFont="1" applyFill="1" applyBorder="1" applyAlignment="1">
      <alignment vertical="top"/>
    </xf>
    <xf numFmtId="167" fontId="14" fillId="0" borderId="72" xfId="0" applyNumberFormat="1" applyFont="1" applyBorder="1" applyAlignment="1">
      <alignment vertical="top"/>
    </xf>
    <xf numFmtId="167" fontId="13" fillId="16" borderId="51" xfId="0" applyNumberFormat="1" applyFont="1" applyFill="1" applyBorder="1" applyAlignment="1">
      <alignment vertical="top"/>
    </xf>
    <xf numFmtId="167" fontId="14" fillId="0" borderId="69" xfId="0" applyNumberFormat="1" applyFont="1" applyBorder="1" applyAlignment="1">
      <alignment vertical="top"/>
    </xf>
    <xf numFmtId="167" fontId="14" fillId="0" borderId="36" xfId="0" applyNumberFormat="1" applyFont="1" applyBorder="1" applyAlignment="1">
      <alignment vertical="top"/>
    </xf>
    <xf numFmtId="0" fontId="0" fillId="0" borderId="96" xfId="0" applyBorder="1"/>
    <xf numFmtId="0" fontId="0" fillId="0" borderId="97" xfId="0" applyBorder="1"/>
    <xf numFmtId="0" fontId="0" fillId="0" borderId="98" xfId="0" applyBorder="1"/>
    <xf numFmtId="0" fontId="19" fillId="15" borderId="48" xfId="0" applyFont="1" applyFill="1" applyBorder="1" applyAlignment="1">
      <alignment horizontal="center" wrapText="1"/>
    </xf>
    <xf numFmtId="6" fontId="19" fillId="7" borderId="68" xfId="2" applyNumberFormat="1" applyFont="1" applyFill="1" applyBorder="1" applyAlignment="1">
      <alignment vertical="center"/>
    </xf>
    <xf numFmtId="164" fontId="10" fillId="0" borderId="0" xfId="0" applyNumberFormat="1" applyFont="1" applyAlignment="1">
      <alignment horizontal="center"/>
    </xf>
    <xf numFmtId="3" fontId="1" fillId="2" borderId="100" xfId="0" applyNumberFormat="1" applyFont="1" applyFill="1" applyBorder="1"/>
    <xf numFmtId="3" fontId="1" fillId="2" borderId="99" xfId="0" applyNumberFormat="1" applyFont="1" applyFill="1" applyBorder="1"/>
    <xf numFmtId="3" fontId="1" fillId="2" borderId="53" xfId="0" applyNumberFormat="1" applyFont="1" applyFill="1" applyBorder="1"/>
    <xf numFmtId="3" fontId="1" fillId="2" borderId="78" xfId="0" applyNumberFormat="1" applyFont="1" applyFill="1" applyBorder="1"/>
    <xf numFmtId="3" fontId="1" fillId="2" borderId="79" xfId="0" applyNumberFormat="1" applyFont="1" applyFill="1" applyBorder="1"/>
    <xf numFmtId="0" fontId="0" fillId="0" borderId="4" xfId="0" applyFont="1" applyBorder="1"/>
    <xf numFmtId="3" fontId="0" fillId="8" borderId="25" xfId="0" applyNumberFormat="1" applyFont="1" applyFill="1" applyBorder="1"/>
    <xf numFmtId="3" fontId="0" fillId="8" borderId="80" xfId="0" applyNumberFormat="1" applyFont="1" applyFill="1" applyBorder="1"/>
    <xf numFmtId="3" fontId="26" fillId="8" borderId="60" xfId="0" applyNumberFormat="1" applyFont="1" applyFill="1" applyBorder="1" applyAlignment="1">
      <alignment horizontal="right"/>
    </xf>
    <xf numFmtId="0" fontId="0" fillId="0" borderId="2" xfId="0" applyFont="1" applyBorder="1"/>
    <xf numFmtId="3" fontId="0" fillId="8" borderId="26" xfId="0" applyNumberFormat="1" applyFont="1" applyFill="1" applyBorder="1"/>
    <xf numFmtId="3" fontId="0" fillId="8" borderId="81" xfId="0" applyNumberFormat="1" applyFont="1" applyFill="1" applyBorder="1"/>
    <xf numFmtId="3" fontId="26" fillId="8" borderId="77" xfId="0" applyNumberFormat="1" applyFont="1" applyFill="1" applyBorder="1" applyAlignment="1">
      <alignment horizontal="right"/>
    </xf>
    <xf numFmtId="0" fontId="4" fillId="5" borderId="10" xfId="0" applyFont="1" applyFill="1" applyBorder="1" applyAlignment="1">
      <alignment horizontal="center" wrapText="1"/>
    </xf>
    <xf numFmtId="0" fontId="4" fillId="5" borderId="101" xfId="0" applyFont="1" applyFill="1" applyBorder="1" applyAlignment="1">
      <alignment horizontal="center" wrapText="1"/>
    </xf>
    <xf numFmtId="3" fontId="1" fillId="2" borderId="46" xfId="0" applyNumberFormat="1" applyFont="1" applyFill="1" applyBorder="1"/>
    <xf numFmtId="3" fontId="1" fillId="2" borderId="19" xfId="0" applyNumberFormat="1" applyFont="1" applyFill="1" applyBorder="1"/>
    <xf numFmtId="0" fontId="4" fillId="6" borderId="102" xfId="0" applyFont="1" applyFill="1" applyBorder="1" applyAlignment="1">
      <alignment horizontal="center" wrapText="1"/>
    </xf>
    <xf numFmtId="10" fontId="20" fillId="0" borderId="103" xfId="2" applyNumberFormat="1" applyFont="1" applyFill="1" applyBorder="1" applyAlignment="1">
      <alignment vertical="center"/>
    </xf>
    <xf numFmtId="40" fontId="20" fillId="0" borderId="103" xfId="2" applyNumberFormat="1" applyFont="1" applyFill="1" applyBorder="1" applyAlignment="1">
      <alignment vertical="center"/>
    </xf>
    <xf numFmtId="10" fontId="20" fillId="0" borderId="21" xfId="2" applyNumberFormat="1" applyFont="1" applyFill="1" applyBorder="1" applyAlignment="1">
      <alignment vertical="center"/>
    </xf>
    <xf numFmtId="6" fontId="20" fillId="0" borderId="21" xfId="2" applyNumberFormat="1" applyFont="1" applyFill="1" applyBorder="1" applyAlignment="1">
      <alignment vertical="center"/>
    </xf>
    <xf numFmtId="10" fontId="22" fillId="0" borderId="21" xfId="2" applyNumberFormat="1" applyFont="1" applyFill="1" applyBorder="1" applyAlignment="1">
      <alignment vertical="center"/>
    </xf>
    <xf numFmtId="6" fontId="22" fillId="0" borderId="21" xfId="2" applyNumberFormat="1" applyFont="1" applyFill="1" applyBorder="1" applyAlignment="1">
      <alignment vertical="center"/>
    </xf>
    <xf numFmtId="169" fontId="0" fillId="0" borderId="103" xfId="5" applyNumberFormat="1" applyFont="1" applyBorder="1"/>
    <xf numFmtId="169" fontId="0" fillId="0" borderId="21" xfId="0" applyNumberFormat="1" applyFill="1" applyBorder="1"/>
    <xf numFmtId="10" fontId="0" fillId="0" borderId="34" xfId="2" applyNumberFormat="1" applyFont="1" applyFill="1" applyBorder="1"/>
    <xf numFmtId="169" fontId="0" fillId="0" borderId="104" xfId="0" applyNumberFormat="1" applyFill="1" applyBorder="1"/>
    <xf numFmtId="10" fontId="0" fillId="0" borderId="105" xfId="2" applyNumberFormat="1" applyFont="1" applyFill="1" applyBorder="1"/>
    <xf numFmtId="10" fontId="0" fillId="0" borderId="104" xfId="2" applyNumberFormat="1" applyFont="1" applyFill="1" applyBorder="1"/>
    <xf numFmtId="10" fontId="0" fillId="0" borderId="21" xfId="2" applyNumberFormat="1" applyFont="1" applyFill="1" applyBorder="1"/>
    <xf numFmtId="10" fontId="0" fillId="0" borderId="103" xfId="2" applyNumberFormat="1" applyFont="1" applyFill="1" applyBorder="1"/>
    <xf numFmtId="0" fontId="1" fillId="0" borderId="41" xfId="0" applyFont="1" applyFill="1" applyBorder="1" applyAlignment="1">
      <alignment horizontal="center" vertical="center"/>
    </xf>
    <xf numFmtId="165" fontId="2" fillId="0" borderId="106" xfId="0" applyNumberFormat="1" applyFont="1" applyBorder="1" applyAlignment="1">
      <alignment horizontal="right"/>
    </xf>
    <xf numFmtId="165" fontId="2" fillId="0" borderId="107" xfId="0" applyNumberFormat="1" applyFont="1" applyBorder="1" applyAlignment="1">
      <alignment horizontal="right"/>
    </xf>
    <xf numFmtId="165" fontId="2" fillId="0" borderId="24" xfId="0" applyNumberFormat="1" applyFont="1" applyBorder="1" applyAlignment="1">
      <alignment horizontal="right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wrapText="1"/>
    </xf>
    <xf numFmtId="0" fontId="5" fillId="0" borderId="0" xfId="0" applyFont="1" applyFill="1" applyBorder="1" applyAlignment="1">
      <alignment horizontal="center" wrapText="1"/>
    </xf>
    <xf numFmtId="3" fontId="1" fillId="0" borderId="0" xfId="0" applyNumberFormat="1" applyFont="1" applyFill="1" applyBorder="1"/>
    <xf numFmtId="3" fontId="1" fillId="0" borderId="0" xfId="0" applyNumberFormat="1" applyFont="1" applyFill="1" applyBorder="1" applyAlignment="1">
      <alignment horizontal="right"/>
    </xf>
    <xf numFmtId="0" fontId="1" fillId="0" borderId="0" xfId="0" applyFont="1" applyFill="1" applyBorder="1"/>
    <xf numFmtId="3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0" fontId="1" fillId="0" borderId="82" xfId="0" applyFont="1" applyFill="1" applyBorder="1" applyAlignment="1">
      <alignment horizontal="center" vertical="center"/>
    </xf>
    <xf numFmtId="168" fontId="2" fillId="0" borderId="106" xfId="0" applyNumberFormat="1" applyFont="1" applyBorder="1" applyAlignment="1">
      <alignment horizontal="right"/>
    </xf>
    <xf numFmtId="168" fontId="2" fillId="0" borderId="107" xfId="0" applyNumberFormat="1" applyFont="1" applyBorder="1" applyAlignment="1">
      <alignment horizontal="right"/>
    </xf>
    <xf numFmtId="168" fontId="2" fillId="0" borderId="24" xfId="0" applyNumberFormat="1" applyFont="1" applyBorder="1" applyAlignment="1">
      <alignment horizontal="right"/>
    </xf>
    <xf numFmtId="0" fontId="21" fillId="0" borderId="108" xfId="0" applyFont="1" applyFill="1" applyBorder="1" applyAlignment="1">
      <alignment vertical="center"/>
    </xf>
    <xf numFmtId="10" fontId="20" fillId="0" borderId="104" xfId="2" applyNumberFormat="1" applyFont="1" applyFill="1" applyBorder="1" applyAlignment="1">
      <alignment vertical="center"/>
    </xf>
    <xf numFmtId="10" fontId="22" fillId="0" borderId="104" xfId="2" applyNumberFormat="1" applyFont="1" applyFill="1" applyBorder="1" applyAlignment="1">
      <alignment vertical="center"/>
    </xf>
    <xf numFmtId="6" fontId="22" fillId="0" borderId="105" xfId="2" applyNumberFormat="1" applyFont="1" applyFill="1" applyBorder="1" applyAlignment="1">
      <alignment vertical="center"/>
    </xf>
    <xf numFmtId="0" fontId="19" fillId="0" borderId="20" xfId="0" applyFont="1" applyFill="1" applyBorder="1" applyAlignment="1">
      <alignment vertical="center"/>
    </xf>
    <xf numFmtId="170" fontId="20" fillId="0" borderId="21" xfId="2" applyNumberFormat="1" applyFont="1" applyFill="1" applyBorder="1" applyAlignment="1">
      <alignment vertical="center"/>
    </xf>
    <xf numFmtId="6" fontId="20" fillId="0" borderId="34" xfId="2" applyNumberFormat="1" applyFont="1" applyFill="1" applyBorder="1" applyAlignment="1">
      <alignment vertical="center"/>
    </xf>
    <xf numFmtId="0" fontId="21" fillId="0" borderId="20" xfId="0" applyFont="1" applyFill="1" applyBorder="1" applyAlignment="1">
      <alignment vertical="center"/>
    </xf>
    <xf numFmtId="6" fontId="22" fillId="0" borderId="34" xfId="2" applyNumberFormat="1" applyFont="1" applyFill="1" applyBorder="1" applyAlignment="1">
      <alignment vertical="center"/>
    </xf>
    <xf numFmtId="170" fontId="20" fillId="0" borderId="103" xfId="2" applyNumberFormat="1" applyFont="1" applyFill="1" applyBorder="1" applyAlignment="1">
      <alignment vertical="center"/>
    </xf>
    <xf numFmtId="170" fontId="11" fillId="0" borderId="109" xfId="0" applyNumberFormat="1" applyFont="1" applyFill="1" applyBorder="1" applyAlignment="1" applyProtection="1">
      <alignment horizontal="right" wrapText="1"/>
    </xf>
    <xf numFmtId="170" fontId="11" fillId="0" borderId="110" xfId="0" applyNumberFormat="1" applyFont="1" applyFill="1" applyBorder="1" applyAlignment="1" applyProtection="1">
      <alignment horizontal="right" wrapText="1"/>
    </xf>
    <xf numFmtId="170" fontId="11" fillId="0" borderId="111" xfId="0" applyNumberFormat="1" applyFont="1" applyFill="1" applyBorder="1" applyAlignment="1" applyProtection="1">
      <alignment horizontal="right" wrapText="1"/>
    </xf>
    <xf numFmtId="170" fontId="11" fillId="0" borderId="95" xfId="0" applyNumberFormat="1" applyFont="1" applyFill="1" applyBorder="1" applyAlignment="1" applyProtection="1">
      <alignment horizontal="right" wrapText="1"/>
    </xf>
    <xf numFmtId="169" fontId="0" fillId="0" borderId="104" xfId="5" applyNumberFormat="1" applyFont="1" applyBorder="1"/>
    <xf numFmtId="169" fontId="0" fillId="0" borderId="21" xfId="5" applyNumberFormat="1" applyFont="1" applyBorder="1"/>
    <xf numFmtId="170" fontId="11" fillId="8" borderId="95" xfId="0" applyNumberFormat="1" applyFont="1" applyFill="1" applyBorder="1" applyAlignment="1" applyProtection="1">
      <alignment horizontal="right" wrapText="1"/>
    </xf>
    <xf numFmtId="170" fontId="5" fillId="8" borderId="95" xfId="0" applyNumberFormat="1" applyFont="1" applyFill="1" applyBorder="1" applyAlignment="1" applyProtection="1">
      <alignment horizontal="right" wrapText="1"/>
    </xf>
    <xf numFmtId="169" fontId="0" fillId="0" borderId="21" xfId="0" applyNumberFormat="1" applyBorder="1" applyAlignment="1">
      <alignment horizontal="center"/>
    </xf>
    <xf numFmtId="0" fontId="0" fillId="0" borderId="112" xfId="0" applyBorder="1" applyAlignment="1">
      <alignment horizontal="center"/>
    </xf>
    <xf numFmtId="3" fontId="1" fillId="5" borderId="93" xfId="2" applyNumberFormat="1" applyFont="1" applyFill="1" applyBorder="1"/>
    <xf numFmtId="169" fontId="1" fillId="5" borderId="93" xfId="2" applyNumberFormat="1" applyFont="1" applyFill="1" applyBorder="1"/>
    <xf numFmtId="172" fontId="0" fillId="0" borderId="21" xfId="0" applyNumberFormat="1" applyBorder="1"/>
    <xf numFmtId="0" fontId="4" fillId="0" borderId="0" xfId="0" applyFont="1" applyAlignment="1">
      <alignment horizontal="center"/>
    </xf>
    <xf numFmtId="0" fontId="1" fillId="4" borderId="59" xfId="0" applyFont="1" applyFill="1" applyBorder="1" applyAlignment="1">
      <alignment horizontal="center" wrapText="1"/>
    </xf>
    <xf numFmtId="169" fontId="0" fillId="0" borderId="113" xfId="5" applyNumberFormat="1" applyFont="1" applyBorder="1"/>
    <xf numFmtId="38" fontId="11" fillId="20" borderId="21" xfId="0" applyNumberFormat="1" applyFont="1" applyFill="1" applyBorder="1" applyAlignment="1" applyProtection="1">
      <alignment horizontal="right" wrapText="1"/>
    </xf>
    <xf numFmtId="38" fontId="11" fillId="20" borderId="103" xfId="0" applyNumberFormat="1" applyFont="1" applyFill="1" applyBorder="1" applyAlignment="1" applyProtection="1">
      <alignment horizontal="right" wrapText="1"/>
    </xf>
    <xf numFmtId="38" fontId="1" fillId="5" borderId="94" xfId="0" applyNumberFormat="1" applyFont="1" applyFill="1" applyBorder="1"/>
    <xf numFmtId="10" fontId="11" fillId="20" borderId="115" xfId="0" applyNumberFormat="1" applyFont="1" applyFill="1" applyBorder="1" applyAlignment="1" applyProtection="1">
      <alignment horizontal="right" wrapText="1"/>
    </xf>
    <xf numFmtId="10" fontId="1" fillId="5" borderId="94" xfId="0" applyNumberFormat="1" applyFont="1" applyFill="1" applyBorder="1"/>
    <xf numFmtId="10" fontId="11" fillId="20" borderId="103" xfId="0" applyNumberFormat="1" applyFont="1" applyFill="1" applyBorder="1" applyAlignment="1" applyProtection="1">
      <alignment horizontal="right" wrapText="1"/>
    </xf>
    <xf numFmtId="4" fontId="11" fillId="20" borderId="115" xfId="0" applyNumberFormat="1" applyFont="1" applyFill="1" applyBorder="1" applyAlignment="1" applyProtection="1">
      <alignment horizontal="right" wrapText="1"/>
    </xf>
    <xf numFmtId="4" fontId="1" fillId="5" borderId="94" xfId="0" applyNumberFormat="1" applyFont="1" applyFill="1" applyBorder="1"/>
    <xf numFmtId="4" fontId="11" fillId="20" borderId="103" xfId="0" applyNumberFormat="1" applyFont="1" applyFill="1" applyBorder="1" applyAlignment="1" applyProtection="1">
      <alignment horizontal="right" wrapText="1"/>
    </xf>
    <xf numFmtId="43" fontId="0" fillId="0" borderId="84" xfId="5" applyNumberFormat="1" applyFont="1" applyBorder="1"/>
    <xf numFmtId="43" fontId="1" fillId="5" borderId="94" xfId="0" applyNumberFormat="1" applyFont="1" applyFill="1" applyBorder="1"/>
    <xf numFmtId="43" fontId="0" fillId="0" borderId="103" xfId="5" applyNumberFormat="1" applyFont="1" applyBorder="1"/>
    <xf numFmtId="43" fontId="0" fillId="0" borderId="102" xfId="5" applyNumberFormat="1" applyFont="1" applyBorder="1"/>
    <xf numFmtId="39" fontId="1" fillId="5" borderId="67" xfId="0" applyNumberFormat="1" applyFont="1" applyFill="1" applyBorder="1"/>
    <xf numFmtId="0" fontId="1" fillId="4" borderId="19" xfId="0" applyFont="1" applyFill="1" applyBorder="1" applyAlignment="1">
      <alignment horizontal="center" wrapText="1"/>
    </xf>
    <xf numFmtId="10" fontId="0" fillId="0" borderId="31" xfId="2" applyNumberFormat="1" applyFont="1" applyFill="1" applyBorder="1"/>
    <xf numFmtId="10" fontId="0" fillId="0" borderId="22" xfId="2" applyNumberFormat="1" applyFont="1" applyFill="1" applyBorder="1"/>
    <xf numFmtId="10" fontId="1" fillId="5" borderId="36" xfId="2" applyNumberFormat="1" applyFont="1" applyFill="1" applyBorder="1"/>
    <xf numFmtId="0" fontId="1" fillId="0" borderId="0" xfId="0" applyFont="1" applyAlignment="1">
      <alignment horizontal="right"/>
    </xf>
    <xf numFmtId="44" fontId="1" fillId="0" borderId="0" xfId="0" applyNumberFormat="1" applyFont="1"/>
    <xf numFmtId="167" fontId="1" fillId="0" borderId="0" xfId="0" applyNumberFormat="1" applyFont="1" applyAlignment="1">
      <alignment horizontal="center"/>
    </xf>
    <xf numFmtId="44" fontId="4" fillId="9" borderId="0" xfId="1" applyNumberFormat="1" applyFont="1" applyFill="1"/>
    <xf numFmtId="0" fontId="27" fillId="0" borderId="28" xfId="0" applyFont="1" applyBorder="1" applyAlignment="1">
      <alignment horizontal="center"/>
    </xf>
    <xf numFmtId="43" fontId="0" fillId="0" borderId="115" xfId="0" applyNumberFormat="1" applyFill="1" applyBorder="1"/>
    <xf numFmtId="43" fontId="0" fillId="0" borderId="103" xfId="0" applyNumberFormat="1" applyFill="1" applyBorder="1"/>
    <xf numFmtId="43" fontId="1" fillId="5" borderId="67" xfId="0" applyNumberFormat="1" applyFont="1" applyFill="1" applyBorder="1"/>
    <xf numFmtId="3" fontId="0" fillId="0" borderId="23" xfId="0" applyNumberFormat="1" applyFill="1" applyBorder="1" applyAlignment="1">
      <alignment horizontal="right" indent="1"/>
    </xf>
    <xf numFmtId="3" fontId="0" fillId="0" borderId="122" xfId="0" applyNumberFormat="1" applyFill="1" applyBorder="1" applyAlignment="1">
      <alignment horizontal="right" indent="1"/>
    </xf>
    <xf numFmtId="10" fontId="0" fillId="0" borderId="123" xfId="2" applyNumberFormat="1" applyFont="1" applyFill="1" applyBorder="1"/>
    <xf numFmtId="10" fontId="1" fillId="5" borderId="67" xfId="2" applyNumberFormat="1" applyFont="1" applyFill="1" applyBorder="1"/>
    <xf numFmtId="0" fontId="1" fillId="3" borderId="23" xfId="0" quotePrefix="1" applyFont="1" applyFill="1" applyBorder="1" applyAlignment="1">
      <alignment horizontal="center" wrapText="1"/>
    </xf>
    <xf numFmtId="3" fontId="1" fillId="2" borderId="23" xfId="0" applyNumberFormat="1" applyFont="1" applyFill="1" applyBorder="1"/>
    <xf numFmtId="0" fontId="0" fillId="0" borderId="124" xfId="0" applyBorder="1"/>
    <xf numFmtId="0" fontId="1" fillId="5" borderId="94" xfId="0" applyFont="1" applyFill="1" applyBorder="1"/>
    <xf numFmtId="0" fontId="0" fillId="0" borderId="21" xfId="0" applyBorder="1"/>
    <xf numFmtId="168" fontId="0" fillId="0" borderId="0" xfId="0" applyNumberFormat="1"/>
    <xf numFmtId="0" fontId="18" fillId="17" borderId="114" xfId="0" applyFont="1" applyFill="1" applyBorder="1" applyAlignment="1">
      <alignment horizontal="center"/>
    </xf>
    <xf numFmtId="10" fontId="9" fillId="18" borderId="21" xfId="0" applyNumberFormat="1" applyFont="1" applyFill="1" applyBorder="1"/>
    <xf numFmtId="0" fontId="1" fillId="4" borderId="21" xfId="0" applyFont="1" applyFill="1" applyBorder="1" applyAlignment="1">
      <alignment horizontal="center" wrapText="1"/>
    </xf>
    <xf numFmtId="169" fontId="1" fillId="0" borderId="21" xfId="0" applyNumberFormat="1" applyFont="1" applyFill="1" applyBorder="1"/>
    <xf numFmtId="169" fontId="0" fillId="0" borderId="103" xfId="0" applyNumberFormat="1" applyFill="1" applyBorder="1"/>
    <xf numFmtId="6" fontId="2" fillId="0" borderId="37" xfId="0" applyNumberFormat="1" applyFont="1" applyFill="1" applyBorder="1" applyAlignment="1">
      <alignment horizontal="right"/>
    </xf>
    <xf numFmtId="168" fontId="2" fillId="0" borderId="61" xfId="0" applyNumberFormat="1" applyFont="1" applyFill="1" applyBorder="1" applyAlignment="1">
      <alignment horizontal="right"/>
    </xf>
    <xf numFmtId="0" fontId="0" fillId="0" borderId="73" xfId="0" applyBorder="1"/>
    <xf numFmtId="0" fontId="1" fillId="4" borderId="41" xfId="0" applyFont="1" applyFill="1" applyBorder="1" applyAlignment="1">
      <alignment horizontal="center" wrapText="1"/>
    </xf>
    <xf numFmtId="10" fontId="0" fillId="0" borderId="125" xfId="0" applyNumberFormat="1" applyBorder="1"/>
    <xf numFmtId="10" fontId="0" fillId="0" borderId="34" xfId="0" applyNumberFormat="1" applyBorder="1"/>
    <xf numFmtId="10" fontId="0" fillId="5" borderId="126" xfId="0" applyNumberFormat="1" applyFill="1" applyBorder="1"/>
    <xf numFmtId="3" fontId="0" fillId="0" borderId="0" xfId="0" applyNumberFormat="1"/>
    <xf numFmtId="0" fontId="1" fillId="4" borderId="48" xfId="0" applyFont="1" applyFill="1" applyBorder="1" applyAlignment="1">
      <alignment horizontal="center" wrapText="1"/>
    </xf>
    <xf numFmtId="10" fontId="0" fillId="0" borderId="20" xfId="0" applyNumberFormat="1" applyBorder="1"/>
    <xf numFmtId="172" fontId="0" fillId="0" borderId="34" xfId="0" applyNumberFormat="1" applyBorder="1"/>
    <xf numFmtId="10" fontId="0" fillId="0" borderId="127" xfId="0" applyNumberFormat="1" applyBorder="1"/>
    <xf numFmtId="172" fontId="0" fillId="0" borderId="128" xfId="0" applyNumberFormat="1" applyBorder="1"/>
    <xf numFmtId="10" fontId="0" fillId="5" borderId="129" xfId="0" applyNumberFormat="1" applyFill="1" applyBorder="1"/>
    <xf numFmtId="172" fontId="0" fillId="5" borderId="126" xfId="0" applyNumberFormat="1" applyFill="1" applyBorder="1"/>
    <xf numFmtId="0" fontId="0" fillId="0" borderId="130" xfId="0" applyBorder="1"/>
    <xf numFmtId="0" fontId="0" fillId="0" borderId="20" xfId="0" applyBorder="1"/>
    <xf numFmtId="3" fontId="0" fillId="0" borderId="116" xfId="0" applyNumberFormat="1" applyBorder="1"/>
    <xf numFmtId="3" fontId="0" fillId="0" borderId="117" xfId="0" applyNumberFormat="1" applyBorder="1"/>
    <xf numFmtId="3" fontId="0" fillId="0" borderId="118" xfId="0" applyNumberFormat="1" applyBorder="1"/>
    <xf numFmtId="3" fontId="0" fillId="0" borderId="119" xfId="0" applyNumberFormat="1" applyBorder="1"/>
    <xf numFmtId="3" fontId="0" fillId="0" borderId="120" xfId="0" applyNumberFormat="1" applyBorder="1"/>
    <xf numFmtId="3" fontId="0" fillId="0" borderId="121" xfId="0" applyNumberFormat="1" applyBorder="1"/>
    <xf numFmtId="3" fontId="0" fillId="0" borderId="13" xfId="0" applyNumberFormat="1" applyBorder="1"/>
    <xf numFmtId="3" fontId="0" fillId="0" borderId="12" xfId="0" applyNumberFormat="1" applyBorder="1"/>
    <xf numFmtId="3" fontId="0" fillId="0" borderId="11" xfId="0" applyNumberFormat="1" applyBorder="1"/>
    <xf numFmtId="3" fontId="0" fillId="0" borderId="131" xfId="0" applyNumberFormat="1" applyBorder="1"/>
    <xf numFmtId="3" fontId="0" fillId="0" borderId="132" xfId="0" applyNumberFormat="1" applyBorder="1"/>
    <xf numFmtId="3" fontId="0" fillId="0" borderId="133" xfId="0" applyNumberFormat="1" applyBorder="1"/>
    <xf numFmtId="3" fontId="0" fillId="0" borderId="107" xfId="0" applyNumberFormat="1" applyBorder="1"/>
    <xf numFmtId="3" fontId="0" fillId="0" borderId="37" xfId="0" applyNumberFormat="1" applyBorder="1"/>
    <xf numFmtId="3" fontId="0" fillId="0" borderId="134" xfId="0" applyNumberFormat="1" applyBorder="1"/>
    <xf numFmtId="3" fontId="0" fillId="0" borderId="21" xfId="0" applyNumberFormat="1" applyBorder="1" applyAlignment="1">
      <alignment horizontal="right"/>
    </xf>
    <xf numFmtId="3" fontId="1" fillId="5" borderId="135" xfId="0" applyNumberFormat="1" applyFont="1" applyFill="1" applyBorder="1"/>
    <xf numFmtId="3" fontId="0" fillId="0" borderId="136" xfId="0" applyNumberFormat="1" applyBorder="1"/>
    <xf numFmtId="3" fontId="0" fillId="0" borderId="0" xfId="0" applyNumberFormat="1" applyBorder="1"/>
    <xf numFmtId="172" fontId="0" fillId="0" borderId="0" xfId="0" applyNumberFormat="1" applyBorder="1"/>
    <xf numFmtId="169" fontId="0" fillId="0" borderId="0" xfId="0" applyNumberFormat="1" applyBorder="1"/>
    <xf numFmtId="172" fontId="0" fillId="0" borderId="73" xfId="0" applyNumberFormat="1" applyBorder="1"/>
    <xf numFmtId="3" fontId="1" fillId="5" borderId="137" xfId="0" applyNumberFormat="1" applyFont="1" applyFill="1" applyBorder="1"/>
    <xf numFmtId="3" fontId="0" fillId="0" borderId="20" xfId="0" applyNumberFormat="1" applyBorder="1"/>
    <xf numFmtId="3" fontId="0" fillId="0" borderId="21" xfId="0" applyNumberFormat="1" applyBorder="1"/>
    <xf numFmtId="169" fontId="0" fillId="0" borderId="21" xfId="0" applyNumberFormat="1" applyBorder="1"/>
    <xf numFmtId="0" fontId="1" fillId="4" borderId="46" xfId="0" applyFont="1" applyFill="1" applyBorder="1" applyAlignment="1">
      <alignment wrapText="1"/>
    </xf>
    <xf numFmtId="0" fontId="1" fillId="4" borderId="47" xfId="0" applyFont="1" applyFill="1" applyBorder="1" applyAlignment="1">
      <alignment wrapText="1"/>
    </xf>
    <xf numFmtId="10" fontId="1" fillId="4" borderId="47" xfId="0" applyNumberFormat="1" applyFont="1" applyFill="1" applyBorder="1" applyAlignment="1">
      <alignment wrapText="1"/>
    </xf>
    <xf numFmtId="0" fontId="1" fillId="4" borderId="47" xfId="0" applyFont="1" applyFill="1" applyBorder="1"/>
    <xf numFmtId="0" fontId="1" fillId="4" borderId="48" xfId="0" applyFont="1" applyFill="1" applyBorder="1" applyAlignment="1">
      <alignment wrapText="1"/>
    </xf>
    <xf numFmtId="169" fontId="1" fillId="5" borderId="21" xfId="0" applyNumberFormat="1" applyFont="1" applyFill="1" applyBorder="1"/>
    <xf numFmtId="169" fontId="1" fillId="5" borderId="103" xfId="0" applyNumberFormat="1" applyFont="1" applyFill="1" applyBorder="1"/>
    <xf numFmtId="164" fontId="1" fillId="3" borderId="58" xfId="0" applyNumberFormat="1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wrapText="1"/>
    </xf>
    <xf numFmtId="0" fontId="9" fillId="15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6" borderId="30" xfId="0" applyFont="1" applyFill="1" applyBorder="1" applyAlignment="1">
      <alignment horizontal="centerContinuous"/>
    </xf>
    <xf numFmtId="0" fontId="1" fillId="6" borderId="32" xfId="0" applyFont="1" applyFill="1" applyBorder="1" applyAlignment="1">
      <alignment horizontal="centerContinuous"/>
    </xf>
    <xf numFmtId="0" fontId="1" fillId="5" borderId="30" xfId="0" applyFont="1" applyFill="1" applyBorder="1" applyAlignment="1">
      <alignment horizontal="centerContinuous" wrapText="1"/>
    </xf>
    <xf numFmtId="0" fontId="1" fillId="5" borderId="32" xfId="0" applyFont="1" applyFill="1" applyBorder="1" applyAlignment="1">
      <alignment horizontal="centerContinuous" wrapText="1"/>
    </xf>
    <xf numFmtId="0" fontId="1" fillId="4" borderId="30" xfId="0" applyFont="1" applyFill="1" applyBorder="1" applyAlignment="1">
      <alignment horizontal="centerContinuous" wrapText="1"/>
    </xf>
    <xf numFmtId="0" fontId="1" fillId="4" borderId="31" xfId="0" applyFont="1" applyFill="1" applyBorder="1" applyAlignment="1">
      <alignment horizontal="centerContinuous" wrapText="1"/>
    </xf>
    <xf numFmtId="0" fontId="1" fillId="4" borderId="32" xfId="0" applyFont="1" applyFill="1" applyBorder="1" applyAlignment="1">
      <alignment horizontal="centerContinuous" wrapText="1"/>
    </xf>
    <xf numFmtId="0" fontId="4" fillId="4" borderId="17" xfId="0" applyFont="1" applyFill="1" applyBorder="1" applyAlignment="1">
      <alignment horizontal="centerContinuous"/>
    </xf>
    <xf numFmtId="0" fontId="4" fillId="4" borderId="18" xfId="0" applyFont="1" applyFill="1" applyBorder="1" applyAlignment="1">
      <alignment horizontal="centerContinuous"/>
    </xf>
    <xf numFmtId="0" fontId="4" fillId="4" borderId="19" xfId="0" applyFont="1" applyFill="1" applyBorder="1" applyAlignment="1">
      <alignment horizontal="centerContinuous"/>
    </xf>
    <xf numFmtId="0" fontId="4" fillId="5" borderId="17" xfId="0" applyFont="1" applyFill="1" applyBorder="1" applyAlignment="1">
      <alignment horizontal="centerContinuous" wrapText="1"/>
    </xf>
    <xf numFmtId="0" fontId="4" fillId="5" borderId="19" xfId="0" applyFont="1" applyFill="1" applyBorder="1" applyAlignment="1">
      <alignment horizontal="centerContinuous" wrapText="1"/>
    </xf>
    <xf numFmtId="0" fontId="4" fillId="6" borderId="17" xfId="0" applyFont="1" applyFill="1" applyBorder="1" applyAlignment="1">
      <alignment horizontal="centerContinuous"/>
    </xf>
    <xf numFmtId="0" fontId="4" fillId="6" borderId="18" xfId="0" applyFont="1" applyFill="1" applyBorder="1" applyAlignment="1">
      <alignment horizontal="centerContinuous"/>
    </xf>
    <xf numFmtId="0" fontId="27" fillId="0" borderId="8" xfId="0" applyFont="1" applyBorder="1" applyAlignment="1">
      <alignment horizontal="centerContinuous"/>
    </xf>
    <xf numFmtId="0" fontId="27" fillId="0" borderId="15" xfId="0" applyFont="1" applyBorder="1" applyAlignment="1">
      <alignment horizontal="centerContinuous"/>
    </xf>
    <xf numFmtId="0" fontId="27" fillId="0" borderId="7" xfId="0" applyFont="1" applyBorder="1" applyAlignment="1">
      <alignment horizontal="centerContinuous"/>
    </xf>
    <xf numFmtId="0" fontId="1" fillId="4" borderId="8" xfId="0" applyFont="1" applyFill="1" applyBorder="1" applyAlignment="1">
      <alignment horizontal="centerContinuous" wrapText="1"/>
    </xf>
    <xf numFmtId="0" fontId="1" fillId="4" borderId="7" xfId="0" applyFont="1" applyFill="1" applyBorder="1" applyAlignment="1">
      <alignment horizontal="centerContinuous" wrapText="1"/>
    </xf>
    <xf numFmtId="0" fontId="4" fillId="5" borderId="8" xfId="0" applyFont="1" applyFill="1" applyBorder="1" applyAlignment="1">
      <alignment horizontal="centerContinuous" wrapText="1"/>
    </xf>
    <xf numFmtId="0" fontId="4" fillId="5" borderId="15" xfId="0" applyFont="1" applyFill="1" applyBorder="1" applyAlignment="1">
      <alignment horizontal="centerContinuous" wrapText="1"/>
    </xf>
    <xf numFmtId="0" fontId="4" fillId="6" borderId="47" xfId="0" applyFont="1" applyFill="1" applyBorder="1" applyAlignment="1">
      <alignment horizontal="centerContinuous"/>
    </xf>
    <xf numFmtId="164" fontId="9" fillId="0" borderId="0" xfId="0" applyNumberFormat="1" applyFont="1" applyAlignment="1">
      <alignment horizontal="centerContinuous"/>
    </xf>
    <xf numFmtId="164" fontId="10" fillId="0" borderId="0" xfId="0" applyNumberFormat="1" applyFont="1" applyAlignment="1">
      <alignment horizontal="centerContinuous"/>
    </xf>
    <xf numFmtId="0" fontId="7" fillId="12" borderId="46" xfId="0" applyFont="1" applyFill="1" applyBorder="1" applyAlignment="1">
      <alignment horizontal="centerContinuous"/>
    </xf>
    <xf numFmtId="0" fontId="7" fillId="12" borderId="47" xfId="0" applyFont="1" applyFill="1" applyBorder="1" applyAlignment="1">
      <alignment horizontal="centerContinuous"/>
    </xf>
    <xf numFmtId="0" fontId="7" fillId="12" borderId="52" xfId="0" applyFont="1" applyFill="1" applyBorder="1" applyAlignment="1">
      <alignment horizontal="centerContinuous"/>
    </xf>
    <xf numFmtId="0" fontId="7" fillId="12" borderId="17" xfId="0" applyFont="1" applyFill="1" applyBorder="1" applyAlignment="1">
      <alignment horizontal="centerContinuous"/>
    </xf>
    <xf numFmtId="0" fontId="7" fillId="12" borderId="19" xfId="0" applyFont="1" applyFill="1" applyBorder="1" applyAlignment="1">
      <alignment horizontal="centerContinuous"/>
    </xf>
    <xf numFmtId="0" fontId="25" fillId="0" borderId="0" xfId="0" applyFont="1" applyAlignment="1">
      <alignment horizontal="centerContinuous"/>
    </xf>
    <xf numFmtId="0" fontId="24" fillId="20" borderId="0" xfId="0" applyNumberFormat="1" applyFont="1" applyFill="1" applyBorder="1" applyAlignment="1" applyProtection="1">
      <alignment wrapText="1"/>
    </xf>
    <xf numFmtId="0" fontId="24" fillId="20" borderId="0" xfId="0" applyNumberFormat="1" applyFont="1" applyFill="1" applyBorder="1" applyAlignment="1" applyProtection="1">
      <alignment horizontal="centerContinuous" wrapText="1"/>
    </xf>
    <xf numFmtId="0" fontId="4" fillId="0" borderId="0" xfId="0" applyFont="1" applyAlignment="1">
      <alignment horizontal="centerContinuous"/>
    </xf>
    <xf numFmtId="0" fontId="9" fillId="0" borderId="0" xfId="0" applyFont="1" applyAlignment="1">
      <alignment horizontal="centerContinuous"/>
    </xf>
    <xf numFmtId="164" fontId="27" fillId="0" borderId="8" xfId="0" applyNumberFormat="1" applyFont="1" applyBorder="1" applyAlignment="1">
      <alignment horizontal="centerContinuous" vertical="top" wrapText="1"/>
    </xf>
    <xf numFmtId="0" fontId="28" fillId="0" borderId="7" xfId="0" applyFont="1" applyBorder="1" applyAlignment="1">
      <alignment horizontal="centerContinuous" vertical="top" wrapText="1"/>
    </xf>
    <xf numFmtId="0" fontId="27" fillId="0" borderId="8" xfId="0" applyFont="1" applyBorder="1" applyAlignment="1">
      <alignment horizontal="centerContinuous" vertical="center"/>
    </xf>
    <xf numFmtId="0" fontId="28" fillId="0" borderId="15" xfId="0" applyFont="1" applyBorder="1" applyAlignment="1">
      <alignment horizontal="centerContinuous" vertical="center"/>
    </xf>
    <xf numFmtId="0" fontId="28" fillId="0" borderId="7" xfId="0" applyFont="1" applyBorder="1" applyAlignment="1">
      <alignment horizontal="centerContinuous" vertical="center"/>
    </xf>
    <xf numFmtId="0" fontId="1" fillId="3" borderId="47" xfId="0" applyFont="1" applyFill="1" applyBorder="1" applyAlignment="1"/>
    <xf numFmtId="0" fontId="16" fillId="0" borderId="0" xfId="0" applyFont="1" applyAlignment="1">
      <alignment horizontal="centerContinuous" wrapText="1"/>
    </xf>
    <xf numFmtId="0" fontId="17" fillId="0" borderId="0" xfId="0" applyFont="1" applyAlignment="1">
      <alignment horizontal="centerContinuous" wrapText="1"/>
    </xf>
    <xf numFmtId="0" fontId="7" fillId="12" borderId="18" xfId="0" applyFont="1" applyFill="1" applyBorder="1" applyAlignment="1">
      <alignment horizontal="centerContinuous"/>
    </xf>
    <xf numFmtId="0" fontId="4" fillId="5" borderId="16" xfId="0" applyFont="1" applyFill="1" applyBorder="1" applyAlignment="1">
      <alignment horizontal="centerContinuous" wrapText="1"/>
    </xf>
    <xf numFmtId="0" fontId="4" fillId="5" borderId="51" xfId="0" applyFont="1" applyFill="1" applyBorder="1" applyAlignment="1">
      <alignment horizontal="centerContinuous" wrapText="1"/>
    </xf>
    <xf numFmtId="0" fontId="4" fillId="6" borderId="16" xfId="0" applyFont="1" applyFill="1" applyBorder="1" applyAlignment="1">
      <alignment horizontal="centerContinuous"/>
    </xf>
    <xf numFmtId="0" fontId="4" fillId="6" borderId="14" xfId="0" applyFont="1" applyFill="1" applyBorder="1" applyAlignment="1">
      <alignment horizontal="centerContinuous"/>
    </xf>
    <xf numFmtId="0" fontId="4" fillId="6" borderId="51" xfId="0" applyFont="1" applyFill="1" applyBorder="1" applyAlignment="1">
      <alignment horizontal="centerContinuous"/>
    </xf>
    <xf numFmtId="0" fontId="1" fillId="6" borderId="31" xfId="0" applyFont="1" applyFill="1" applyBorder="1" applyAlignment="1">
      <alignment horizontal="centerContinuous"/>
    </xf>
    <xf numFmtId="0" fontId="1" fillId="5" borderId="17" xfId="0" applyFont="1" applyFill="1" applyBorder="1" applyAlignment="1">
      <alignment horizontal="centerContinuous" wrapText="1"/>
    </xf>
    <xf numFmtId="0" fontId="1" fillId="5" borderId="18" xfId="0" applyFont="1" applyFill="1" applyBorder="1" applyAlignment="1">
      <alignment horizontal="centerContinuous" wrapText="1"/>
    </xf>
    <xf numFmtId="0" fontId="10" fillId="0" borderId="0" xfId="0" applyFont="1" applyAlignment="1">
      <alignment horizontal="centerContinuous" wrapText="1"/>
    </xf>
    <xf numFmtId="164" fontId="1" fillId="3" borderId="10" xfId="0" applyNumberFormat="1" applyFont="1" applyFill="1" applyBorder="1" applyAlignment="1">
      <alignment wrapText="1"/>
    </xf>
    <xf numFmtId="164" fontId="1" fillId="3" borderId="10" xfId="0" applyNumberFormat="1" applyFont="1" applyFill="1" applyBorder="1" applyAlignment="1">
      <alignment horizontal="centerContinuous" wrapText="1"/>
    </xf>
    <xf numFmtId="0" fontId="1" fillId="3" borderId="51" xfId="0" applyFont="1" applyFill="1" applyBorder="1" applyAlignment="1">
      <alignment wrapText="1"/>
    </xf>
    <xf numFmtId="164" fontId="1" fillId="3" borderId="58" xfId="0" applyNumberFormat="1" applyFont="1" applyFill="1" applyBorder="1" applyAlignment="1">
      <alignment wrapText="1"/>
    </xf>
    <xf numFmtId="0" fontId="1" fillId="3" borderId="41" xfId="0" applyFont="1" applyFill="1" applyBorder="1" applyAlignment="1">
      <alignment wrapText="1"/>
    </xf>
    <xf numFmtId="0" fontId="1" fillId="3" borderId="68" xfId="0" applyFont="1" applyFill="1" applyBorder="1" applyAlignment="1">
      <alignment horizontal="center" wrapText="1"/>
    </xf>
    <xf numFmtId="0" fontId="1" fillId="3" borderId="9" xfId="0" applyFont="1" applyFill="1" applyBorder="1" applyAlignment="1">
      <alignment wrapText="1"/>
    </xf>
    <xf numFmtId="0" fontId="4" fillId="3" borderId="17" xfId="0" applyFont="1" applyFill="1" applyBorder="1" applyAlignment="1">
      <alignment horizontal="centerContinuous" wrapText="1"/>
    </xf>
    <xf numFmtId="0" fontId="4" fillId="3" borderId="18" xfId="0" applyFont="1" applyFill="1" applyBorder="1" applyAlignment="1">
      <alignment horizontal="centerContinuous" wrapText="1"/>
    </xf>
    <xf numFmtId="0" fontId="4" fillId="3" borderId="19" xfId="0" applyFont="1" applyFill="1" applyBorder="1" applyAlignment="1">
      <alignment horizontal="centerContinuous" wrapText="1"/>
    </xf>
    <xf numFmtId="0" fontId="1" fillId="0" borderId="32" xfId="0" applyFont="1" applyBorder="1" applyAlignment="1">
      <alignment wrapText="1"/>
    </xf>
    <xf numFmtId="0" fontId="1" fillId="0" borderId="0" xfId="0" applyFont="1" applyFill="1" applyBorder="1" applyAlignment="1"/>
    <xf numFmtId="0" fontId="1" fillId="8" borderId="32" xfId="0" applyFont="1" applyFill="1" applyBorder="1" applyAlignment="1">
      <alignment horizontal="centerContinuous" wrapText="1"/>
    </xf>
    <xf numFmtId="0" fontId="1" fillId="0" borderId="32" xfId="0" applyFont="1" applyBorder="1" applyAlignment="1">
      <alignment horizontal="centerContinuous" wrapText="1"/>
    </xf>
    <xf numFmtId="0" fontId="1" fillId="5" borderId="0" xfId="0" applyFont="1" applyFill="1" applyAlignment="1">
      <alignment horizontal="centerContinuous" wrapText="1"/>
    </xf>
    <xf numFmtId="0" fontId="0" fillId="5" borderId="0" xfId="0" applyFill="1" applyAlignment="1">
      <alignment horizontal="centerContinuous" wrapText="1"/>
    </xf>
    <xf numFmtId="0" fontId="0" fillId="5" borderId="0" xfId="0" applyFill="1" applyAlignment="1">
      <alignment horizontal="centerContinuous"/>
    </xf>
  </cellXfs>
  <cellStyles count="7">
    <cellStyle name="Comma" xfId="5" builtinId="3"/>
    <cellStyle name="Currency" xfId="1" builtinId="4"/>
    <cellStyle name="Normal" xfId="0" builtinId="0"/>
    <cellStyle name="Normal 2" xfId="3"/>
    <cellStyle name="Normal 3" xfId="6"/>
    <cellStyle name="Normal_Sheet1" xfId="4"/>
    <cellStyle name="Percent" xfId="2" builtinId="5"/>
  </cellStyles>
  <dxfs count="0"/>
  <tableStyles count="0" defaultTableStyle="TableStyleMedium2" defaultPivotStyle="PivotStyleLight16"/>
  <colors>
    <mruColors>
      <color rgb="FF6DFFAF"/>
      <color rgb="FFFFF2CC"/>
      <color rgb="FFA7FFCF"/>
      <color rgb="FFFFFF99"/>
      <color rgb="FFCCFFCC"/>
      <color rgb="FFFDC7C3"/>
      <color rgb="FF11FF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5:F12"/>
  <sheetViews>
    <sheetView tabSelected="1" workbookViewId="0">
      <selection activeCell="B5" sqref="B5"/>
    </sheetView>
  </sheetViews>
  <sheetFormatPr defaultRowHeight="15"/>
  <cols>
    <col min="2" max="2" width="53.42578125" bestFit="1" customWidth="1"/>
    <col min="3" max="3" width="27.140625" bestFit="1" customWidth="1"/>
    <col min="4" max="4" width="19.42578125" customWidth="1"/>
    <col min="5" max="5" width="17.140625" customWidth="1"/>
    <col min="6" max="6" width="12.42578125" bestFit="1" customWidth="1"/>
  </cols>
  <sheetData>
    <row r="5" spans="2:6" ht="18.75">
      <c r="B5" s="124" t="s">
        <v>152</v>
      </c>
      <c r="C5" s="125" t="s">
        <v>165</v>
      </c>
      <c r="D5" s="125" t="s">
        <v>162</v>
      </c>
      <c r="E5" s="125" t="s">
        <v>163</v>
      </c>
      <c r="F5" s="328" t="s">
        <v>252</v>
      </c>
    </row>
    <row r="6" spans="2:6" ht="18.75">
      <c r="B6" s="126" t="s">
        <v>126</v>
      </c>
      <c r="C6" s="135">
        <v>16000000</v>
      </c>
      <c r="D6" s="135">
        <v>4000000</v>
      </c>
      <c r="E6" s="135">
        <f>SUM(C6:D6)</f>
        <v>20000000</v>
      </c>
      <c r="F6" s="329">
        <f>E6/E9</f>
        <v>0.66666666666666663</v>
      </c>
    </row>
    <row r="7" spans="2:6" ht="18.75">
      <c r="B7" s="126" t="s">
        <v>151</v>
      </c>
      <c r="C7" s="135">
        <v>8000000</v>
      </c>
      <c r="D7" s="135">
        <v>2000000</v>
      </c>
      <c r="E7" s="135">
        <f>SUM(C7:D7)</f>
        <v>10000000</v>
      </c>
      <c r="F7" s="329">
        <f>E7/E9</f>
        <v>0.33333333333333331</v>
      </c>
    </row>
    <row r="9" spans="2:6">
      <c r="C9" s="327">
        <f>SUM(C6:C7)</f>
        <v>24000000</v>
      </c>
      <c r="D9" s="327">
        <f t="shared" ref="D9:E9" si="0">SUM(D6:D7)</f>
        <v>6000000</v>
      </c>
      <c r="E9" s="327">
        <f t="shared" si="0"/>
        <v>30000000</v>
      </c>
    </row>
    <row r="10" spans="2:6">
      <c r="C10" s="85">
        <f>C9/E9</f>
        <v>0.8</v>
      </c>
      <c r="D10" s="85">
        <f>D9/E9</f>
        <v>0.2</v>
      </c>
    </row>
    <row r="12" spans="2:6">
      <c r="D12">
        <f>D6/E6</f>
        <v>0.2</v>
      </c>
    </row>
  </sheetData>
  <pageMargins left="0.7" right="0.7" top="0.75" bottom="0.75" header="0.3" footer="0.3"/>
  <pageSetup paperSize="5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T32"/>
  <sheetViews>
    <sheetView zoomScaleNormal="100" workbookViewId="0">
      <selection activeCell="B1" sqref="B1"/>
    </sheetView>
  </sheetViews>
  <sheetFormatPr defaultRowHeight="15"/>
  <cols>
    <col min="1" max="1" width="4" bestFit="1" customWidth="1"/>
    <col min="2" max="2" width="46.28515625" bestFit="1" customWidth="1"/>
    <col min="3" max="5" width="12.7109375" customWidth="1"/>
    <col min="7" max="7" width="1.7109375" customWidth="1"/>
    <col min="8" max="9" width="9.140625" hidden="1" customWidth="1"/>
    <col min="10" max="10" width="10.7109375" hidden="1" customWidth="1"/>
    <col min="11" max="11" width="1.5703125" hidden="1" customWidth="1"/>
    <col min="12" max="13" width="13.7109375" hidden="1" customWidth="1"/>
    <col min="14" max="14" width="13.7109375" style="85" hidden="1" customWidth="1"/>
    <col min="15" max="17" width="14" hidden="1" customWidth="1"/>
    <col min="18" max="18" width="11.28515625" hidden="1" customWidth="1"/>
    <col min="19" max="19" width="10.140625" hidden="1" customWidth="1"/>
    <col min="20" max="20" width="9.140625" hidden="1" customWidth="1"/>
  </cols>
  <sheetData>
    <row r="1" spans="1:20" ht="21" customHeight="1">
      <c r="B1" s="439" t="s">
        <v>276</v>
      </c>
      <c r="C1" s="439"/>
      <c r="D1" s="439"/>
      <c r="E1" s="439"/>
    </row>
    <row r="2" spans="1:20" ht="15.75" customHeight="1" thickBot="1">
      <c r="L2" s="454" t="s">
        <v>279</v>
      </c>
      <c r="M2" s="454"/>
      <c r="N2" s="454"/>
      <c r="O2" s="455"/>
      <c r="P2" s="455"/>
      <c r="Q2" s="455"/>
      <c r="R2" s="455"/>
      <c r="S2" s="456"/>
      <c r="T2" s="456"/>
    </row>
    <row r="3" spans="1:20" ht="60">
      <c r="B3" s="185" t="s">
        <v>167</v>
      </c>
      <c r="C3" s="72" t="s">
        <v>257</v>
      </c>
      <c r="D3" s="72" t="s">
        <v>258</v>
      </c>
      <c r="E3" s="72" t="s">
        <v>259</v>
      </c>
      <c r="F3" s="336" t="s">
        <v>252</v>
      </c>
      <c r="I3" s="185" t="s">
        <v>260</v>
      </c>
      <c r="J3" s="341" t="s">
        <v>261</v>
      </c>
      <c r="L3" s="376" t="s">
        <v>257</v>
      </c>
      <c r="M3" s="377"/>
      <c r="N3" s="378"/>
      <c r="O3" s="377" t="s">
        <v>258</v>
      </c>
      <c r="P3" s="377"/>
      <c r="Q3" s="377"/>
      <c r="R3" s="377" t="s">
        <v>259</v>
      </c>
      <c r="S3" s="379" t="s">
        <v>280</v>
      </c>
      <c r="T3" s="380" t="s">
        <v>230</v>
      </c>
    </row>
    <row r="4" spans="1:20">
      <c r="A4" s="335">
        <v>1</v>
      </c>
      <c r="B4" s="349" t="s">
        <v>27</v>
      </c>
      <c r="C4" s="242">
        <f>'Total 2+2 Award'!I4</f>
        <v>484687</v>
      </c>
      <c r="D4" s="242">
        <f>'Total Work Florida Allcoation'!F4</f>
        <v>263513</v>
      </c>
      <c r="E4" s="381">
        <f>C4+D4</f>
        <v>748200</v>
      </c>
      <c r="F4" s="338">
        <f>E4/$E$32</f>
        <v>2.494E-2</v>
      </c>
      <c r="H4" s="340">
        <v>10158</v>
      </c>
      <c r="I4" s="342">
        <f t="shared" ref="I4:I31" si="0">H4/H$32</f>
        <v>3.4683620371761426E-2</v>
      </c>
      <c r="J4" s="343">
        <f t="shared" ref="J4:J31" si="1">F4-I4</f>
        <v>-9.7436203717614252E-3</v>
      </c>
      <c r="L4" s="373">
        <v>634409</v>
      </c>
      <c r="M4" s="374">
        <f>C4-L4</f>
        <v>-149722</v>
      </c>
      <c r="N4" s="288">
        <f>M4/L4</f>
        <v>-0.23600232657481215</v>
      </c>
      <c r="O4" s="374">
        <v>267536</v>
      </c>
      <c r="P4" s="374">
        <f>O4-D4</f>
        <v>4023</v>
      </c>
      <c r="Q4" s="288">
        <f>P4/O4</f>
        <v>1.5037228634651038E-2</v>
      </c>
      <c r="R4" s="374">
        <v>901945</v>
      </c>
      <c r="S4" s="375">
        <f>E4-R4</f>
        <v>-153745</v>
      </c>
      <c r="T4" s="343">
        <f>S4/R4</f>
        <v>-0.17045939608290972</v>
      </c>
    </row>
    <row r="5" spans="1:20">
      <c r="A5" s="335">
        <f>A4+1</f>
        <v>2</v>
      </c>
      <c r="B5" s="349" t="s">
        <v>26</v>
      </c>
      <c r="C5" s="242">
        <f>'Total 2+2 Award'!I5</f>
        <v>1829658</v>
      </c>
      <c r="D5" s="242">
        <f>'Total Work Florida Allcoation'!F5</f>
        <v>1089148</v>
      </c>
      <c r="E5" s="381">
        <f t="shared" ref="E5:E31" si="2">C5+D5</f>
        <v>2918806</v>
      </c>
      <c r="F5" s="338">
        <f t="shared" ref="F5:F31" si="3">E5/$E$32</f>
        <v>9.7293533333333335E-2</v>
      </c>
      <c r="H5" s="340">
        <v>24038</v>
      </c>
      <c r="I5" s="342">
        <f t="shared" si="0"/>
        <v>8.2075690736011148E-2</v>
      </c>
      <c r="J5" s="343">
        <f t="shared" si="1"/>
        <v>1.5217842597322187E-2</v>
      </c>
      <c r="L5" s="373">
        <v>1496875</v>
      </c>
      <c r="M5" s="374">
        <f t="shared" ref="M5:M31" si="4">C5-L5</f>
        <v>332783</v>
      </c>
      <c r="N5" s="288">
        <f t="shared" ref="N5:N31" si="5">M5/L5</f>
        <v>0.22231849686847599</v>
      </c>
      <c r="O5" s="374">
        <v>1122089</v>
      </c>
      <c r="P5" s="374">
        <f t="shared" ref="P5:P31" si="6">O5-D5</f>
        <v>32941</v>
      </c>
      <c r="Q5" s="288">
        <f t="shared" ref="Q5:Q31" si="7">P5/O5</f>
        <v>2.9356851372752072E-2</v>
      </c>
      <c r="R5" s="374">
        <v>2618964</v>
      </c>
      <c r="S5" s="375">
        <f t="shared" ref="S5:S31" si="8">E5-R5</f>
        <v>299842</v>
      </c>
      <c r="T5" s="343">
        <f t="shared" ref="T5:T31" si="9">S5/R5</f>
        <v>0.11448878258731315</v>
      </c>
    </row>
    <row r="6" spans="1:20">
      <c r="A6" s="335">
        <f t="shared" ref="A6:A32" si="10">A5+1</f>
        <v>3</v>
      </c>
      <c r="B6" s="349" t="s">
        <v>25</v>
      </c>
      <c r="C6" s="242">
        <f>'Total 2+2 Award'!I6</f>
        <v>331596</v>
      </c>
      <c r="D6" s="242">
        <f>'Total Work Florida Allcoation'!F6</f>
        <v>252169</v>
      </c>
      <c r="E6" s="381">
        <f t="shared" si="2"/>
        <v>583765</v>
      </c>
      <c r="F6" s="338">
        <f t="shared" si="3"/>
        <v>1.9458833333333335E-2</v>
      </c>
      <c r="H6" s="340">
        <v>4545</v>
      </c>
      <c r="I6" s="342">
        <f t="shared" si="0"/>
        <v>1.5518512954287822E-2</v>
      </c>
      <c r="J6" s="343">
        <f t="shared" si="1"/>
        <v>3.9403203790455126E-3</v>
      </c>
      <c r="L6" s="373">
        <v>299136</v>
      </c>
      <c r="M6" s="374">
        <f t="shared" si="4"/>
        <v>32460</v>
      </c>
      <c r="N6" s="288">
        <f t="shared" si="5"/>
        <v>0.10851251604621309</v>
      </c>
      <c r="O6" s="374">
        <v>253838</v>
      </c>
      <c r="P6" s="374">
        <f t="shared" si="6"/>
        <v>1669</v>
      </c>
      <c r="Q6" s="288">
        <f t="shared" si="7"/>
        <v>6.5750596837352961E-3</v>
      </c>
      <c r="R6" s="374">
        <v>552974</v>
      </c>
      <c r="S6" s="375">
        <f t="shared" si="8"/>
        <v>30791</v>
      </c>
      <c r="T6" s="343">
        <f t="shared" si="9"/>
        <v>5.5682545653141013E-2</v>
      </c>
    </row>
    <row r="7" spans="1:20">
      <c r="A7" s="335">
        <f t="shared" si="10"/>
        <v>4</v>
      </c>
      <c r="B7" s="349" t="s">
        <v>24</v>
      </c>
      <c r="C7" s="242">
        <f>'Total 2+2 Award'!I7</f>
        <v>107544</v>
      </c>
      <c r="D7" s="242">
        <f>'Total Work Florida Allcoation'!F7</f>
        <v>76260</v>
      </c>
      <c r="E7" s="381">
        <f t="shared" si="2"/>
        <v>183804</v>
      </c>
      <c r="F7" s="338">
        <f t="shared" si="3"/>
        <v>6.1268E-3</v>
      </c>
      <c r="H7" s="340">
        <v>1335</v>
      </c>
      <c r="I7" s="342">
        <f t="shared" si="0"/>
        <v>4.5582430789822314E-3</v>
      </c>
      <c r="J7" s="343">
        <f t="shared" si="1"/>
        <v>1.5685569210177686E-3</v>
      </c>
      <c r="L7" s="373">
        <v>108069</v>
      </c>
      <c r="M7" s="374">
        <f t="shared" si="4"/>
        <v>-525</v>
      </c>
      <c r="N7" s="288">
        <f t="shared" si="5"/>
        <v>-4.8580073841712236E-3</v>
      </c>
      <c r="O7" s="374">
        <v>77886</v>
      </c>
      <c r="P7" s="374">
        <f t="shared" si="6"/>
        <v>1626</v>
      </c>
      <c r="Q7" s="288">
        <f t="shared" si="7"/>
        <v>2.0876665896309991E-2</v>
      </c>
      <c r="R7" s="374">
        <v>185955</v>
      </c>
      <c r="S7" s="375">
        <f t="shared" si="8"/>
        <v>-2151</v>
      </c>
      <c r="T7" s="343">
        <f t="shared" si="9"/>
        <v>-1.1567314672904736E-2</v>
      </c>
    </row>
    <row r="8" spans="1:20">
      <c r="A8" s="335">
        <f t="shared" si="10"/>
        <v>5</v>
      </c>
      <c r="B8" s="349" t="s">
        <v>23</v>
      </c>
      <c r="C8" s="242">
        <f>'Total 2+2 Award'!I8</f>
        <v>456328</v>
      </c>
      <c r="D8" s="242">
        <f>'Total Work Florida Allcoation'!F8</f>
        <v>280684</v>
      </c>
      <c r="E8" s="381">
        <f t="shared" si="2"/>
        <v>737012</v>
      </c>
      <c r="F8" s="338">
        <f t="shared" si="3"/>
        <v>2.4567066666666668E-2</v>
      </c>
      <c r="H8" s="340">
        <v>10068</v>
      </c>
      <c r="I8" s="342">
        <f t="shared" si="0"/>
        <v>3.4376323085537903E-2</v>
      </c>
      <c r="J8" s="343">
        <f t="shared" si="1"/>
        <v>-9.8092564188712351E-3</v>
      </c>
      <c r="L8" s="373">
        <v>345053</v>
      </c>
      <c r="M8" s="374">
        <f t="shared" si="4"/>
        <v>111275</v>
      </c>
      <c r="N8" s="288">
        <f t="shared" si="5"/>
        <v>0.32248669045045253</v>
      </c>
      <c r="O8" s="374">
        <v>294918</v>
      </c>
      <c r="P8" s="374">
        <f t="shared" si="6"/>
        <v>14234</v>
      </c>
      <c r="Q8" s="288">
        <f t="shared" si="7"/>
        <v>4.8264263286744109E-2</v>
      </c>
      <c r="R8" s="374">
        <v>639971</v>
      </c>
      <c r="S8" s="375">
        <f t="shared" si="8"/>
        <v>97041</v>
      </c>
      <c r="T8" s="343">
        <f t="shared" si="9"/>
        <v>0.15163343338995047</v>
      </c>
    </row>
    <row r="9" spans="1:20">
      <c r="A9" s="335">
        <f t="shared" si="10"/>
        <v>6</v>
      </c>
      <c r="B9" s="349" t="s">
        <v>22</v>
      </c>
      <c r="C9" s="242">
        <f>'Total 2+2 Award'!I9</f>
        <v>564374</v>
      </c>
      <c r="D9" s="242">
        <f>'Total Work Florida Allcoation'!F9</f>
        <v>286103</v>
      </c>
      <c r="E9" s="381">
        <f t="shared" si="2"/>
        <v>850477</v>
      </c>
      <c r="F9" s="338">
        <f t="shared" si="3"/>
        <v>2.8349233333333335E-2</v>
      </c>
      <c r="H9" s="340">
        <v>10021</v>
      </c>
      <c r="I9" s="342">
        <f t="shared" si="0"/>
        <v>3.4215845613843401E-2</v>
      </c>
      <c r="J9" s="343">
        <f t="shared" si="1"/>
        <v>-5.8666122805100668E-3</v>
      </c>
      <c r="L9" s="373">
        <v>453272</v>
      </c>
      <c r="M9" s="374">
        <f t="shared" si="4"/>
        <v>111102</v>
      </c>
      <c r="N9" s="288">
        <f t="shared" si="5"/>
        <v>0.24511110326691257</v>
      </c>
      <c r="O9" s="374">
        <v>249596</v>
      </c>
      <c r="P9" s="374">
        <f t="shared" si="6"/>
        <v>-36507</v>
      </c>
      <c r="Q9" s="288">
        <f t="shared" si="7"/>
        <v>-0.14626436321094891</v>
      </c>
      <c r="R9" s="374">
        <v>702868</v>
      </c>
      <c r="S9" s="375">
        <f t="shared" si="8"/>
        <v>147609</v>
      </c>
      <c r="T9" s="343">
        <f t="shared" si="9"/>
        <v>0.21000956082792216</v>
      </c>
    </row>
    <row r="10" spans="1:20">
      <c r="A10" s="335">
        <f t="shared" si="10"/>
        <v>7</v>
      </c>
      <c r="B10" s="349" t="s">
        <v>21</v>
      </c>
      <c r="C10" s="242">
        <f>'Total 2+2 Award'!I10</f>
        <v>498709</v>
      </c>
      <c r="D10" s="242">
        <f>'Total Work Florida Allcoation'!F10</f>
        <v>455247</v>
      </c>
      <c r="E10" s="381">
        <f t="shared" si="2"/>
        <v>953956</v>
      </c>
      <c r="F10" s="338">
        <f t="shared" si="3"/>
        <v>3.179853333333333E-2</v>
      </c>
      <c r="H10" s="340">
        <v>14917</v>
      </c>
      <c r="I10" s="342">
        <f t="shared" si="0"/>
        <v>5.0932817984402953E-2</v>
      </c>
      <c r="J10" s="343">
        <f t="shared" si="1"/>
        <v>-1.9134284651069623E-2</v>
      </c>
      <c r="L10" s="373">
        <v>330516</v>
      </c>
      <c r="M10" s="374">
        <f t="shared" si="4"/>
        <v>168193</v>
      </c>
      <c r="N10" s="288">
        <f t="shared" si="5"/>
        <v>0.50888005421825266</v>
      </c>
      <c r="O10" s="374">
        <v>819437</v>
      </c>
      <c r="P10" s="374">
        <f t="shared" si="6"/>
        <v>364190</v>
      </c>
      <c r="Q10" s="288">
        <f t="shared" si="7"/>
        <v>0.4444392918552616</v>
      </c>
      <c r="R10" s="374">
        <v>1149953</v>
      </c>
      <c r="S10" s="375">
        <f t="shared" si="8"/>
        <v>-195997</v>
      </c>
      <c r="T10" s="343">
        <f t="shared" si="9"/>
        <v>-0.17043913968657851</v>
      </c>
    </row>
    <row r="11" spans="1:20">
      <c r="A11" s="335">
        <f t="shared" si="10"/>
        <v>8</v>
      </c>
      <c r="B11" s="349" t="s">
        <v>20</v>
      </c>
      <c r="C11" s="242">
        <f>'Total 2+2 Award'!I11</f>
        <v>19081</v>
      </c>
      <c r="D11" s="242">
        <f>'Total Work Florida Allcoation'!F11</f>
        <v>43524</v>
      </c>
      <c r="E11" s="381">
        <f t="shared" si="2"/>
        <v>62605</v>
      </c>
      <c r="F11" s="338">
        <f t="shared" si="3"/>
        <v>2.0868333333333333E-3</v>
      </c>
      <c r="H11" s="340">
        <v>895</v>
      </c>
      <c r="I11" s="342">
        <f t="shared" si="0"/>
        <v>3.0559007907783498E-3</v>
      </c>
      <c r="J11" s="343">
        <f t="shared" si="1"/>
        <v>-9.6906745744501643E-4</v>
      </c>
      <c r="L11" s="373">
        <v>15056</v>
      </c>
      <c r="M11" s="374">
        <f t="shared" si="4"/>
        <v>4025</v>
      </c>
      <c r="N11" s="288">
        <f t="shared" si="5"/>
        <v>0.26733528161530284</v>
      </c>
      <c r="O11" s="374">
        <v>41019</v>
      </c>
      <c r="P11" s="374">
        <f t="shared" si="6"/>
        <v>-2505</v>
      </c>
      <c r="Q11" s="288">
        <f t="shared" si="7"/>
        <v>-6.1069260586557449E-2</v>
      </c>
      <c r="R11" s="374">
        <v>56075</v>
      </c>
      <c r="S11" s="375">
        <f t="shared" si="8"/>
        <v>6530</v>
      </c>
      <c r="T11" s="343">
        <f t="shared" si="9"/>
        <v>0.11645118145341062</v>
      </c>
    </row>
    <row r="12" spans="1:20">
      <c r="A12" s="335">
        <f t="shared" si="10"/>
        <v>9</v>
      </c>
      <c r="B12" s="349" t="s">
        <v>19</v>
      </c>
      <c r="C12" s="242">
        <f>'Total 2+2 Award'!I12</f>
        <v>149365</v>
      </c>
      <c r="D12" s="242">
        <f>'Total Work Florida Allcoation'!F12</f>
        <v>128359</v>
      </c>
      <c r="E12" s="381">
        <f t="shared" si="2"/>
        <v>277724</v>
      </c>
      <c r="F12" s="338">
        <f t="shared" si="3"/>
        <v>9.257466666666667E-3</v>
      </c>
      <c r="H12" s="340">
        <v>3004</v>
      </c>
      <c r="I12" s="342">
        <f t="shared" si="0"/>
        <v>1.0256900531282864E-2</v>
      </c>
      <c r="J12" s="343">
        <f t="shared" si="1"/>
        <v>-9.9943386461619731E-4</v>
      </c>
      <c r="L12" s="373">
        <v>114974</v>
      </c>
      <c r="M12" s="374">
        <f t="shared" si="4"/>
        <v>34391</v>
      </c>
      <c r="N12" s="288">
        <f t="shared" si="5"/>
        <v>0.29911980099848662</v>
      </c>
      <c r="O12" s="374">
        <v>131597</v>
      </c>
      <c r="P12" s="374">
        <f t="shared" si="6"/>
        <v>3238</v>
      </c>
      <c r="Q12" s="288">
        <f t="shared" si="7"/>
        <v>2.4605424135808567E-2</v>
      </c>
      <c r="R12" s="374">
        <v>246571</v>
      </c>
      <c r="S12" s="375">
        <f t="shared" si="8"/>
        <v>31153</v>
      </c>
      <c r="T12" s="343">
        <f t="shared" si="9"/>
        <v>0.12634494729712739</v>
      </c>
    </row>
    <row r="13" spans="1:20">
      <c r="A13" s="335">
        <f t="shared" si="10"/>
        <v>10</v>
      </c>
      <c r="B13" s="349" t="s">
        <v>18</v>
      </c>
      <c r="C13" s="242">
        <f>'Total 2+2 Award'!I13</f>
        <v>949152</v>
      </c>
      <c r="D13" s="242">
        <f>'Total Work Florida Allcoation'!F13</f>
        <v>329206</v>
      </c>
      <c r="E13" s="381">
        <f t="shared" si="2"/>
        <v>1278358</v>
      </c>
      <c r="F13" s="338">
        <f t="shared" si="3"/>
        <v>4.2611933333333331E-2</v>
      </c>
      <c r="H13" s="340">
        <v>18856</v>
      </c>
      <c r="I13" s="342">
        <f t="shared" si="0"/>
        <v>6.4382195878119067E-2</v>
      </c>
      <c r="J13" s="343">
        <f t="shared" si="1"/>
        <v>-2.1770262544785736E-2</v>
      </c>
      <c r="L13" s="373">
        <v>712824</v>
      </c>
      <c r="M13" s="374">
        <f t="shared" si="4"/>
        <v>236328</v>
      </c>
      <c r="N13" s="288">
        <f t="shared" si="5"/>
        <v>0.33153765866469143</v>
      </c>
      <c r="O13" s="374">
        <v>321143</v>
      </c>
      <c r="P13" s="374">
        <f t="shared" si="6"/>
        <v>-8063</v>
      </c>
      <c r="Q13" s="288">
        <f t="shared" si="7"/>
        <v>-2.5107195237012794E-2</v>
      </c>
      <c r="R13" s="374">
        <v>1033967</v>
      </c>
      <c r="S13" s="375">
        <f t="shared" si="8"/>
        <v>244391</v>
      </c>
      <c r="T13" s="343">
        <f t="shared" si="9"/>
        <v>0.23636247578501055</v>
      </c>
    </row>
    <row r="14" spans="1:20">
      <c r="A14" s="335">
        <f t="shared" si="10"/>
        <v>11</v>
      </c>
      <c r="B14" s="349" t="s">
        <v>17</v>
      </c>
      <c r="C14" s="242">
        <f>'Total 2+2 Award'!I14</f>
        <v>656273</v>
      </c>
      <c r="D14" s="242">
        <f>'Total Work Florida Allcoation'!F14</f>
        <v>337540</v>
      </c>
      <c r="E14" s="381">
        <f t="shared" si="2"/>
        <v>993813</v>
      </c>
      <c r="F14" s="338">
        <f t="shared" si="3"/>
        <v>3.31271E-2</v>
      </c>
      <c r="H14" s="340">
        <v>10470</v>
      </c>
      <c r="I14" s="342">
        <f t="shared" si="0"/>
        <v>3.5748917630669633E-2</v>
      </c>
      <c r="J14" s="343">
        <f t="shared" si="1"/>
        <v>-2.6218176306696331E-3</v>
      </c>
      <c r="L14" s="373">
        <v>588944</v>
      </c>
      <c r="M14" s="374">
        <f t="shared" si="4"/>
        <v>67329</v>
      </c>
      <c r="N14" s="288">
        <f t="shared" si="5"/>
        <v>0.11432156537803255</v>
      </c>
      <c r="O14" s="374">
        <v>325476</v>
      </c>
      <c r="P14" s="374">
        <f t="shared" si="6"/>
        <v>-12064</v>
      </c>
      <c r="Q14" s="288">
        <f t="shared" si="7"/>
        <v>-3.7065712986518208E-2</v>
      </c>
      <c r="R14" s="374">
        <v>914420</v>
      </c>
      <c r="S14" s="375">
        <f t="shared" si="8"/>
        <v>79393</v>
      </c>
      <c r="T14" s="343">
        <f t="shared" si="9"/>
        <v>8.6823341571706653E-2</v>
      </c>
    </row>
    <row r="15" spans="1:20">
      <c r="A15" s="335">
        <f t="shared" si="10"/>
        <v>12</v>
      </c>
      <c r="B15" s="349" t="s">
        <v>16</v>
      </c>
      <c r="C15" s="242">
        <f>'Total 2+2 Award'!I15</f>
        <v>88633</v>
      </c>
      <c r="D15" s="242">
        <f>'Total Work Florida Allcoation'!F15</f>
        <v>141761</v>
      </c>
      <c r="E15" s="381">
        <f t="shared" si="2"/>
        <v>230394</v>
      </c>
      <c r="F15" s="338">
        <f t="shared" si="3"/>
        <v>7.6797999999999996E-3</v>
      </c>
      <c r="H15" s="340">
        <v>2321</v>
      </c>
      <c r="I15" s="342">
        <f t="shared" si="0"/>
        <v>7.9248555702754742E-3</v>
      </c>
      <c r="J15" s="343">
        <f t="shared" si="1"/>
        <v>-2.4505557027547451E-4</v>
      </c>
      <c r="L15" s="373">
        <v>76422</v>
      </c>
      <c r="M15" s="374">
        <f t="shared" si="4"/>
        <v>12211</v>
      </c>
      <c r="N15" s="288">
        <f t="shared" si="5"/>
        <v>0.159783831880872</v>
      </c>
      <c r="O15" s="374">
        <v>124080</v>
      </c>
      <c r="P15" s="374">
        <f t="shared" si="6"/>
        <v>-17681</v>
      </c>
      <c r="Q15" s="288">
        <f t="shared" si="7"/>
        <v>-0.14249677627337201</v>
      </c>
      <c r="R15" s="374">
        <v>200502</v>
      </c>
      <c r="S15" s="375">
        <f t="shared" si="8"/>
        <v>29892</v>
      </c>
      <c r="T15" s="343">
        <f t="shared" si="9"/>
        <v>0.14908579465541491</v>
      </c>
    </row>
    <row r="16" spans="1:20">
      <c r="A16" s="335">
        <f t="shared" si="10"/>
        <v>13</v>
      </c>
      <c r="B16" s="349" t="s">
        <v>15</v>
      </c>
      <c r="C16" s="242">
        <f>'Total 2+2 Award'!I16</f>
        <v>320667</v>
      </c>
      <c r="D16" s="242">
        <f>'Total Work Florida Allcoation'!F16</f>
        <v>41846</v>
      </c>
      <c r="E16" s="381">
        <f t="shared" si="2"/>
        <v>362513</v>
      </c>
      <c r="F16" s="338">
        <f t="shared" si="3"/>
        <v>1.2083766666666667E-2</v>
      </c>
      <c r="H16" s="340">
        <v>3347</v>
      </c>
      <c r="I16" s="342">
        <f t="shared" si="0"/>
        <v>1.1428044633223618E-2</v>
      </c>
      <c r="J16" s="343">
        <f t="shared" si="1"/>
        <v>6.5572203344304962E-4</v>
      </c>
      <c r="L16" s="373">
        <v>261604</v>
      </c>
      <c r="M16" s="374">
        <f t="shared" si="4"/>
        <v>59063</v>
      </c>
      <c r="N16" s="288">
        <f t="shared" si="5"/>
        <v>0.22577254170425529</v>
      </c>
      <c r="O16" s="374">
        <v>35050</v>
      </c>
      <c r="P16" s="374">
        <f t="shared" si="6"/>
        <v>-6796</v>
      </c>
      <c r="Q16" s="288">
        <f t="shared" si="7"/>
        <v>-0.1938944365192582</v>
      </c>
      <c r="R16" s="374">
        <v>296654</v>
      </c>
      <c r="S16" s="375">
        <f t="shared" si="8"/>
        <v>65859</v>
      </c>
      <c r="T16" s="343">
        <f t="shared" si="9"/>
        <v>0.22200610812596494</v>
      </c>
    </row>
    <row r="17" spans="1:20">
      <c r="A17" s="335">
        <f t="shared" si="10"/>
        <v>14</v>
      </c>
      <c r="B17" s="349" t="s">
        <v>14</v>
      </c>
      <c r="C17" s="242">
        <f>'Total 2+2 Award'!I17</f>
        <v>374151</v>
      </c>
      <c r="D17" s="242">
        <f>'Total Work Florida Allcoation'!F17</f>
        <v>149691</v>
      </c>
      <c r="E17" s="381">
        <f t="shared" si="2"/>
        <v>523842</v>
      </c>
      <c r="F17" s="338">
        <f t="shared" si="3"/>
        <v>1.7461399999999998E-2</v>
      </c>
      <c r="H17" s="340">
        <v>6556</v>
      </c>
      <c r="I17" s="342">
        <f t="shared" si="0"/>
        <v>2.2384900094237836E-2</v>
      </c>
      <c r="J17" s="343">
        <f t="shared" si="1"/>
        <v>-4.9235000942378371E-3</v>
      </c>
      <c r="L17" s="373">
        <v>266261</v>
      </c>
      <c r="M17" s="374">
        <f t="shared" si="4"/>
        <v>107890</v>
      </c>
      <c r="N17" s="288">
        <f t="shared" si="5"/>
        <v>0.40520391645791159</v>
      </c>
      <c r="O17" s="374">
        <v>155896</v>
      </c>
      <c r="P17" s="374">
        <f t="shared" si="6"/>
        <v>6205</v>
      </c>
      <c r="Q17" s="288">
        <f t="shared" si="7"/>
        <v>3.9802175809514034E-2</v>
      </c>
      <c r="R17" s="374">
        <v>422157</v>
      </c>
      <c r="S17" s="375">
        <f t="shared" si="8"/>
        <v>101685</v>
      </c>
      <c r="T17" s="343">
        <f t="shared" si="9"/>
        <v>0.24087010282904228</v>
      </c>
    </row>
    <row r="18" spans="1:20">
      <c r="A18" s="335">
        <f t="shared" si="10"/>
        <v>15</v>
      </c>
      <c r="B18" s="349" t="s">
        <v>13</v>
      </c>
      <c r="C18" s="242">
        <f>'Total 2+2 Award'!I18</f>
        <v>3684299</v>
      </c>
      <c r="D18" s="242">
        <f>'Total Work Florida Allcoation'!F18</f>
        <v>1602430</v>
      </c>
      <c r="E18" s="381">
        <f t="shared" si="2"/>
        <v>5286729</v>
      </c>
      <c r="F18" s="338">
        <f t="shared" si="3"/>
        <v>0.1762243</v>
      </c>
      <c r="H18" s="340">
        <v>41527</v>
      </c>
      <c r="I18" s="342">
        <f t="shared" si="0"/>
        <v>0.14179038227782406</v>
      </c>
      <c r="J18" s="343">
        <f t="shared" si="1"/>
        <v>3.4433917722175938E-2</v>
      </c>
      <c r="L18" s="373">
        <v>1933978</v>
      </c>
      <c r="M18" s="374">
        <f t="shared" si="4"/>
        <v>1750321</v>
      </c>
      <c r="N18" s="288">
        <f t="shared" si="5"/>
        <v>0.90503666536020577</v>
      </c>
      <c r="O18" s="374">
        <v>1541180</v>
      </c>
      <c r="P18" s="374">
        <f t="shared" si="6"/>
        <v>-61250</v>
      </c>
      <c r="Q18" s="288">
        <f t="shared" si="7"/>
        <v>-3.9742275399369316E-2</v>
      </c>
      <c r="R18" s="374">
        <v>3475158</v>
      </c>
      <c r="S18" s="375">
        <f t="shared" si="8"/>
        <v>1811571</v>
      </c>
      <c r="T18" s="343">
        <f t="shared" si="9"/>
        <v>0.52129169378773565</v>
      </c>
    </row>
    <row r="19" spans="1:20">
      <c r="A19" s="335">
        <f t="shared" si="10"/>
        <v>16</v>
      </c>
      <c r="B19" s="349" t="s">
        <v>12</v>
      </c>
      <c r="C19" s="242">
        <f>'Total 2+2 Award'!I19</f>
        <v>42492</v>
      </c>
      <c r="D19" s="242">
        <f>'Total Work Florida Allcoation'!F19</f>
        <v>46598</v>
      </c>
      <c r="E19" s="381">
        <f t="shared" si="2"/>
        <v>89090</v>
      </c>
      <c r="F19" s="338">
        <f t="shared" si="3"/>
        <v>2.9696666666666665E-3</v>
      </c>
      <c r="H19" s="340">
        <v>848</v>
      </c>
      <c r="I19" s="342">
        <f t="shared" si="0"/>
        <v>2.8954233190838442E-3</v>
      </c>
      <c r="J19" s="343">
        <f t="shared" si="1"/>
        <v>7.4243347582822212E-5</v>
      </c>
      <c r="L19" s="373">
        <v>50140</v>
      </c>
      <c r="M19" s="374">
        <f t="shared" si="4"/>
        <v>-7648</v>
      </c>
      <c r="N19" s="288">
        <f t="shared" si="5"/>
        <v>-0.15253290785799761</v>
      </c>
      <c r="O19" s="374">
        <v>43481</v>
      </c>
      <c r="P19" s="374">
        <f t="shared" si="6"/>
        <v>-3117</v>
      </c>
      <c r="Q19" s="288">
        <f t="shared" si="7"/>
        <v>-7.1686483751523658E-2</v>
      </c>
      <c r="R19" s="374">
        <v>93621</v>
      </c>
      <c r="S19" s="375">
        <f t="shared" si="8"/>
        <v>-4531</v>
      </c>
      <c r="T19" s="343">
        <f t="shared" si="9"/>
        <v>-4.8397261298213007E-2</v>
      </c>
    </row>
    <row r="20" spans="1:20">
      <c r="A20" s="335">
        <f t="shared" si="10"/>
        <v>17</v>
      </c>
      <c r="B20" s="349" t="s">
        <v>11</v>
      </c>
      <c r="C20" s="242">
        <f>'Total 2+2 Award'!I20</f>
        <v>161531</v>
      </c>
      <c r="D20" s="242">
        <f>'Total Work Florida Allcoation'!F20</f>
        <v>80572</v>
      </c>
      <c r="E20" s="381">
        <f t="shared" si="2"/>
        <v>242103</v>
      </c>
      <c r="F20" s="338">
        <f t="shared" si="3"/>
        <v>8.0701000000000002E-3</v>
      </c>
      <c r="H20" s="340">
        <v>3375</v>
      </c>
      <c r="I20" s="342">
        <f t="shared" si="0"/>
        <v>1.1523648233382046E-2</v>
      </c>
      <c r="J20" s="343">
        <f t="shared" si="1"/>
        <v>-3.4535482333820453E-3</v>
      </c>
      <c r="L20" s="373">
        <v>126576</v>
      </c>
      <c r="M20" s="374">
        <f t="shared" si="4"/>
        <v>34955</v>
      </c>
      <c r="N20" s="288">
        <f t="shared" si="5"/>
        <v>0.27615819744659337</v>
      </c>
      <c r="O20" s="374">
        <v>83802</v>
      </c>
      <c r="P20" s="374">
        <f t="shared" si="6"/>
        <v>3230</v>
      </c>
      <c r="Q20" s="288">
        <f t="shared" si="7"/>
        <v>3.8543232858404337E-2</v>
      </c>
      <c r="R20" s="374">
        <v>210378</v>
      </c>
      <c r="S20" s="375">
        <f t="shared" si="8"/>
        <v>31725</v>
      </c>
      <c r="T20" s="343">
        <f t="shared" si="9"/>
        <v>0.15079998859196303</v>
      </c>
    </row>
    <row r="21" spans="1:20">
      <c r="A21" s="335">
        <f t="shared" si="10"/>
        <v>18</v>
      </c>
      <c r="B21" s="349" t="s">
        <v>10</v>
      </c>
      <c r="C21" s="242">
        <f>'Total 2+2 Award'!I21</f>
        <v>1051933</v>
      </c>
      <c r="D21" s="242">
        <f>'Total Work Florida Allcoation'!F21</f>
        <v>535783</v>
      </c>
      <c r="E21" s="381">
        <f t="shared" si="2"/>
        <v>1587716</v>
      </c>
      <c r="F21" s="338">
        <f t="shared" si="3"/>
        <v>5.2923866666666666E-2</v>
      </c>
      <c r="H21" s="340">
        <v>18945</v>
      </c>
      <c r="I21" s="342">
        <f t="shared" si="0"/>
        <v>6.468607875005121E-2</v>
      </c>
      <c r="J21" s="343">
        <f t="shared" si="1"/>
        <v>-1.1762212083384543E-2</v>
      </c>
      <c r="L21" s="373">
        <v>790295</v>
      </c>
      <c r="M21" s="374">
        <f t="shared" si="4"/>
        <v>261638</v>
      </c>
      <c r="N21" s="288">
        <f t="shared" si="5"/>
        <v>0.3310637167133792</v>
      </c>
      <c r="O21" s="374">
        <v>574894</v>
      </c>
      <c r="P21" s="374">
        <f t="shared" si="6"/>
        <v>39111</v>
      </c>
      <c r="Q21" s="288">
        <f t="shared" si="7"/>
        <v>6.8031671925607162E-2</v>
      </c>
      <c r="R21" s="374">
        <v>1365189</v>
      </c>
      <c r="S21" s="375">
        <f t="shared" si="8"/>
        <v>222527</v>
      </c>
      <c r="T21" s="343">
        <f t="shared" si="9"/>
        <v>0.16300087387167639</v>
      </c>
    </row>
    <row r="22" spans="1:20">
      <c r="A22" s="335">
        <f t="shared" si="10"/>
        <v>19</v>
      </c>
      <c r="B22" s="349" t="s">
        <v>9</v>
      </c>
      <c r="C22" s="242">
        <f>'Total 2+2 Award'!I22</f>
        <v>584997</v>
      </c>
      <c r="D22" s="242">
        <f>'Total Work Florida Allcoation'!F22</f>
        <v>156192</v>
      </c>
      <c r="E22" s="381">
        <f t="shared" si="2"/>
        <v>741189</v>
      </c>
      <c r="F22" s="338">
        <f t="shared" si="3"/>
        <v>2.47063E-2</v>
      </c>
      <c r="H22" s="340">
        <v>7005</v>
      </c>
      <c r="I22" s="342">
        <f t="shared" si="0"/>
        <v>2.3917972111064067E-2</v>
      </c>
      <c r="J22" s="343">
        <f t="shared" si="1"/>
        <v>7.8832788893593367E-4</v>
      </c>
      <c r="L22" s="373">
        <v>528768</v>
      </c>
      <c r="M22" s="374">
        <f t="shared" si="4"/>
        <v>56229</v>
      </c>
      <c r="N22" s="288">
        <f t="shared" si="5"/>
        <v>0.10633964233841685</v>
      </c>
      <c r="O22" s="374">
        <v>169873</v>
      </c>
      <c r="P22" s="374">
        <f t="shared" si="6"/>
        <v>13681</v>
      </c>
      <c r="Q22" s="288">
        <f t="shared" si="7"/>
        <v>8.0536636192920591E-2</v>
      </c>
      <c r="R22" s="374">
        <v>698641</v>
      </c>
      <c r="S22" s="375">
        <f t="shared" si="8"/>
        <v>42548</v>
      </c>
      <c r="T22" s="343">
        <f t="shared" si="9"/>
        <v>6.0901092263408535E-2</v>
      </c>
    </row>
    <row r="23" spans="1:20">
      <c r="A23" s="335">
        <f t="shared" si="10"/>
        <v>20</v>
      </c>
      <c r="B23" s="349" t="s">
        <v>8</v>
      </c>
      <c r="C23" s="242">
        <f>'Total 2+2 Award'!I23</f>
        <v>299571</v>
      </c>
      <c r="D23" s="242">
        <f>'Total Work Florida Allcoation'!F23</f>
        <v>178403</v>
      </c>
      <c r="E23" s="381">
        <f t="shared" si="2"/>
        <v>477974</v>
      </c>
      <c r="F23" s="338">
        <f t="shared" si="3"/>
        <v>1.5932466666666666E-2</v>
      </c>
      <c r="H23" s="340">
        <v>6407</v>
      </c>
      <c r="I23" s="342">
        <f t="shared" si="0"/>
        <v>2.1876152364823338E-2</v>
      </c>
      <c r="J23" s="343">
        <f t="shared" si="1"/>
        <v>-5.943685698156672E-3</v>
      </c>
      <c r="L23" s="373">
        <v>221307</v>
      </c>
      <c r="M23" s="374">
        <f t="shared" si="4"/>
        <v>78264</v>
      </c>
      <c r="N23" s="288">
        <f t="shared" si="5"/>
        <v>0.35364448481069283</v>
      </c>
      <c r="O23" s="374">
        <v>135322</v>
      </c>
      <c r="P23" s="374">
        <f t="shared" si="6"/>
        <v>-43081</v>
      </c>
      <c r="Q23" s="288">
        <f t="shared" si="7"/>
        <v>-0.31835917293566457</v>
      </c>
      <c r="R23" s="374">
        <v>356629</v>
      </c>
      <c r="S23" s="375">
        <f t="shared" si="8"/>
        <v>121345</v>
      </c>
      <c r="T23" s="343">
        <f t="shared" si="9"/>
        <v>0.34025555969929533</v>
      </c>
    </row>
    <row r="24" spans="1:20">
      <c r="A24" s="335">
        <f t="shared" si="10"/>
        <v>21</v>
      </c>
      <c r="B24" s="349" t="s">
        <v>7</v>
      </c>
      <c r="C24" s="242">
        <f>'Total 2+2 Award'!I24</f>
        <v>278285</v>
      </c>
      <c r="D24" s="242">
        <f>'Total Work Florida Allcoation'!F24</f>
        <v>190817</v>
      </c>
      <c r="E24" s="381">
        <f t="shared" si="2"/>
        <v>469102</v>
      </c>
      <c r="F24" s="338">
        <f t="shared" si="3"/>
        <v>1.5636733333333333E-2</v>
      </c>
      <c r="H24" s="340">
        <v>6186</v>
      </c>
      <c r="I24" s="342">
        <f t="shared" si="0"/>
        <v>2.1121566806430025E-2</v>
      </c>
      <c r="J24" s="343">
        <f t="shared" si="1"/>
        <v>-5.4848334730966918E-3</v>
      </c>
      <c r="L24" s="373">
        <v>215553</v>
      </c>
      <c r="M24" s="374">
        <f t="shared" si="4"/>
        <v>62732</v>
      </c>
      <c r="N24" s="288">
        <f t="shared" si="5"/>
        <v>0.29102819260228341</v>
      </c>
      <c r="O24" s="374">
        <v>198162</v>
      </c>
      <c r="P24" s="374">
        <f t="shared" si="6"/>
        <v>7345</v>
      </c>
      <c r="Q24" s="288">
        <f t="shared" si="7"/>
        <v>3.7065633168821471E-2</v>
      </c>
      <c r="R24" s="374">
        <v>413715</v>
      </c>
      <c r="S24" s="375">
        <f t="shared" si="8"/>
        <v>55387</v>
      </c>
      <c r="T24" s="343">
        <f t="shared" si="9"/>
        <v>0.13387718598552142</v>
      </c>
    </row>
    <row r="25" spans="1:20">
      <c r="A25" s="335">
        <f t="shared" si="10"/>
        <v>22</v>
      </c>
      <c r="B25" s="349" t="s">
        <v>6</v>
      </c>
      <c r="C25" s="242">
        <f>'Total 2+2 Award'!I25</f>
        <v>222882</v>
      </c>
      <c r="D25" s="242">
        <f>'Total Work Florida Allcoation'!F25</f>
        <v>92376</v>
      </c>
      <c r="E25" s="381">
        <f t="shared" si="2"/>
        <v>315258</v>
      </c>
      <c r="F25" s="338">
        <f t="shared" si="3"/>
        <v>1.05086E-2</v>
      </c>
      <c r="H25" s="340">
        <v>4513</v>
      </c>
      <c r="I25" s="342">
        <f t="shared" si="0"/>
        <v>1.5409251696963902E-2</v>
      </c>
      <c r="J25" s="343">
        <f t="shared" si="1"/>
        <v>-4.9006516969639022E-3</v>
      </c>
      <c r="L25" s="373">
        <v>171848</v>
      </c>
      <c r="M25" s="374">
        <f t="shared" si="4"/>
        <v>51034</v>
      </c>
      <c r="N25" s="288">
        <f t="shared" si="5"/>
        <v>0.29697174247008984</v>
      </c>
      <c r="O25" s="374">
        <v>77858</v>
      </c>
      <c r="P25" s="374">
        <f t="shared" si="6"/>
        <v>-14518</v>
      </c>
      <c r="Q25" s="288">
        <f t="shared" si="7"/>
        <v>-0.18646767191553854</v>
      </c>
      <c r="R25" s="374">
        <v>249706</v>
      </c>
      <c r="S25" s="375">
        <f t="shared" si="8"/>
        <v>65552</v>
      </c>
      <c r="T25" s="343">
        <f t="shared" si="9"/>
        <v>0.26251671966232287</v>
      </c>
    </row>
    <row r="26" spans="1:20">
      <c r="A26" s="335">
        <f t="shared" si="10"/>
        <v>23</v>
      </c>
      <c r="B26" s="349" t="s">
        <v>5</v>
      </c>
      <c r="C26" s="242">
        <f>'Total 2+2 Award'!I26</f>
        <v>1079393</v>
      </c>
      <c r="D26" s="242">
        <f>'Total Work Florida Allcoation'!F26</f>
        <v>520023</v>
      </c>
      <c r="E26" s="381">
        <f t="shared" si="2"/>
        <v>1599416</v>
      </c>
      <c r="F26" s="338">
        <f t="shared" si="3"/>
        <v>5.3313866666666668E-2</v>
      </c>
      <c r="H26" s="340">
        <v>15995</v>
      </c>
      <c r="I26" s="342">
        <f t="shared" si="0"/>
        <v>5.4613556590502467E-2</v>
      </c>
      <c r="J26" s="343">
        <f t="shared" si="1"/>
        <v>-1.2996899238357992E-3</v>
      </c>
      <c r="L26" s="373">
        <v>569614</v>
      </c>
      <c r="M26" s="374">
        <f t="shared" si="4"/>
        <v>509779</v>
      </c>
      <c r="N26" s="288">
        <f t="shared" si="5"/>
        <v>0.89495518017464459</v>
      </c>
      <c r="O26" s="374">
        <v>542877</v>
      </c>
      <c r="P26" s="374">
        <f t="shared" si="6"/>
        <v>22854</v>
      </c>
      <c r="Q26" s="288">
        <f t="shared" si="7"/>
        <v>4.2097933786106247E-2</v>
      </c>
      <c r="R26" s="374">
        <v>1112491</v>
      </c>
      <c r="S26" s="375">
        <f t="shared" si="8"/>
        <v>486925</v>
      </c>
      <c r="T26" s="343">
        <f t="shared" si="9"/>
        <v>0.43768893411272541</v>
      </c>
    </row>
    <row r="27" spans="1:20">
      <c r="A27" s="335">
        <f t="shared" si="10"/>
        <v>24</v>
      </c>
      <c r="B27" s="349" t="s">
        <v>4</v>
      </c>
      <c r="C27" s="242">
        <f>'Total 2+2 Award'!I27</f>
        <v>924766</v>
      </c>
      <c r="D27" s="242">
        <f>'Total Work Florida Allcoation'!F27</f>
        <v>181588</v>
      </c>
      <c r="E27" s="381">
        <f t="shared" si="2"/>
        <v>1106354</v>
      </c>
      <c r="F27" s="338">
        <f t="shared" si="3"/>
        <v>3.6878466666666665E-2</v>
      </c>
      <c r="H27" s="340">
        <v>9834</v>
      </c>
      <c r="I27" s="342">
        <f t="shared" si="0"/>
        <v>3.3577350141356752E-2</v>
      </c>
      <c r="J27" s="343">
        <f t="shared" si="1"/>
        <v>3.3011165253099134E-3</v>
      </c>
      <c r="L27" s="373">
        <v>780372</v>
      </c>
      <c r="M27" s="374">
        <f t="shared" si="4"/>
        <v>144394</v>
      </c>
      <c r="N27" s="288">
        <f t="shared" si="5"/>
        <v>0.18503226666256606</v>
      </c>
      <c r="O27" s="374">
        <v>213634</v>
      </c>
      <c r="P27" s="374">
        <f t="shared" si="6"/>
        <v>32046</v>
      </c>
      <c r="Q27" s="288">
        <f t="shared" si="7"/>
        <v>0.15000421281256729</v>
      </c>
      <c r="R27" s="374">
        <v>994006</v>
      </c>
      <c r="S27" s="375">
        <f t="shared" si="8"/>
        <v>112348</v>
      </c>
      <c r="T27" s="343">
        <f t="shared" si="9"/>
        <v>0.11302547469532377</v>
      </c>
    </row>
    <row r="28" spans="1:20">
      <c r="A28" s="335">
        <f t="shared" si="10"/>
        <v>25</v>
      </c>
      <c r="B28" s="349" t="s">
        <v>3</v>
      </c>
      <c r="C28" s="242">
        <f>'Total 2+2 Award'!I28</f>
        <v>838970</v>
      </c>
      <c r="D28" s="242">
        <f>'Total Work Florida Allcoation'!F28</f>
        <v>732871</v>
      </c>
      <c r="E28" s="381">
        <f t="shared" si="2"/>
        <v>1571841</v>
      </c>
      <c r="F28" s="338">
        <f t="shared" si="3"/>
        <v>5.2394700000000002E-2</v>
      </c>
      <c r="H28" s="340">
        <v>12319</v>
      </c>
      <c r="I28" s="342">
        <f t="shared" si="0"/>
        <v>4.2062169655417307E-2</v>
      </c>
      <c r="J28" s="343">
        <f t="shared" si="1"/>
        <v>1.0332530344582695E-2</v>
      </c>
      <c r="L28" s="373">
        <v>712028</v>
      </c>
      <c r="M28" s="374">
        <f t="shared" si="4"/>
        <v>126942</v>
      </c>
      <c r="N28" s="288">
        <f t="shared" si="5"/>
        <v>0.17828231474043155</v>
      </c>
      <c r="O28" s="374">
        <v>744421</v>
      </c>
      <c r="P28" s="374">
        <f t="shared" si="6"/>
        <v>11550</v>
      </c>
      <c r="Q28" s="288">
        <f t="shared" si="7"/>
        <v>1.5515413992888433E-2</v>
      </c>
      <c r="R28" s="374">
        <v>1456449</v>
      </c>
      <c r="S28" s="375">
        <f t="shared" si="8"/>
        <v>115392</v>
      </c>
      <c r="T28" s="343">
        <f t="shared" si="9"/>
        <v>7.9228314894651305E-2</v>
      </c>
    </row>
    <row r="29" spans="1:20">
      <c r="A29" s="335">
        <f t="shared" si="10"/>
        <v>26</v>
      </c>
      <c r="B29" s="349" t="s">
        <v>2</v>
      </c>
      <c r="C29" s="242">
        <f>'Total 2+2 Award'!I29</f>
        <v>78846</v>
      </c>
      <c r="D29" s="242">
        <f>'Total Work Florida Allcoation'!F29</f>
        <v>80901</v>
      </c>
      <c r="E29" s="381">
        <f t="shared" si="2"/>
        <v>159747</v>
      </c>
      <c r="F29" s="338">
        <f t="shared" si="3"/>
        <v>5.3248999999999996E-3</v>
      </c>
      <c r="H29" s="340">
        <v>2356</v>
      </c>
      <c r="I29" s="342">
        <f t="shared" si="0"/>
        <v>8.0443600704735111E-3</v>
      </c>
      <c r="J29" s="343">
        <f t="shared" si="1"/>
        <v>-2.7194600704735115E-3</v>
      </c>
      <c r="L29" s="373">
        <v>63783</v>
      </c>
      <c r="M29" s="374">
        <f t="shared" si="4"/>
        <v>15063</v>
      </c>
      <c r="N29" s="288">
        <f t="shared" si="5"/>
        <v>0.23616010535722684</v>
      </c>
      <c r="O29" s="374">
        <v>119714</v>
      </c>
      <c r="P29" s="374">
        <f t="shared" si="6"/>
        <v>38813</v>
      </c>
      <c r="Q29" s="288">
        <f t="shared" si="7"/>
        <v>0.32421437759994653</v>
      </c>
      <c r="R29" s="374">
        <v>183497</v>
      </c>
      <c r="S29" s="375">
        <f t="shared" si="8"/>
        <v>-23750</v>
      </c>
      <c r="T29" s="343">
        <f t="shared" si="9"/>
        <v>-0.12942990893584091</v>
      </c>
    </row>
    <row r="30" spans="1:20">
      <c r="A30" s="335">
        <f t="shared" si="10"/>
        <v>27</v>
      </c>
      <c r="B30" s="349" t="s">
        <v>1</v>
      </c>
      <c r="C30" s="242">
        <f>'Total 2+2 Award'!I30</f>
        <v>880392</v>
      </c>
      <c r="D30" s="242">
        <f>'Total Work Florida Allcoation'!F30</f>
        <v>190418</v>
      </c>
      <c r="E30" s="381">
        <f t="shared" si="2"/>
        <v>1070810</v>
      </c>
      <c r="F30" s="338">
        <f t="shared" si="3"/>
        <v>3.5693666666666665E-2</v>
      </c>
      <c r="H30" s="340">
        <v>8647</v>
      </c>
      <c r="I30" s="342">
        <f t="shared" si="0"/>
        <v>2.9524440377497643E-2</v>
      </c>
      <c r="J30" s="343">
        <f t="shared" si="1"/>
        <v>6.1692262891690219E-3</v>
      </c>
      <c r="L30" s="373">
        <v>745684</v>
      </c>
      <c r="M30" s="374">
        <f t="shared" si="4"/>
        <v>134708</v>
      </c>
      <c r="N30" s="288">
        <f t="shared" si="5"/>
        <v>0.1806502486307873</v>
      </c>
      <c r="O30" s="374">
        <v>186245</v>
      </c>
      <c r="P30" s="374">
        <f t="shared" si="6"/>
        <v>-4173</v>
      </c>
      <c r="Q30" s="288">
        <f t="shared" si="7"/>
        <v>-2.2405970630084027E-2</v>
      </c>
      <c r="R30" s="374">
        <v>931929</v>
      </c>
      <c r="S30" s="375">
        <f t="shared" si="8"/>
        <v>138881</v>
      </c>
      <c r="T30" s="343">
        <f t="shared" si="9"/>
        <v>0.14902530128368149</v>
      </c>
    </row>
    <row r="31" spans="1:20" ht="15.75" thickBot="1">
      <c r="A31" s="335">
        <f t="shared" si="10"/>
        <v>28</v>
      </c>
      <c r="B31" s="348" t="s">
        <v>0</v>
      </c>
      <c r="C31" s="332">
        <f>'Total 2+2 Award'!I31</f>
        <v>3041425</v>
      </c>
      <c r="D31" s="332">
        <f>'Total Work Florida Allcoation'!F31</f>
        <v>1535977</v>
      </c>
      <c r="E31" s="382">
        <f t="shared" si="2"/>
        <v>4577402</v>
      </c>
      <c r="F31" s="337">
        <f t="shared" si="3"/>
        <v>0.15258006666666668</v>
      </c>
      <c r="H31" s="340">
        <v>34388</v>
      </c>
      <c r="I31" s="344">
        <f t="shared" si="0"/>
        <v>0.11741487865171608</v>
      </c>
      <c r="J31" s="345">
        <f t="shared" si="1"/>
        <v>3.5165188014950596E-2</v>
      </c>
      <c r="L31" s="367">
        <v>2386639</v>
      </c>
      <c r="M31" s="368">
        <f t="shared" si="4"/>
        <v>654786</v>
      </c>
      <c r="N31" s="369">
        <f t="shared" si="5"/>
        <v>0.27435485634819512</v>
      </c>
      <c r="O31" s="368">
        <v>1148976</v>
      </c>
      <c r="P31" s="368">
        <f t="shared" si="6"/>
        <v>-387001</v>
      </c>
      <c r="Q31" s="369">
        <f t="shared" si="7"/>
        <v>-0.33682252718942779</v>
      </c>
      <c r="R31" s="368">
        <v>3535615</v>
      </c>
      <c r="S31" s="370">
        <f t="shared" si="8"/>
        <v>1041787</v>
      </c>
      <c r="T31" s="371">
        <f t="shared" si="9"/>
        <v>0.29465510243620985</v>
      </c>
    </row>
    <row r="32" spans="1:20" ht="16.5" thickTop="1" thickBot="1">
      <c r="A32" s="335">
        <f t="shared" si="10"/>
        <v>29</v>
      </c>
      <c r="B32" s="181" t="s">
        <v>56</v>
      </c>
      <c r="C32" s="183">
        <f>SUM(C4:C31)</f>
        <v>20000000</v>
      </c>
      <c r="D32" s="183">
        <f t="shared" ref="D32:E32" si="11">SUM(D4:D31)</f>
        <v>10000000</v>
      </c>
      <c r="E32" s="183">
        <f t="shared" si="11"/>
        <v>30000000</v>
      </c>
      <c r="F32" s="339">
        <f>SUM(F4:F31)</f>
        <v>1</v>
      </c>
      <c r="H32" s="340">
        <f>SUM(H4:H31)</f>
        <v>292876</v>
      </c>
      <c r="I32" s="346">
        <f>SUM(I4:I31)</f>
        <v>1</v>
      </c>
      <c r="J32" s="347">
        <f>SUM(J4:J31)</f>
        <v>0</v>
      </c>
      <c r="L32" s="372">
        <v>15000000</v>
      </c>
      <c r="M32" s="366">
        <v>15000000</v>
      </c>
      <c r="N32" s="366"/>
      <c r="O32" s="366">
        <v>10000000</v>
      </c>
      <c r="P32" s="366">
        <v>10000000</v>
      </c>
      <c r="Q32" s="366"/>
      <c r="R32" s="366">
        <v>25000000</v>
      </c>
      <c r="S32" s="366">
        <v>25000000</v>
      </c>
      <c r="T32" s="347"/>
    </row>
  </sheetData>
  <pageMargins left="0.7" right="0.7" top="0.75" bottom="0.75" header="0.3" footer="0.3"/>
  <pageSetup scale="9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3:F21"/>
  <sheetViews>
    <sheetView zoomScale="110" zoomScaleNormal="110" workbookViewId="0">
      <selection activeCell="A18" sqref="A18"/>
    </sheetView>
  </sheetViews>
  <sheetFormatPr defaultRowHeight="15"/>
  <cols>
    <col min="2" max="2" width="3.7109375" customWidth="1"/>
    <col min="3" max="3" width="108.28515625" customWidth="1"/>
    <col min="4" max="4" width="19" customWidth="1"/>
  </cols>
  <sheetData>
    <row r="3" spans="2:6" ht="18.75">
      <c r="C3" s="385" t="s">
        <v>126</v>
      </c>
      <c r="D3" s="385"/>
    </row>
    <row r="4" spans="2:6" ht="18.75">
      <c r="C4" s="385" t="s">
        <v>122</v>
      </c>
      <c r="D4" s="385"/>
    </row>
    <row r="5" spans="2:6" ht="18.75">
      <c r="C5" s="202"/>
      <c r="D5" s="202"/>
    </row>
    <row r="6" spans="2:6" ht="31.5" thickBot="1">
      <c r="C6" s="104"/>
      <c r="D6" s="201" t="s">
        <v>225</v>
      </c>
    </row>
    <row r="7" spans="2:6" ht="18.75">
      <c r="B7" s="103">
        <v>1</v>
      </c>
      <c r="C7" s="136" t="s">
        <v>154</v>
      </c>
      <c r="D7" s="110"/>
      <c r="F7" t="s">
        <v>220</v>
      </c>
    </row>
    <row r="8" spans="2:6" ht="18.75">
      <c r="B8" s="103">
        <f>B7+1</f>
        <v>2</v>
      </c>
      <c r="C8" s="137" t="s">
        <v>130</v>
      </c>
      <c r="D8" s="195">
        <f>' 2+2 Data &amp; Initial Allocation'!D44*' 2+2 Data &amp; Initial Allocation'!$G$40</f>
        <v>15.861230097873703</v>
      </c>
    </row>
    <row r="9" spans="2:6" ht="18.75">
      <c r="B9" s="103">
        <f t="shared" ref="B9:B20" si="0">B8+1</f>
        <v>3</v>
      </c>
      <c r="C9" s="138" t="s">
        <v>133</v>
      </c>
      <c r="D9" s="195">
        <f>' 2+2 Data &amp; Initial Allocation'!E44*' 2+2 Data &amp; Initial Allocation'!G40</f>
        <v>15.861230097873703</v>
      </c>
    </row>
    <row r="10" spans="2:6" ht="18.75">
      <c r="B10" s="103">
        <f t="shared" si="0"/>
        <v>4</v>
      </c>
      <c r="C10" s="137" t="s">
        <v>131</v>
      </c>
      <c r="D10" s="195">
        <f>' 2+2 Data &amp; Initial Allocation'!F44*' 2+2 Data &amp; Initial Allocation'!G40</f>
        <v>15.861230097873703</v>
      </c>
    </row>
    <row r="11" spans="2:6" ht="19.5" thickBot="1">
      <c r="B11" s="103">
        <f t="shared" si="0"/>
        <v>5</v>
      </c>
      <c r="C11" s="139" t="s">
        <v>134</v>
      </c>
      <c r="D11" s="195">
        <f>' 2+2 Data &amp; Initial Allocation'!G44*' 2+2 Data &amp; Initial Allocation'!G40</f>
        <v>15.861230097873703</v>
      </c>
    </row>
    <row r="12" spans="2:6" ht="18.75">
      <c r="B12" s="103">
        <f t="shared" si="0"/>
        <v>6</v>
      </c>
      <c r="C12" s="136" t="s">
        <v>157</v>
      </c>
      <c r="D12" s="197"/>
    </row>
    <row r="13" spans="2:6" ht="37.5">
      <c r="B13" s="103">
        <f t="shared" si="0"/>
        <v>7</v>
      </c>
      <c r="C13" s="140" t="s">
        <v>127</v>
      </c>
      <c r="D13" s="198">
        <f>' 2+2 Data &amp; Initial Allocation'!H44*' 2+2 Data &amp; Initial Allocation'!G40</f>
        <v>31.722460195747406</v>
      </c>
    </row>
    <row r="14" spans="2:6" ht="38.25" thickBot="1">
      <c r="B14" s="103">
        <f t="shared" si="0"/>
        <v>8</v>
      </c>
      <c r="C14" s="141" t="s">
        <v>132</v>
      </c>
      <c r="D14" s="199">
        <f>' 2+2 Data &amp; Initial Allocation'!I44*' 2+2 Data &amp; Initial Allocation'!G40</f>
        <v>47.58369029362111</v>
      </c>
    </row>
    <row r="15" spans="2:6" ht="18.75">
      <c r="B15" s="103">
        <f t="shared" si="0"/>
        <v>9</v>
      </c>
      <c r="C15" s="136" t="s">
        <v>135</v>
      </c>
      <c r="D15" s="197"/>
    </row>
    <row r="16" spans="2:6" ht="18.75">
      <c r="B16" s="103">
        <f t="shared" si="0"/>
        <v>10</v>
      </c>
      <c r="C16" s="140" t="s">
        <v>128</v>
      </c>
      <c r="D16" s="195">
        <f>' 2+2 Data &amp; Initial Allocation'!J44*' 2+2 Data &amp; Initial Allocation'!G40</f>
        <v>253.77968156597925</v>
      </c>
    </row>
    <row r="17" spans="2:4" ht="18.75">
      <c r="B17" s="103">
        <f t="shared" si="0"/>
        <v>11</v>
      </c>
      <c r="C17" s="142" t="s">
        <v>124</v>
      </c>
      <c r="D17" s="200"/>
    </row>
    <row r="18" spans="2:4" ht="19.5" thickBot="1">
      <c r="B18" s="103">
        <f t="shared" si="0"/>
        <v>12</v>
      </c>
      <c r="C18" s="139" t="s">
        <v>136</v>
      </c>
      <c r="D18" s="196">
        <f>' 2+2 Data &amp; Initial Allocation'!K44*' 2+2 Data &amp; Initial Allocation'!G40</f>
        <v>190.33476117448444</v>
      </c>
    </row>
    <row r="19" spans="2:4" ht="18.75">
      <c r="B19" s="103">
        <f t="shared" si="0"/>
        <v>13</v>
      </c>
      <c r="C19" s="136" t="s">
        <v>137</v>
      </c>
      <c r="D19" s="197"/>
    </row>
    <row r="20" spans="2:4" ht="38.25" thickBot="1">
      <c r="B20" s="103">
        <f t="shared" si="0"/>
        <v>14</v>
      </c>
      <c r="C20" s="139" t="s">
        <v>129</v>
      </c>
      <c r="D20" s="196">
        <f>' 2+2 Data &amp; Initial Allocation'!P44*' 2+2 Data &amp; Initial Allocation'!G40</f>
        <v>126.88984078298962</v>
      </c>
    </row>
    <row r="21" spans="2:4">
      <c r="C21" s="109"/>
      <c r="D21" s="109"/>
    </row>
  </sheetData>
  <mergeCells count="2">
    <mergeCell ref="C3:D3"/>
    <mergeCell ref="C4:D4"/>
  </mergeCells>
  <pageMargins left="0.7" right="0.7" top="0.75" bottom="0.75" header="0.3" footer="0.3"/>
  <pageSetup scale="9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B1:R123"/>
  <sheetViews>
    <sheetView showGridLines="0" zoomScale="85" zoomScaleNormal="85" workbookViewId="0"/>
  </sheetViews>
  <sheetFormatPr defaultRowHeight="15"/>
  <cols>
    <col min="1" max="1" width="9.140625" customWidth="1"/>
    <col min="2" max="2" width="8.7109375" style="1" customWidth="1"/>
    <col min="3" max="3" width="46.28515625" bestFit="1" customWidth="1"/>
    <col min="4" max="6" width="16.85546875" customWidth="1"/>
    <col min="7" max="7" width="18.28515625" customWidth="1"/>
    <col min="8" max="9" width="22" customWidth="1"/>
    <col min="10" max="10" width="18.28515625" customWidth="1"/>
    <col min="11" max="11" width="22.85546875" customWidth="1"/>
    <col min="12" max="12" width="13.5703125" hidden="1" customWidth="1"/>
    <col min="13" max="13" width="26.140625" hidden="1" customWidth="1"/>
    <col min="14" max="14" width="26.42578125" hidden="1" customWidth="1"/>
    <col min="15" max="15" width="26" hidden="1" customWidth="1"/>
    <col min="16" max="16" width="26.28515625" customWidth="1"/>
    <col min="17" max="17" width="12.5703125" bestFit="1" customWidth="1" collapsed="1"/>
    <col min="18" max="18" width="10.42578125" bestFit="1" customWidth="1"/>
  </cols>
  <sheetData>
    <row r="1" spans="2:17" ht="18.75">
      <c r="B1" s="410" t="s">
        <v>150</v>
      </c>
      <c r="C1" s="410"/>
      <c r="D1" s="410"/>
      <c r="E1" s="410"/>
      <c r="F1" s="410"/>
      <c r="G1" s="410"/>
      <c r="H1" s="410"/>
      <c r="I1" s="410"/>
      <c r="J1" s="410"/>
      <c r="K1" s="410"/>
      <c r="L1" s="410"/>
      <c r="M1" s="410"/>
      <c r="N1" s="410"/>
      <c r="O1" s="410"/>
      <c r="P1" s="410"/>
      <c r="Q1" s="151"/>
    </row>
    <row r="2" spans="2:17" ht="15.75" thickBot="1"/>
    <row r="3" spans="2:17" ht="15.75" thickBot="1">
      <c r="D3" s="402" t="s">
        <v>244</v>
      </c>
      <c r="E3" s="403"/>
      <c r="F3" s="403"/>
      <c r="G3" s="404"/>
      <c r="H3" s="402" t="s">
        <v>245</v>
      </c>
      <c r="I3" s="404"/>
      <c r="J3" s="402" t="s">
        <v>246</v>
      </c>
      <c r="K3" s="404"/>
      <c r="P3" s="314" t="s">
        <v>247</v>
      </c>
    </row>
    <row r="4" spans="2:17" ht="15.75" customHeight="1" thickBot="1">
      <c r="B4" s="440"/>
      <c r="C4" s="446"/>
      <c r="D4" s="405" t="s">
        <v>262</v>
      </c>
      <c r="E4" s="406"/>
      <c r="F4" s="405" t="s">
        <v>263</v>
      </c>
      <c r="G4" s="406"/>
      <c r="H4" s="407" t="s">
        <v>264</v>
      </c>
      <c r="I4" s="408"/>
      <c r="J4" s="409" t="s">
        <v>266</v>
      </c>
      <c r="K4" s="409"/>
      <c r="L4" s="447" t="s">
        <v>265</v>
      </c>
      <c r="M4" s="448"/>
      <c r="N4" s="448"/>
      <c r="O4" s="448"/>
      <c r="P4" s="449"/>
    </row>
    <row r="5" spans="2:17" ht="98.25" customHeight="1" thickBot="1">
      <c r="B5" s="383" t="s">
        <v>32</v>
      </c>
      <c r="C5" s="445" t="s">
        <v>31</v>
      </c>
      <c r="D5" s="112" t="s">
        <v>48</v>
      </c>
      <c r="E5" s="102" t="s">
        <v>30</v>
      </c>
      <c r="F5" s="112" t="s">
        <v>49</v>
      </c>
      <c r="G5" s="102" t="s">
        <v>29</v>
      </c>
      <c r="H5" s="230" t="s">
        <v>34</v>
      </c>
      <c r="I5" s="231" t="s">
        <v>33</v>
      </c>
      <c r="J5" s="234" t="s">
        <v>36</v>
      </c>
      <c r="K5" s="234" t="s">
        <v>35</v>
      </c>
      <c r="L5" s="43" t="s">
        <v>221</v>
      </c>
      <c r="M5" s="113" t="s">
        <v>37</v>
      </c>
      <c r="N5" s="113" t="s">
        <v>38</v>
      </c>
      <c r="O5" s="113" t="s">
        <v>39</v>
      </c>
      <c r="P5" s="114" t="s">
        <v>40</v>
      </c>
    </row>
    <row r="6" spans="2:17" ht="15.75" customHeight="1">
      <c r="B6" s="7">
        <v>0</v>
      </c>
      <c r="C6" s="8" t="s">
        <v>28</v>
      </c>
      <c r="D6" s="217">
        <f t="shared" ref="D6:P6" si="0">SUM(D7:D34)</f>
        <v>23981</v>
      </c>
      <c r="E6" s="218">
        <f t="shared" si="0"/>
        <v>24763</v>
      </c>
      <c r="F6" s="217">
        <f t="shared" si="0"/>
        <v>22315</v>
      </c>
      <c r="G6" s="218">
        <f t="shared" si="0"/>
        <v>15995</v>
      </c>
      <c r="H6" s="232">
        <f t="shared" si="0"/>
        <v>45043</v>
      </c>
      <c r="I6" s="233">
        <f t="shared" si="0"/>
        <v>32459</v>
      </c>
      <c r="J6" s="232">
        <f t="shared" si="0"/>
        <v>23465</v>
      </c>
      <c r="K6" s="233">
        <f t="shared" si="0"/>
        <v>5962</v>
      </c>
      <c r="L6" s="219">
        <f t="shared" si="0"/>
        <v>58404</v>
      </c>
      <c r="M6" s="220">
        <f t="shared" si="0"/>
        <v>7094</v>
      </c>
      <c r="N6" s="220">
        <f t="shared" si="0"/>
        <v>27714</v>
      </c>
      <c r="O6" s="220">
        <f t="shared" si="0"/>
        <v>1746</v>
      </c>
      <c r="P6" s="221">
        <f t="shared" si="0"/>
        <v>35906</v>
      </c>
    </row>
    <row r="7" spans="2:17">
      <c r="B7" s="3">
        <v>1</v>
      </c>
      <c r="C7" s="222" t="s">
        <v>27</v>
      </c>
      <c r="D7" s="350">
        <v>941</v>
      </c>
      <c r="E7" s="353">
        <v>501</v>
      </c>
      <c r="F7" s="350">
        <v>909</v>
      </c>
      <c r="G7" s="356">
        <v>384</v>
      </c>
      <c r="H7" s="359">
        <v>1060</v>
      </c>
      <c r="I7" s="350">
        <v>813</v>
      </c>
      <c r="J7" s="359">
        <v>684</v>
      </c>
      <c r="K7" s="356">
        <v>94</v>
      </c>
      <c r="L7" s="223">
        <v>2210</v>
      </c>
      <c r="M7" s="224">
        <v>360</v>
      </c>
      <c r="N7" s="225">
        <v>942</v>
      </c>
      <c r="O7" s="224">
        <v>101</v>
      </c>
      <c r="P7" s="362">
        <v>1399</v>
      </c>
    </row>
    <row r="8" spans="2:17">
      <c r="B8" s="3">
        <v>2</v>
      </c>
      <c r="C8" s="222" t="s">
        <v>26</v>
      </c>
      <c r="D8" s="351">
        <v>1607</v>
      </c>
      <c r="E8" s="354">
        <v>2439</v>
      </c>
      <c r="F8" s="351">
        <v>1911</v>
      </c>
      <c r="G8" s="357">
        <v>1684</v>
      </c>
      <c r="H8" s="360">
        <v>4156</v>
      </c>
      <c r="I8" s="351">
        <v>2823</v>
      </c>
      <c r="J8" s="360">
        <v>1756</v>
      </c>
      <c r="K8" s="357">
        <v>553</v>
      </c>
      <c r="L8" s="223">
        <v>5482</v>
      </c>
      <c r="M8" s="224">
        <v>513</v>
      </c>
      <c r="N8" s="225">
        <v>2607</v>
      </c>
      <c r="O8" s="224">
        <v>149</v>
      </c>
      <c r="P8" s="363">
        <v>2986</v>
      </c>
    </row>
    <row r="9" spans="2:17">
      <c r="B9" s="3">
        <v>3</v>
      </c>
      <c r="C9" s="222" t="s">
        <v>25</v>
      </c>
      <c r="D9" s="351">
        <v>566</v>
      </c>
      <c r="E9" s="354">
        <v>350</v>
      </c>
      <c r="F9" s="351">
        <v>491</v>
      </c>
      <c r="G9" s="357">
        <v>247</v>
      </c>
      <c r="H9" s="360">
        <v>680</v>
      </c>
      <c r="I9" s="351">
        <v>496</v>
      </c>
      <c r="J9" s="360">
        <v>368</v>
      </c>
      <c r="K9" s="357">
        <v>59</v>
      </c>
      <c r="L9" s="223">
        <v>935</v>
      </c>
      <c r="M9" s="224">
        <v>180</v>
      </c>
      <c r="N9" s="225">
        <v>323</v>
      </c>
      <c r="O9" s="224">
        <v>29</v>
      </c>
      <c r="P9" s="363">
        <v>494</v>
      </c>
    </row>
    <row r="10" spans="2:17">
      <c r="B10" s="3">
        <v>4</v>
      </c>
      <c r="C10" s="222" t="s">
        <v>24</v>
      </c>
      <c r="D10" s="351">
        <v>288</v>
      </c>
      <c r="E10" s="354">
        <v>106</v>
      </c>
      <c r="F10" s="351">
        <v>107</v>
      </c>
      <c r="G10" s="357">
        <v>96</v>
      </c>
      <c r="H10" s="360">
        <v>214</v>
      </c>
      <c r="I10" s="351">
        <v>164</v>
      </c>
      <c r="J10" s="360">
        <v>120</v>
      </c>
      <c r="K10" s="357">
        <v>19</v>
      </c>
      <c r="L10" s="223">
        <v>243</v>
      </c>
      <c r="M10" s="224">
        <v>53</v>
      </c>
      <c r="N10" s="225">
        <v>84</v>
      </c>
      <c r="O10" s="224">
        <v>4</v>
      </c>
      <c r="P10" s="363">
        <v>152</v>
      </c>
    </row>
    <row r="11" spans="2:17">
      <c r="B11" s="3">
        <v>5</v>
      </c>
      <c r="C11" s="222" t="s">
        <v>23</v>
      </c>
      <c r="D11" s="351">
        <v>937</v>
      </c>
      <c r="E11" s="354">
        <v>700</v>
      </c>
      <c r="F11" s="351">
        <v>908</v>
      </c>
      <c r="G11" s="357">
        <v>559</v>
      </c>
      <c r="H11" s="360">
        <v>1152</v>
      </c>
      <c r="I11" s="351">
        <v>810</v>
      </c>
      <c r="J11" s="360">
        <v>668</v>
      </c>
      <c r="K11" s="357">
        <v>115</v>
      </c>
      <c r="L11" s="223">
        <v>1657</v>
      </c>
      <c r="M11" s="224">
        <v>347</v>
      </c>
      <c r="N11" s="225">
        <v>584</v>
      </c>
      <c r="O11" s="224">
        <v>67</v>
      </c>
      <c r="P11" s="363">
        <v>1108</v>
      </c>
    </row>
    <row r="12" spans="2:17">
      <c r="B12" s="3">
        <v>6</v>
      </c>
      <c r="C12" s="222" t="s">
        <v>22</v>
      </c>
      <c r="D12" s="351">
        <v>1380</v>
      </c>
      <c r="E12" s="354">
        <v>1095</v>
      </c>
      <c r="F12" s="351">
        <v>1101</v>
      </c>
      <c r="G12" s="357">
        <v>495</v>
      </c>
      <c r="H12" s="360">
        <v>1853</v>
      </c>
      <c r="I12" s="351">
        <v>1299</v>
      </c>
      <c r="J12" s="360">
        <v>763</v>
      </c>
      <c r="K12" s="357">
        <v>199</v>
      </c>
      <c r="L12" s="223">
        <v>1860</v>
      </c>
      <c r="M12" s="224">
        <v>231</v>
      </c>
      <c r="N12" s="225">
        <v>801</v>
      </c>
      <c r="O12" s="224">
        <v>36</v>
      </c>
      <c r="P12" s="363">
        <v>1164</v>
      </c>
    </row>
    <row r="13" spans="2:17">
      <c r="B13" s="3">
        <v>7</v>
      </c>
      <c r="C13" s="222" t="s">
        <v>21</v>
      </c>
      <c r="D13" s="351">
        <v>983</v>
      </c>
      <c r="E13" s="354">
        <v>825</v>
      </c>
      <c r="F13" s="351">
        <v>796</v>
      </c>
      <c r="G13" s="357">
        <v>510</v>
      </c>
      <c r="H13" s="360">
        <v>1382</v>
      </c>
      <c r="I13" s="351">
        <v>752</v>
      </c>
      <c r="J13" s="360">
        <v>741</v>
      </c>
      <c r="K13" s="357">
        <v>269</v>
      </c>
      <c r="L13" s="223">
        <v>3631</v>
      </c>
      <c r="M13" s="224">
        <v>760</v>
      </c>
      <c r="N13" s="225">
        <v>1436</v>
      </c>
      <c r="O13" s="224">
        <v>76</v>
      </c>
      <c r="P13" s="363">
        <v>1028</v>
      </c>
    </row>
    <row r="14" spans="2:17">
      <c r="B14" s="3">
        <v>8</v>
      </c>
      <c r="C14" s="222" t="s">
        <v>20</v>
      </c>
      <c r="D14" s="351">
        <v>57</v>
      </c>
      <c r="E14" s="354">
        <v>22</v>
      </c>
      <c r="F14" s="351">
        <v>106</v>
      </c>
      <c r="G14" s="357">
        <v>16</v>
      </c>
      <c r="H14" s="360">
        <v>55</v>
      </c>
      <c r="I14" s="351">
        <v>44</v>
      </c>
      <c r="J14" s="360">
        <v>30</v>
      </c>
      <c r="K14" s="357">
        <v>6</v>
      </c>
      <c r="L14" s="223">
        <v>98</v>
      </c>
      <c r="M14" s="224">
        <v>13</v>
      </c>
      <c r="N14" s="225">
        <v>36</v>
      </c>
      <c r="O14" s="224">
        <v>2</v>
      </c>
      <c r="P14" s="363">
        <v>26</v>
      </c>
    </row>
    <row r="15" spans="2:17">
      <c r="B15" s="3">
        <v>9</v>
      </c>
      <c r="C15" s="222" t="s">
        <v>19</v>
      </c>
      <c r="D15" s="351">
        <v>265</v>
      </c>
      <c r="E15" s="354">
        <v>237</v>
      </c>
      <c r="F15" s="351">
        <v>399</v>
      </c>
      <c r="G15" s="357">
        <v>169</v>
      </c>
      <c r="H15" s="360">
        <v>481</v>
      </c>
      <c r="I15" s="351">
        <v>347</v>
      </c>
      <c r="J15" s="360">
        <v>246</v>
      </c>
      <c r="K15" s="357">
        <v>30</v>
      </c>
      <c r="L15" s="223">
        <v>552</v>
      </c>
      <c r="M15" s="224">
        <v>52</v>
      </c>
      <c r="N15" s="225">
        <v>242</v>
      </c>
      <c r="O15" s="224">
        <v>5</v>
      </c>
      <c r="P15" s="363">
        <v>256</v>
      </c>
    </row>
    <row r="16" spans="2:17">
      <c r="B16" s="3">
        <v>10</v>
      </c>
      <c r="C16" s="222" t="s">
        <v>18</v>
      </c>
      <c r="D16" s="351">
        <v>2059</v>
      </c>
      <c r="E16" s="354">
        <v>1676</v>
      </c>
      <c r="F16" s="351">
        <v>1533</v>
      </c>
      <c r="G16" s="357">
        <v>994</v>
      </c>
      <c r="H16" s="360">
        <v>3063</v>
      </c>
      <c r="I16" s="351">
        <v>2219</v>
      </c>
      <c r="J16" s="360">
        <v>1360</v>
      </c>
      <c r="K16" s="357">
        <v>353</v>
      </c>
      <c r="L16" s="223">
        <v>3027</v>
      </c>
      <c r="M16" s="224">
        <v>65</v>
      </c>
      <c r="N16" s="225">
        <v>1619</v>
      </c>
      <c r="O16" s="224">
        <v>82</v>
      </c>
      <c r="P16" s="363">
        <v>1850</v>
      </c>
    </row>
    <row r="17" spans="2:16">
      <c r="B17" s="3">
        <v>11</v>
      </c>
      <c r="C17" s="222" t="s">
        <v>17</v>
      </c>
      <c r="D17" s="351">
        <v>1188</v>
      </c>
      <c r="E17" s="354">
        <v>604</v>
      </c>
      <c r="F17" s="351">
        <v>1280</v>
      </c>
      <c r="G17" s="357">
        <v>377</v>
      </c>
      <c r="H17" s="360">
        <v>1270</v>
      </c>
      <c r="I17" s="351">
        <v>863</v>
      </c>
      <c r="J17" s="360">
        <v>651</v>
      </c>
      <c r="K17" s="357">
        <v>110</v>
      </c>
      <c r="L17" s="223">
        <v>2184</v>
      </c>
      <c r="M17" s="224">
        <v>774</v>
      </c>
      <c r="N17" s="225">
        <v>607</v>
      </c>
      <c r="O17" s="224">
        <v>71</v>
      </c>
      <c r="P17" s="363">
        <v>1184</v>
      </c>
    </row>
    <row r="18" spans="2:16">
      <c r="B18" s="3">
        <v>12</v>
      </c>
      <c r="C18" s="222" t="s">
        <v>16</v>
      </c>
      <c r="D18" s="351">
        <v>239</v>
      </c>
      <c r="E18" s="354">
        <v>141</v>
      </c>
      <c r="F18" s="351">
        <v>254</v>
      </c>
      <c r="G18" s="357">
        <v>88</v>
      </c>
      <c r="H18" s="360">
        <v>227</v>
      </c>
      <c r="I18" s="351">
        <v>180</v>
      </c>
      <c r="J18" s="360">
        <v>148</v>
      </c>
      <c r="K18" s="357">
        <v>16</v>
      </c>
      <c r="L18" s="223">
        <v>354</v>
      </c>
      <c r="M18" s="224">
        <v>14</v>
      </c>
      <c r="N18" s="225">
        <v>106</v>
      </c>
      <c r="O18" s="224">
        <v>39</v>
      </c>
      <c r="P18" s="363">
        <v>164</v>
      </c>
    </row>
    <row r="19" spans="2:16">
      <c r="B19" s="3">
        <v>13</v>
      </c>
      <c r="C19" s="222" t="s">
        <v>15</v>
      </c>
      <c r="D19" s="351">
        <v>631</v>
      </c>
      <c r="E19" s="354">
        <v>326</v>
      </c>
      <c r="F19" s="351">
        <v>388</v>
      </c>
      <c r="G19" s="357">
        <v>183</v>
      </c>
      <c r="H19" s="360">
        <v>622</v>
      </c>
      <c r="I19" s="351">
        <v>450</v>
      </c>
      <c r="J19" s="360">
        <v>341</v>
      </c>
      <c r="K19" s="357">
        <v>86</v>
      </c>
      <c r="L19" s="223">
        <v>618</v>
      </c>
      <c r="M19" s="224">
        <v>24</v>
      </c>
      <c r="N19" s="225">
        <v>313</v>
      </c>
      <c r="O19" s="224">
        <v>23</v>
      </c>
      <c r="P19" s="363">
        <v>493</v>
      </c>
    </row>
    <row r="20" spans="2:16">
      <c r="B20" s="3">
        <v>14</v>
      </c>
      <c r="C20" s="222" t="s">
        <v>14</v>
      </c>
      <c r="D20" s="351">
        <v>504</v>
      </c>
      <c r="E20" s="354">
        <v>778</v>
      </c>
      <c r="F20" s="351">
        <v>464</v>
      </c>
      <c r="G20" s="357">
        <v>462</v>
      </c>
      <c r="H20" s="360">
        <v>1180</v>
      </c>
      <c r="I20" s="351">
        <v>867</v>
      </c>
      <c r="J20" s="360">
        <v>595</v>
      </c>
      <c r="K20" s="357">
        <v>131</v>
      </c>
      <c r="L20" s="223">
        <v>1277</v>
      </c>
      <c r="M20" s="224">
        <v>56</v>
      </c>
      <c r="N20" s="225">
        <v>690</v>
      </c>
      <c r="O20" s="224">
        <v>31</v>
      </c>
      <c r="P20" s="363">
        <v>666</v>
      </c>
    </row>
    <row r="21" spans="2:16">
      <c r="B21" s="3">
        <v>15</v>
      </c>
      <c r="C21" s="222" t="s">
        <v>13</v>
      </c>
      <c r="D21" s="351">
        <v>767</v>
      </c>
      <c r="E21" s="354">
        <v>4482</v>
      </c>
      <c r="F21" s="351">
        <v>1365</v>
      </c>
      <c r="G21" s="357">
        <v>3292</v>
      </c>
      <c r="H21" s="360">
        <v>7142</v>
      </c>
      <c r="I21" s="351">
        <v>5584</v>
      </c>
      <c r="J21" s="360">
        <v>4138</v>
      </c>
      <c r="K21" s="357">
        <v>1059</v>
      </c>
      <c r="L21" s="223">
        <v>7906</v>
      </c>
      <c r="M21" s="224">
        <v>813</v>
      </c>
      <c r="N21" s="225">
        <v>3998</v>
      </c>
      <c r="O21" s="224">
        <v>326</v>
      </c>
      <c r="P21" s="363">
        <v>5920</v>
      </c>
    </row>
    <row r="22" spans="2:16">
      <c r="B22" s="3">
        <v>16</v>
      </c>
      <c r="C22" s="222" t="s">
        <v>12</v>
      </c>
      <c r="D22" s="351">
        <v>134</v>
      </c>
      <c r="E22" s="354">
        <v>35</v>
      </c>
      <c r="F22" s="351">
        <v>172</v>
      </c>
      <c r="G22" s="357">
        <v>46</v>
      </c>
      <c r="H22" s="360">
        <v>87</v>
      </c>
      <c r="I22" s="351">
        <v>62</v>
      </c>
      <c r="J22" s="360">
        <v>84</v>
      </c>
      <c r="K22" s="357">
        <v>11</v>
      </c>
      <c r="L22" s="223">
        <v>170</v>
      </c>
      <c r="M22" s="224">
        <v>3</v>
      </c>
      <c r="N22" s="225">
        <v>43</v>
      </c>
      <c r="O22" s="224">
        <v>29</v>
      </c>
      <c r="P22" s="363">
        <v>57</v>
      </c>
    </row>
    <row r="23" spans="2:16">
      <c r="B23" s="3">
        <v>17</v>
      </c>
      <c r="C23" s="222" t="s">
        <v>11</v>
      </c>
      <c r="D23" s="351">
        <v>570</v>
      </c>
      <c r="E23" s="354">
        <v>237</v>
      </c>
      <c r="F23" s="351">
        <v>535</v>
      </c>
      <c r="G23" s="357">
        <v>138</v>
      </c>
      <c r="H23" s="360">
        <v>402</v>
      </c>
      <c r="I23" s="351">
        <v>308</v>
      </c>
      <c r="J23" s="360">
        <v>184</v>
      </c>
      <c r="K23" s="357">
        <v>32</v>
      </c>
      <c r="L23" s="223">
        <v>705</v>
      </c>
      <c r="M23" s="224">
        <v>85</v>
      </c>
      <c r="N23" s="225">
        <v>300</v>
      </c>
      <c r="O23" s="224">
        <v>11</v>
      </c>
      <c r="P23" s="363">
        <v>456</v>
      </c>
    </row>
    <row r="24" spans="2:16">
      <c r="B24" s="3">
        <v>18</v>
      </c>
      <c r="C24" s="222" t="s">
        <v>10</v>
      </c>
      <c r="D24" s="351">
        <v>537</v>
      </c>
      <c r="E24" s="354">
        <v>1825</v>
      </c>
      <c r="F24" s="351">
        <v>1212</v>
      </c>
      <c r="G24" s="357">
        <v>849</v>
      </c>
      <c r="H24" s="360">
        <v>3396</v>
      </c>
      <c r="I24" s="351">
        <v>2330</v>
      </c>
      <c r="J24" s="360">
        <v>1421</v>
      </c>
      <c r="K24" s="357">
        <v>527</v>
      </c>
      <c r="L24" s="223">
        <v>3667</v>
      </c>
      <c r="M24" s="224">
        <v>387</v>
      </c>
      <c r="N24" s="225">
        <v>1810</v>
      </c>
      <c r="O24" s="224">
        <v>101</v>
      </c>
      <c r="P24" s="363">
        <v>2382</v>
      </c>
    </row>
    <row r="25" spans="2:16">
      <c r="B25" s="3">
        <v>19</v>
      </c>
      <c r="C25" s="222" t="s">
        <v>9</v>
      </c>
      <c r="D25" s="351">
        <v>1135</v>
      </c>
      <c r="E25" s="354">
        <v>549</v>
      </c>
      <c r="F25" s="351">
        <v>703</v>
      </c>
      <c r="G25" s="357">
        <v>316</v>
      </c>
      <c r="H25" s="360">
        <v>1291</v>
      </c>
      <c r="I25" s="351">
        <v>990</v>
      </c>
      <c r="J25" s="360">
        <v>592</v>
      </c>
      <c r="K25" s="357">
        <v>152</v>
      </c>
      <c r="L25" s="223">
        <v>1170</v>
      </c>
      <c r="M25" s="224">
        <v>155</v>
      </c>
      <c r="N25" s="225">
        <v>531</v>
      </c>
      <c r="O25" s="224">
        <v>49</v>
      </c>
      <c r="P25" s="363">
        <v>875</v>
      </c>
    </row>
    <row r="26" spans="2:16">
      <c r="B26" s="3">
        <v>20</v>
      </c>
      <c r="C26" s="222" t="s">
        <v>8</v>
      </c>
      <c r="D26" s="351">
        <v>1105</v>
      </c>
      <c r="E26" s="354">
        <v>463</v>
      </c>
      <c r="F26" s="351">
        <v>929</v>
      </c>
      <c r="G26" s="357">
        <v>279</v>
      </c>
      <c r="H26" s="360">
        <v>764</v>
      </c>
      <c r="I26" s="351">
        <v>561</v>
      </c>
      <c r="J26" s="360">
        <v>410</v>
      </c>
      <c r="K26" s="357">
        <v>77</v>
      </c>
      <c r="L26" s="223">
        <v>1055</v>
      </c>
      <c r="M26" s="224">
        <v>123</v>
      </c>
      <c r="N26" s="225">
        <v>496</v>
      </c>
      <c r="O26" s="224">
        <v>6</v>
      </c>
      <c r="P26" s="363">
        <v>677</v>
      </c>
    </row>
    <row r="27" spans="2:16">
      <c r="B27" s="3">
        <v>21</v>
      </c>
      <c r="C27" s="222" t="s">
        <v>7</v>
      </c>
      <c r="D27" s="351">
        <v>958</v>
      </c>
      <c r="E27" s="354">
        <v>410</v>
      </c>
      <c r="F27" s="351">
        <v>811</v>
      </c>
      <c r="G27" s="357">
        <v>196</v>
      </c>
      <c r="H27" s="360">
        <v>777</v>
      </c>
      <c r="I27" s="351">
        <v>476</v>
      </c>
      <c r="J27" s="360">
        <v>338</v>
      </c>
      <c r="K27" s="357">
        <v>81</v>
      </c>
      <c r="L27" s="223">
        <v>1215</v>
      </c>
      <c r="M27" s="224">
        <v>359</v>
      </c>
      <c r="N27" s="225">
        <v>312</v>
      </c>
      <c r="O27" s="224">
        <v>83</v>
      </c>
      <c r="P27" s="363">
        <v>726</v>
      </c>
    </row>
    <row r="28" spans="2:16">
      <c r="B28" s="3">
        <v>22</v>
      </c>
      <c r="C28" s="222" t="s">
        <v>6</v>
      </c>
      <c r="D28" s="351">
        <v>1044</v>
      </c>
      <c r="E28" s="354">
        <v>298</v>
      </c>
      <c r="F28" s="351">
        <v>811</v>
      </c>
      <c r="G28" s="357">
        <v>246</v>
      </c>
      <c r="H28" s="360">
        <v>604</v>
      </c>
      <c r="I28" s="351">
        <v>427</v>
      </c>
      <c r="J28" s="360">
        <v>308</v>
      </c>
      <c r="K28" s="357">
        <v>69</v>
      </c>
      <c r="L28" s="223">
        <v>670</v>
      </c>
      <c r="M28" s="224">
        <v>72</v>
      </c>
      <c r="N28" s="225">
        <v>280</v>
      </c>
      <c r="O28" s="224">
        <v>26</v>
      </c>
      <c r="P28" s="363">
        <v>426</v>
      </c>
    </row>
    <row r="29" spans="2:16">
      <c r="B29" s="3">
        <v>23</v>
      </c>
      <c r="C29" s="222" t="s">
        <v>5</v>
      </c>
      <c r="D29" s="351">
        <v>1205</v>
      </c>
      <c r="E29" s="354">
        <v>1042</v>
      </c>
      <c r="F29" s="351">
        <v>1034</v>
      </c>
      <c r="G29" s="357">
        <v>731</v>
      </c>
      <c r="H29" s="360">
        <v>1821</v>
      </c>
      <c r="I29" s="351">
        <v>1284</v>
      </c>
      <c r="J29" s="360">
        <v>1108</v>
      </c>
      <c r="K29" s="357">
        <v>299</v>
      </c>
      <c r="L29" s="223">
        <v>3770</v>
      </c>
      <c r="M29" s="224">
        <v>986</v>
      </c>
      <c r="N29" s="225">
        <v>1191</v>
      </c>
      <c r="O29" s="224">
        <v>48</v>
      </c>
      <c r="P29" s="363">
        <v>2021</v>
      </c>
    </row>
    <row r="30" spans="2:16">
      <c r="B30" s="3">
        <v>24</v>
      </c>
      <c r="C30" s="222" t="s">
        <v>4</v>
      </c>
      <c r="D30" s="351">
        <v>397</v>
      </c>
      <c r="E30" s="354">
        <v>965</v>
      </c>
      <c r="F30" s="351">
        <v>266</v>
      </c>
      <c r="G30" s="357">
        <v>697</v>
      </c>
      <c r="H30" s="360">
        <v>1930</v>
      </c>
      <c r="I30" s="351">
        <v>1413</v>
      </c>
      <c r="J30" s="360">
        <v>1128</v>
      </c>
      <c r="K30" s="357">
        <v>183</v>
      </c>
      <c r="L30" s="223">
        <v>2638</v>
      </c>
      <c r="M30" s="224">
        <v>185</v>
      </c>
      <c r="N30" s="225">
        <v>1394</v>
      </c>
      <c r="O30" s="224">
        <v>48</v>
      </c>
      <c r="P30" s="363">
        <v>1413</v>
      </c>
    </row>
    <row r="31" spans="2:16">
      <c r="B31" s="3">
        <v>25</v>
      </c>
      <c r="C31" s="222" t="s">
        <v>3</v>
      </c>
      <c r="D31" s="351">
        <v>735</v>
      </c>
      <c r="E31" s="354">
        <v>1110</v>
      </c>
      <c r="F31" s="351">
        <v>499</v>
      </c>
      <c r="G31" s="357">
        <v>612</v>
      </c>
      <c r="H31" s="360">
        <v>1751</v>
      </c>
      <c r="I31" s="351">
        <v>1312</v>
      </c>
      <c r="J31" s="360">
        <v>881</v>
      </c>
      <c r="K31" s="357">
        <v>259</v>
      </c>
      <c r="L31" s="223">
        <v>2250</v>
      </c>
      <c r="M31" s="224">
        <v>270</v>
      </c>
      <c r="N31" s="225">
        <v>1165</v>
      </c>
      <c r="O31" s="224">
        <v>51</v>
      </c>
      <c r="P31" s="363">
        <v>1310</v>
      </c>
    </row>
    <row r="32" spans="2:16">
      <c r="B32" s="3">
        <v>26</v>
      </c>
      <c r="C32" s="222" t="s">
        <v>2</v>
      </c>
      <c r="D32" s="351">
        <v>246</v>
      </c>
      <c r="E32" s="354">
        <v>152</v>
      </c>
      <c r="F32" s="351">
        <v>321</v>
      </c>
      <c r="G32" s="357">
        <v>85</v>
      </c>
      <c r="H32" s="360">
        <v>269</v>
      </c>
      <c r="I32" s="351">
        <v>191</v>
      </c>
      <c r="J32" s="360">
        <v>108</v>
      </c>
      <c r="K32" s="357">
        <v>16</v>
      </c>
      <c r="L32" s="223">
        <v>346</v>
      </c>
      <c r="M32" s="224">
        <v>79</v>
      </c>
      <c r="N32" s="225">
        <v>103</v>
      </c>
      <c r="O32" s="224">
        <v>13</v>
      </c>
      <c r="P32" s="363">
        <v>142</v>
      </c>
    </row>
    <row r="33" spans="2:18">
      <c r="B33" s="3">
        <v>27</v>
      </c>
      <c r="C33" s="222" t="s">
        <v>1</v>
      </c>
      <c r="D33" s="351">
        <v>521</v>
      </c>
      <c r="E33" s="354">
        <v>219</v>
      </c>
      <c r="F33" s="351">
        <v>310</v>
      </c>
      <c r="G33" s="357">
        <v>328</v>
      </c>
      <c r="H33" s="360">
        <v>1654</v>
      </c>
      <c r="I33" s="351">
        <v>1216</v>
      </c>
      <c r="J33" s="360">
        <v>954</v>
      </c>
      <c r="K33" s="357">
        <v>206</v>
      </c>
      <c r="L33" s="223">
        <v>2224</v>
      </c>
      <c r="M33" s="224">
        <v>20</v>
      </c>
      <c r="N33" s="225">
        <v>1463</v>
      </c>
      <c r="O33" s="224">
        <v>149</v>
      </c>
      <c r="P33" s="363">
        <v>1736</v>
      </c>
    </row>
    <row r="34" spans="2:18" ht="15.75" thickBot="1">
      <c r="B34" s="2">
        <v>28</v>
      </c>
      <c r="C34" s="226" t="s">
        <v>0</v>
      </c>
      <c r="D34" s="352">
        <v>2982</v>
      </c>
      <c r="E34" s="355">
        <v>3176</v>
      </c>
      <c r="F34" s="352">
        <v>2700</v>
      </c>
      <c r="G34" s="358">
        <v>1916</v>
      </c>
      <c r="H34" s="361">
        <v>5760</v>
      </c>
      <c r="I34" s="352">
        <v>4178</v>
      </c>
      <c r="J34" s="361">
        <v>3340</v>
      </c>
      <c r="K34" s="358">
        <v>951</v>
      </c>
      <c r="L34" s="227">
        <v>6490</v>
      </c>
      <c r="M34" s="228">
        <v>115</v>
      </c>
      <c r="N34" s="229">
        <v>4238</v>
      </c>
      <c r="O34" s="228">
        <v>91</v>
      </c>
      <c r="P34" s="364">
        <v>4795</v>
      </c>
    </row>
    <row r="35" spans="2:18" ht="26.25" customHeight="1">
      <c r="B35" s="150" t="s">
        <v>155</v>
      </c>
    </row>
    <row r="38" spans="2:18" ht="21" collapsed="1">
      <c r="B38" s="411" t="s">
        <v>222</v>
      </c>
      <c r="C38" s="411"/>
      <c r="D38" s="411"/>
      <c r="E38" s="411"/>
      <c r="F38" s="411"/>
      <c r="G38" s="411"/>
      <c r="H38" s="411"/>
      <c r="I38" s="411"/>
      <c r="J38" s="411"/>
      <c r="K38" s="411"/>
      <c r="L38" s="411"/>
      <c r="M38" s="411"/>
      <c r="N38" s="411"/>
    </row>
    <row r="40" spans="2:18" ht="15.75">
      <c r="C40" s="68" t="s">
        <v>63</v>
      </c>
      <c r="D40" s="69">
        <f>'Incentive Fund Amts'!C6</f>
        <v>16000000</v>
      </c>
      <c r="E40" s="70"/>
      <c r="F40" s="71" t="s">
        <v>77</v>
      </c>
      <c r="G40" s="313">
        <f>D40/Q77</f>
        <v>63.444920391494811</v>
      </c>
      <c r="I40" s="59"/>
      <c r="J40" s="59"/>
      <c r="K40" s="59"/>
    </row>
    <row r="41" spans="2:18" ht="15.75" thickBot="1"/>
    <row r="42" spans="2:18">
      <c r="D42" s="412" t="s">
        <v>58</v>
      </c>
      <c r="E42" s="413"/>
      <c r="F42" s="413"/>
      <c r="G42" s="414"/>
      <c r="H42" s="415" t="s">
        <v>64</v>
      </c>
      <c r="I42" s="416"/>
      <c r="J42" s="415" t="s">
        <v>67</v>
      </c>
      <c r="K42" s="416"/>
      <c r="P42" s="31" t="s">
        <v>70</v>
      </c>
    </row>
    <row r="43" spans="2:18">
      <c r="D43" s="32" t="s">
        <v>59</v>
      </c>
      <c r="E43" s="33" t="s">
        <v>60</v>
      </c>
      <c r="F43" s="33" t="s">
        <v>61</v>
      </c>
      <c r="G43" s="34" t="s">
        <v>62</v>
      </c>
      <c r="H43" s="32" t="s">
        <v>66</v>
      </c>
      <c r="I43" s="35" t="s">
        <v>65</v>
      </c>
      <c r="J43" s="32" t="s">
        <v>68</v>
      </c>
      <c r="K43" s="36" t="s">
        <v>69</v>
      </c>
      <c r="P43" s="37" t="s">
        <v>71</v>
      </c>
    </row>
    <row r="44" spans="2:18" ht="15.75" thickBot="1">
      <c r="C44" s="27" t="s">
        <v>57</v>
      </c>
      <c r="D44" s="44">
        <v>0.25</v>
      </c>
      <c r="E44" s="45">
        <v>0.25</v>
      </c>
      <c r="F44" s="45">
        <v>0.25</v>
      </c>
      <c r="G44" s="46">
        <v>0.25</v>
      </c>
      <c r="H44" s="44">
        <v>0.5</v>
      </c>
      <c r="I44" s="47">
        <v>0.75</v>
      </c>
      <c r="J44" s="44">
        <v>4</v>
      </c>
      <c r="K44" s="47">
        <v>3</v>
      </c>
      <c r="P44" s="48">
        <v>2</v>
      </c>
    </row>
    <row r="45" spans="2:18" ht="15.75" thickBot="1">
      <c r="C45" s="310" t="s">
        <v>243</v>
      </c>
      <c r="D45" s="311">
        <f>D44*$G$40</f>
        <v>15.861230097873703</v>
      </c>
      <c r="E45" s="311">
        <f t="shared" ref="E45:P45" si="1">E44*$G$40</f>
        <v>15.861230097873703</v>
      </c>
      <c r="F45" s="311">
        <f t="shared" si="1"/>
        <v>15.861230097873703</v>
      </c>
      <c r="G45" s="311">
        <f t="shared" si="1"/>
        <v>15.861230097873703</v>
      </c>
      <c r="H45" s="311">
        <f t="shared" si="1"/>
        <v>31.722460195747406</v>
      </c>
      <c r="I45" s="311">
        <f t="shared" si="1"/>
        <v>47.58369029362111</v>
      </c>
      <c r="J45" s="311">
        <f t="shared" si="1"/>
        <v>253.77968156597925</v>
      </c>
      <c r="K45" s="311">
        <f t="shared" si="1"/>
        <v>190.33476117448444</v>
      </c>
      <c r="L45" s="311">
        <f t="shared" si="1"/>
        <v>0</v>
      </c>
      <c r="M45" s="311">
        <f t="shared" si="1"/>
        <v>0</v>
      </c>
      <c r="N45" s="311">
        <f t="shared" si="1"/>
        <v>0</v>
      </c>
      <c r="O45" s="311">
        <f t="shared" si="1"/>
        <v>0</v>
      </c>
      <c r="P45" s="311">
        <f t="shared" si="1"/>
        <v>126.88984078298962</v>
      </c>
    </row>
    <row r="46" spans="2:18" ht="16.5" customHeight="1" thickBot="1">
      <c r="D46" s="395" t="s">
        <v>50</v>
      </c>
      <c r="E46" s="396"/>
      <c r="F46" s="396"/>
      <c r="G46" s="397"/>
      <c r="H46" s="398" t="s">
        <v>51</v>
      </c>
      <c r="I46" s="399"/>
      <c r="J46" s="400" t="s">
        <v>54</v>
      </c>
      <c r="K46" s="401"/>
      <c r="P46" s="28" t="s">
        <v>55</v>
      </c>
    </row>
    <row r="47" spans="2:18" ht="15.75" customHeight="1" thickBot="1">
      <c r="B47" s="440"/>
      <c r="C47" s="442"/>
      <c r="D47" s="394" t="str">
        <f>D4</f>
        <v>2020-21 ENC 1101</v>
      </c>
      <c r="E47" s="393"/>
      <c r="F47" s="394" t="str">
        <f>F4</f>
        <v>2020-21 Math Gateway Courses</v>
      </c>
      <c r="G47" s="393"/>
      <c r="H47" s="390" t="str">
        <f>H4</f>
        <v>2020-21 Retained (Not Including DE)</v>
      </c>
      <c r="I47" s="391"/>
      <c r="J47" s="388" t="str">
        <f>J4</f>
        <v>2020-21 Graduates</v>
      </c>
      <c r="K47" s="389"/>
      <c r="P47" s="29" t="str">
        <f>L4</f>
        <v>2020-21  Transfers</v>
      </c>
    </row>
    <row r="48" spans="2:18" ht="90.75" thickBot="1">
      <c r="B48" s="383" t="s">
        <v>32</v>
      </c>
      <c r="C48" s="445" t="s">
        <v>31</v>
      </c>
      <c r="D48" s="26" t="s">
        <v>48</v>
      </c>
      <c r="E48" s="25" t="s">
        <v>30</v>
      </c>
      <c r="F48" s="26" t="s">
        <v>75</v>
      </c>
      <c r="G48" s="25" t="s">
        <v>30</v>
      </c>
      <c r="H48" s="23" t="s">
        <v>34</v>
      </c>
      <c r="I48" s="24" t="s">
        <v>52</v>
      </c>
      <c r="J48" s="49" t="s">
        <v>53</v>
      </c>
      <c r="K48" s="50" t="s">
        <v>35</v>
      </c>
      <c r="P48" s="30" t="s">
        <v>153</v>
      </c>
      <c r="Q48" s="22" t="s">
        <v>72</v>
      </c>
      <c r="R48" s="22" t="s">
        <v>73</v>
      </c>
    </row>
    <row r="49" spans="2:18" ht="15.75">
      <c r="B49" s="127">
        <v>1</v>
      </c>
      <c r="C49" s="128" t="s">
        <v>27</v>
      </c>
      <c r="D49" s="38">
        <f>D$44*D7</f>
        <v>235.25</v>
      </c>
      <c r="E49" s="39">
        <f t="shared" ref="D49:K58" si="2">E$44*E7</f>
        <v>125.25</v>
      </c>
      <c r="F49" s="39">
        <f t="shared" si="2"/>
        <v>227.25</v>
      </c>
      <c r="G49" s="39">
        <f t="shared" si="2"/>
        <v>96</v>
      </c>
      <c r="H49" s="39">
        <f t="shared" si="2"/>
        <v>530</v>
      </c>
      <c r="I49" s="39">
        <f t="shared" si="2"/>
        <v>609.75</v>
      </c>
      <c r="J49" s="39">
        <f t="shared" si="2"/>
        <v>2736</v>
      </c>
      <c r="K49" s="39">
        <f t="shared" si="2"/>
        <v>282</v>
      </c>
      <c r="P49" s="39">
        <f t="shared" ref="P49:P76" si="3">P$44*P7</f>
        <v>2798</v>
      </c>
      <c r="Q49" s="41">
        <f>SUM(D49:P49)</f>
        <v>7639.5</v>
      </c>
      <c r="R49" s="57">
        <f>Q49/$Q$77</f>
        <v>3.0292966833176539E-2</v>
      </c>
    </row>
    <row r="50" spans="2:18" ht="15.75">
      <c r="B50" s="64">
        <v>2</v>
      </c>
      <c r="C50" s="60" t="s">
        <v>26</v>
      </c>
      <c r="D50" s="38">
        <f t="shared" si="2"/>
        <v>401.75</v>
      </c>
      <c r="E50" s="39">
        <f t="shared" si="2"/>
        <v>609.75</v>
      </c>
      <c r="F50" s="39">
        <f t="shared" si="2"/>
        <v>477.75</v>
      </c>
      <c r="G50" s="39">
        <f t="shared" si="2"/>
        <v>421</v>
      </c>
      <c r="H50" s="39">
        <f t="shared" si="2"/>
        <v>2078</v>
      </c>
      <c r="I50" s="39">
        <f t="shared" si="2"/>
        <v>2117.25</v>
      </c>
      <c r="J50" s="39">
        <f t="shared" si="2"/>
        <v>7024</v>
      </c>
      <c r="K50" s="39">
        <f t="shared" si="2"/>
        <v>1659</v>
      </c>
      <c r="P50" s="39">
        <f t="shared" si="3"/>
        <v>5972</v>
      </c>
      <c r="Q50" s="41">
        <f t="shared" ref="Q50:Q76" si="4">SUM(D50:P50)</f>
        <v>20760.5</v>
      </c>
      <c r="R50" s="57">
        <f t="shared" ref="R50:R76" si="5">Q50/$Q$77</f>
        <v>8.232176686172675E-2</v>
      </c>
    </row>
    <row r="51" spans="2:18" ht="15.75">
      <c r="B51" s="64">
        <v>3</v>
      </c>
      <c r="C51" s="60" t="s">
        <v>25</v>
      </c>
      <c r="D51" s="38">
        <f t="shared" si="2"/>
        <v>141.5</v>
      </c>
      <c r="E51" s="39">
        <f t="shared" si="2"/>
        <v>87.5</v>
      </c>
      <c r="F51" s="39">
        <f t="shared" si="2"/>
        <v>122.75</v>
      </c>
      <c r="G51" s="39">
        <f t="shared" si="2"/>
        <v>61.75</v>
      </c>
      <c r="H51" s="39">
        <f t="shared" si="2"/>
        <v>340</v>
      </c>
      <c r="I51" s="39">
        <f t="shared" si="2"/>
        <v>372</v>
      </c>
      <c r="J51" s="39">
        <f t="shared" si="2"/>
        <v>1472</v>
      </c>
      <c r="K51" s="39">
        <f t="shared" si="2"/>
        <v>177</v>
      </c>
      <c r="P51" s="39">
        <f t="shared" si="3"/>
        <v>988</v>
      </c>
      <c r="Q51" s="41">
        <f t="shared" si="4"/>
        <v>3762.5</v>
      </c>
      <c r="R51" s="57">
        <f t="shared" si="5"/>
        <v>1.4919469560812451E-2</v>
      </c>
    </row>
    <row r="52" spans="2:18" ht="15.75">
      <c r="B52" s="64">
        <v>4</v>
      </c>
      <c r="C52" s="60" t="s">
        <v>24</v>
      </c>
      <c r="D52" s="38">
        <f t="shared" si="2"/>
        <v>72</v>
      </c>
      <c r="E52" s="39">
        <f t="shared" si="2"/>
        <v>26.5</v>
      </c>
      <c r="F52" s="39">
        <f t="shared" si="2"/>
        <v>26.75</v>
      </c>
      <c r="G52" s="39">
        <f t="shared" si="2"/>
        <v>24</v>
      </c>
      <c r="H52" s="39">
        <f t="shared" si="2"/>
        <v>107</v>
      </c>
      <c r="I52" s="39">
        <f t="shared" si="2"/>
        <v>123</v>
      </c>
      <c r="J52" s="39">
        <f t="shared" si="2"/>
        <v>480</v>
      </c>
      <c r="K52" s="39">
        <f t="shared" si="2"/>
        <v>57</v>
      </c>
      <c r="P52" s="39">
        <f t="shared" si="3"/>
        <v>304</v>
      </c>
      <c r="Q52" s="41">
        <f t="shared" si="4"/>
        <v>1220.25</v>
      </c>
      <c r="R52" s="57">
        <f t="shared" si="5"/>
        <v>4.8386665067325961E-3</v>
      </c>
    </row>
    <row r="53" spans="2:18" ht="15.75">
      <c r="B53" s="64">
        <v>5</v>
      </c>
      <c r="C53" s="60" t="s">
        <v>23</v>
      </c>
      <c r="D53" s="38">
        <f t="shared" si="2"/>
        <v>234.25</v>
      </c>
      <c r="E53" s="39">
        <f t="shared" si="2"/>
        <v>175</v>
      </c>
      <c r="F53" s="39">
        <f t="shared" si="2"/>
        <v>227</v>
      </c>
      <c r="G53" s="39">
        <f t="shared" si="2"/>
        <v>139.75</v>
      </c>
      <c r="H53" s="39">
        <f t="shared" si="2"/>
        <v>576</v>
      </c>
      <c r="I53" s="39">
        <f t="shared" si="2"/>
        <v>607.5</v>
      </c>
      <c r="J53" s="39">
        <f t="shared" si="2"/>
        <v>2672</v>
      </c>
      <c r="K53" s="39">
        <f t="shared" si="2"/>
        <v>345</v>
      </c>
      <c r="P53" s="39">
        <f t="shared" si="3"/>
        <v>2216</v>
      </c>
      <c r="Q53" s="41">
        <f t="shared" si="4"/>
        <v>7192.5</v>
      </c>
      <c r="R53" s="57">
        <f t="shared" si="5"/>
        <v>2.8520474369739153E-2</v>
      </c>
    </row>
    <row r="54" spans="2:18" ht="15.75">
      <c r="B54" s="64">
        <v>6</v>
      </c>
      <c r="C54" s="60" t="s">
        <v>22</v>
      </c>
      <c r="D54" s="38">
        <f t="shared" si="2"/>
        <v>345</v>
      </c>
      <c r="E54" s="39">
        <f t="shared" si="2"/>
        <v>273.75</v>
      </c>
      <c r="F54" s="39">
        <f t="shared" si="2"/>
        <v>275.25</v>
      </c>
      <c r="G54" s="39">
        <f t="shared" si="2"/>
        <v>123.75</v>
      </c>
      <c r="H54" s="39">
        <f t="shared" si="2"/>
        <v>926.5</v>
      </c>
      <c r="I54" s="39">
        <f>I$44*I12</f>
        <v>974.25</v>
      </c>
      <c r="J54" s="39">
        <f t="shared" si="2"/>
        <v>3052</v>
      </c>
      <c r="K54" s="39">
        <f t="shared" si="2"/>
        <v>597</v>
      </c>
      <c r="P54" s="39">
        <f t="shared" si="3"/>
        <v>2328</v>
      </c>
      <c r="Q54" s="41">
        <f t="shared" si="4"/>
        <v>8895.5</v>
      </c>
      <c r="R54" s="57">
        <f t="shared" si="5"/>
        <v>3.527339308390888E-2</v>
      </c>
    </row>
    <row r="55" spans="2:18" ht="15.75">
      <c r="B55" s="64">
        <v>7</v>
      </c>
      <c r="C55" s="60" t="s">
        <v>21</v>
      </c>
      <c r="D55" s="38">
        <f t="shared" si="2"/>
        <v>245.75</v>
      </c>
      <c r="E55" s="39">
        <f t="shared" si="2"/>
        <v>206.25</v>
      </c>
      <c r="F55" s="39">
        <f t="shared" si="2"/>
        <v>199</v>
      </c>
      <c r="G55" s="39">
        <f t="shared" si="2"/>
        <v>127.5</v>
      </c>
      <c r="H55" s="39">
        <f t="shared" si="2"/>
        <v>691</v>
      </c>
      <c r="I55" s="39">
        <f t="shared" si="2"/>
        <v>564</v>
      </c>
      <c r="J55" s="39">
        <f t="shared" si="2"/>
        <v>2964</v>
      </c>
      <c r="K55" s="39">
        <f t="shared" si="2"/>
        <v>807</v>
      </c>
      <c r="P55" s="39">
        <f t="shared" si="3"/>
        <v>2056</v>
      </c>
      <c r="Q55" s="41">
        <f t="shared" si="4"/>
        <v>7860.5</v>
      </c>
      <c r="R55" s="57">
        <f t="shared" si="5"/>
        <v>3.1169299796084061E-2</v>
      </c>
    </row>
    <row r="56" spans="2:18" ht="15.75">
      <c r="B56" s="64">
        <v>8</v>
      </c>
      <c r="C56" s="60" t="s">
        <v>20</v>
      </c>
      <c r="D56" s="38">
        <f t="shared" si="2"/>
        <v>14.25</v>
      </c>
      <c r="E56" s="39">
        <f t="shared" si="2"/>
        <v>5.5</v>
      </c>
      <c r="F56" s="39">
        <f t="shared" si="2"/>
        <v>26.5</v>
      </c>
      <c r="G56" s="39">
        <f t="shared" si="2"/>
        <v>4</v>
      </c>
      <c r="H56" s="39">
        <f t="shared" si="2"/>
        <v>27.5</v>
      </c>
      <c r="I56" s="39">
        <f t="shared" si="2"/>
        <v>33</v>
      </c>
      <c r="J56" s="39">
        <f t="shared" si="2"/>
        <v>120</v>
      </c>
      <c r="K56" s="39">
        <f t="shared" si="2"/>
        <v>18</v>
      </c>
      <c r="P56" s="39">
        <f t="shared" si="3"/>
        <v>52</v>
      </c>
      <c r="Q56" s="41">
        <f t="shared" si="4"/>
        <v>300.75</v>
      </c>
      <c r="R56" s="57">
        <f t="shared" si="5"/>
        <v>1.1925662379838791E-3</v>
      </c>
    </row>
    <row r="57" spans="2:18" ht="15.75">
      <c r="B57" s="64">
        <v>9</v>
      </c>
      <c r="C57" s="60" t="s">
        <v>19</v>
      </c>
      <c r="D57" s="38">
        <f t="shared" si="2"/>
        <v>66.25</v>
      </c>
      <c r="E57" s="39">
        <f t="shared" si="2"/>
        <v>59.25</v>
      </c>
      <c r="F57" s="39">
        <f t="shared" si="2"/>
        <v>99.75</v>
      </c>
      <c r="G57" s="39">
        <f t="shared" si="2"/>
        <v>42.25</v>
      </c>
      <c r="H57" s="39">
        <f t="shared" si="2"/>
        <v>240.5</v>
      </c>
      <c r="I57" s="39">
        <f t="shared" si="2"/>
        <v>260.25</v>
      </c>
      <c r="J57" s="39">
        <f t="shared" si="2"/>
        <v>984</v>
      </c>
      <c r="K57" s="39">
        <f t="shared" si="2"/>
        <v>90</v>
      </c>
      <c r="P57" s="39">
        <f t="shared" si="3"/>
        <v>512</v>
      </c>
      <c r="Q57" s="41">
        <f t="shared" si="4"/>
        <v>2354.25</v>
      </c>
      <c r="R57" s="57">
        <f t="shared" si="5"/>
        <v>9.3353252394797921E-3</v>
      </c>
    </row>
    <row r="58" spans="2:18" ht="15.75">
      <c r="B58" s="64">
        <v>10</v>
      </c>
      <c r="C58" s="60" t="s">
        <v>18</v>
      </c>
      <c r="D58" s="38">
        <f t="shared" si="2"/>
        <v>514.75</v>
      </c>
      <c r="E58" s="39">
        <f t="shared" si="2"/>
        <v>419</v>
      </c>
      <c r="F58" s="39">
        <f t="shared" si="2"/>
        <v>383.25</v>
      </c>
      <c r="G58" s="39">
        <f t="shared" si="2"/>
        <v>248.5</v>
      </c>
      <c r="H58" s="39">
        <f t="shared" si="2"/>
        <v>1531.5</v>
      </c>
      <c r="I58" s="39">
        <f t="shared" si="2"/>
        <v>1664.25</v>
      </c>
      <c r="J58" s="39">
        <f t="shared" si="2"/>
        <v>5440</v>
      </c>
      <c r="K58" s="39">
        <f t="shared" si="2"/>
        <v>1059</v>
      </c>
      <c r="P58" s="39">
        <f t="shared" si="3"/>
        <v>3700</v>
      </c>
      <c r="Q58" s="41">
        <f t="shared" si="4"/>
        <v>14960.25</v>
      </c>
      <c r="R58" s="57">
        <f t="shared" si="5"/>
        <v>5.9321991892928763E-2</v>
      </c>
    </row>
    <row r="59" spans="2:18" ht="15.75">
      <c r="B59" s="64">
        <v>11</v>
      </c>
      <c r="C59" s="60" t="s">
        <v>17</v>
      </c>
      <c r="D59" s="38">
        <f t="shared" ref="D59:K68" si="6">D$44*D17</f>
        <v>297</v>
      </c>
      <c r="E59" s="39">
        <f t="shared" si="6"/>
        <v>151</v>
      </c>
      <c r="F59" s="39">
        <f t="shared" si="6"/>
        <v>320</v>
      </c>
      <c r="G59" s="39">
        <f t="shared" si="6"/>
        <v>94.25</v>
      </c>
      <c r="H59" s="39">
        <f t="shared" si="6"/>
        <v>635</v>
      </c>
      <c r="I59" s="39">
        <f t="shared" si="6"/>
        <v>647.25</v>
      </c>
      <c r="J59" s="39">
        <f t="shared" si="6"/>
        <v>2604</v>
      </c>
      <c r="K59" s="39">
        <f t="shared" si="6"/>
        <v>330</v>
      </c>
      <c r="P59" s="39">
        <f t="shared" si="3"/>
        <v>2368</v>
      </c>
      <c r="Q59" s="41">
        <f t="shared" si="4"/>
        <v>7446.5</v>
      </c>
      <c r="R59" s="57">
        <f t="shared" si="5"/>
        <v>2.9527662480954134E-2</v>
      </c>
    </row>
    <row r="60" spans="2:18" ht="15.75">
      <c r="B60" s="64">
        <v>12</v>
      </c>
      <c r="C60" s="60" t="s">
        <v>16</v>
      </c>
      <c r="D60" s="38">
        <f t="shared" si="6"/>
        <v>59.75</v>
      </c>
      <c r="E60" s="39">
        <f t="shared" si="6"/>
        <v>35.25</v>
      </c>
      <c r="F60" s="39">
        <f t="shared" si="6"/>
        <v>63.5</v>
      </c>
      <c r="G60" s="39">
        <f t="shared" si="6"/>
        <v>22</v>
      </c>
      <c r="H60" s="39">
        <f t="shared" si="6"/>
        <v>113.5</v>
      </c>
      <c r="I60" s="39">
        <f t="shared" si="6"/>
        <v>135</v>
      </c>
      <c r="J60" s="39">
        <f t="shared" si="6"/>
        <v>592</v>
      </c>
      <c r="K60" s="39">
        <f t="shared" si="6"/>
        <v>48</v>
      </c>
      <c r="P60" s="39">
        <f t="shared" si="3"/>
        <v>328</v>
      </c>
      <c r="Q60" s="41">
        <f t="shared" si="4"/>
        <v>1397</v>
      </c>
      <c r="R60" s="57">
        <f t="shared" si="5"/>
        <v>5.539534611682391E-3</v>
      </c>
    </row>
    <row r="61" spans="2:18" ht="15.75">
      <c r="B61" s="64">
        <v>13</v>
      </c>
      <c r="C61" s="60" t="s">
        <v>15</v>
      </c>
      <c r="D61" s="38">
        <f t="shared" si="6"/>
        <v>157.75</v>
      </c>
      <c r="E61" s="39">
        <f t="shared" si="6"/>
        <v>81.5</v>
      </c>
      <c r="F61" s="39">
        <f t="shared" si="6"/>
        <v>97</v>
      </c>
      <c r="G61" s="39">
        <f t="shared" si="6"/>
        <v>45.75</v>
      </c>
      <c r="H61" s="39">
        <f t="shared" si="6"/>
        <v>311</v>
      </c>
      <c r="I61" s="39">
        <f t="shared" si="6"/>
        <v>337.5</v>
      </c>
      <c r="J61" s="39">
        <f t="shared" si="6"/>
        <v>1364</v>
      </c>
      <c r="K61" s="39">
        <f t="shared" si="6"/>
        <v>258</v>
      </c>
      <c r="P61" s="39">
        <f t="shared" si="3"/>
        <v>986</v>
      </c>
      <c r="Q61" s="41">
        <f t="shared" si="4"/>
        <v>3638.5</v>
      </c>
      <c r="R61" s="57">
        <f t="shared" si="5"/>
        <v>1.4427771427778367E-2</v>
      </c>
    </row>
    <row r="62" spans="2:18" ht="15.75">
      <c r="B62" s="64">
        <v>14</v>
      </c>
      <c r="C62" s="60" t="s">
        <v>14</v>
      </c>
      <c r="D62" s="38">
        <f t="shared" si="6"/>
        <v>126</v>
      </c>
      <c r="E62" s="39">
        <f t="shared" si="6"/>
        <v>194.5</v>
      </c>
      <c r="F62" s="39">
        <f t="shared" si="6"/>
        <v>116</v>
      </c>
      <c r="G62" s="39">
        <f t="shared" si="6"/>
        <v>115.5</v>
      </c>
      <c r="H62" s="39">
        <f t="shared" si="6"/>
        <v>590</v>
      </c>
      <c r="I62" s="39">
        <f t="shared" si="6"/>
        <v>650.25</v>
      </c>
      <c r="J62" s="39">
        <f t="shared" si="6"/>
        <v>2380</v>
      </c>
      <c r="K62" s="39">
        <f t="shared" si="6"/>
        <v>393</v>
      </c>
      <c r="P62" s="39">
        <f t="shared" si="3"/>
        <v>1332</v>
      </c>
      <c r="Q62" s="41">
        <f t="shared" si="4"/>
        <v>5897.25</v>
      </c>
      <c r="R62" s="57">
        <f t="shared" si="5"/>
        <v>2.3384409798671422E-2</v>
      </c>
    </row>
    <row r="63" spans="2:18" ht="15.75">
      <c r="B63" s="64">
        <v>15</v>
      </c>
      <c r="C63" s="60" t="s">
        <v>13</v>
      </c>
      <c r="D63" s="38">
        <f t="shared" si="6"/>
        <v>191.75</v>
      </c>
      <c r="E63" s="39">
        <f t="shared" si="6"/>
        <v>1120.5</v>
      </c>
      <c r="F63" s="39">
        <f t="shared" si="6"/>
        <v>341.25</v>
      </c>
      <c r="G63" s="39">
        <f t="shared" si="6"/>
        <v>823</v>
      </c>
      <c r="H63" s="39">
        <f t="shared" si="6"/>
        <v>3571</v>
      </c>
      <c r="I63" s="39">
        <f t="shared" si="6"/>
        <v>4188</v>
      </c>
      <c r="J63" s="39">
        <f t="shared" si="6"/>
        <v>16552</v>
      </c>
      <c r="K63" s="39">
        <f t="shared" si="6"/>
        <v>3177</v>
      </c>
      <c r="P63" s="39">
        <f t="shared" si="3"/>
        <v>11840</v>
      </c>
      <c r="Q63" s="41">
        <f t="shared" si="4"/>
        <v>41804.5</v>
      </c>
      <c r="R63" s="57">
        <f t="shared" si="5"/>
        <v>0.1657676984066403</v>
      </c>
    </row>
    <row r="64" spans="2:18" ht="15.75">
      <c r="B64" s="64">
        <v>16</v>
      </c>
      <c r="C64" s="60" t="s">
        <v>12</v>
      </c>
      <c r="D64" s="38">
        <f t="shared" si="6"/>
        <v>33.5</v>
      </c>
      <c r="E64" s="39">
        <f t="shared" si="6"/>
        <v>8.75</v>
      </c>
      <c r="F64" s="39">
        <f t="shared" si="6"/>
        <v>43</v>
      </c>
      <c r="G64" s="39">
        <f t="shared" si="6"/>
        <v>11.5</v>
      </c>
      <c r="H64" s="39">
        <f t="shared" si="6"/>
        <v>43.5</v>
      </c>
      <c r="I64" s="39">
        <f t="shared" si="6"/>
        <v>46.5</v>
      </c>
      <c r="J64" s="39">
        <f t="shared" si="6"/>
        <v>336</v>
      </c>
      <c r="K64" s="39">
        <f t="shared" si="6"/>
        <v>33</v>
      </c>
      <c r="P64" s="39">
        <f t="shared" si="3"/>
        <v>114</v>
      </c>
      <c r="Q64" s="41">
        <f t="shared" si="4"/>
        <v>669.75</v>
      </c>
      <c r="R64" s="57">
        <f t="shared" si="5"/>
        <v>2.6557647145127282E-3</v>
      </c>
    </row>
    <row r="65" spans="2:18" ht="15.75">
      <c r="B65" s="64">
        <v>17</v>
      </c>
      <c r="C65" s="60" t="s">
        <v>11</v>
      </c>
      <c r="D65" s="38">
        <f t="shared" si="6"/>
        <v>142.5</v>
      </c>
      <c r="E65" s="39">
        <f t="shared" si="6"/>
        <v>59.25</v>
      </c>
      <c r="F65" s="39">
        <f t="shared" si="6"/>
        <v>133.75</v>
      </c>
      <c r="G65" s="39">
        <f t="shared" si="6"/>
        <v>34.5</v>
      </c>
      <c r="H65" s="39">
        <f t="shared" si="6"/>
        <v>201</v>
      </c>
      <c r="I65" s="39">
        <f t="shared" si="6"/>
        <v>231</v>
      </c>
      <c r="J65" s="39">
        <f t="shared" si="6"/>
        <v>736</v>
      </c>
      <c r="K65" s="39">
        <f t="shared" si="6"/>
        <v>96</v>
      </c>
      <c r="P65" s="39">
        <f t="shared" si="3"/>
        <v>912</v>
      </c>
      <c r="Q65" s="41">
        <f t="shared" si="4"/>
        <v>2546</v>
      </c>
      <c r="R65" s="57">
        <f t="shared" si="5"/>
        <v>1.0095672957296612E-2</v>
      </c>
    </row>
    <row r="66" spans="2:18" ht="15.75">
      <c r="B66" s="64">
        <v>18</v>
      </c>
      <c r="C66" s="60" t="s">
        <v>10</v>
      </c>
      <c r="D66" s="38">
        <f t="shared" si="6"/>
        <v>134.25</v>
      </c>
      <c r="E66" s="39">
        <f t="shared" si="6"/>
        <v>456.25</v>
      </c>
      <c r="F66" s="39">
        <f t="shared" si="6"/>
        <v>303</v>
      </c>
      <c r="G66" s="39">
        <f t="shared" si="6"/>
        <v>212.25</v>
      </c>
      <c r="H66" s="39">
        <f t="shared" si="6"/>
        <v>1698</v>
      </c>
      <c r="I66" s="39">
        <f t="shared" si="6"/>
        <v>1747.5</v>
      </c>
      <c r="J66" s="39">
        <f t="shared" si="6"/>
        <v>5684</v>
      </c>
      <c r="K66" s="39">
        <f t="shared" si="6"/>
        <v>1581</v>
      </c>
      <c r="P66" s="39">
        <f t="shared" si="3"/>
        <v>4764</v>
      </c>
      <c r="Q66" s="41">
        <f t="shared" si="4"/>
        <v>16580.25</v>
      </c>
      <c r="R66" s="57">
        <f t="shared" si="5"/>
        <v>6.5745790082567618E-2</v>
      </c>
    </row>
    <row r="67" spans="2:18" ht="15.75">
      <c r="B67" s="64">
        <v>19</v>
      </c>
      <c r="C67" s="60" t="s">
        <v>9</v>
      </c>
      <c r="D67" s="38">
        <f t="shared" si="6"/>
        <v>283.75</v>
      </c>
      <c r="E67" s="39">
        <f t="shared" si="6"/>
        <v>137.25</v>
      </c>
      <c r="F67" s="39">
        <f t="shared" si="6"/>
        <v>175.75</v>
      </c>
      <c r="G67" s="39">
        <f t="shared" si="6"/>
        <v>79</v>
      </c>
      <c r="H67" s="39">
        <f t="shared" si="6"/>
        <v>645.5</v>
      </c>
      <c r="I67" s="39">
        <f t="shared" si="6"/>
        <v>742.5</v>
      </c>
      <c r="J67" s="39">
        <f t="shared" si="6"/>
        <v>2368</v>
      </c>
      <c r="K67" s="39">
        <f t="shared" si="6"/>
        <v>456</v>
      </c>
      <c r="P67" s="39">
        <f t="shared" si="3"/>
        <v>1750</v>
      </c>
      <c r="Q67" s="41">
        <f t="shared" si="4"/>
        <v>6637.75</v>
      </c>
      <c r="R67" s="57">
        <f t="shared" si="5"/>
        <v>2.6320720020540294E-2</v>
      </c>
    </row>
    <row r="68" spans="2:18" ht="15.75">
      <c r="B68" s="64">
        <v>20</v>
      </c>
      <c r="C68" s="60" t="s">
        <v>8</v>
      </c>
      <c r="D68" s="38">
        <f t="shared" si="6"/>
        <v>276.25</v>
      </c>
      <c r="E68" s="39">
        <f t="shared" si="6"/>
        <v>115.75</v>
      </c>
      <c r="F68" s="39">
        <f t="shared" si="6"/>
        <v>232.25</v>
      </c>
      <c r="G68" s="39">
        <f t="shared" si="6"/>
        <v>69.75</v>
      </c>
      <c r="H68" s="39">
        <f t="shared" si="6"/>
        <v>382</v>
      </c>
      <c r="I68" s="39">
        <f t="shared" si="6"/>
        <v>420.75</v>
      </c>
      <c r="J68" s="39">
        <f t="shared" si="6"/>
        <v>1640</v>
      </c>
      <c r="K68" s="39">
        <f t="shared" si="6"/>
        <v>231</v>
      </c>
      <c r="P68" s="39">
        <f t="shared" si="3"/>
        <v>1354</v>
      </c>
      <c r="Q68" s="41">
        <f t="shared" si="4"/>
        <v>4721.75</v>
      </c>
      <c r="R68" s="57">
        <f t="shared" si="5"/>
        <v>1.8723190803658789E-2</v>
      </c>
    </row>
    <row r="69" spans="2:18" ht="15.75">
      <c r="B69" s="64">
        <v>21</v>
      </c>
      <c r="C69" s="60" t="s">
        <v>7</v>
      </c>
      <c r="D69" s="38">
        <f t="shared" ref="D69:K76" si="7">D$44*D27</f>
        <v>239.5</v>
      </c>
      <c r="E69" s="39">
        <f t="shared" si="7"/>
        <v>102.5</v>
      </c>
      <c r="F69" s="39">
        <f t="shared" si="7"/>
        <v>202.75</v>
      </c>
      <c r="G69" s="39">
        <f t="shared" si="7"/>
        <v>49</v>
      </c>
      <c r="H69" s="39">
        <f t="shared" si="7"/>
        <v>388.5</v>
      </c>
      <c r="I69" s="39">
        <f t="shared" si="7"/>
        <v>357</v>
      </c>
      <c r="J69" s="39">
        <f t="shared" si="7"/>
        <v>1352</v>
      </c>
      <c r="K69" s="39">
        <f t="shared" si="7"/>
        <v>243</v>
      </c>
      <c r="P69" s="39">
        <f t="shared" si="3"/>
        <v>1452</v>
      </c>
      <c r="Q69" s="41">
        <f t="shared" si="4"/>
        <v>4386.25</v>
      </c>
      <c r="R69" s="57">
        <f t="shared" si="5"/>
        <v>1.7392830129199632E-2</v>
      </c>
    </row>
    <row r="70" spans="2:18" ht="15.75">
      <c r="B70" s="64">
        <v>22</v>
      </c>
      <c r="C70" s="60" t="s">
        <v>6</v>
      </c>
      <c r="D70" s="38">
        <f t="shared" si="7"/>
        <v>261</v>
      </c>
      <c r="E70" s="39">
        <f t="shared" si="7"/>
        <v>74.5</v>
      </c>
      <c r="F70" s="39">
        <f t="shared" si="7"/>
        <v>202.75</v>
      </c>
      <c r="G70" s="39">
        <f t="shared" si="7"/>
        <v>61.5</v>
      </c>
      <c r="H70" s="39">
        <f t="shared" si="7"/>
        <v>302</v>
      </c>
      <c r="I70" s="39">
        <f t="shared" si="7"/>
        <v>320.25</v>
      </c>
      <c r="J70" s="39">
        <f t="shared" si="7"/>
        <v>1232</v>
      </c>
      <c r="K70" s="39">
        <f t="shared" si="7"/>
        <v>207</v>
      </c>
      <c r="P70" s="39">
        <f t="shared" si="3"/>
        <v>852</v>
      </c>
      <c r="Q70" s="41">
        <f t="shared" si="4"/>
        <v>3513</v>
      </c>
      <c r="R70" s="57">
        <f t="shared" si="5"/>
        <v>1.3930125333457579E-2</v>
      </c>
    </row>
    <row r="71" spans="2:18" ht="15.75">
      <c r="B71" s="64">
        <v>23</v>
      </c>
      <c r="C71" s="60" t="s">
        <v>5</v>
      </c>
      <c r="D71" s="38">
        <f t="shared" si="7"/>
        <v>301.25</v>
      </c>
      <c r="E71" s="39">
        <f t="shared" si="7"/>
        <v>260.5</v>
      </c>
      <c r="F71" s="39">
        <f t="shared" si="7"/>
        <v>258.5</v>
      </c>
      <c r="G71" s="39">
        <f t="shared" si="7"/>
        <v>182.75</v>
      </c>
      <c r="H71" s="39">
        <f t="shared" si="7"/>
        <v>910.5</v>
      </c>
      <c r="I71" s="39">
        <f t="shared" si="7"/>
        <v>963</v>
      </c>
      <c r="J71" s="39">
        <f t="shared" si="7"/>
        <v>4432</v>
      </c>
      <c r="K71" s="39">
        <f t="shared" si="7"/>
        <v>897</v>
      </c>
      <c r="P71" s="39">
        <f t="shared" si="3"/>
        <v>4042</v>
      </c>
      <c r="Q71" s="41">
        <f t="shared" si="4"/>
        <v>12247.5</v>
      </c>
      <c r="R71" s="57">
        <f t="shared" si="5"/>
        <v>4.8565103905927047E-2</v>
      </c>
    </row>
    <row r="72" spans="2:18" ht="15.75">
      <c r="B72" s="64">
        <v>24</v>
      </c>
      <c r="C72" s="60" t="s">
        <v>4</v>
      </c>
      <c r="D72" s="38">
        <f t="shared" si="7"/>
        <v>99.25</v>
      </c>
      <c r="E72" s="39">
        <f t="shared" si="7"/>
        <v>241.25</v>
      </c>
      <c r="F72" s="39">
        <f t="shared" si="7"/>
        <v>66.5</v>
      </c>
      <c r="G72" s="39">
        <f t="shared" si="7"/>
        <v>174.25</v>
      </c>
      <c r="H72" s="39">
        <f t="shared" si="7"/>
        <v>965</v>
      </c>
      <c r="I72" s="39">
        <f t="shared" si="7"/>
        <v>1059.75</v>
      </c>
      <c r="J72" s="39">
        <f t="shared" si="7"/>
        <v>4512</v>
      </c>
      <c r="K72" s="39">
        <f t="shared" si="7"/>
        <v>549</v>
      </c>
      <c r="P72" s="39">
        <f t="shared" si="3"/>
        <v>2826</v>
      </c>
      <c r="Q72" s="41">
        <f t="shared" si="4"/>
        <v>10493</v>
      </c>
      <c r="R72" s="57">
        <f t="shared" si="5"/>
        <v>4.1607971854247194E-2</v>
      </c>
    </row>
    <row r="73" spans="2:18" ht="15.75">
      <c r="B73" s="64">
        <v>25</v>
      </c>
      <c r="C73" s="60" t="s">
        <v>3</v>
      </c>
      <c r="D73" s="38">
        <f t="shared" si="7"/>
        <v>183.75</v>
      </c>
      <c r="E73" s="39">
        <f t="shared" si="7"/>
        <v>277.5</v>
      </c>
      <c r="F73" s="39">
        <f t="shared" si="7"/>
        <v>124.75</v>
      </c>
      <c r="G73" s="39">
        <f t="shared" si="7"/>
        <v>153</v>
      </c>
      <c r="H73" s="39">
        <f t="shared" si="7"/>
        <v>875.5</v>
      </c>
      <c r="I73" s="39">
        <f t="shared" si="7"/>
        <v>984</v>
      </c>
      <c r="J73" s="39">
        <f t="shared" si="7"/>
        <v>3524</v>
      </c>
      <c r="K73" s="39">
        <f t="shared" si="7"/>
        <v>777</v>
      </c>
      <c r="P73" s="39">
        <f t="shared" si="3"/>
        <v>2620</v>
      </c>
      <c r="Q73" s="41">
        <f t="shared" si="4"/>
        <v>9519.5</v>
      </c>
      <c r="R73" s="57">
        <f t="shared" si="5"/>
        <v>3.7747744979177177E-2</v>
      </c>
    </row>
    <row r="74" spans="2:18" ht="15.75">
      <c r="B74" s="64">
        <v>26</v>
      </c>
      <c r="C74" s="60" t="s">
        <v>2</v>
      </c>
      <c r="D74" s="38">
        <f t="shared" si="7"/>
        <v>61.5</v>
      </c>
      <c r="E74" s="39">
        <f t="shared" si="7"/>
        <v>38</v>
      </c>
      <c r="F74" s="39">
        <f t="shared" si="7"/>
        <v>80.25</v>
      </c>
      <c r="G74" s="39">
        <f t="shared" si="7"/>
        <v>21.25</v>
      </c>
      <c r="H74" s="39">
        <f t="shared" si="7"/>
        <v>134.5</v>
      </c>
      <c r="I74" s="39">
        <f t="shared" si="7"/>
        <v>143.25</v>
      </c>
      <c r="J74" s="39">
        <f t="shared" si="7"/>
        <v>432</v>
      </c>
      <c r="K74" s="39">
        <f t="shared" si="7"/>
        <v>48</v>
      </c>
      <c r="P74" s="39">
        <f t="shared" si="3"/>
        <v>284</v>
      </c>
      <c r="Q74" s="41">
        <f t="shared" si="4"/>
        <v>1242.75</v>
      </c>
      <c r="R74" s="57">
        <f t="shared" si="5"/>
        <v>4.9278859260331364E-3</v>
      </c>
    </row>
    <row r="75" spans="2:18" ht="15.75">
      <c r="B75" s="64">
        <v>27</v>
      </c>
      <c r="C75" s="60" t="s">
        <v>1</v>
      </c>
      <c r="D75" s="38">
        <f t="shared" si="7"/>
        <v>130.25</v>
      </c>
      <c r="E75" s="39">
        <f t="shared" si="7"/>
        <v>54.75</v>
      </c>
      <c r="F75" s="39">
        <f t="shared" si="7"/>
        <v>77.5</v>
      </c>
      <c r="G75" s="39">
        <f t="shared" si="7"/>
        <v>82</v>
      </c>
      <c r="H75" s="39">
        <f t="shared" si="7"/>
        <v>827</v>
      </c>
      <c r="I75" s="39">
        <f t="shared" si="7"/>
        <v>912</v>
      </c>
      <c r="J75" s="39">
        <f t="shared" si="7"/>
        <v>3816</v>
      </c>
      <c r="K75" s="39">
        <f t="shared" si="7"/>
        <v>618</v>
      </c>
      <c r="P75" s="39">
        <f t="shared" si="3"/>
        <v>3472</v>
      </c>
      <c r="Q75" s="41">
        <f t="shared" si="4"/>
        <v>9989.5</v>
      </c>
      <c r="R75" s="57">
        <f t="shared" si="5"/>
        <v>3.9611439515677339E-2</v>
      </c>
    </row>
    <row r="76" spans="2:18" ht="16.5" thickBot="1">
      <c r="B76" s="65">
        <v>28</v>
      </c>
      <c r="C76" s="61" t="s">
        <v>0</v>
      </c>
      <c r="D76" s="38">
        <f t="shared" si="7"/>
        <v>745.5</v>
      </c>
      <c r="E76" s="39">
        <f t="shared" si="7"/>
        <v>794</v>
      </c>
      <c r="F76" s="39">
        <f t="shared" si="7"/>
        <v>675</v>
      </c>
      <c r="G76" s="39">
        <f t="shared" si="7"/>
        <v>479</v>
      </c>
      <c r="H76" s="39">
        <f t="shared" si="7"/>
        <v>2880</v>
      </c>
      <c r="I76" s="39">
        <f t="shared" si="7"/>
        <v>3133.5</v>
      </c>
      <c r="J76" s="39">
        <f t="shared" si="7"/>
        <v>13360</v>
      </c>
      <c r="K76" s="39">
        <f t="shared" si="7"/>
        <v>2853</v>
      </c>
      <c r="P76" s="39">
        <f t="shared" si="3"/>
        <v>9590</v>
      </c>
      <c r="Q76" s="54">
        <f t="shared" si="4"/>
        <v>34510</v>
      </c>
      <c r="R76" s="57">
        <f t="shared" si="5"/>
        <v>0.13684276266940537</v>
      </c>
    </row>
    <row r="77" spans="2:18">
      <c r="B77" s="67">
        <v>29</v>
      </c>
      <c r="C77" s="62" t="s">
        <v>56</v>
      </c>
      <c r="D77" s="51">
        <f t="shared" ref="D77:K77" si="8">SUM(D49:D76)</f>
        <v>5995.25</v>
      </c>
      <c r="E77" s="52">
        <f t="shared" si="8"/>
        <v>6190.75</v>
      </c>
      <c r="F77" s="51">
        <f t="shared" si="8"/>
        <v>5578.75</v>
      </c>
      <c r="G77" s="52">
        <f t="shared" si="8"/>
        <v>3998.75</v>
      </c>
      <c r="H77" s="51">
        <f t="shared" si="8"/>
        <v>22521.5</v>
      </c>
      <c r="I77" s="52">
        <f t="shared" si="8"/>
        <v>24344.25</v>
      </c>
      <c r="J77" s="51">
        <f t="shared" si="8"/>
        <v>93860</v>
      </c>
      <c r="K77" s="52">
        <f t="shared" si="8"/>
        <v>17886</v>
      </c>
      <c r="P77" s="53">
        <f>SUM(P49:P76)</f>
        <v>71812</v>
      </c>
      <c r="Q77" s="53">
        <f>SUM(Q49:Q76)</f>
        <v>252187.25</v>
      </c>
      <c r="R77" s="58">
        <f>SUM(R49:R76)</f>
        <v>1</v>
      </c>
    </row>
    <row r="78" spans="2:18" ht="15.75" thickBot="1">
      <c r="B78" s="100">
        <v>30</v>
      </c>
      <c r="C78" s="63" t="s">
        <v>76</v>
      </c>
      <c r="D78" s="56">
        <f>D77/$Q$77</f>
        <v>2.3773009936069331E-2</v>
      </c>
      <c r="E78" s="56">
        <f t="shared" ref="E78:Q78" si="9">E77/$Q$77</f>
        <v>2.4548227557102908E-2</v>
      </c>
      <c r="F78" s="56">
        <f t="shared" si="9"/>
        <v>2.2121459352128229E-2</v>
      </c>
      <c r="G78" s="56">
        <f t="shared" si="9"/>
        <v>1.5856273463468119E-2</v>
      </c>
      <c r="H78" s="56">
        <f t="shared" si="9"/>
        <v>8.9304673412315655E-2</v>
      </c>
      <c r="I78" s="56">
        <f t="shared" si="9"/>
        <v>9.6532437702540469E-2</v>
      </c>
      <c r="J78" s="56">
        <f t="shared" si="9"/>
        <v>0.37218376424660643</v>
      </c>
      <c r="K78" s="56">
        <f t="shared" si="9"/>
        <v>7.0923490382642257E-2</v>
      </c>
      <c r="L78" s="56">
        <f t="shared" si="9"/>
        <v>0</v>
      </c>
      <c r="M78" s="56">
        <f t="shared" si="9"/>
        <v>0</v>
      </c>
      <c r="N78" s="56">
        <f t="shared" si="9"/>
        <v>0</v>
      </c>
      <c r="O78" s="56">
        <f t="shared" si="9"/>
        <v>0</v>
      </c>
      <c r="P78" s="56">
        <f t="shared" si="9"/>
        <v>0.28475666394712656</v>
      </c>
      <c r="Q78" s="56">
        <f t="shared" si="9"/>
        <v>1</v>
      </c>
      <c r="R78" s="55"/>
    </row>
    <row r="80" spans="2:18">
      <c r="C80" t="s">
        <v>74</v>
      </c>
      <c r="D80" s="42">
        <f t="shared" ref="D80:P80" si="10">D$6*D$44</f>
        <v>5995.25</v>
      </c>
      <c r="E80" s="42">
        <f t="shared" si="10"/>
        <v>6190.75</v>
      </c>
      <c r="F80" s="42">
        <f t="shared" si="10"/>
        <v>5578.75</v>
      </c>
      <c r="G80" s="42">
        <f t="shared" si="10"/>
        <v>3998.75</v>
      </c>
      <c r="H80" s="42">
        <f t="shared" si="10"/>
        <v>22521.5</v>
      </c>
      <c r="I80" s="42">
        <f t="shared" si="10"/>
        <v>24344.25</v>
      </c>
      <c r="J80" s="42">
        <f t="shared" si="10"/>
        <v>93860</v>
      </c>
      <c r="K80" s="42">
        <f t="shared" si="10"/>
        <v>17886</v>
      </c>
      <c r="L80" s="42">
        <f t="shared" si="10"/>
        <v>0</v>
      </c>
      <c r="M80" s="42">
        <f t="shared" si="10"/>
        <v>0</v>
      </c>
      <c r="N80" s="42">
        <f t="shared" si="10"/>
        <v>0</v>
      </c>
      <c r="O80" s="42">
        <f t="shared" si="10"/>
        <v>0</v>
      </c>
      <c r="P80" s="42">
        <f t="shared" si="10"/>
        <v>71812</v>
      </c>
      <c r="Q80" s="42"/>
      <c r="R80" s="42"/>
    </row>
    <row r="81" spans="2:18">
      <c r="D81" s="42">
        <f>D77-D80</f>
        <v>0</v>
      </c>
      <c r="E81" s="42">
        <f t="shared" ref="E81:K81" si="11">E80-E77</f>
        <v>0</v>
      </c>
      <c r="F81" s="42">
        <f t="shared" si="11"/>
        <v>0</v>
      </c>
      <c r="G81" s="42">
        <f t="shared" si="11"/>
        <v>0</v>
      </c>
      <c r="H81" s="42">
        <f t="shared" si="11"/>
        <v>0</v>
      </c>
      <c r="I81" s="42">
        <f t="shared" si="11"/>
        <v>0</v>
      </c>
      <c r="J81" s="42">
        <f t="shared" si="11"/>
        <v>0</v>
      </c>
      <c r="K81" s="42">
        <f t="shared" si="11"/>
        <v>0</v>
      </c>
      <c r="P81" s="42">
        <f>P80-P77</f>
        <v>0</v>
      </c>
      <c r="Q81" s="42"/>
      <c r="R81" s="42"/>
    </row>
    <row r="82" spans="2:18" collapsed="1"/>
    <row r="83" spans="2:18" ht="21">
      <c r="B83" s="411" t="s">
        <v>164</v>
      </c>
      <c r="C83" s="411"/>
      <c r="D83" s="411"/>
      <c r="E83" s="411"/>
      <c r="F83" s="411"/>
      <c r="G83" s="411"/>
      <c r="H83" s="411"/>
      <c r="I83" s="411"/>
      <c r="J83" s="411"/>
      <c r="K83" s="411"/>
      <c r="L83" s="411"/>
      <c r="M83" s="411"/>
      <c r="N83" s="411"/>
    </row>
    <row r="84" spans="2:18" ht="21">
      <c r="B84" s="216"/>
      <c r="C84" s="216"/>
      <c r="D84" s="216"/>
      <c r="E84" s="216"/>
      <c r="F84" s="216"/>
      <c r="G84" s="216"/>
      <c r="H84" s="216"/>
      <c r="I84" s="216"/>
      <c r="J84" s="216"/>
      <c r="K84" s="216"/>
      <c r="L84" s="216"/>
      <c r="M84" s="216"/>
      <c r="N84" s="216"/>
    </row>
    <row r="85" spans="2:18" ht="15.75">
      <c r="C85" s="68" t="s">
        <v>63</v>
      </c>
      <c r="D85" s="69">
        <f>'Incentive Fund Amts'!C6</f>
        <v>16000000</v>
      </c>
      <c r="E85" s="70"/>
      <c r="F85" s="71" t="s">
        <v>77</v>
      </c>
      <c r="G85" s="313">
        <f>G40</f>
        <v>63.444920391494811</v>
      </c>
      <c r="H85" s="70"/>
    </row>
    <row r="86" spans="2:18" ht="15.75" thickBot="1"/>
    <row r="87" spans="2:18">
      <c r="D87" s="412" t="s">
        <v>58</v>
      </c>
      <c r="E87" s="413"/>
      <c r="F87" s="413"/>
      <c r="G87" s="414"/>
      <c r="H87" s="415" t="s">
        <v>64</v>
      </c>
      <c r="I87" s="416"/>
      <c r="J87" s="415" t="s">
        <v>67</v>
      </c>
      <c r="K87" s="416"/>
      <c r="P87" s="31" t="s">
        <v>70</v>
      </c>
    </row>
    <row r="88" spans="2:18">
      <c r="D88" s="32" t="s">
        <v>59</v>
      </c>
      <c r="E88" s="33" t="s">
        <v>60</v>
      </c>
      <c r="F88" s="33" t="s">
        <v>61</v>
      </c>
      <c r="G88" s="34" t="s">
        <v>62</v>
      </c>
      <c r="H88" s="32" t="s">
        <v>66</v>
      </c>
      <c r="I88" s="35" t="s">
        <v>65</v>
      </c>
      <c r="J88" s="32" t="s">
        <v>68</v>
      </c>
      <c r="K88" s="36" t="s">
        <v>69</v>
      </c>
      <c r="P88" s="37" t="s">
        <v>71</v>
      </c>
    </row>
    <row r="89" spans="2:18" ht="15.75" thickBot="1">
      <c r="C89" s="27" t="s">
        <v>57</v>
      </c>
      <c r="D89" s="45">
        <v>0.25</v>
      </c>
      <c r="E89" s="45">
        <v>0.25</v>
      </c>
      <c r="F89" s="45">
        <v>0.25</v>
      </c>
      <c r="G89" s="46">
        <v>0.25</v>
      </c>
      <c r="H89" s="44">
        <v>0.5</v>
      </c>
      <c r="I89" s="47">
        <v>0.75</v>
      </c>
      <c r="J89" s="44">
        <v>4</v>
      </c>
      <c r="K89" s="47">
        <v>3</v>
      </c>
      <c r="P89" s="48">
        <v>2</v>
      </c>
    </row>
    <row r="90" spans="2:18" ht="15.75" thickBot="1"/>
    <row r="91" spans="2:18" ht="16.5" customHeight="1" thickBot="1">
      <c r="D91" s="395" t="s">
        <v>50</v>
      </c>
      <c r="E91" s="396"/>
      <c r="F91" s="396"/>
      <c r="G91" s="397"/>
      <c r="H91" s="398" t="s">
        <v>51</v>
      </c>
      <c r="I91" s="399"/>
      <c r="J91" s="400" t="s">
        <v>54</v>
      </c>
      <c r="K91" s="401"/>
      <c r="P91" s="28" t="s">
        <v>55</v>
      </c>
    </row>
    <row r="92" spans="2:18" ht="15.75" customHeight="1" thickBot="1">
      <c r="B92" s="441"/>
      <c r="C92" s="444"/>
      <c r="D92" s="394" t="str">
        <f>D47</f>
        <v>2020-21 ENC 1101</v>
      </c>
      <c r="E92" s="393"/>
      <c r="F92" s="392" t="str">
        <f>F47</f>
        <v>2020-21 Math Gateway Courses</v>
      </c>
      <c r="G92" s="393"/>
      <c r="H92" s="390" t="str">
        <f>H47</f>
        <v>2020-21 Retained (Not Including DE)</v>
      </c>
      <c r="I92" s="391"/>
      <c r="J92" s="388" t="str">
        <f>J47</f>
        <v>2020-21 Graduates</v>
      </c>
      <c r="K92" s="389"/>
      <c r="P92" s="29" t="str">
        <f>P47</f>
        <v>2020-21  Transfers</v>
      </c>
    </row>
    <row r="93" spans="2:18" ht="90.75" thickBot="1">
      <c r="B93" s="383" t="s">
        <v>32</v>
      </c>
      <c r="C93" s="445" t="s">
        <v>31</v>
      </c>
      <c r="D93" s="26" t="s">
        <v>48</v>
      </c>
      <c r="E93" s="25" t="s">
        <v>30</v>
      </c>
      <c r="F93" s="26" t="s">
        <v>75</v>
      </c>
      <c r="G93" s="25" t="s">
        <v>30</v>
      </c>
      <c r="H93" s="23" t="s">
        <v>34</v>
      </c>
      <c r="I93" s="24" t="s">
        <v>52</v>
      </c>
      <c r="J93" s="49" t="s">
        <v>53</v>
      </c>
      <c r="K93" s="50" t="s">
        <v>35</v>
      </c>
      <c r="P93" s="30" t="s">
        <v>153</v>
      </c>
      <c r="Q93" s="22" t="s">
        <v>120</v>
      </c>
      <c r="R93" s="22" t="s">
        <v>142</v>
      </c>
    </row>
    <row r="94" spans="2:18" ht="15.75">
      <c r="B94" s="127">
        <v>1</v>
      </c>
      <c r="C94" s="128" t="s">
        <v>27</v>
      </c>
      <c r="D94" s="94">
        <f>$G$85*D49</f>
        <v>14925.417522099155</v>
      </c>
      <c r="E94" s="94">
        <f t="shared" ref="D94:K103" si="12">$G$85*E49</f>
        <v>7946.4762790347249</v>
      </c>
      <c r="F94" s="94">
        <f t="shared" si="12"/>
        <v>14417.858158967196</v>
      </c>
      <c r="G94" s="94">
        <f t="shared" si="12"/>
        <v>6090.7123575835021</v>
      </c>
      <c r="H94" s="94">
        <f t="shared" si="12"/>
        <v>33625.807807492252</v>
      </c>
      <c r="I94" s="94">
        <f t="shared" si="12"/>
        <v>38685.540208713959</v>
      </c>
      <c r="J94" s="94">
        <f t="shared" si="12"/>
        <v>173585.3021911298</v>
      </c>
      <c r="K94" s="94">
        <f t="shared" si="12"/>
        <v>17891.467550401536</v>
      </c>
      <c r="P94" s="94">
        <f t="shared" ref="P94:P121" si="13">$G$85*P49</f>
        <v>177518.88725540249</v>
      </c>
      <c r="Q94" s="95">
        <f t="shared" ref="Q94:Q121" si="14">ROUND(SUM(D94:P94),0)</f>
        <v>484687</v>
      </c>
      <c r="R94" s="57">
        <f>Q94/$Q$122</f>
        <v>3.0292937499999999E-2</v>
      </c>
    </row>
    <row r="95" spans="2:18" ht="15.75">
      <c r="B95" s="64">
        <v>2</v>
      </c>
      <c r="C95" s="60" t="s">
        <v>26</v>
      </c>
      <c r="D95" s="94">
        <f t="shared" si="12"/>
        <v>25488.996767283039</v>
      </c>
      <c r="E95" s="94">
        <f t="shared" si="12"/>
        <v>38685.540208713959</v>
      </c>
      <c r="F95" s="94">
        <f t="shared" si="12"/>
        <v>30310.810717036646</v>
      </c>
      <c r="G95" s="94">
        <f t="shared" si="12"/>
        <v>26710.311484819315</v>
      </c>
      <c r="H95" s="94">
        <f t="shared" si="12"/>
        <v>131838.54457352622</v>
      </c>
      <c r="I95" s="94">
        <f t="shared" si="12"/>
        <v>134328.75769889238</v>
      </c>
      <c r="J95" s="94">
        <f t="shared" si="12"/>
        <v>445637.12082985957</v>
      </c>
      <c r="K95" s="94">
        <f t="shared" si="12"/>
        <v>105255.12292948989</v>
      </c>
      <c r="P95" s="94">
        <f t="shared" si="13"/>
        <v>378893.06457800703</v>
      </c>
      <c r="Q95" s="95">
        <f t="shared" si="14"/>
        <v>1317148</v>
      </c>
      <c r="R95" s="57">
        <f t="shared" ref="R95:R121" si="15">Q95/$Q$122</f>
        <v>8.2321749999999999E-2</v>
      </c>
    </row>
    <row r="96" spans="2:18" ht="15.75">
      <c r="B96" s="64">
        <v>3</v>
      </c>
      <c r="C96" s="60" t="s">
        <v>25</v>
      </c>
      <c r="D96" s="94">
        <f t="shared" si="12"/>
        <v>8977.4562353965157</v>
      </c>
      <c r="E96" s="94">
        <f t="shared" si="12"/>
        <v>5551.4305342557964</v>
      </c>
      <c r="F96" s="94">
        <f t="shared" si="12"/>
        <v>7787.8639780559879</v>
      </c>
      <c r="G96" s="94">
        <f t="shared" si="12"/>
        <v>3917.7238341748048</v>
      </c>
      <c r="H96" s="94">
        <f t="shared" si="12"/>
        <v>21571.272933108237</v>
      </c>
      <c r="I96" s="94">
        <f t="shared" si="12"/>
        <v>23601.510385636069</v>
      </c>
      <c r="J96" s="94">
        <f t="shared" si="12"/>
        <v>93390.922816280363</v>
      </c>
      <c r="K96" s="94">
        <f t="shared" si="12"/>
        <v>11229.750909294582</v>
      </c>
      <c r="P96" s="94">
        <f t="shared" si="13"/>
        <v>62683.581346796876</v>
      </c>
      <c r="Q96" s="95">
        <f t="shared" si="14"/>
        <v>238712</v>
      </c>
      <c r="R96" s="57">
        <f t="shared" si="15"/>
        <v>1.49195E-2</v>
      </c>
    </row>
    <row r="97" spans="2:18" ht="15.75">
      <c r="B97" s="64">
        <v>4</v>
      </c>
      <c r="C97" s="60" t="s">
        <v>24</v>
      </c>
      <c r="D97" s="94">
        <f t="shared" si="12"/>
        <v>4568.0342681876264</v>
      </c>
      <c r="E97" s="94">
        <f t="shared" si="12"/>
        <v>1681.2903903746126</v>
      </c>
      <c r="F97" s="94">
        <f t="shared" si="12"/>
        <v>1697.1516204724862</v>
      </c>
      <c r="G97" s="94">
        <f t="shared" si="12"/>
        <v>1522.6780893958755</v>
      </c>
      <c r="H97" s="94">
        <f t="shared" si="12"/>
        <v>6788.6064818899449</v>
      </c>
      <c r="I97" s="94">
        <f t="shared" si="12"/>
        <v>7803.7252081538618</v>
      </c>
      <c r="J97" s="94">
        <f t="shared" si="12"/>
        <v>30453.561787917508</v>
      </c>
      <c r="K97" s="94">
        <f t="shared" si="12"/>
        <v>3616.3604623152041</v>
      </c>
      <c r="P97" s="94">
        <f t="shared" si="13"/>
        <v>19287.255799014423</v>
      </c>
      <c r="Q97" s="95">
        <f>ROUND(SUM(D97:P97),0)</f>
        <v>77419</v>
      </c>
      <c r="R97" s="57">
        <f t="shared" si="15"/>
        <v>4.8386875000000001E-3</v>
      </c>
    </row>
    <row r="98" spans="2:18" ht="15.75">
      <c r="B98" s="64">
        <v>5</v>
      </c>
      <c r="C98" s="60" t="s">
        <v>23</v>
      </c>
      <c r="D98" s="94">
        <f t="shared" si="12"/>
        <v>14861.972601707659</v>
      </c>
      <c r="E98" s="94">
        <f t="shared" si="12"/>
        <v>11102.861068511593</v>
      </c>
      <c r="F98" s="94">
        <f t="shared" si="12"/>
        <v>14401.996928869323</v>
      </c>
      <c r="G98" s="94">
        <f t="shared" si="12"/>
        <v>8866.4276247113994</v>
      </c>
      <c r="H98" s="94">
        <f t="shared" si="12"/>
        <v>36544.274145501011</v>
      </c>
      <c r="I98" s="94">
        <f t="shared" si="12"/>
        <v>38542.789137833097</v>
      </c>
      <c r="J98" s="94">
        <f t="shared" si="12"/>
        <v>169524.82728607414</v>
      </c>
      <c r="K98" s="94">
        <f t="shared" si="12"/>
        <v>21888.497535065711</v>
      </c>
      <c r="P98" s="94">
        <f t="shared" si="13"/>
        <v>140593.94358755249</v>
      </c>
      <c r="Q98" s="95">
        <f t="shared" si="14"/>
        <v>456328</v>
      </c>
      <c r="R98" s="57">
        <f t="shared" si="15"/>
        <v>2.8520500000000001E-2</v>
      </c>
    </row>
    <row r="99" spans="2:18" ht="15.75">
      <c r="B99" s="64">
        <v>6</v>
      </c>
      <c r="C99" s="60" t="s">
        <v>22</v>
      </c>
      <c r="D99" s="94">
        <f t="shared" si="12"/>
        <v>21888.497535065711</v>
      </c>
      <c r="E99" s="94">
        <f t="shared" si="12"/>
        <v>17368.046957171704</v>
      </c>
      <c r="F99" s="94">
        <f t="shared" si="12"/>
        <v>17463.214337758945</v>
      </c>
      <c r="G99" s="94">
        <f t="shared" si="12"/>
        <v>7851.3088984474825</v>
      </c>
      <c r="H99" s="94">
        <f t="shared" si="12"/>
        <v>58781.718742719946</v>
      </c>
      <c r="I99" s="94">
        <f t="shared" si="12"/>
        <v>61811.213691413817</v>
      </c>
      <c r="J99" s="94">
        <f t="shared" si="12"/>
        <v>193633.89703484217</v>
      </c>
      <c r="K99" s="94">
        <f t="shared" si="12"/>
        <v>37876.617473722399</v>
      </c>
      <c r="P99" s="94">
        <f t="shared" si="13"/>
        <v>147699.77467139991</v>
      </c>
      <c r="Q99" s="95">
        <f t="shared" si="14"/>
        <v>564374</v>
      </c>
      <c r="R99" s="57">
        <f t="shared" si="15"/>
        <v>3.5273375000000003E-2</v>
      </c>
    </row>
    <row r="100" spans="2:18" ht="15.75">
      <c r="B100" s="64">
        <v>7</v>
      </c>
      <c r="C100" s="60" t="s">
        <v>21</v>
      </c>
      <c r="D100" s="94">
        <f t="shared" si="12"/>
        <v>15591.589186209851</v>
      </c>
      <c r="E100" s="94">
        <f t="shared" si="12"/>
        <v>13085.514830745806</v>
      </c>
      <c r="F100" s="94">
        <f t="shared" si="12"/>
        <v>12625.539157907468</v>
      </c>
      <c r="G100" s="94">
        <f t="shared" si="12"/>
        <v>8089.2273499155881</v>
      </c>
      <c r="H100" s="94">
        <f t="shared" si="12"/>
        <v>43840.439990522915</v>
      </c>
      <c r="I100" s="94">
        <f t="shared" si="12"/>
        <v>35782.935100803072</v>
      </c>
      <c r="J100" s="94">
        <f t="shared" si="12"/>
        <v>188050.74404039062</v>
      </c>
      <c r="K100" s="94">
        <f t="shared" si="12"/>
        <v>51200.05075593631</v>
      </c>
      <c r="P100" s="94">
        <f t="shared" si="13"/>
        <v>130442.75632491334</v>
      </c>
      <c r="Q100" s="95">
        <f t="shared" si="14"/>
        <v>498709</v>
      </c>
      <c r="R100" s="57">
        <f t="shared" si="15"/>
        <v>3.1169312500000001E-2</v>
      </c>
    </row>
    <row r="101" spans="2:18" ht="15.75">
      <c r="B101" s="64">
        <v>8</v>
      </c>
      <c r="C101" s="60" t="s">
        <v>20</v>
      </c>
      <c r="D101" s="94">
        <f t="shared" si="12"/>
        <v>904.09011557880103</v>
      </c>
      <c r="E101" s="94">
        <f t="shared" si="12"/>
        <v>348.94706215322145</v>
      </c>
      <c r="F101" s="94">
        <f t="shared" si="12"/>
        <v>1681.2903903746126</v>
      </c>
      <c r="G101" s="94">
        <f t="shared" si="12"/>
        <v>253.77968156597925</v>
      </c>
      <c r="H101" s="94">
        <f t="shared" si="12"/>
        <v>1744.7353107661072</v>
      </c>
      <c r="I101" s="94">
        <f t="shared" si="12"/>
        <v>2093.6823729193288</v>
      </c>
      <c r="J101" s="94">
        <f t="shared" si="12"/>
        <v>7613.390446979377</v>
      </c>
      <c r="K101" s="94">
        <f t="shared" si="12"/>
        <v>1142.0085670469066</v>
      </c>
      <c r="P101" s="94">
        <f t="shared" si="13"/>
        <v>3299.1358603577301</v>
      </c>
      <c r="Q101" s="95">
        <f>ROUND(SUM(D101:P101),0)</f>
        <v>19081</v>
      </c>
      <c r="R101" s="57">
        <f t="shared" si="15"/>
        <v>1.1925625E-3</v>
      </c>
    </row>
    <row r="102" spans="2:18" ht="15.75">
      <c r="B102" s="64">
        <v>9</v>
      </c>
      <c r="C102" s="60" t="s">
        <v>19</v>
      </c>
      <c r="D102" s="94">
        <f t="shared" si="12"/>
        <v>4203.2259759365315</v>
      </c>
      <c r="E102" s="94">
        <f t="shared" si="12"/>
        <v>3759.1115331960677</v>
      </c>
      <c r="F102" s="94">
        <f t="shared" si="12"/>
        <v>6328.6308090516077</v>
      </c>
      <c r="G102" s="94">
        <f t="shared" si="12"/>
        <v>2680.5478865406558</v>
      </c>
      <c r="H102" s="94">
        <f t="shared" si="12"/>
        <v>15258.503354154502</v>
      </c>
      <c r="I102" s="94">
        <f t="shared" si="12"/>
        <v>16511.540531886523</v>
      </c>
      <c r="J102" s="94">
        <f t="shared" si="12"/>
        <v>62429.801665230894</v>
      </c>
      <c r="K102" s="94">
        <f t="shared" si="12"/>
        <v>5710.0428352345334</v>
      </c>
      <c r="P102" s="94">
        <f t="shared" si="13"/>
        <v>32483.799240445343</v>
      </c>
      <c r="Q102" s="95">
        <f t="shared" si="14"/>
        <v>149365</v>
      </c>
      <c r="R102" s="57">
        <f t="shared" si="15"/>
        <v>9.3353124999999999E-3</v>
      </c>
    </row>
    <row r="103" spans="2:18" ht="15.75">
      <c r="B103" s="64">
        <v>10</v>
      </c>
      <c r="C103" s="60" t="s">
        <v>18</v>
      </c>
      <c r="D103" s="94">
        <f t="shared" si="12"/>
        <v>32658.272771521955</v>
      </c>
      <c r="E103" s="94">
        <f t="shared" si="12"/>
        <v>26583.421644036327</v>
      </c>
      <c r="F103" s="94">
        <f t="shared" si="12"/>
        <v>24315.265740040388</v>
      </c>
      <c r="G103" s="94">
        <f t="shared" si="12"/>
        <v>15766.062717286461</v>
      </c>
      <c r="H103" s="94">
        <f t="shared" si="12"/>
        <v>97165.89557957431</v>
      </c>
      <c r="I103" s="94">
        <f t="shared" si="12"/>
        <v>105588.20876154523</v>
      </c>
      <c r="J103" s="94">
        <f t="shared" si="12"/>
        <v>345140.3669297318</v>
      </c>
      <c r="K103" s="94">
        <f t="shared" si="12"/>
        <v>67188.170694593005</v>
      </c>
      <c r="P103" s="94">
        <f t="shared" si="13"/>
        <v>234746.20544853079</v>
      </c>
      <c r="Q103" s="95">
        <f t="shared" si="14"/>
        <v>949152</v>
      </c>
      <c r="R103" s="57">
        <f t="shared" si="15"/>
        <v>5.9322E-2</v>
      </c>
    </row>
    <row r="104" spans="2:18" ht="15.75">
      <c r="B104" s="64">
        <v>11</v>
      </c>
      <c r="C104" s="60" t="s">
        <v>17</v>
      </c>
      <c r="D104" s="94">
        <f t="shared" ref="D104:K113" si="16">$G$85*D59</f>
        <v>18843.141356273958</v>
      </c>
      <c r="E104" s="94">
        <f t="shared" si="16"/>
        <v>9580.1829791157161</v>
      </c>
      <c r="F104" s="94">
        <f t="shared" si="16"/>
        <v>20302.374525278341</v>
      </c>
      <c r="G104" s="94">
        <f t="shared" si="16"/>
        <v>5979.6837468983858</v>
      </c>
      <c r="H104" s="94">
        <f t="shared" si="16"/>
        <v>40287.524448599208</v>
      </c>
      <c r="I104" s="94">
        <f t="shared" si="16"/>
        <v>41064.724723395018</v>
      </c>
      <c r="J104" s="94">
        <f t="shared" si="16"/>
        <v>165210.57269945249</v>
      </c>
      <c r="K104" s="94">
        <f t="shared" si="16"/>
        <v>20936.823729193289</v>
      </c>
      <c r="P104" s="94">
        <f t="shared" si="13"/>
        <v>150237.5714870597</v>
      </c>
      <c r="Q104" s="95">
        <f t="shared" si="14"/>
        <v>472443</v>
      </c>
      <c r="R104" s="57">
        <f t="shared" si="15"/>
        <v>2.95276875E-2</v>
      </c>
    </row>
    <row r="105" spans="2:18" ht="15.75">
      <c r="B105" s="64">
        <v>12</v>
      </c>
      <c r="C105" s="60" t="s">
        <v>16</v>
      </c>
      <c r="D105" s="94">
        <f t="shared" si="16"/>
        <v>3790.8339933918151</v>
      </c>
      <c r="E105" s="94">
        <f t="shared" si="16"/>
        <v>2236.433443800192</v>
      </c>
      <c r="F105" s="94">
        <f t="shared" si="16"/>
        <v>4028.7524448599206</v>
      </c>
      <c r="G105" s="94">
        <f t="shared" si="16"/>
        <v>1395.7882486128858</v>
      </c>
      <c r="H105" s="94">
        <f t="shared" si="16"/>
        <v>7200.9984644346614</v>
      </c>
      <c r="I105" s="94">
        <f t="shared" si="16"/>
        <v>8565.0642528518001</v>
      </c>
      <c r="J105" s="94">
        <f t="shared" si="16"/>
        <v>37559.392871764925</v>
      </c>
      <c r="K105" s="94">
        <f t="shared" si="16"/>
        <v>3045.3561787917511</v>
      </c>
      <c r="P105" s="94">
        <f t="shared" si="13"/>
        <v>20809.933888410298</v>
      </c>
      <c r="Q105" s="95">
        <f t="shared" si="14"/>
        <v>88633</v>
      </c>
      <c r="R105" s="57">
        <f t="shared" si="15"/>
        <v>5.5395625000000002E-3</v>
      </c>
    </row>
    <row r="106" spans="2:18" ht="15.75">
      <c r="B106" s="64">
        <v>13</v>
      </c>
      <c r="C106" s="60" t="s">
        <v>15</v>
      </c>
      <c r="D106" s="94">
        <f t="shared" si="16"/>
        <v>10008.436191758306</v>
      </c>
      <c r="E106" s="94">
        <f t="shared" si="16"/>
        <v>5170.7610119068268</v>
      </c>
      <c r="F106" s="94">
        <f t="shared" si="16"/>
        <v>6154.1572779749968</v>
      </c>
      <c r="G106" s="94">
        <f t="shared" si="16"/>
        <v>2902.6051079108875</v>
      </c>
      <c r="H106" s="94">
        <f t="shared" si="16"/>
        <v>19731.370241754885</v>
      </c>
      <c r="I106" s="94">
        <f t="shared" si="16"/>
        <v>21412.6606321295</v>
      </c>
      <c r="J106" s="94">
        <f t="shared" si="16"/>
        <v>86538.871413998917</v>
      </c>
      <c r="K106" s="94">
        <f t="shared" si="16"/>
        <v>16368.789461005661</v>
      </c>
      <c r="P106" s="94">
        <f t="shared" si="13"/>
        <v>62556.691506013885</v>
      </c>
      <c r="Q106" s="95">
        <f t="shared" si="14"/>
        <v>230844</v>
      </c>
      <c r="R106" s="57">
        <f t="shared" si="15"/>
        <v>1.442775E-2</v>
      </c>
    </row>
    <row r="107" spans="2:18" ht="15.75">
      <c r="B107" s="64">
        <v>14</v>
      </c>
      <c r="C107" s="60" t="s">
        <v>14</v>
      </c>
      <c r="D107" s="94">
        <f t="shared" si="16"/>
        <v>7994.0599693283466</v>
      </c>
      <c r="E107" s="94">
        <f t="shared" si="16"/>
        <v>12340.037016145741</v>
      </c>
      <c r="F107" s="94">
        <f t="shared" si="16"/>
        <v>7359.6107654133984</v>
      </c>
      <c r="G107" s="94">
        <f t="shared" si="16"/>
        <v>7327.8883052176507</v>
      </c>
      <c r="H107" s="94">
        <f t="shared" si="16"/>
        <v>37432.503030981941</v>
      </c>
      <c r="I107" s="94">
        <f t="shared" si="16"/>
        <v>41255.059484569501</v>
      </c>
      <c r="J107" s="94">
        <f t="shared" si="16"/>
        <v>150998.91053175766</v>
      </c>
      <c r="K107" s="94">
        <f t="shared" si="16"/>
        <v>24933.853713857461</v>
      </c>
      <c r="P107" s="94">
        <f t="shared" si="13"/>
        <v>84508.633961471089</v>
      </c>
      <c r="Q107" s="95">
        <f t="shared" si="14"/>
        <v>374151</v>
      </c>
      <c r="R107" s="57">
        <f t="shared" si="15"/>
        <v>2.3384437500000001E-2</v>
      </c>
    </row>
    <row r="108" spans="2:18" ht="15.75">
      <c r="B108" s="64">
        <v>15</v>
      </c>
      <c r="C108" s="60" t="s">
        <v>13</v>
      </c>
      <c r="D108" s="94">
        <f t="shared" si="16"/>
        <v>12165.563485069129</v>
      </c>
      <c r="E108" s="94">
        <f t="shared" si="16"/>
        <v>71090.033298669936</v>
      </c>
      <c r="F108" s="94">
        <f t="shared" si="16"/>
        <v>21650.579083597604</v>
      </c>
      <c r="G108" s="94">
        <f t="shared" si="16"/>
        <v>52215.169482200232</v>
      </c>
      <c r="H108" s="94">
        <f t="shared" si="16"/>
        <v>226561.81071802796</v>
      </c>
      <c r="I108" s="94">
        <f t="shared" si="16"/>
        <v>265707.32659958029</v>
      </c>
      <c r="J108" s="94">
        <f t="shared" si="16"/>
        <v>1050140.3223200222</v>
      </c>
      <c r="K108" s="94">
        <f t="shared" si="16"/>
        <v>201564.512083779</v>
      </c>
      <c r="P108" s="94">
        <f t="shared" si="13"/>
        <v>751187.85743529862</v>
      </c>
      <c r="Q108" s="333">
        <f>ROUND(SUM(D108:P108),0)-2</f>
        <v>2652281</v>
      </c>
      <c r="R108" s="57">
        <f t="shared" si="15"/>
        <v>0.16576756249999999</v>
      </c>
    </row>
    <row r="109" spans="2:18" ht="15.75">
      <c r="B109" s="64">
        <v>16</v>
      </c>
      <c r="C109" s="60" t="s">
        <v>12</v>
      </c>
      <c r="D109" s="94">
        <f t="shared" si="16"/>
        <v>2125.4048331150761</v>
      </c>
      <c r="E109" s="94">
        <f t="shared" si="16"/>
        <v>555.14305342557964</v>
      </c>
      <c r="F109" s="94">
        <f t="shared" si="16"/>
        <v>2728.131576834277</v>
      </c>
      <c r="G109" s="94">
        <f t="shared" si="16"/>
        <v>729.61658450219034</v>
      </c>
      <c r="H109" s="94">
        <f t="shared" si="16"/>
        <v>2759.8540370300243</v>
      </c>
      <c r="I109" s="94">
        <f t="shared" si="16"/>
        <v>2950.1887982045087</v>
      </c>
      <c r="J109" s="94">
        <f t="shared" si="16"/>
        <v>21317.493251542255</v>
      </c>
      <c r="K109" s="94">
        <f t="shared" si="16"/>
        <v>2093.6823729193288</v>
      </c>
      <c r="P109" s="94">
        <f t="shared" si="13"/>
        <v>7232.7209246304083</v>
      </c>
      <c r="Q109" s="95">
        <f>ROUND(SUM(D109:P109),0)</f>
        <v>42492</v>
      </c>
      <c r="R109" s="57">
        <f t="shared" si="15"/>
        <v>2.6557500000000001E-3</v>
      </c>
    </row>
    <row r="110" spans="2:18" ht="15.75">
      <c r="B110" s="64">
        <v>17</v>
      </c>
      <c r="C110" s="60" t="s">
        <v>11</v>
      </c>
      <c r="D110" s="94">
        <f t="shared" si="16"/>
        <v>9040.9011557880112</v>
      </c>
      <c r="E110" s="94">
        <f t="shared" si="16"/>
        <v>3759.1115331960677</v>
      </c>
      <c r="F110" s="94">
        <f t="shared" si="16"/>
        <v>8485.7581023624316</v>
      </c>
      <c r="G110" s="94">
        <f t="shared" si="16"/>
        <v>2188.8497535065708</v>
      </c>
      <c r="H110" s="94">
        <f t="shared" si="16"/>
        <v>12752.428998690457</v>
      </c>
      <c r="I110" s="94">
        <f t="shared" si="16"/>
        <v>14655.776610435301</v>
      </c>
      <c r="J110" s="94">
        <f t="shared" si="16"/>
        <v>46695.461408140181</v>
      </c>
      <c r="K110" s="94">
        <f t="shared" si="16"/>
        <v>6090.7123575835021</v>
      </c>
      <c r="P110" s="94">
        <f t="shared" si="13"/>
        <v>57861.767397043266</v>
      </c>
      <c r="Q110" s="95">
        <f t="shared" si="14"/>
        <v>161531</v>
      </c>
      <c r="R110" s="57">
        <f t="shared" si="15"/>
        <v>1.00956875E-2</v>
      </c>
    </row>
    <row r="111" spans="2:18" ht="15.75">
      <c r="B111" s="64">
        <v>18</v>
      </c>
      <c r="C111" s="60" t="s">
        <v>10</v>
      </c>
      <c r="D111" s="94">
        <f t="shared" si="16"/>
        <v>8517.4805625581776</v>
      </c>
      <c r="E111" s="94">
        <f t="shared" si="16"/>
        <v>28946.744928619508</v>
      </c>
      <c r="F111" s="94">
        <f t="shared" si="16"/>
        <v>19223.810878622928</v>
      </c>
      <c r="G111" s="94">
        <f t="shared" si="16"/>
        <v>13466.184353094774</v>
      </c>
      <c r="H111" s="94">
        <f t="shared" si="16"/>
        <v>107729.47482475819</v>
      </c>
      <c r="I111" s="94">
        <f t="shared" si="16"/>
        <v>110869.99838413719</v>
      </c>
      <c r="J111" s="94">
        <f t="shared" si="16"/>
        <v>360620.92750525649</v>
      </c>
      <c r="K111" s="94">
        <f t="shared" si="16"/>
        <v>100306.41913895329</v>
      </c>
      <c r="P111" s="94">
        <f t="shared" si="13"/>
        <v>302251.60074508126</v>
      </c>
      <c r="Q111" s="95">
        <f t="shared" si="14"/>
        <v>1051933</v>
      </c>
      <c r="R111" s="57">
        <f t="shared" si="15"/>
        <v>6.57458125E-2</v>
      </c>
    </row>
    <row r="112" spans="2:18" ht="15.75">
      <c r="B112" s="64">
        <v>19</v>
      </c>
      <c r="C112" s="60" t="s">
        <v>9</v>
      </c>
      <c r="D112" s="94">
        <f t="shared" si="16"/>
        <v>18002.496161086652</v>
      </c>
      <c r="E112" s="94">
        <f t="shared" si="16"/>
        <v>8707.8153237326624</v>
      </c>
      <c r="F112" s="94">
        <f t="shared" si="16"/>
        <v>11150.444758805213</v>
      </c>
      <c r="G112" s="94">
        <f t="shared" si="16"/>
        <v>5012.1487109280897</v>
      </c>
      <c r="H112" s="94">
        <f t="shared" si="16"/>
        <v>40953.696112709898</v>
      </c>
      <c r="I112" s="94">
        <f t="shared" si="16"/>
        <v>47107.853390684897</v>
      </c>
      <c r="J112" s="94">
        <f t="shared" si="16"/>
        <v>150237.5714870597</v>
      </c>
      <c r="K112" s="94">
        <f t="shared" si="16"/>
        <v>28930.883698521633</v>
      </c>
      <c r="P112" s="94">
        <f t="shared" si="13"/>
        <v>111028.61068511591</v>
      </c>
      <c r="Q112" s="95">
        <f t="shared" si="14"/>
        <v>421132</v>
      </c>
      <c r="R112" s="57">
        <f t="shared" si="15"/>
        <v>2.632075E-2</v>
      </c>
    </row>
    <row r="113" spans="2:18" ht="15.75">
      <c r="B113" s="64">
        <v>20</v>
      </c>
      <c r="C113" s="60" t="s">
        <v>8</v>
      </c>
      <c r="D113" s="94">
        <f t="shared" si="16"/>
        <v>17526.659258150441</v>
      </c>
      <c r="E113" s="94">
        <f t="shared" si="16"/>
        <v>7343.7495353155246</v>
      </c>
      <c r="F113" s="94">
        <f t="shared" si="16"/>
        <v>14735.08276092467</v>
      </c>
      <c r="G113" s="94">
        <f t="shared" si="16"/>
        <v>4425.2831973067632</v>
      </c>
      <c r="H113" s="94">
        <f t="shared" si="16"/>
        <v>24235.959589551017</v>
      </c>
      <c r="I113" s="94">
        <f t="shared" si="16"/>
        <v>26694.450254721443</v>
      </c>
      <c r="J113" s="94">
        <f t="shared" si="16"/>
        <v>104049.6694420515</v>
      </c>
      <c r="K113" s="94">
        <f t="shared" si="16"/>
        <v>14655.776610435301</v>
      </c>
      <c r="P113" s="94">
        <f t="shared" si="13"/>
        <v>85904.422210083969</v>
      </c>
      <c r="Q113" s="95">
        <f t="shared" si="14"/>
        <v>299571</v>
      </c>
      <c r="R113" s="57">
        <f t="shared" si="15"/>
        <v>1.8723187499999999E-2</v>
      </c>
    </row>
    <row r="114" spans="2:18" ht="15.75">
      <c r="B114" s="64">
        <v>21</v>
      </c>
      <c r="C114" s="60" t="s">
        <v>7</v>
      </c>
      <c r="D114" s="94">
        <f t="shared" ref="D114:K121" si="17">$G$85*D69</f>
        <v>15195.058433763008</v>
      </c>
      <c r="E114" s="94">
        <f t="shared" si="17"/>
        <v>6503.1043401282186</v>
      </c>
      <c r="F114" s="94">
        <f t="shared" si="17"/>
        <v>12863.457609375573</v>
      </c>
      <c r="G114" s="94">
        <f t="shared" si="17"/>
        <v>3108.8010991832457</v>
      </c>
      <c r="H114" s="94">
        <f t="shared" si="17"/>
        <v>24648.351572095733</v>
      </c>
      <c r="I114" s="94">
        <f t="shared" si="17"/>
        <v>22649.836579763647</v>
      </c>
      <c r="J114" s="94">
        <f t="shared" si="17"/>
        <v>85777.532369300985</v>
      </c>
      <c r="K114" s="94">
        <f t="shared" si="17"/>
        <v>15417.115655133239</v>
      </c>
      <c r="P114" s="94">
        <f t="shared" si="13"/>
        <v>92122.024408450467</v>
      </c>
      <c r="Q114" s="95">
        <f t="shared" si="14"/>
        <v>278285</v>
      </c>
      <c r="R114" s="57">
        <f t="shared" si="15"/>
        <v>1.73928125E-2</v>
      </c>
    </row>
    <row r="115" spans="2:18" ht="15.75">
      <c r="B115" s="64">
        <v>22</v>
      </c>
      <c r="C115" s="60" t="s">
        <v>6</v>
      </c>
      <c r="D115" s="94">
        <f t="shared" si="17"/>
        <v>16559.124222180144</v>
      </c>
      <c r="E115" s="94">
        <f t="shared" si="17"/>
        <v>4726.6465691663634</v>
      </c>
      <c r="F115" s="94">
        <f t="shared" si="17"/>
        <v>12863.457609375573</v>
      </c>
      <c r="G115" s="94">
        <f t="shared" si="17"/>
        <v>3901.8626040769309</v>
      </c>
      <c r="H115" s="94">
        <f t="shared" si="17"/>
        <v>19160.365958231432</v>
      </c>
      <c r="I115" s="94">
        <f t="shared" si="17"/>
        <v>20318.235755376212</v>
      </c>
      <c r="J115" s="94">
        <f t="shared" si="17"/>
        <v>78164.141922321607</v>
      </c>
      <c r="K115" s="94">
        <f t="shared" si="17"/>
        <v>13133.098521039426</v>
      </c>
      <c r="P115" s="94">
        <f t="shared" si="13"/>
        <v>54055.072173553577</v>
      </c>
      <c r="Q115" s="95">
        <f t="shared" si="14"/>
        <v>222882</v>
      </c>
      <c r="R115" s="57">
        <f t="shared" si="15"/>
        <v>1.3930125E-2</v>
      </c>
    </row>
    <row r="116" spans="2:18" ht="15.75">
      <c r="B116" s="64">
        <v>23</v>
      </c>
      <c r="C116" s="60" t="s">
        <v>5</v>
      </c>
      <c r="D116" s="94">
        <f t="shared" si="17"/>
        <v>19112.782267937811</v>
      </c>
      <c r="E116" s="94">
        <f t="shared" si="17"/>
        <v>16527.401761984398</v>
      </c>
      <c r="F116" s="94">
        <f t="shared" si="17"/>
        <v>16400.511921201407</v>
      </c>
      <c r="G116" s="94">
        <f t="shared" si="17"/>
        <v>11594.559201545677</v>
      </c>
      <c r="H116" s="94">
        <f t="shared" si="17"/>
        <v>57766.600016456025</v>
      </c>
      <c r="I116" s="94">
        <f t="shared" si="17"/>
        <v>61097.458337009506</v>
      </c>
      <c r="J116" s="94">
        <f t="shared" si="17"/>
        <v>281187.88717510499</v>
      </c>
      <c r="K116" s="94">
        <f t="shared" si="17"/>
        <v>56910.093591170844</v>
      </c>
      <c r="P116" s="94">
        <f t="shared" si="13"/>
        <v>256444.36822242202</v>
      </c>
      <c r="Q116" s="95">
        <f t="shared" si="14"/>
        <v>777042</v>
      </c>
      <c r="R116" s="57">
        <f t="shared" si="15"/>
        <v>4.8565125000000001E-2</v>
      </c>
    </row>
    <row r="117" spans="2:18" ht="15.75">
      <c r="B117" s="64">
        <v>24</v>
      </c>
      <c r="C117" s="60" t="s">
        <v>4</v>
      </c>
      <c r="D117" s="94">
        <f t="shared" si="17"/>
        <v>6296.9083488558599</v>
      </c>
      <c r="E117" s="94">
        <f t="shared" si="17"/>
        <v>15306.087044448122</v>
      </c>
      <c r="F117" s="94">
        <f t="shared" si="17"/>
        <v>4219.0872060344045</v>
      </c>
      <c r="G117" s="94">
        <f t="shared" si="17"/>
        <v>11055.27737821797</v>
      </c>
      <c r="H117" s="94">
        <f t="shared" si="17"/>
        <v>61224.34817779249</v>
      </c>
      <c r="I117" s="94">
        <f t="shared" si="17"/>
        <v>67235.754384886633</v>
      </c>
      <c r="J117" s="94">
        <f t="shared" si="17"/>
        <v>286263.48080642457</v>
      </c>
      <c r="K117" s="94">
        <f t="shared" si="17"/>
        <v>34831.261294930649</v>
      </c>
      <c r="P117" s="94">
        <f t="shared" si="13"/>
        <v>179295.34502636435</v>
      </c>
      <c r="Q117" s="95">
        <f t="shared" si="14"/>
        <v>665728</v>
      </c>
      <c r="R117" s="57">
        <f t="shared" si="15"/>
        <v>4.1607999999999999E-2</v>
      </c>
    </row>
    <row r="118" spans="2:18" ht="15.75">
      <c r="B118" s="64">
        <v>25</v>
      </c>
      <c r="C118" s="60" t="s">
        <v>3</v>
      </c>
      <c r="D118" s="94">
        <f t="shared" si="17"/>
        <v>11658.004121937172</v>
      </c>
      <c r="E118" s="94">
        <f t="shared" si="17"/>
        <v>17605.965408639811</v>
      </c>
      <c r="F118" s="94">
        <f t="shared" si="17"/>
        <v>7914.7538188389781</v>
      </c>
      <c r="G118" s="94">
        <f t="shared" si="17"/>
        <v>9707.0728198987053</v>
      </c>
      <c r="H118" s="94">
        <f t="shared" si="17"/>
        <v>55546.027802753706</v>
      </c>
      <c r="I118" s="94">
        <f t="shared" si="17"/>
        <v>62429.801665230894</v>
      </c>
      <c r="J118" s="94">
        <f t="shared" si="17"/>
        <v>223579.89945962772</v>
      </c>
      <c r="K118" s="94">
        <f t="shared" si="17"/>
        <v>49296.703144191466</v>
      </c>
      <c r="P118" s="94">
        <f t="shared" si="13"/>
        <v>166225.69142571642</v>
      </c>
      <c r="Q118" s="95">
        <f t="shared" si="14"/>
        <v>603964</v>
      </c>
      <c r="R118" s="57">
        <f t="shared" si="15"/>
        <v>3.7747749999999997E-2</v>
      </c>
    </row>
    <row r="119" spans="2:18" ht="15.75">
      <c r="B119" s="64">
        <v>26</v>
      </c>
      <c r="C119" s="60" t="s">
        <v>2</v>
      </c>
      <c r="D119" s="94">
        <f t="shared" si="17"/>
        <v>3901.8626040769309</v>
      </c>
      <c r="E119" s="94">
        <f t="shared" si="17"/>
        <v>2410.9069748768029</v>
      </c>
      <c r="F119" s="94">
        <f t="shared" si="17"/>
        <v>5091.4548614174582</v>
      </c>
      <c r="G119" s="94">
        <f t="shared" si="17"/>
        <v>1348.2045583192648</v>
      </c>
      <c r="H119" s="94">
        <f t="shared" si="17"/>
        <v>8533.3417926560523</v>
      </c>
      <c r="I119" s="94">
        <f t="shared" si="17"/>
        <v>9088.484846081632</v>
      </c>
      <c r="J119" s="94">
        <f t="shared" si="17"/>
        <v>27408.205609125758</v>
      </c>
      <c r="K119" s="94">
        <f t="shared" si="17"/>
        <v>3045.3561787917511</v>
      </c>
      <c r="P119" s="94">
        <f t="shared" si="13"/>
        <v>18018.357391184527</v>
      </c>
      <c r="Q119" s="95">
        <f t="shared" si="14"/>
        <v>78846</v>
      </c>
      <c r="R119" s="57">
        <f t="shared" si="15"/>
        <v>4.927875E-3</v>
      </c>
    </row>
    <row r="120" spans="2:18" ht="15.75">
      <c r="B120" s="64">
        <v>27</v>
      </c>
      <c r="C120" s="60" t="s">
        <v>1</v>
      </c>
      <c r="D120" s="94">
        <f t="shared" si="17"/>
        <v>8263.700880992199</v>
      </c>
      <c r="E120" s="94">
        <f t="shared" si="17"/>
        <v>3473.609391434341</v>
      </c>
      <c r="F120" s="94">
        <f t="shared" si="17"/>
        <v>4916.9813303408482</v>
      </c>
      <c r="G120" s="94">
        <f t="shared" si="17"/>
        <v>5202.4834721025745</v>
      </c>
      <c r="H120" s="94">
        <f t="shared" si="17"/>
        <v>52468.949163766207</v>
      </c>
      <c r="I120" s="94">
        <f t="shared" si="17"/>
        <v>57861.767397043266</v>
      </c>
      <c r="J120" s="94">
        <f t="shared" si="17"/>
        <v>242105.8162139442</v>
      </c>
      <c r="K120" s="94">
        <f t="shared" si="17"/>
        <v>39208.960801943795</v>
      </c>
      <c r="P120" s="94">
        <f t="shared" si="13"/>
        <v>220280.76359926999</v>
      </c>
      <c r="Q120" s="95">
        <f t="shared" si="14"/>
        <v>633783</v>
      </c>
      <c r="R120" s="57">
        <f t="shared" si="15"/>
        <v>3.9611437499999999E-2</v>
      </c>
    </row>
    <row r="121" spans="2:18" ht="16.5" thickBot="1">
      <c r="B121" s="65">
        <v>28</v>
      </c>
      <c r="C121" s="61" t="s">
        <v>0</v>
      </c>
      <c r="D121" s="94">
        <f t="shared" si="17"/>
        <v>47298.18815185938</v>
      </c>
      <c r="E121" s="94">
        <f t="shared" si="17"/>
        <v>50375.266790846879</v>
      </c>
      <c r="F121" s="94">
        <f t="shared" si="17"/>
        <v>42825.321264259001</v>
      </c>
      <c r="G121" s="94">
        <f t="shared" si="17"/>
        <v>30390.116867526016</v>
      </c>
      <c r="H121" s="94">
        <f t="shared" si="17"/>
        <v>182721.37072750507</v>
      </c>
      <c r="I121" s="94">
        <f t="shared" si="17"/>
        <v>198804.65804674898</v>
      </c>
      <c r="J121" s="94">
        <f t="shared" si="17"/>
        <v>847624.13643037074</v>
      </c>
      <c r="K121" s="94">
        <f t="shared" si="17"/>
        <v>181008.35787693469</v>
      </c>
      <c r="P121" s="94">
        <f t="shared" si="13"/>
        <v>608436.78655443527</v>
      </c>
      <c r="Q121" s="96">
        <f t="shared" si="14"/>
        <v>2189484</v>
      </c>
      <c r="R121" s="57">
        <f t="shared" si="15"/>
        <v>0.13684275000000001</v>
      </c>
    </row>
    <row r="122" spans="2:18">
      <c r="B122" s="67">
        <v>29</v>
      </c>
      <c r="C122" s="62" t="s">
        <v>56</v>
      </c>
      <c r="D122" s="97">
        <f>SUM(D94:D121)</f>
        <v>380368.15897710924</v>
      </c>
      <c r="E122" s="98">
        <f t="shared" ref="E122:K122" si="18">SUM(E94:E121)</f>
        <v>392771.64091364655</v>
      </c>
      <c r="F122" s="97">
        <f t="shared" si="18"/>
        <v>353943.34963405167</v>
      </c>
      <c r="G122" s="98">
        <f t="shared" si="18"/>
        <v>253700.37541548989</v>
      </c>
      <c r="H122" s="97">
        <f t="shared" si="18"/>
        <v>1428874.7745970504</v>
      </c>
      <c r="I122" s="98">
        <f t="shared" si="18"/>
        <v>1544519.0032406477</v>
      </c>
      <c r="J122" s="97">
        <f t="shared" si="18"/>
        <v>5954940.2279457031</v>
      </c>
      <c r="K122" s="98">
        <f t="shared" si="18"/>
        <v>1134775.846122276</v>
      </c>
      <c r="P122" s="99">
        <f>SUM(P94:P121)</f>
        <v>4556106.6231540255</v>
      </c>
      <c r="Q122" s="99">
        <f>SUM(Q94:Q121)</f>
        <v>16000000</v>
      </c>
      <c r="R122" s="58">
        <f>SUM(R94:R121)</f>
        <v>1</v>
      </c>
    </row>
    <row r="123" spans="2:18" ht="15.75" thickBot="1">
      <c r="B123" s="66">
        <v>30</v>
      </c>
      <c r="C123" s="63" t="s">
        <v>76</v>
      </c>
      <c r="D123" s="56">
        <f>D122/$Q$122</f>
        <v>2.3773009936069327E-2</v>
      </c>
      <c r="E123" s="56">
        <f t="shared" ref="E123:Q123" si="19">E122/$Q$122</f>
        <v>2.4548227557102908E-2</v>
      </c>
      <c r="F123" s="56">
        <f t="shared" si="19"/>
        <v>2.2121459352128229E-2</v>
      </c>
      <c r="G123" s="56">
        <f t="shared" si="19"/>
        <v>1.5856273463468119E-2</v>
      </c>
      <c r="H123" s="56">
        <f t="shared" si="19"/>
        <v>8.9304673412315655E-2</v>
      </c>
      <c r="I123" s="56">
        <f t="shared" si="19"/>
        <v>9.6532437702540483E-2</v>
      </c>
      <c r="J123" s="56">
        <f t="shared" si="19"/>
        <v>0.37218376424660643</v>
      </c>
      <c r="K123" s="56">
        <f t="shared" si="19"/>
        <v>7.0923490382642257E-2</v>
      </c>
      <c r="L123" s="56">
        <f t="shared" si="19"/>
        <v>0</v>
      </c>
      <c r="M123" s="56">
        <f t="shared" si="19"/>
        <v>0</v>
      </c>
      <c r="N123" s="56">
        <f t="shared" si="19"/>
        <v>0</v>
      </c>
      <c r="O123" s="56">
        <f t="shared" si="19"/>
        <v>0</v>
      </c>
      <c r="P123" s="56">
        <f t="shared" si="19"/>
        <v>0.28475666394712662</v>
      </c>
      <c r="Q123" s="56">
        <f t="shared" si="19"/>
        <v>1</v>
      </c>
      <c r="R123" s="55"/>
    </row>
  </sheetData>
  <pageMargins left="0.5" right="0.5" top="0.75" bottom="0.75" header="0.3" footer="0.3"/>
  <pageSetup paperSize="5" scale="58" fitToHeight="3" orientation="landscape" r:id="rId1"/>
  <rowBreaks count="2" manualBreakCount="2">
    <brk id="37" min="1" max="17" man="1"/>
    <brk id="81" min="1" max="17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71"/>
  <sheetViews>
    <sheetView showZeros="0" zoomScaleNormal="100" workbookViewId="0">
      <selection activeCell="B40" sqref="B40"/>
    </sheetView>
  </sheetViews>
  <sheetFormatPr defaultRowHeight="15"/>
  <cols>
    <col min="1" max="1" width="3.7109375" style="168" customWidth="1"/>
    <col min="2" max="2" width="39.5703125" bestFit="1" customWidth="1"/>
    <col min="3" max="3" width="15.5703125" bestFit="1" customWidth="1"/>
    <col min="4" max="7" width="15.5703125" customWidth="1"/>
    <col min="8" max="8" width="3.42578125" customWidth="1"/>
    <col min="9" max="9" width="20.42578125" bestFit="1" customWidth="1"/>
  </cols>
  <sheetData>
    <row r="1" spans="1:9" ht="17.25">
      <c r="B1" s="417" t="s">
        <v>215</v>
      </c>
      <c r="C1" s="417"/>
      <c r="D1" s="417"/>
      <c r="E1" s="417"/>
      <c r="F1" s="417"/>
      <c r="G1" s="417"/>
    </row>
    <row r="3" spans="1:9">
      <c r="B3" s="16" t="s">
        <v>214</v>
      </c>
      <c r="C3" s="178">
        <f>'Incentive Fund Amts'!D6</f>
        <v>4000000</v>
      </c>
    </row>
    <row r="4" spans="1:9" ht="15.75" thickBot="1"/>
    <row r="5" spans="1:9" ht="63">
      <c r="A5" s="164"/>
      <c r="B5" s="176" t="s">
        <v>88</v>
      </c>
      <c r="C5" s="177" t="s">
        <v>219</v>
      </c>
      <c r="D5" s="177" t="s">
        <v>267</v>
      </c>
      <c r="E5" s="177" t="s">
        <v>226</v>
      </c>
      <c r="F5" s="177" t="s">
        <v>227</v>
      </c>
      <c r="G5" s="177" t="s">
        <v>162</v>
      </c>
    </row>
    <row r="6" spans="1:9" ht="18.95" customHeight="1">
      <c r="A6" s="165">
        <v>1</v>
      </c>
      <c r="B6" s="158" t="s">
        <v>89</v>
      </c>
      <c r="C6" s="159">
        <f>' 2+2 Data &amp; Initial Allocation'!R94</f>
        <v>3.0292937499999999E-2</v>
      </c>
      <c r="D6" s="159">
        <f>F43</f>
        <v>3.3256841135307316E-2</v>
      </c>
      <c r="E6" s="169">
        <f>IF(C6&gt;D6,' 2+2 Data &amp; Initial Allocation'!Q49,0)</f>
        <v>0</v>
      </c>
      <c r="F6" s="237">
        <f>E6/$E$34</f>
        <v>0</v>
      </c>
      <c r="G6" s="238">
        <f t="shared" ref="G6:G19" si="0">ROUND(F6*$C$3,0)</f>
        <v>0</v>
      </c>
      <c r="H6" s="157">
        <f>A6</f>
        <v>1</v>
      </c>
    </row>
    <row r="7" spans="1:9" ht="18.95" customHeight="1">
      <c r="A7" s="166">
        <f>A6+1</f>
        <v>2</v>
      </c>
      <c r="B7" s="160" t="s">
        <v>91</v>
      </c>
      <c r="C7" s="159">
        <f>' 2+2 Data &amp; Initial Allocation'!R95</f>
        <v>8.2321749999999999E-2</v>
      </c>
      <c r="D7" s="159">
        <f t="shared" ref="D7:D33" si="1">F44</f>
        <v>7.8958791883671317E-2</v>
      </c>
      <c r="E7" s="169">
        <f>IF(C7&gt;D7,' 2+2 Data &amp; Initial Allocation'!Q50,0)</f>
        <v>20760.5</v>
      </c>
      <c r="F7" s="239">
        <f t="shared" ref="F7:F33" si="2">E7/$E$34</f>
        <v>0.12812750725174352</v>
      </c>
      <c r="G7" s="240">
        <f t="shared" si="0"/>
        <v>512510</v>
      </c>
      <c r="H7" s="157">
        <f t="shared" ref="H7:H34" si="3">A7</f>
        <v>2</v>
      </c>
    </row>
    <row r="8" spans="1:9" ht="18.95" customHeight="1">
      <c r="A8" s="166">
        <f t="shared" ref="A8:A34" si="4">A7+1</f>
        <v>3</v>
      </c>
      <c r="B8" s="160" t="s">
        <v>92</v>
      </c>
      <c r="C8" s="159">
        <f>' 2+2 Data &amp; Initial Allocation'!R96</f>
        <v>1.49195E-2</v>
      </c>
      <c r="D8" s="159">
        <f t="shared" si="1"/>
        <v>1.4119321909489927E-2</v>
      </c>
      <c r="E8" s="169">
        <f>IF(C8&gt;D8,' 2+2 Data &amp; Initial Allocation'!Q51,0)</f>
        <v>3762.5</v>
      </c>
      <c r="F8" s="239">
        <f t="shared" si="2"/>
        <v>2.3221008455224342E-2</v>
      </c>
      <c r="G8" s="240">
        <f t="shared" si="0"/>
        <v>92884</v>
      </c>
      <c r="H8" s="157">
        <f t="shared" si="3"/>
        <v>3</v>
      </c>
      <c r="I8" s="85"/>
    </row>
    <row r="9" spans="1:9" ht="18.95" customHeight="1">
      <c r="A9" s="166">
        <f t="shared" si="4"/>
        <v>4</v>
      </c>
      <c r="B9" s="160" t="s">
        <v>93</v>
      </c>
      <c r="C9" s="159">
        <f>' 2+2 Data &amp; Initial Allocation'!R97</f>
        <v>4.8386875000000001E-3</v>
      </c>
      <c r="D9" s="159">
        <f t="shared" si="1"/>
        <v>4.1588933032494693E-3</v>
      </c>
      <c r="E9" s="169">
        <f>IF(C9&gt;D9,' 2+2 Data &amp; Initial Allocation'!Q52,0)</f>
        <v>1220.25</v>
      </c>
      <c r="F9" s="239">
        <f t="shared" si="2"/>
        <v>7.5310127754119605E-3</v>
      </c>
      <c r="G9" s="240">
        <f>ROUND(F9*$C$3,0)</f>
        <v>30124</v>
      </c>
      <c r="H9" s="157">
        <f t="shared" si="3"/>
        <v>4</v>
      </c>
      <c r="I9" s="85"/>
    </row>
    <row r="10" spans="1:9" ht="18.95" customHeight="1">
      <c r="A10" s="166">
        <f t="shared" si="4"/>
        <v>5</v>
      </c>
      <c r="B10" s="160" t="s">
        <v>94</v>
      </c>
      <c r="C10" s="159">
        <f>' 2+2 Data &amp; Initial Allocation'!R98</f>
        <v>2.8520500000000001E-2</v>
      </c>
      <c r="D10" s="159">
        <f t="shared" si="1"/>
        <v>2.9346563918505219E-2</v>
      </c>
      <c r="E10" s="169">
        <f>IF(C10&gt;D10,' 2+2 Data &amp; Initial Allocation'!Q53,0)</f>
        <v>0</v>
      </c>
      <c r="F10" s="239">
        <f t="shared" si="2"/>
        <v>0</v>
      </c>
      <c r="G10" s="240">
        <f t="shared" si="0"/>
        <v>0</v>
      </c>
      <c r="H10" s="157">
        <f t="shared" si="3"/>
        <v>5</v>
      </c>
    </row>
    <row r="11" spans="1:9" ht="18.95" customHeight="1">
      <c r="A11" s="166">
        <f t="shared" si="4"/>
        <v>6</v>
      </c>
      <c r="B11" s="160" t="s">
        <v>95</v>
      </c>
      <c r="C11" s="159">
        <f>' 2+2 Data &amp; Initial Allocation'!R99</f>
        <v>3.5273375000000003E-2</v>
      </c>
      <c r="D11" s="159">
        <f t="shared" si="1"/>
        <v>4.1529245440311904E-2</v>
      </c>
      <c r="E11" s="169">
        <f>IF(C11&gt;D11,' 2+2 Data &amp; Initial Allocation'!Q54,0)</f>
        <v>0</v>
      </c>
      <c r="F11" s="239">
        <f t="shared" si="2"/>
        <v>0</v>
      </c>
      <c r="G11" s="240">
        <f t="shared" si="0"/>
        <v>0</v>
      </c>
      <c r="H11" s="157">
        <f t="shared" si="3"/>
        <v>6</v>
      </c>
    </row>
    <row r="12" spans="1:9" ht="18.95" customHeight="1">
      <c r="A12" s="166">
        <f t="shared" si="4"/>
        <v>7</v>
      </c>
      <c r="B12" s="160" t="s">
        <v>96</v>
      </c>
      <c r="C12" s="159">
        <f>' 2+2 Data &amp; Initial Allocation'!R100</f>
        <v>3.1169312500000001E-2</v>
      </c>
      <c r="D12" s="159">
        <f t="shared" si="1"/>
        <v>4.6295866954877148E-2</v>
      </c>
      <c r="E12" s="169">
        <f>IF(C12&gt;D12,' 2+2 Data &amp; Initial Allocation'!Q55,0)</f>
        <v>0</v>
      </c>
      <c r="F12" s="239">
        <f t="shared" si="2"/>
        <v>0</v>
      </c>
      <c r="G12" s="240">
        <f t="shared" si="0"/>
        <v>0</v>
      </c>
      <c r="H12" s="157">
        <f t="shared" si="3"/>
        <v>7</v>
      </c>
    </row>
    <row r="13" spans="1:9" ht="18.95" customHeight="1">
      <c r="A13" s="166">
        <f t="shared" si="4"/>
        <v>8</v>
      </c>
      <c r="B13" s="160" t="s">
        <v>97</v>
      </c>
      <c r="C13" s="159">
        <f>' 2+2 Data &amp; Initial Allocation'!R101</f>
        <v>1.1925625E-3</v>
      </c>
      <c r="D13" s="159">
        <f t="shared" si="1"/>
        <v>2.2400112074553247E-3</v>
      </c>
      <c r="E13" s="169">
        <f>IF(C13&gt;D13,' 2+2 Data &amp; Initial Allocation'!Q56,0)</f>
        <v>0</v>
      </c>
      <c r="F13" s="239">
        <f t="shared" si="2"/>
        <v>0</v>
      </c>
      <c r="G13" s="240">
        <f t="shared" si="0"/>
        <v>0</v>
      </c>
      <c r="H13" s="157">
        <f t="shared" si="3"/>
        <v>8</v>
      </c>
    </row>
    <row r="14" spans="1:9" ht="18.95" customHeight="1">
      <c r="A14" s="166">
        <f t="shared" si="4"/>
        <v>9</v>
      </c>
      <c r="B14" s="160" t="s">
        <v>98</v>
      </c>
      <c r="C14" s="159">
        <f>' 2+2 Data &amp; Initial Allocation'!R102</f>
        <v>9.3353124999999999E-3</v>
      </c>
      <c r="D14" s="159">
        <f t="shared" si="1"/>
        <v>1.0799014612114504E-2</v>
      </c>
      <c r="E14" s="169">
        <f>IF(C14&gt;D14,' 2+2 Data &amp; Initial Allocation'!Q57,0)</f>
        <v>0</v>
      </c>
      <c r="F14" s="239">
        <f t="shared" si="2"/>
        <v>0</v>
      </c>
      <c r="G14" s="240">
        <f t="shared" si="0"/>
        <v>0</v>
      </c>
      <c r="H14" s="157">
        <f t="shared" si="3"/>
        <v>9</v>
      </c>
    </row>
    <row r="15" spans="1:9" ht="18.95" customHeight="1">
      <c r="A15" s="166">
        <f t="shared" si="4"/>
        <v>10</v>
      </c>
      <c r="B15" s="160" t="s">
        <v>99</v>
      </c>
      <c r="C15" s="159">
        <f>' 2+2 Data &amp; Initial Allocation'!R103</f>
        <v>5.9322E-2</v>
      </c>
      <c r="D15" s="159">
        <f t="shared" si="1"/>
        <v>6.2466271577557832E-2</v>
      </c>
      <c r="E15" s="169">
        <f>IF(C15&gt;D15,' 2+2 Data &amp; Initial Allocation'!Q58,0)</f>
        <v>0</v>
      </c>
      <c r="F15" s="239">
        <f t="shared" si="2"/>
        <v>0</v>
      </c>
      <c r="G15" s="240">
        <f t="shared" si="0"/>
        <v>0</v>
      </c>
      <c r="H15" s="157">
        <f t="shared" si="3"/>
        <v>10</v>
      </c>
    </row>
    <row r="16" spans="1:9" ht="18.95" customHeight="1">
      <c r="A16" s="166">
        <f t="shared" si="4"/>
        <v>11</v>
      </c>
      <c r="B16" s="160" t="s">
        <v>100</v>
      </c>
      <c r="C16" s="159">
        <f>' 2+2 Data &amp; Initial Allocation'!R104</f>
        <v>2.95276875E-2</v>
      </c>
      <c r="D16" s="159">
        <f t="shared" si="1"/>
        <v>2.8819241306576183E-2</v>
      </c>
      <c r="E16" s="169">
        <f>IF(C16&gt;D16,' 2+2 Data &amp; Initial Allocation'!Q59,0)</f>
        <v>7446.5</v>
      </c>
      <c r="F16" s="239">
        <f t="shared" si="2"/>
        <v>4.5957538727396163E-2</v>
      </c>
      <c r="G16" s="240">
        <f t="shared" si="0"/>
        <v>183830</v>
      </c>
      <c r="H16" s="157">
        <f t="shared" si="3"/>
        <v>11</v>
      </c>
    </row>
    <row r="17" spans="1:8" ht="18.95" customHeight="1">
      <c r="A17" s="166">
        <f t="shared" si="4"/>
        <v>12</v>
      </c>
      <c r="B17" s="160" t="s">
        <v>101</v>
      </c>
      <c r="C17" s="159">
        <f>' 2+2 Data &amp; Initial Allocation'!R105</f>
        <v>5.5395625000000002E-3</v>
      </c>
      <c r="D17" s="159">
        <f t="shared" si="1"/>
        <v>6.7910667899223646E-3</v>
      </c>
      <c r="E17" s="169">
        <f>IF(C17&gt;D17,' 2+2 Data &amp; Initial Allocation'!Q60,0)</f>
        <v>0</v>
      </c>
      <c r="F17" s="239">
        <f t="shared" si="2"/>
        <v>0</v>
      </c>
      <c r="G17" s="240">
        <f t="shared" si="0"/>
        <v>0</v>
      </c>
      <c r="H17" s="157">
        <f t="shared" si="3"/>
        <v>12</v>
      </c>
    </row>
    <row r="18" spans="1:8" ht="18.95" customHeight="1">
      <c r="A18" s="166">
        <f t="shared" si="4"/>
        <v>13</v>
      </c>
      <c r="B18" s="160" t="s">
        <v>102</v>
      </c>
      <c r="C18" s="159">
        <f>' 2+2 Data &amp; Initial Allocation'!R106</f>
        <v>1.442775E-2</v>
      </c>
      <c r="D18" s="159">
        <f t="shared" si="1"/>
        <v>1.2903372200972556E-2</v>
      </c>
      <c r="E18" s="169">
        <f>IF(C18&gt;D18,' 2+2 Data &amp; Initial Allocation'!Q61,0)</f>
        <v>3638.5</v>
      </c>
      <c r="F18" s="239">
        <f t="shared" si="2"/>
        <v>2.2455718076899341E-2</v>
      </c>
      <c r="G18" s="240">
        <f t="shared" si="0"/>
        <v>89823</v>
      </c>
      <c r="H18" s="157">
        <f t="shared" si="3"/>
        <v>13</v>
      </c>
    </row>
    <row r="19" spans="1:8" ht="18.95" customHeight="1">
      <c r="A19" s="166">
        <f t="shared" si="4"/>
        <v>14</v>
      </c>
      <c r="B19" s="160" t="s">
        <v>103</v>
      </c>
      <c r="C19" s="159">
        <f>' 2+2 Data &amp; Initial Allocation'!R107</f>
        <v>2.3384437500000001E-2</v>
      </c>
      <c r="D19" s="159">
        <f t="shared" si="1"/>
        <v>2.6287204854722364E-2</v>
      </c>
      <c r="E19" s="169">
        <f>IF(C19&gt;D19,' 2+2 Data &amp; Initial Allocation'!Q62,0)</f>
        <v>0</v>
      </c>
      <c r="F19" s="239">
        <f t="shared" si="2"/>
        <v>0</v>
      </c>
      <c r="G19" s="240">
        <f t="shared" si="0"/>
        <v>0</v>
      </c>
      <c r="H19" s="157">
        <f t="shared" si="3"/>
        <v>14</v>
      </c>
    </row>
    <row r="20" spans="1:8" ht="18.95" customHeight="1">
      <c r="A20" s="166">
        <f t="shared" si="4"/>
        <v>15</v>
      </c>
      <c r="B20" s="160" t="s">
        <v>104</v>
      </c>
      <c r="C20" s="159">
        <f>' 2+2 Data &amp; Initial Allocation'!R108</f>
        <v>0.16576756249999999</v>
      </c>
      <c r="D20" s="159">
        <f t="shared" si="1"/>
        <v>0.16487784761609725</v>
      </c>
      <c r="E20" s="169">
        <f>IF(C20&gt;D20,' 2+2 Data &amp; Initial Allocation'!Q63,0)</f>
        <v>41804.5</v>
      </c>
      <c r="F20" s="239">
        <f t="shared" si="2"/>
        <v>0.25800469048941554</v>
      </c>
      <c r="G20" s="240">
        <f>ROUND(F20*$C$3,0)-1</f>
        <v>1032018</v>
      </c>
      <c r="H20" s="157">
        <f t="shared" si="3"/>
        <v>15</v>
      </c>
    </row>
    <row r="21" spans="1:8" ht="18.95" customHeight="1">
      <c r="A21" s="166">
        <f t="shared" si="4"/>
        <v>16</v>
      </c>
      <c r="B21" s="160" t="s">
        <v>105</v>
      </c>
      <c r="C21" s="159">
        <f>' 2+2 Data &amp; Initial Allocation'!R109</f>
        <v>2.6557500000000001E-3</v>
      </c>
      <c r="D21" s="159">
        <f t="shared" si="1"/>
        <v>2.7130723719454497E-3</v>
      </c>
      <c r="E21" s="169">
        <f>IF(C21&gt;D21,' 2+2 Data &amp; Initial Allocation'!Q64,0)</f>
        <v>0</v>
      </c>
      <c r="F21" s="239">
        <f t="shared" si="2"/>
        <v>0</v>
      </c>
      <c r="G21" s="240">
        <f>ROUND(F21*$C$3,0)</f>
        <v>0</v>
      </c>
      <c r="H21" s="157">
        <f t="shared" si="3"/>
        <v>16</v>
      </c>
    </row>
    <row r="22" spans="1:8" ht="18.95" customHeight="1">
      <c r="A22" s="166">
        <f t="shared" si="4"/>
        <v>17</v>
      </c>
      <c r="B22" s="160" t="s">
        <v>106</v>
      </c>
      <c r="C22" s="159">
        <f>' 2+2 Data &amp; Initial Allocation'!R110</f>
        <v>1.00956875E-2</v>
      </c>
      <c r="D22" s="159">
        <f t="shared" si="1"/>
        <v>1.162773490027239E-2</v>
      </c>
      <c r="E22" s="169">
        <f>IF(C22&gt;D22,' 2+2 Data &amp; Initial Allocation'!Q65,0)</f>
        <v>0</v>
      </c>
      <c r="F22" s="239">
        <f t="shared" si="2"/>
        <v>0</v>
      </c>
      <c r="G22" s="240">
        <f t="shared" ref="G22:G32" si="5">ROUND(F22*$C$3,0)</f>
        <v>0</v>
      </c>
      <c r="H22" s="157">
        <f t="shared" si="3"/>
        <v>17</v>
      </c>
    </row>
    <row r="23" spans="1:8" ht="18.95" customHeight="1">
      <c r="A23" s="166">
        <f t="shared" si="4"/>
        <v>18</v>
      </c>
      <c r="B23" s="160" t="s">
        <v>107</v>
      </c>
      <c r="C23" s="159">
        <f>' 2+2 Data &amp; Initial Allocation'!R111</f>
        <v>6.57458125E-2</v>
      </c>
      <c r="D23" s="159">
        <f t="shared" si="1"/>
        <v>7.4825549446483883E-2</v>
      </c>
      <c r="E23" s="169">
        <f>IF(C23&gt;D23,' 2+2 Data &amp; Initial Allocation'!Q66,0)</f>
        <v>0</v>
      </c>
      <c r="F23" s="239">
        <f t="shared" si="2"/>
        <v>0</v>
      </c>
      <c r="G23" s="240">
        <f t="shared" si="5"/>
        <v>0</v>
      </c>
      <c r="H23" s="157">
        <f t="shared" si="3"/>
        <v>18</v>
      </c>
    </row>
    <row r="24" spans="1:8" ht="18.95" customHeight="1">
      <c r="A24" s="166">
        <f t="shared" si="4"/>
        <v>19</v>
      </c>
      <c r="B24" s="160" t="s">
        <v>108</v>
      </c>
      <c r="C24" s="159">
        <f>' 2+2 Data &amp; Initial Allocation'!R112</f>
        <v>2.632075E-2</v>
      </c>
      <c r="D24" s="159">
        <f t="shared" si="1"/>
        <v>2.219539843194282E-2</v>
      </c>
      <c r="E24" s="169">
        <f>IF(C24&gt;D24,' 2+2 Data &amp; Initial Allocation'!Q67,0)</f>
        <v>6637.75</v>
      </c>
      <c r="F24" s="239">
        <f t="shared" si="2"/>
        <v>4.0966179102635315E-2</v>
      </c>
      <c r="G24" s="240">
        <f t="shared" si="5"/>
        <v>163865</v>
      </c>
      <c r="H24" s="157">
        <f t="shared" si="3"/>
        <v>19</v>
      </c>
    </row>
    <row r="25" spans="1:8" ht="18.95" customHeight="1">
      <c r="A25" s="166">
        <f t="shared" si="4"/>
        <v>20</v>
      </c>
      <c r="B25" s="160" t="s">
        <v>109</v>
      </c>
      <c r="C25" s="159">
        <f>' 2+2 Data &amp; Initial Allocation'!R113</f>
        <v>1.8723187499999999E-2</v>
      </c>
      <c r="D25" s="159">
        <f t="shared" si="1"/>
        <v>2.014184928932302E-2</v>
      </c>
      <c r="E25" s="169">
        <f>IF(C25&gt;D25,' 2+2 Data &amp; Initial Allocation'!Q68,0)</f>
        <v>0</v>
      </c>
      <c r="F25" s="239">
        <f t="shared" si="2"/>
        <v>0</v>
      </c>
      <c r="G25" s="240">
        <f t="shared" si="5"/>
        <v>0</v>
      </c>
      <c r="H25" s="157">
        <f t="shared" si="3"/>
        <v>20</v>
      </c>
    </row>
    <row r="26" spans="1:8" ht="18.95" customHeight="1">
      <c r="A26" s="166">
        <f t="shared" si="4"/>
        <v>21</v>
      </c>
      <c r="B26" s="160" t="s">
        <v>110</v>
      </c>
      <c r="C26" s="159">
        <f>' 2+2 Data &amp; Initial Allocation'!R114</f>
        <v>1.73928125E-2</v>
      </c>
      <c r="D26" s="159">
        <f t="shared" si="1"/>
        <v>1.8378845533444283E-2</v>
      </c>
      <c r="E26" s="169">
        <f>IF(C26&gt;D26,' 2+2 Data &amp; Initial Allocation'!Q69,0)</f>
        <v>0</v>
      </c>
      <c r="F26" s="239">
        <f t="shared" si="2"/>
        <v>0</v>
      </c>
      <c r="G26" s="240">
        <f t="shared" si="5"/>
        <v>0</v>
      </c>
      <c r="H26" s="157">
        <f t="shared" si="3"/>
        <v>21</v>
      </c>
    </row>
    <row r="27" spans="1:8" ht="18.95" customHeight="1">
      <c r="A27" s="166">
        <f t="shared" si="4"/>
        <v>22</v>
      </c>
      <c r="B27" s="160" t="s">
        <v>111</v>
      </c>
      <c r="C27" s="159">
        <f>' 2+2 Data &amp; Initial Allocation'!R115</f>
        <v>1.3930125E-2</v>
      </c>
      <c r="D27" s="159">
        <f t="shared" si="1"/>
        <v>1.5282490028225813E-2</v>
      </c>
      <c r="E27" s="169">
        <f>IF(C27&gt;D27,' 2+2 Data &amp; Initial Allocation'!Q70,0)</f>
        <v>0</v>
      </c>
      <c r="F27" s="239">
        <f t="shared" si="2"/>
        <v>0</v>
      </c>
      <c r="G27" s="240">
        <f t="shared" si="5"/>
        <v>0</v>
      </c>
      <c r="H27" s="157">
        <f t="shared" si="3"/>
        <v>22</v>
      </c>
    </row>
    <row r="28" spans="1:8" ht="18.95" customHeight="1">
      <c r="A28" s="166">
        <f t="shared" si="4"/>
        <v>23</v>
      </c>
      <c r="B28" s="160" t="s">
        <v>112</v>
      </c>
      <c r="C28" s="159">
        <f>' 2+2 Data &amp; Initial Allocation'!R116</f>
        <v>4.8565125000000001E-2</v>
      </c>
      <c r="D28" s="159">
        <f t="shared" si="1"/>
        <v>4.5931821971150658E-2</v>
      </c>
      <c r="E28" s="169">
        <f>IF(C28&gt;D28,' 2+2 Data &amp; Initial Allocation'!Q71,0)</f>
        <v>12247.5</v>
      </c>
      <c r="F28" s="239">
        <f t="shared" si="2"/>
        <v>7.5587854101092394E-2</v>
      </c>
      <c r="G28" s="240">
        <f t="shared" si="5"/>
        <v>302351</v>
      </c>
      <c r="H28" s="157">
        <f t="shared" si="3"/>
        <v>23</v>
      </c>
    </row>
    <row r="29" spans="1:8" ht="18.95" customHeight="1">
      <c r="A29" s="166">
        <f t="shared" si="4"/>
        <v>24</v>
      </c>
      <c r="B29" s="160" t="s">
        <v>113</v>
      </c>
      <c r="C29" s="159">
        <f>' 2+2 Data &amp; Initial Allocation'!R117</f>
        <v>4.1607999999999999E-2</v>
      </c>
      <c r="D29" s="159">
        <f t="shared" si="1"/>
        <v>3.1995509125295592E-2</v>
      </c>
      <c r="E29" s="169">
        <f>IF(C29&gt;D29,' 2+2 Data &amp; Initial Allocation'!Q72,0)</f>
        <v>10493</v>
      </c>
      <c r="F29" s="239">
        <f t="shared" si="2"/>
        <v>6.4759612417453552E-2</v>
      </c>
      <c r="G29" s="240">
        <f t="shared" si="5"/>
        <v>259038</v>
      </c>
      <c r="H29" s="157">
        <f t="shared" si="3"/>
        <v>24</v>
      </c>
    </row>
    <row r="30" spans="1:8" ht="18.95" customHeight="1">
      <c r="A30" s="166">
        <f t="shared" si="4"/>
        <v>25</v>
      </c>
      <c r="B30" s="160" t="s">
        <v>114</v>
      </c>
      <c r="C30" s="159">
        <f>' 2+2 Data &amp; Initial Allocation'!R118</f>
        <v>3.7747749999999997E-2</v>
      </c>
      <c r="D30" s="159">
        <f t="shared" si="1"/>
        <v>3.2913020872898963E-2</v>
      </c>
      <c r="E30" s="169">
        <f>IF(C30&gt;D30,' 2+2 Data &amp; Initial Allocation'!Q73,0)</f>
        <v>9519.5</v>
      </c>
      <c r="F30" s="239">
        <f t="shared" si="2"/>
        <v>5.8751465777942359E-2</v>
      </c>
      <c r="G30" s="240">
        <f t="shared" si="5"/>
        <v>235006</v>
      </c>
      <c r="H30" s="157">
        <f t="shared" si="3"/>
        <v>25</v>
      </c>
    </row>
    <row r="31" spans="1:8" ht="18.95" customHeight="1">
      <c r="A31" s="166">
        <f t="shared" si="4"/>
        <v>26</v>
      </c>
      <c r="B31" s="160" t="s">
        <v>115</v>
      </c>
      <c r="C31" s="159">
        <f>' 2+2 Data &amp; Initial Allocation'!R119</f>
        <v>4.927875E-3</v>
      </c>
      <c r="D31" s="159">
        <f t="shared" si="1"/>
        <v>7.4816670300539333E-3</v>
      </c>
      <c r="E31" s="169">
        <f>IF(C31&gt;D31,' 2+2 Data &amp; Initial Allocation'!Q74,0)</f>
        <v>0</v>
      </c>
      <c r="F31" s="239">
        <f t="shared" si="2"/>
        <v>0</v>
      </c>
      <c r="G31" s="240">
        <f t="shared" si="5"/>
        <v>0</v>
      </c>
      <c r="H31" s="157">
        <f t="shared" si="3"/>
        <v>26</v>
      </c>
    </row>
    <row r="32" spans="1:8" ht="18.95" customHeight="1">
      <c r="A32" s="166">
        <f t="shared" si="4"/>
        <v>27</v>
      </c>
      <c r="B32" s="160" t="s">
        <v>116</v>
      </c>
      <c r="C32" s="159">
        <f>' 2+2 Data &amp; Initial Allocation'!R120</f>
        <v>3.9611437499999999E-2</v>
      </c>
      <c r="D32" s="159">
        <f t="shared" si="1"/>
        <v>3.5184602377046015E-2</v>
      </c>
      <c r="E32" s="169">
        <f>IF(C32&gt;D32,' 2+2 Data &amp; Initial Allocation'!Q75,0)</f>
        <v>9989.5</v>
      </c>
      <c r="F32" s="239">
        <f t="shared" si="2"/>
        <v>6.165216317965809E-2</v>
      </c>
      <c r="G32" s="240">
        <f t="shared" si="5"/>
        <v>246609</v>
      </c>
      <c r="H32" s="157">
        <f t="shared" si="3"/>
        <v>27</v>
      </c>
    </row>
    <row r="33" spans="1:8" ht="18.95" customHeight="1" thickBot="1">
      <c r="A33" s="166">
        <f t="shared" si="4"/>
        <v>28</v>
      </c>
      <c r="B33" s="161" t="s">
        <v>117</v>
      </c>
      <c r="C33" s="235">
        <f>' 2+2 Data &amp; Initial Allocation'!R121</f>
        <v>0.13684275000000001</v>
      </c>
      <c r="D33" s="235">
        <f t="shared" si="1"/>
        <v>0.11847888391108619</v>
      </c>
      <c r="E33" s="236">
        <f>IF(C33&gt;D33,' 2+2 Data &amp; Initial Allocation'!Q76,0)</f>
        <v>34510</v>
      </c>
      <c r="F33" s="239">
        <f t="shared" si="2"/>
        <v>0.21298524964512744</v>
      </c>
      <c r="G33" s="240">
        <f>ROUND(F33*$C$3,0)</f>
        <v>851941</v>
      </c>
      <c r="H33" s="157">
        <f t="shared" si="3"/>
        <v>28</v>
      </c>
    </row>
    <row r="34" spans="1:8" ht="18.95" customHeight="1" thickTop="1" thickBot="1">
      <c r="A34" s="166">
        <f t="shared" si="4"/>
        <v>29</v>
      </c>
      <c r="B34" s="162" t="s">
        <v>118</v>
      </c>
      <c r="C34" s="163">
        <f>SUM(C6:C33)</f>
        <v>1</v>
      </c>
      <c r="D34" s="163">
        <v>1</v>
      </c>
      <c r="E34" s="174">
        <f>SUM(E6:E33)</f>
        <v>162030</v>
      </c>
      <c r="F34" s="163">
        <f>SUM(F6:F33)</f>
        <v>0.99999999999999989</v>
      </c>
      <c r="G34" s="175">
        <f>SUM(G6:G33)</f>
        <v>3999999</v>
      </c>
      <c r="H34" s="157">
        <f t="shared" si="3"/>
        <v>29</v>
      </c>
    </row>
    <row r="36" spans="1:8" ht="15.75">
      <c r="B36" s="419" t="s">
        <v>169</v>
      </c>
      <c r="C36" s="419"/>
      <c r="D36" s="419"/>
      <c r="E36" s="419"/>
      <c r="F36" s="186"/>
    </row>
    <row r="37" spans="1:8" ht="15.75" customHeight="1">
      <c r="B37" s="419" t="s">
        <v>170</v>
      </c>
      <c r="C37" s="419"/>
      <c r="D37" s="419"/>
      <c r="E37" s="419"/>
      <c r="F37" s="186"/>
    </row>
    <row r="38" spans="1:8" ht="15.75" customHeight="1">
      <c r="B38" s="419" t="s">
        <v>171</v>
      </c>
      <c r="C38" s="419"/>
      <c r="D38" s="419"/>
      <c r="E38" s="419"/>
      <c r="F38" s="186"/>
    </row>
    <row r="39" spans="1:8" ht="15.75">
      <c r="B39" s="419" t="s">
        <v>277</v>
      </c>
      <c r="C39" s="419"/>
      <c r="D39" s="419"/>
      <c r="E39" s="419"/>
      <c r="F39" s="186"/>
    </row>
    <row r="40" spans="1:8" ht="15.75">
      <c r="B40" s="418" t="s">
        <v>90</v>
      </c>
      <c r="C40" s="418"/>
      <c r="D40" s="418"/>
      <c r="E40" s="418"/>
      <c r="F40" s="186"/>
    </row>
    <row r="41" spans="1:8">
      <c r="B41" s="186"/>
      <c r="C41" s="186"/>
      <c r="D41" s="186"/>
      <c r="E41" s="186"/>
      <c r="F41" s="186"/>
    </row>
    <row r="42" spans="1:8">
      <c r="B42" s="187" t="s">
        <v>172</v>
      </c>
      <c r="C42" s="187" t="s">
        <v>174</v>
      </c>
      <c r="D42" s="187" t="s">
        <v>176</v>
      </c>
      <c r="E42" s="187" t="s">
        <v>163</v>
      </c>
      <c r="F42" s="187" t="s">
        <v>142</v>
      </c>
    </row>
    <row r="43" spans="1:8" ht="15.75">
      <c r="A43" s="165">
        <v>1</v>
      </c>
      <c r="B43" s="188" t="s">
        <v>183</v>
      </c>
      <c r="C43" s="203">
        <v>6581.5</v>
      </c>
      <c r="D43" s="203">
        <v>160.4</v>
      </c>
      <c r="E43" s="203">
        <f>SUM(C43:D43)</f>
        <v>6741.9</v>
      </c>
      <c r="F43" s="190">
        <f>E43/$E$71</f>
        <v>3.3256841135307316E-2</v>
      </c>
    </row>
    <row r="44" spans="1:8" ht="15.75">
      <c r="A44" s="166">
        <f>A43+1</f>
        <v>2</v>
      </c>
      <c r="B44" s="188" t="s">
        <v>184</v>
      </c>
      <c r="C44" s="203">
        <v>15355.3</v>
      </c>
      <c r="D44" s="203">
        <v>651.4</v>
      </c>
      <c r="E44" s="203">
        <f t="shared" ref="E44:E70" si="6">SUM(C44:D44)</f>
        <v>16006.699999999999</v>
      </c>
      <c r="F44" s="190">
        <f t="shared" ref="F44:F70" si="7">E44/$E$71</f>
        <v>7.8958791883671317E-2</v>
      </c>
    </row>
    <row r="45" spans="1:8" ht="15.75">
      <c r="A45" s="166">
        <f t="shared" ref="A45:A71" si="8">A44+1</f>
        <v>3</v>
      </c>
      <c r="B45" s="188" t="s">
        <v>185</v>
      </c>
      <c r="C45" s="203">
        <v>2790.7</v>
      </c>
      <c r="D45" s="203">
        <v>71.599999999999994</v>
      </c>
      <c r="E45" s="203">
        <f t="shared" si="6"/>
        <v>2862.2999999999997</v>
      </c>
      <c r="F45" s="190">
        <f t="shared" si="7"/>
        <v>1.4119321909489927E-2</v>
      </c>
    </row>
    <row r="46" spans="1:8" ht="15.75">
      <c r="A46" s="166">
        <f t="shared" si="8"/>
        <v>4</v>
      </c>
      <c r="B46" s="188" t="s">
        <v>186</v>
      </c>
      <c r="C46" s="203">
        <v>839.8</v>
      </c>
      <c r="D46" s="203">
        <v>3.3</v>
      </c>
      <c r="E46" s="203">
        <f t="shared" si="6"/>
        <v>843.09999999999991</v>
      </c>
      <c r="F46" s="190">
        <f t="shared" si="7"/>
        <v>4.1588933032494693E-3</v>
      </c>
    </row>
    <row r="47" spans="1:8" ht="15.75">
      <c r="A47" s="166">
        <f t="shared" si="8"/>
        <v>5</v>
      </c>
      <c r="B47" s="188" t="s">
        <v>187</v>
      </c>
      <c r="C47" s="203">
        <v>5876.6</v>
      </c>
      <c r="D47" s="203">
        <v>72.599999999999994</v>
      </c>
      <c r="E47" s="203">
        <f t="shared" si="6"/>
        <v>5949.2000000000007</v>
      </c>
      <c r="F47" s="190">
        <f t="shared" si="7"/>
        <v>2.9346563918505219E-2</v>
      </c>
    </row>
    <row r="48" spans="1:8" ht="15.75">
      <c r="A48" s="166">
        <f t="shared" si="8"/>
        <v>6</v>
      </c>
      <c r="B48" s="188" t="s">
        <v>188</v>
      </c>
      <c r="C48" s="203">
        <v>8264.2000000000007</v>
      </c>
      <c r="D48" s="203">
        <v>154.69999999999999</v>
      </c>
      <c r="E48" s="203">
        <f t="shared" si="6"/>
        <v>8418.9000000000015</v>
      </c>
      <c r="F48" s="190">
        <f t="shared" si="7"/>
        <v>4.1529245440311904E-2</v>
      </c>
    </row>
    <row r="49" spans="1:6" ht="15.75">
      <c r="A49" s="166">
        <f t="shared" si="8"/>
        <v>7</v>
      </c>
      <c r="B49" s="188" t="s">
        <v>189</v>
      </c>
      <c r="C49" s="203">
        <v>8994.4</v>
      </c>
      <c r="D49" s="203">
        <v>390.8</v>
      </c>
      <c r="E49" s="203">
        <f t="shared" si="6"/>
        <v>9385.1999999999989</v>
      </c>
      <c r="F49" s="190">
        <f t="shared" si="7"/>
        <v>4.6295866954877148E-2</v>
      </c>
    </row>
    <row r="50" spans="1:6" ht="15.75">
      <c r="A50" s="166">
        <f t="shared" si="8"/>
        <v>8</v>
      </c>
      <c r="B50" s="188" t="s">
        <v>190</v>
      </c>
      <c r="C50" s="203">
        <v>443.6</v>
      </c>
      <c r="D50" s="203">
        <v>10.5</v>
      </c>
      <c r="E50" s="203">
        <f t="shared" si="6"/>
        <v>454.1</v>
      </c>
      <c r="F50" s="190">
        <f t="shared" si="7"/>
        <v>2.2400112074553247E-3</v>
      </c>
    </row>
    <row r="51" spans="1:6" ht="15.75">
      <c r="A51" s="166">
        <f t="shared" si="8"/>
        <v>9</v>
      </c>
      <c r="B51" s="188" t="s">
        <v>191</v>
      </c>
      <c r="C51" s="203">
        <v>2158.1</v>
      </c>
      <c r="D51" s="203">
        <v>31.1</v>
      </c>
      <c r="E51" s="203">
        <f t="shared" si="6"/>
        <v>2189.1999999999998</v>
      </c>
      <c r="F51" s="190">
        <f t="shared" si="7"/>
        <v>1.0799014612114504E-2</v>
      </c>
    </row>
    <row r="52" spans="1:6" ht="15.75">
      <c r="A52" s="166">
        <f t="shared" si="8"/>
        <v>10</v>
      </c>
      <c r="B52" s="188" t="s">
        <v>192</v>
      </c>
      <c r="C52" s="203">
        <v>11716.4</v>
      </c>
      <c r="D52" s="203">
        <v>946.9</v>
      </c>
      <c r="E52" s="203">
        <f t="shared" si="6"/>
        <v>12663.3</v>
      </c>
      <c r="F52" s="190">
        <f t="shared" si="7"/>
        <v>6.2466271577557832E-2</v>
      </c>
    </row>
    <row r="53" spans="1:6" ht="15.75">
      <c r="A53" s="166">
        <f t="shared" si="8"/>
        <v>11</v>
      </c>
      <c r="B53" s="188" t="s">
        <v>193</v>
      </c>
      <c r="C53" s="203">
        <v>5809.1</v>
      </c>
      <c r="D53" s="203">
        <v>33.200000000000003</v>
      </c>
      <c r="E53" s="203">
        <f t="shared" si="6"/>
        <v>5842.3</v>
      </c>
      <c r="F53" s="190">
        <f t="shared" si="7"/>
        <v>2.8819241306576183E-2</v>
      </c>
    </row>
    <row r="54" spans="1:6" ht="15.75">
      <c r="A54" s="166">
        <f t="shared" si="8"/>
        <v>12</v>
      </c>
      <c r="B54" s="188" t="s">
        <v>194</v>
      </c>
      <c r="C54" s="203">
        <v>1340.3</v>
      </c>
      <c r="D54" s="203">
        <v>36.4</v>
      </c>
      <c r="E54" s="203">
        <f t="shared" si="6"/>
        <v>1376.7</v>
      </c>
      <c r="F54" s="190">
        <f t="shared" si="7"/>
        <v>6.7910667899223646E-3</v>
      </c>
    </row>
    <row r="55" spans="1:6" ht="15.75">
      <c r="A55" s="166">
        <f t="shared" si="8"/>
        <v>13</v>
      </c>
      <c r="B55" s="188" t="s">
        <v>195</v>
      </c>
      <c r="C55" s="203">
        <v>2552.6</v>
      </c>
      <c r="D55" s="203">
        <v>63.2</v>
      </c>
      <c r="E55" s="203">
        <f t="shared" si="6"/>
        <v>2615.7999999999997</v>
      </c>
      <c r="F55" s="190">
        <f t="shared" si="7"/>
        <v>1.2903372200972556E-2</v>
      </c>
    </row>
    <row r="56" spans="1:6" ht="15.75">
      <c r="A56" s="166">
        <f t="shared" si="8"/>
        <v>14</v>
      </c>
      <c r="B56" s="188" t="s">
        <v>196</v>
      </c>
      <c r="C56" s="203">
        <v>5188.1000000000004</v>
      </c>
      <c r="D56" s="203">
        <v>140.9</v>
      </c>
      <c r="E56" s="203">
        <f t="shared" si="6"/>
        <v>5329</v>
      </c>
      <c r="F56" s="190">
        <f t="shared" si="7"/>
        <v>2.6287204854722364E-2</v>
      </c>
    </row>
    <row r="57" spans="1:6" ht="15.75">
      <c r="A57" s="166">
        <f t="shared" si="8"/>
        <v>15</v>
      </c>
      <c r="B57" s="188" t="s">
        <v>197</v>
      </c>
      <c r="C57" s="203">
        <v>32509.4</v>
      </c>
      <c r="D57" s="203">
        <v>915</v>
      </c>
      <c r="E57" s="203">
        <f t="shared" si="6"/>
        <v>33424.400000000001</v>
      </c>
      <c r="F57" s="190">
        <f t="shared" si="7"/>
        <v>0.16487784761609725</v>
      </c>
    </row>
    <row r="58" spans="1:6" ht="15.75">
      <c r="A58" s="166">
        <f t="shared" si="8"/>
        <v>16</v>
      </c>
      <c r="B58" s="188" t="s">
        <v>198</v>
      </c>
      <c r="C58" s="203">
        <v>539</v>
      </c>
      <c r="D58" s="203">
        <v>11</v>
      </c>
      <c r="E58" s="203">
        <f t="shared" si="6"/>
        <v>550</v>
      </c>
      <c r="F58" s="190">
        <f t="shared" si="7"/>
        <v>2.7130723719454497E-3</v>
      </c>
    </row>
    <row r="59" spans="1:6" ht="15.75">
      <c r="A59" s="166">
        <f t="shared" si="8"/>
        <v>17</v>
      </c>
      <c r="B59" s="188" t="s">
        <v>199</v>
      </c>
      <c r="C59" s="203">
        <v>2305.8000000000002</v>
      </c>
      <c r="D59" s="203">
        <v>51.4</v>
      </c>
      <c r="E59" s="203">
        <f t="shared" si="6"/>
        <v>2357.2000000000003</v>
      </c>
      <c r="F59" s="190">
        <f t="shared" si="7"/>
        <v>1.162773490027239E-2</v>
      </c>
    </row>
    <row r="60" spans="1:6" ht="15.75">
      <c r="A60" s="166">
        <f t="shared" si="8"/>
        <v>18</v>
      </c>
      <c r="B60" s="188" t="s">
        <v>200</v>
      </c>
      <c r="C60" s="203">
        <v>14739.2</v>
      </c>
      <c r="D60" s="203">
        <v>429.6</v>
      </c>
      <c r="E60" s="203">
        <f t="shared" si="6"/>
        <v>15168.800000000001</v>
      </c>
      <c r="F60" s="190">
        <f t="shared" si="7"/>
        <v>7.4825549446483883E-2</v>
      </c>
    </row>
    <row r="61" spans="1:6" ht="15.75">
      <c r="A61" s="166">
        <f t="shared" si="8"/>
        <v>19</v>
      </c>
      <c r="B61" s="188" t="s">
        <v>201</v>
      </c>
      <c r="C61" s="203">
        <v>4380</v>
      </c>
      <c r="D61" s="203">
        <v>119.5</v>
      </c>
      <c r="E61" s="203">
        <f t="shared" si="6"/>
        <v>4499.5</v>
      </c>
      <c r="F61" s="190">
        <f t="shared" si="7"/>
        <v>2.219539843194282E-2</v>
      </c>
    </row>
    <row r="62" spans="1:6" ht="15.75">
      <c r="A62" s="166">
        <f t="shared" si="8"/>
        <v>20</v>
      </c>
      <c r="B62" s="188" t="s">
        <v>202</v>
      </c>
      <c r="C62" s="203">
        <v>3929.4</v>
      </c>
      <c r="D62" s="203">
        <v>153.80000000000001</v>
      </c>
      <c r="E62" s="203">
        <f t="shared" si="6"/>
        <v>4083.2000000000003</v>
      </c>
      <c r="F62" s="190">
        <f t="shared" si="7"/>
        <v>2.014184928932302E-2</v>
      </c>
    </row>
    <row r="63" spans="1:6" ht="15.75">
      <c r="A63" s="166">
        <f t="shared" si="8"/>
        <v>21</v>
      </c>
      <c r="B63" s="188" t="s">
        <v>203</v>
      </c>
      <c r="C63" s="203">
        <v>3607.6</v>
      </c>
      <c r="D63" s="203">
        <v>118.2</v>
      </c>
      <c r="E63" s="203">
        <f t="shared" si="6"/>
        <v>3725.7999999999997</v>
      </c>
      <c r="F63" s="190">
        <f t="shared" si="7"/>
        <v>1.8378845533444283E-2</v>
      </c>
    </row>
    <row r="64" spans="1:6" ht="15.75">
      <c r="A64" s="166">
        <f t="shared" si="8"/>
        <v>22</v>
      </c>
      <c r="B64" s="188" t="s">
        <v>204</v>
      </c>
      <c r="C64" s="203">
        <v>3065.5</v>
      </c>
      <c r="D64" s="203">
        <v>32.6</v>
      </c>
      <c r="E64" s="203">
        <f t="shared" si="6"/>
        <v>3098.1</v>
      </c>
      <c r="F64" s="190">
        <f t="shared" si="7"/>
        <v>1.5282490028225813E-2</v>
      </c>
    </row>
    <row r="65" spans="1:6" ht="15.75">
      <c r="A65" s="166">
        <f t="shared" si="8"/>
        <v>23</v>
      </c>
      <c r="B65" s="188" t="s">
        <v>205</v>
      </c>
      <c r="C65" s="203">
        <v>8913.2000000000007</v>
      </c>
      <c r="D65" s="203">
        <v>398.2</v>
      </c>
      <c r="E65" s="203">
        <f t="shared" si="6"/>
        <v>9311.4000000000015</v>
      </c>
      <c r="F65" s="190">
        <f t="shared" si="7"/>
        <v>4.5931821971150658E-2</v>
      </c>
    </row>
    <row r="66" spans="1:6" ht="15.75">
      <c r="A66" s="166">
        <f t="shared" si="8"/>
        <v>24</v>
      </c>
      <c r="B66" s="188" t="s">
        <v>206</v>
      </c>
      <c r="C66" s="203">
        <v>6268.7</v>
      </c>
      <c r="D66" s="203">
        <v>217.5</v>
      </c>
      <c r="E66" s="203">
        <f t="shared" si="6"/>
        <v>6486.2</v>
      </c>
      <c r="F66" s="190">
        <f t="shared" si="7"/>
        <v>3.1995509125295592E-2</v>
      </c>
    </row>
    <row r="67" spans="1:6" ht="15.75">
      <c r="A67" s="166">
        <f t="shared" si="8"/>
        <v>25</v>
      </c>
      <c r="B67" s="188" t="s">
        <v>207</v>
      </c>
      <c r="C67" s="203">
        <v>6528.5</v>
      </c>
      <c r="D67" s="203">
        <v>143.69999999999999</v>
      </c>
      <c r="E67" s="203">
        <f t="shared" si="6"/>
        <v>6672.2</v>
      </c>
      <c r="F67" s="190">
        <f t="shared" si="7"/>
        <v>3.2913020872898963E-2</v>
      </c>
    </row>
    <row r="68" spans="1:6" ht="15.75">
      <c r="A68" s="166">
        <f t="shared" si="8"/>
        <v>26</v>
      </c>
      <c r="B68" s="188" t="s">
        <v>208</v>
      </c>
      <c r="C68" s="203">
        <v>1506.4</v>
      </c>
      <c r="D68" s="203">
        <v>10.3</v>
      </c>
      <c r="E68" s="203">
        <f t="shared" si="6"/>
        <v>1516.7</v>
      </c>
      <c r="F68" s="190">
        <f t="shared" si="7"/>
        <v>7.4816670300539333E-3</v>
      </c>
    </row>
    <row r="69" spans="1:6" ht="15.75">
      <c r="A69" s="166">
        <f t="shared" si="8"/>
        <v>27</v>
      </c>
      <c r="B69" s="188" t="s">
        <v>209</v>
      </c>
      <c r="C69" s="203">
        <v>7056.6</v>
      </c>
      <c r="D69" s="203">
        <v>76.099999999999994</v>
      </c>
      <c r="E69" s="203">
        <f t="shared" si="6"/>
        <v>7132.7000000000007</v>
      </c>
      <c r="F69" s="190">
        <f t="shared" si="7"/>
        <v>3.5184602377046015E-2</v>
      </c>
    </row>
    <row r="70" spans="1:6" ht="15.75">
      <c r="A70" s="166">
        <f t="shared" si="8"/>
        <v>28</v>
      </c>
      <c r="B70" s="188" t="s">
        <v>210</v>
      </c>
      <c r="C70" s="203">
        <v>23152.400000000001</v>
      </c>
      <c r="D70" s="203">
        <v>865.9</v>
      </c>
      <c r="E70" s="203">
        <f t="shared" si="6"/>
        <v>24018.300000000003</v>
      </c>
      <c r="F70" s="190">
        <f t="shared" si="7"/>
        <v>0.11847888391108619</v>
      </c>
    </row>
    <row r="71" spans="1:6" ht="15.75">
      <c r="A71" s="166">
        <f t="shared" si="8"/>
        <v>29</v>
      </c>
      <c r="B71" s="189" t="s">
        <v>211</v>
      </c>
      <c r="C71" s="204">
        <f>SUM(C43:C70)</f>
        <v>196412.40000000005</v>
      </c>
      <c r="D71" s="204">
        <f>SUM(D43:D70)</f>
        <v>6309.8</v>
      </c>
      <c r="E71" s="204">
        <f>SUM(E43:E70)</f>
        <v>202722.20000000007</v>
      </c>
      <c r="F71" s="191">
        <f>SUM(F43:F70)</f>
        <v>0.99999999999999967</v>
      </c>
    </row>
  </sheetData>
  <printOptions horizontalCentered="1"/>
  <pageMargins left="0.5" right="0.5" top="0.5" bottom="0.25" header="0.55000000000000004" footer="0.5"/>
  <pageSetup paperSize="5" scale="78" fitToHeight="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3"/>
  <sheetViews>
    <sheetView zoomScaleNormal="100" workbookViewId="0">
      <selection activeCell="O2" sqref="O2:Q2"/>
    </sheetView>
  </sheetViews>
  <sheetFormatPr defaultRowHeight="15"/>
  <cols>
    <col min="1" max="1" width="2.85546875" customWidth="1"/>
    <col min="2" max="2" width="46.28515625" bestFit="1" customWidth="1"/>
    <col min="3" max="3" width="10.7109375" customWidth="1"/>
    <col min="4" max="4" width="12.42578125" hidden="1" customWidth="1"/>
    <col min="5" max="5" width="13.140625" customWidth="1"/>
    <col min="6" max="6" width="13.140625" hidden="1" customWidth="1"/>
    <col min="7" max="7" width="12.28515625" customWidth="1"/>
    <col min="8" max="8" width="12.28515625" hidden="1" customWidth="1"/>
    <col min="9" max="9" width="12.140625" customWidth="1"/>
    <col min="10" max="13" width="12.140625" hidden="1" customWidth="1"/>
    <col min="14" max="14" width="2.85546875" style="157" hidden="1" customWidth="1"/>
    <col min="15" max="15" width="10.140625" hidden="1" customWidth="1"/>
    <col min="16" max="16" width="10.5703125" hidden="1" customWidth="1"/>
    <col min="17" max="18" width="0" hidden="1" customWidth="1"/>
  </cols>
  <sheetData>
    <row r="1" spans="1:17" ht="15.75">
      <c r="B1" s="420" t="s">
        <v>268</v>
      </c>
      <c r="C1" s="420"/>
      <c r="D1" s="420"/>
      <c r="E1" s="420"/>
      <c r="F1" s="420"/>
      <c r="G1" s="420"/>
      <c r="H1" s="420"/>
      <c r="I1" s="420"/>
      <c r="J1" s="420"/>
      <c r="K1" s="420"/>
      <c r="L1" s="420"/>
      <c r="M1" s="289"/>
    </row>
    <row r="2" spans="1:17" ht="30" customHeight="1" thickBot="1">
      <c r="O2" s="450" t="s">
        <v>250</v>
      </c>
      <c r="P2" s="450"/>
      <c r="Q2" s="450"/>
    </row>
    <row r="3" spans="1:17" ht="60">
      <c r="B3" s="185" t="s">
        <v>167</v>
      </c>
      <c r="C3" s="290" t="s">
        <v>269</v>
      </c>
      <c r="D3" s="290" t="s">
        <v>233</v>
      </c>
      <c r="E3" s="290" t="s">
        <v>234</v>
      </c>
      <c r="F3" s="290" t="s">
        <v>237</v>
      </c>
      <c r="G3" s="72" t="s">
        <v>235</v>
      </c>
      <c r="H3" s="72" t="s">
        <v>238</v>
      </c>
      <c r="I3" s="72" t="s">
        <v>236</v>
      </c>
      <c r="J3" s="72" t="s">
        <v>240</v>
      </c>
      <c r="K3" s="290" t="s">
        <v>231</v>
      </c>
      <c r="L3" s="72" t="s">
        <v>232</v>
      </c>
      <c r="M3" s="306" t="s">
        <v>239</v>
      </c>
      <c r="O3" s="180" t="s">
        <v>251</v>
      </c>
      <c r="P3" s="180" t="s">
        <v>228</v>
      </c>
      <c r="Q3" s="180" t="s">
        <v>230</v>
      </c>
    </row>
    <row r="4" spans="1:17">
      <c r="A4" s="211">
        <v>1</v>
      </c>
      <c r="B4" s="170" t="s">
        <v>27</v>
      </c>
      <c r="C4" s="292">
        <f>'Bonus 2+2 Allocation &amp; FTE'!E43</f>
        <v>6741.9</v>
      </c>
      <c r="D4" s="298">
        <f>' 2+2 Data &amp; Initial Allocation'!Q49</f>
        <v>7639.5</v>
      </c>
      <c r="E4" s="155">
        <f>' 2+2 Data &amp; Initial Allocation'!Q94</f>
        <v>484687</v>
      </c>
      <c r="F4" s="301">
        <f>E4/C4</f>
        <v>71.891751583381549</v>
      </c>
      <c r="G4" s="156">
        <f>'Bonus 2+2 Allocation &amp; FTE'!G6</f>
        <v>0</v>
      </c>
      <c r="H4" s="304">
        <f>G4/C4</f>
        <v>0</v>
      </c>
      <c r="I4" s="242">
        <f t="shared" ref="I4:I31" si="0">G4+E4</f>
        <v>484687</v>
      </c>
      <c r="J4" s="315">
        <f>I4/C4</f>
        <v>71.891751583381549</v>
      </c>
      <c r="K4" s="295">
        <f>C4/$C$32</f>
        <v>3.3256841135307316E-2</v>
      </c>
      <c r="L4" s="247">
        <f>I4/I$32</f>
        <v>2.4234350000000002E-2</v>
      </c>
      <c r="M4" s="307">
        <f>L4-K4</f>
        <v>-9.0224911353073145E-3</v>
      </c>
      <c r="N4" s="285"/>
      <c r="O4" s="318">
        <v>671272.29999999993</v>
      </c>
      <c r="P4" s="284">
        <f t="shared" ref="P4:P31" si="1">I4-O4</f>
        <v>-186585.29999999993</v>
      </c>
      <c r="Q4" s="288">
        <f>P4/O4</f>
        <v>-0.27795769317458796</v>
      </c>
    </row>
    <row r="5" spans="1:17">
      <c r="A5" s="212">
        <f>A4+1</f>
        <v>2</v>
      </c>
      <c r="B5" s="171" t="s">
        <v>26</v>
      </c>
      <c r="C5" s="292">
        <f>'Bonus 2+2 Allocation &amp; FTE'!E44</f>
        <v>16006.699999999999</v>
      </c>
      <c r="D5" s="298">
        <f>' 2+2 Data &amp; Initial Allocation'!Q50</f>
        <v>20760.5</v>
      </c>
      <c r="E5" s="155">
        <f>' 2+2 Data &amp; Initial Allocation'!Q95</f>
        <v>1317148</v>
      </c>
      <c r="F5" s="301">
        <f t="shared" ref="F5:F31" si="2">E5/C5</f>
        <v>82.287292196392769</v>
      </c>
      <c r="G5" s="156">
        <f>'Bonus 2+2 Allocation &amp; FTE'!G7</f>
        <v>512510</v>
      </c>
      <c r="H5" s="304">
        <f t="shared" ref="H5:H31" si="3">G5/C5</f>
        <v>32.018467266832019</v>
      </c>
      <c r="I5" s="242">
        <f t="shared" si="0"/>
        <v>1829658</v>
      </c>
      <c r="J5" s="315">
        <f t="shared" ref="J5:J31" si="4">I5/C5</f>
        <v>114.30575946322479</v>
      </c>
      <c r="K5" s="295">
        <f t="shared" ref="K5:K31" si="5">C5/$C$32</f>
        <v>7.8958791883671317E-2</v>
      </c>
      <c r="L5" s="247">
        <f t="shared" ref="L5:L31" si="6">I5/I$32</f>
        <v>9.1482900000000006E-2</v>
      </c>
      <c r="M5" s="308">
        <f t="shared" ref="M5:M31" si="7">L5-K5</f>
        <v>1.2524108116328689E-2</v>
      </c>
      <c r="N5" s="285"/>
      <c r="O5" s="318">
        <v>1499398.8</v>
      </c>
      <c r="P5" s="284">
        <f t="shared" si="1"/>
        <v>330259.19999999995</v>
      </c>
      <c r="Q5" s="288">
        <f t="shared" ref="Q5:Q31" si="8">P5/O5</f>
        <v>0.22026108064112093</v>
      </c>
    </row>
    <row r="6" spans="1:17">
      <c r="A6" s="212">
        <f t="shared" ref="A6:A32" si="9">A5+1</f>
        <v>3</v>
      </c>
      <c r="B6" s="171" t="s">
        <v>25</v>
      </c>
      <c r="C6" s="292">
        <f>'Bonus 2+2 Allocation &amp; FTE'!E45</f>
        <v>2862.2999999999997</v>
      </c>
      <c r="D6" s="298">
        <f>' 2+2 Data &amp; Initial Allocation'!Q51</f>
        <v>3762.5</v>
      </c>
      <c r="E6" s="155">
        <f>' 2+2 Data &amp; Initial Allocation'!Q96</f>
        <v>238712</v>
      </c>
      <c r="F6" s="301">
        <f t="shared" si="2"/>
        <v>83.398665408936878</v>
      </c>
      <c r="G6" s="156">
        <f>'Bonus 2+2 Allocation &amp; FTE'!G8</f>
        <v>92884</v>
      </c>
      <c r="H6" s="304">
        <f t="shared" si="3"/>
        <v>32.450826258603222</v>
      </c>
      <c r="I6" s="242">
        <f t="shared" si="0"/>
        <v>331596</v>
      </c>
      <c r="J6" s="315">
        <f t="shared" si="4"/>
        <v>115.84949166754011</v>
      </c>
      <c r="K6" s="295">
        <f t="shared" si="5"/>
        <v>1.4119321909489927E-2</v>
      </c>
      <c r="L6" s="247">
        <f t="shared" si="6"/>
        <v>1.6579799999999999E-2</v>
      </c>
      <c r="M6" s="308">
        <f t="shared" si="7"/>
        <v>2.460478090510072E-3</v>
      </c>
      <c r="N6" s="285"/>
      <c r="O6" s="318">
        <v>385099.3</v>
      </c>
      <c r="P6" s="284">
        <f t="shared" si="1"/>
        <v>-53503.299999999988</v>
      </c>
      <c r="Q6" s="288">
        <f t="shared" si="8"/>
        <v>-0.13893377630133316</v>
      </c>
    </row>
    <row r="7" spans="1:17">
      <c r="A7" s="212">
        <f t="shared" si="9"/>
        <v>4</v>
      </c>
      <c r="B7" s="171" t="s">
        <v>24</v>
      </c>
      <c r="C7" s="292">
        <f>'Bonus 2+2 Allocation &amp; FTE'!E46</f>
        <v>843.09999999999991</v>
      </c>
      <c r="D7" s="298">
        <f>' 2+2 Data &amp; Initial Allocation'!Q52</f>
        <v>1220.25</v>
      </c>
      <c r="E7" s="155">
        <f>' 2+2 Data &amp; Initial Allocation'!Q97</f>
        <v>77419</v>
      </c>
      <c r="F7" s="301">
        <f t="shared" si="2"/>
        <v>91.826592337800989</v>
      </c>
      <c r="G7" s="156">
        <f>'Bonus 2+2 Allocation &amp; FTE'!G9+1</f>
        <v>30125</v>
      </c>
      <c r="H7" s="304">
        <f t="shared" si="3"/>
        <v>35.731229984580715</v>
      </c>
      <c r="I7" s="242">
        <f t="shared" si="0"/>
        <v>107544</v>
      </c>
      <c r="J7" s="315">
        <f t="shared" si="4"/>
        <v>127.5578223223817</v>
      </c>
      <c r="K7" s="295">
        <f t="shared" si="5"/>
        <v>4.1588933032494693E-3</v>
      </c>
      <c r="L7" s="247">
        <f t="shared" si="6"/>
        <v>5.3772000000000004E-3</v>
      </c>
      <c r="M7" s="308">
        <f t="shared" si="7"/>
        <v>1.2183066967505311E-3</v>
      </c>
      <c r="N7" s="285"/>
      <c r="O7" s="318">
        <v>225182.89999999997</v>
      </c>
      <c r="P7" s="284">
        <f t="shared" si="1"/>
        <v>-117638.89999999997</v>
      </c>
      <c r="Q7" s="288">
        <f t="shared" si="8"/>
        <v>-0.52241489029584387</v>
      </c>
    </row>
    <row r="8" spans="1:17">
      <c r="A8" s="212">
        <f t="shared" si="9"/>
        <v>5</v>
      </c>
      <c r="B8" s="171" t="s">
        <v>23</v>
      </c>
      <c r="C8" s="292">
        <f>'Bonus 2+2 Allocation &amp; FTE'!E47</f>
        <v>5949.2000000000007</v>
      </c>
      <c r="D8" s="298">
        <f>' 2+2 Data &amp; Initial Allocation'!Q53</f>
        <v>7192.5</v>
      </c>
      <c r="E8" s="155">
        <f>' 2+2 Data &amp; Initial Allocation'!Q98</f>
        <v>456328</v>
      </c>
      <c r="F8" s="301">
        <f t="shared" si="2"/>
        <v>76.704094668190677</v>
      </c>
      <c r="G8" s="156">
        <f>'Bonus 2+2 Allocation &amp; FTE'!G10</f>
        <v>0</v>
      </c>
      <c r="H8" s="304">
        <f t="shared" si="3"/>
        <v>0</v>
      </c>
      <c r="I8" s="242">
        <f t="shared" si="0"/>
        <v>456328</v>
      </c>
      <c r="J8" s="315">
        <f t="shared" si="4"/>
        <v>76.704094668190677</v>
      </c>
      <c r="K8" s="295">
        <f t="shared" si="5"/>
        <v>2.9346563918505219E-2</v>
      </c>
      <c r="L8" s="247">
        <f t="shared" si="6"/>
        <v>2.2816400000000001E-2</v>
      </c>
      <c r="M8" s="308">
        <f t="shared" si="7"/>
        <v>-6.5301639185052184E-3</v>
      </c>
      <c r="N8" s="285"/>
      <c r="O8" s="318">
        <v>598108.19999999995</v>
      </c>
      <c r="P8" s="284">
        <f t="shared" si="1"/>
        <v>-141780.19999999995</v>
      </c>
      <c r="Q8" s="288">
        <f t="shared" si="8"/>
        <v>-0.23704774487291758</v>
      </c>
    </row>
    <row r="9" spans="1:17">
      <c r="A9" s="212">
        <f t="shared" si="9"/>
        <v>6</v>
      </c>
      <c r="B9" s="171" t="s">
        <v>22</v>
      </c>
      <c r="C9" s="292">
        <f>'Bonus 2+2 Allocation &amp; FTE'!E48</f>
        <v>8418.9000000000015</v>
      </c>
      <c r="D9" s="298">
        <f>' 2+2 Data &amp; Initial Allocation'!Q54</f>
        <v>8895.5</v>
      </c>
      <c r="E9" s="155">
        <f>' 2+2 Data &amp; Initial Allocation'!Q99</f>
        <v>564374</v>
      </c>
      <c r="F9" s="301">
        <f t="shared" si="2"/>
        <v>67.036548717765967</v>
      </c>
      <c r="G9" s="156">
        <f>'Bonus 2+2 Allocation &amp; FTE'!G11</f>
        <v>0</v>
      </c>
      <c r="H9" s="304">
        <f t="shared" si="3"/>
        <v>0</v>
      </c>
      <c r="I9" s="242">
        <f t="shared" si="0"/>
        <v>564374</v>
      </c>
      <c r="J9" s="315">
        <f t="shared" si="4"/>
        <v>67.036548717765967</v>
      </c>
      <c r="K9" s="295">
        <f t="shared" si="5"/>
        <v>4.1529245440311904E-2</v>
      </c>
      <c r="L9" s="247">
        <f t="shared" si="6"/>
        <v>2.8218699999999999E-2</v>
      </c>
      <c r="M9" s="308">
        <f t="shared" si="7"/>
        <v>-1.3310545440311905E-2</v>
      </c>
      <c r="N9" s="285"/>
      <c r="O9" s="318">
        <v>685917.29999999993</v>
      </c>
      <c r="P9" s="284">
        <f t="shared" si="1"/>
        <v>-121543.29999999993</v>
      </c>
      <c r="Q9" s="288">
        <f t="shared" si="8"/>
        <v>-0.17719818409595434</v>
      </c>
    </row>
    <row r="10" spans="1:17">
      <c r="A10" s="212">
        <f t="shared" si="9"/>
        <v>7</v>
      </c>
      <c r="B10" s="171" t="s">
        <v>21</v>
      </c>
      <c r="C10" s="292">
        <f>'Bonus 2+2 Allocation &amp; FTE'!E49</f>
        <v>9385.1999999999989</v>
      </c>
      <c r="D10" s="298">
        <f>' 2+2 Data &amp; Initial Allocation'!Q55</f>
        <v>7860.5</v>
      </c>
      <c r="E10" s="155">
        <f>' 2+2 Data &amp; Initial Allocation'!Q100</f>
        <v>498709</v>
      </c>
      <c r="F10" s="301">
        <f t="shared" si="2"/>
        <v>53.137812726420329</v>
      </c>
      <c r="G10" s="156">
        <f>'Bonus 2+2 Allocation &amp; FTE'!G12</f>
        <v>0</v>
      </c>
      <c r="H10" s="304">
        <f t="shared" si="3"/>
        <v>0</v>
      </c>
      <c r="I10" s="242">
        <f t="shared" si="0"/>
        <v>498709</v>
      </c>
      <c r="J10" s="315">
        <f t="shared" si="4"/>
        <v>53.137812726420329</v>
      </c>
      <c r="K10" s="295">
        <f t="shared" si="5"/>
        <v>4.6295866954877148E-2</v>
      </c>
      <c r="L10" s="247">
        <f t="shared" si="6"/>
        <v>2.4935450000000001E-2</v>
      </c>
      <c r="M10" s="308">
        <f t="shared" si="7"/>
        <v>-2.1360416954877146E-2</v>
      </c>
      <c r="N10" s="285"/>
      <c r="O10" s="318">
        <v>679611.29999999993</v>
      </c>
      <c r="P10" s="284">
        <f t="shared" si="1"/>
        <v>-180902.29999999993</v>
      </c>
      <c r="Q10" s="288">
        <f t="shared" si="8"/>
        <v>-0.26618495013252419</v>
      </c>
    </row>
    <row r="11" spans="1:17">
      <c r="A11" s="212">
        <f t="shared" si="9"/>
        <v>8</v>
      </c>
      <c r="B11" s="171" t="s">
        <v>20</v>
      </c>
      <c r="C11" s="292">
        <f>'Bonus 2+2 Allocation &amp; FTE'!E50</f>
        <v>454.1</v>
      </c>
      <c r="D11" s="298">
        <f>' 2+2 Data &amp; Initial Allocation'!Q56</f>
        <v>300.75</v>
      </c>
      <c r="E11" s="155">
        <f>' 2+2 Data &amp; Initial Allocation'!Q101</f>
        <v>19081</v>
      </c>
      <c r="F11" s="301">
        <f t="shared" si="2"/>
        <v>42.019378991411578</v>
      </c>
      <c r="G11" s="156">
        <f>'Bonus 2+2 Allocation &amp; FTE'!G13</f>
        <v>0</v>
      </c>
      <c r="H11" s="304">
        <f t="shared" si="3"/>
        <v>0</v>
      </c>
      <c r="I11" s="242">
        <f t="shared" si="0"/>
        <v>19081</v>
      </c>
      <c r="J11" s="315">
        <f t="shared" si="4"/>
        <v>42.019378991411578</v>
      </c>
      <c r="K11" s="295">
        <f t="shared" si="5"/>
        <v>2.2400112074553247E-3</v>
      </c>
      <c r="L11" s="247">
        <f t="shared" si="6"/>
        <v>9.5405000000000002E-4</v>
      </c>
      <c r="M11" s="308">
        <f t="shared" si="7"/>
        <v>-1.2859612074553246E-3</v>
      </c>
      <c r="N11" s="285"/>
      <c r="O11" s="318">
        <v>145150.5</v>
      </c>
      <c r="P11" s="284">
        <f t="shared" si="1"/>
        <v>-126069.5</v>
      </c>
      <c r="Q11" s="288">
        <f t="shared" si="8"/>
        <v>-0.86854333949934726</v>
      </c>
    </row>
    <row r="12" spans="1:17">
      <c r="A12" s="212">
        <f t="shared" si="9"/>
        <v>9</v>
      </c>
      <c r="B12" s="171" t="s">
        <v>19</v>
      </c>
      <c r="C12" s="292">
        <f>'Bonus 2+2 Allocation &amp; FTE'!E51</f>
        <v>2189.1999999999998</v>
      </c>
      <c r="D12" s="298">
        <f>' 2+2 Data &amp; Initial Allocation'!Q57</f>
        <v>2354.25</v>
      </c>
      <c r="E12" s="155">
        <f>' 2+2 Data &amp; Initial Allocation'!Q102</f>
        <v>149365</v>
      </c>
      <c r="F12" s="301">
        <f t="shared" si="2"/>
        <v>68.228119861136491</v>
      </c>
      <c r="G12" s="156">
        <f>'Bonus 2+2 Allocation &amp; FTE'!G14</f>
        <v>0</v>
      </c>
      <c r="H12" s="304">
        <f t="shared" si="3"/>
        <v>0</v>
      </c>
      <c r="I12" s="242">
        <f t="shared" si="0"/>
        <v>149365</v>
      </c>
      <c r="J12" s="315">
        <f t="shared" si="4"/>
        <v>68.228119861136491</v>
      </c>
      <c r="K12" s="295">
        <f t="shared" si="5"/>
        <v>1.0799014612114504E-2</v>
      </c>
      <c r="L12" s="247">
        <f t="shared" si="6"/>
        <v>7.4682500000000001E-3</v>
      </c>
      <c r="M12" s="308">
        <f t="shared" si="7"/>
        <v>-3.330764612114504E-3</v>
      </c>
      <c r="N12" s="285"/>
      <c r="O12" s="318">
        <v>281799.7</v>
      </c>
      <c r="P12" s="284">
        <f t="shared" si="1"/>
        <v>-132434.70000000001</v>
      </c>
      <c r="Q12" s="288">
        <f t="shared" si="8"/>
        <v>-0.46996040095145597</v>
      </c>
    </row>
    <row r="13" spans="1:17">
      <c r="A13" s="212">
        <f t="shared" si="9"/>
        <v>10</v>
      </c>
      <c r="B13" s="171" t="s">
        <v>18</v>
      </c>
      <c r="C13" s="292">
        <f>'Bonus 2+2 Allocation &amp; FTE'!E52</f>
        <v>12663.3</v>
      </c>
      <c r="D13" s="298">
        <f>' 2+2 Data &amp; Initial Allocation'!Q58</f>
        <v>14960.25</v>
      </c>
      <c r="E13" s="155">
        <f>' 2+2 Data &amp; Initial Allocation'!Q103</f>
        <v>949152</v>
      </c>
      <c r="F13" s="301">
        <f t="shared" si="2"/>
        <v>74.952974343180685</v>
      </c>
      <c r="G13" s="156">
        <f>'Bonus 2+2 Allocation &amp; FTE'!G15</f>
        <v>0</v>
      </c>
      <c r="H13" s="304">
        <f t="shared" si="3"/>
        <v>0</v>
      </c>
      <c r="I13" s="242">
        <f t="shared" si="0"/>
        <v>949152</v>
      </c>
      <c r="J13" s="315">
        <f t="shared" si="4"/>
        <v>74.952974343180685</v>
      </c>
      <c r="K13" s="295">
        <f t="shared" si="5"/>
        <v>6.2466271577557832E-2</v>
      </c>
      <c r="L13" s="247">
        <f t="shared" si="6"/>
        <v>4.7457600000000003E-2</v>
      </c>
      <c r="M13" s="308">
        <f t="shared" si="7"/>
        <v>-1.5008671577557829E-2</v>
      </c>
      <c r="N13" s="285"/>
      <c r="O13" s="318">
        <v>1038743.85</v>
      </c>
      <c r="P13" s="284">
        <f t="shared" si="1"/>
        <v>-89591.849999999977</v>
      </c>
      <c r="Q13" s="288">
        <f t="shared" si="8"/>
        <v>-8.6250185741171881E-2</v>
      </c>
    </row>
    <row r="14" spans="1:17">
      <c r="A14" s="212">
        <f t="shared" si="9"/>
        <v>11</v>
      </c>
      <c r="B14" s="171" t="s">
        <v>17</v>
      </c>
      <c r="C14" s="292">
        <f>'Bonus 2+2 Allocation &amp; FTE'!E53</f>
        <v>5842.3</v>
      </c>
      <c r="D14" s="298">
        <f>' 2+2 Data &amp; Initial Allocation'!Q59</f>
        <v>7446.5</v>
      </c>
      <c r="E14" s="155">
        <f>' 2+2 Data &amp; Initial Allocation'!Q104</f>
        <v>472443</v>
      </c>
      <c r="F14" s="301">
        <f t="shared" si="2"/>
        <v>80.865926090751927</v>
      </c>
      <c r="G14" s="156">
        <f>'Bonus 2+2 Allocation &amp; FTE'!G16</f>
        <v>183830</v>
      </c>
      <c r="H14" s="304">
        <f t="shared" si="3"/>
        <v>31.465347551478011</v>
      </c>
      <c r="I14" s="242">
        <f t="shared" si="0"/>
        <v>656273</v>
      </c>
      <c r="J14" s="315">
        <f t="shared" si="4"/>
        <v>112.33127364222995</v>
      </c>
      <c r="K14" s="295">
        <f t="shared" si="5"/>
        <v>2.8819241306576183E-2</v>
      </c>
      <c r="L14" s="247">
        <f t="shared" si="6"/>
        <v>3.281365E-2</v>
      </c>
      <c r="M14" s="308">
        <f t="shared" si="7"/>
        <v>3.9944086934238163E-3</v>
      </c>
      <c r="N14" s="285"/>
      <c r="O14" s="318">
        <v>667588.19999999995</v>
      </c>
      <c r="P14" s="284">
        <f t="shared" si="1"/>
        <v>-11315.199999999953</v>
      </c>
      <c r="Q14" s="288">
        <f t="shared" si="8"/>
        <v>-1.6949370884626114E-2</v>
      </c>
    </row>
    <row r="15" spans="1:17">
      <c r="A15" s="212">
        <f t="shared" si="9"/>
        <v>12</v>
      </c>
      <c r="B15" s="171" t="s">
        <v>16</v>
      </c>
      <c r="C15" s="292">
        <f>'Bonus 2+2 Allocation &amp; FTE'!E54</f>
        <v>1376.7</v>
      </c>
      <c r="D15" s="298">
        <f>' 2+2 Data &amp; Initial Allocation'!Q60</f>
        <v>1397</v>
      </c>
      <c r="E15" s="155">
        <f>' 2+2 Data &amp; Initial Allocation'!Q105</f>
        <v>88633</v>
      </c>
      <c r="F15" s="301">
        <f t="shared" si="2"/>
        <v>64.380765598895906</v>
      </c>
      <c r="G15" s="156">
        <f>'Bonus 2+2 Allocation &amp; FTE'!G17</f>
        <v>0</v>
      </c>
      <c r="H15" s="304">
        <f t="shared" si="3"/>
        <v>0</v>
      </c>
      <c r="I15" s="242">
        <f t="shared" si="0"/>
        <v>88633</v>
      </c>
      <c r="J15" s="315">
        <f t="shared" si="4"/>
        <v>64.380765598895906</v>
      </c>
      <c r="K15" s="295">
        <f t="shared" si="5"/>
        <v>6.7910667899223646E-3</v>
      </c>
      <c r="L15" s="247">
        <f t="shared" si="6"/>
        <v>4.4316499999999997E-3</v>
      </c>
      <c r="M15" s="308">
        <f t="shared" si="7"/>
        <v>-2.359416789922365E-3</v>
      </c>
      <c r="N15" s="285"/>
      <c r="O15" s="318">
        <v>220672.95</v>
      </c>
      <c r="P15" s="284">
        <f t="shared" si="1"/>
        <v>-132039.95000000001</v>
      </c>
      <c r="Q15" s="288">
        <f t="shared" si="8"/>
        <v>-0.59835131582733636</v>
      </c>
    </row>
    <row r="16" spans="1:17">
      <c r="A16" s="212">
        <f t="shared" si="9"/>
        <v>13</v>
      </c>
      <c r="B16" s="171" t="s">
        <v>15</v>
      </c>
      <c r="C16" s="292">
        <f>'Bonus 2+2 Allocation &amp; FTE'!E55</f>
        <v>2615.7999999999997</v>
      </c>
      <c r="D16" s="298">
        <f>' 2+2 Data &amp; Initial Allocation'!Q61</f>
        <v>3638.5</v>
      </c>
      <c r="E16" s="155">
        <f>' 2+2 Data &amp; Initial Allocation'!Q106</f>
        <v>230844</v>
      </c>
      <c r="F16" s="301">
        <f t="shared" si="2"/>
        <v>88.249866197721545</v>
      </c>
      <c r="G16" s="156">
        <f>'Bonus 2+2 Allocation &amp; FTE'!G18</f>
        <v>89823</v>
      </c>
      <c r="H16" s="304">
        <f t="shared" si="3"/>
        <v>34.338634452175249</v>
      </c>
      <c r="I16" s="242">
        <f t="shared" si="0"/>
        <v>320667</v>
      </c>
      <c r="J16" s="315">
        <f t="shared" si="4"/>
        <v>122.58850064989679</v>
      </c>
      <c r="K16" s="295">
        <f t="shared" si="5"/>
        <v>1.2903372200972556E-2</v>
      </c>
      <c r="L16" s="247">
        <f t="shared" si="6"/>
        <v>1.6033349999999998E-2</v>
      </c>
      <c r="M16" s="308">
        <f t="shared" si="7"/>
        <v>3.1299777990274422E-3</v>
      </c>
      <c r="N16" s="285"/>
      <c r="O16" s="318">
        <v>329508.14999999997</v>
      </c>
      <c r="P16" s="284">
        <f t="shared" si="1"/>
        <v>-8841.1499999999651</v>
      </c>
      <c r="Q16" s="288">
        <f t="shared" si="8"/>
        <v>-2.6831354550714347E-2</v>
      </c>
    </row>
    <row r="17" spans="1:17">
      <c r="A17" s="212">
        <f t="shared" si="9"/>
        <v>14</v>
      </c>
      <c r="B17" s="171" t="s">
        <v>14</v>
      </c>
      <c r="C17" s="292">
        <f>'Bonus 2+2 Allocation &amp; FTE'!E56</f>
        <v>5329</v>
      </c>
      <c r="D17" s="298">
        <f>' 2+2 Data &amp; Initial Allocation'!Q62</f>
        <v>5897.25</v>
      </c>
      <c r="E17" s="155">
        <f>' 2+2 Data &amp; Initial Allocation'!Q107</f>
        <v>374151</v>
      </c>
      <c r="F17" s="301">
        <f t="shared" si="2"/>
        <v>70.210358416213168</v>
      </c>
      <c r="G17" s="156">
        <f>'Bonus 2+2 Allocation &amp; FTE'!G19</f>
        <v>0</v>
      </c>
      <c r="H17" s="304">
        <f t="shared" si="3"/>
        <v>0</v>
      </c>
      <c r="I17" s="242">
        <f t="shared" si="0"/>
        <v>374151</v>
      </c>
      <c r="J17" s="315">
        <f t="shared" si="4"/>
        <v>70.210358416213168</v>
      </c>
      <c r="K17" s="295">
        <f t="shared" si="5"/>
        <v>2.6287204854722364E-2</v>
      </c>
      <c r="L17" s="247">
        <f t="shared" si="6"/>
        <v>1.870755E-2</v>
      </c>
      <c r="M17" s="308">
        <f t="shared" si="7"/>
        <v>-7.579654854722364E-3</v>
      </c>
      <c r="N17" s="285"/>
      <c r="O17" s="318">
        <v>471230.94999999995</v>
      </c>
      <c r="P17" s="284">
        <f t="shared" si="1"/>
        <v>-97079.949999999953</v>
      </c>
      <c r="Q17" s="288">
        <f t="shared" si="8"/>
        <v>-0.20601352691286504</v>
      </c>
    </row>
    <row r="18" spans="1:17">
      <c r="A18" s="212">
        <f t="shared" si="9"/>
        <v>15</v>
      </c>
      <c r="B18" s="171" t="s">
        <v>13</v>
      </c>
      <c r="C18" s="292">
        <f>'Bonus 2+2 Allocation &amp; FTE'!E57</f>
        <v>33424.400000000001</v>
      </c>
      <c r="D18" s="298">
        <f>' 2+2 Data &amp; Initial Allocation'!Q63</f>
        <v>41804.5</v>
      </c>
      <c r="E18" s="155">
        <f>' 2+2 Data &amp; Initial Allocation'!Q108</f>
        <v>2652281</v>
      </c>
      <c r="F18" s="301">
        <f t="shared" si="2"/>
        <v>79.351641315924894</v>
      </c>
      <c r="G18" s="156">
        <f>'Bonus 2+2 Allocation &amp; FTE'!G20</f>
        <v>1032018</v>
      </c>
      <c r="H18" s="304">
        <f t="shared" si="3"/>
        <v>30.876186259140027</v>
      </c>
      <c r="I18" s="242">
        <f t="shared" si="0"/>
        <v>3684299</v>
      </c>
      <c r="J18" s="315">
        <f t="shared" si="4"/>
        <v>110.22782757506492</v>
      </c>
      <c r="K18" s="295">
        <f t="shared" si="5"/>
        <v>0.16487784761609725</v>
      </c>
      <c r="L18" s="247">
        <f t="shared" si="6"/>
        <v>0.18421494999999999</v>
      </c>
      <c r="M18" s="308">
        <f t="shared" si="7"/>
        <v>1.9337102383902738E-2</v>
      </c>
      <c r="N18" s="285"/>
      <c r="O18" s="318">
        <v>2817892.8000000003</v>
      </c>
      <c r="P18" s="284">
        <f t="shared" si="1"/>
        <v>866406.19999999972</v>
      </c>
      <c r="Q18" s="288">
        <f t="shared" si="8"/>
        <v>0.30746599018954862</v>
      </c>
    </row>
    <row r="19" spans="1:17">
      <c r="A19" s="212">
        <f t="shared" si="9"/>
        <v>16</v>
      </c>
      <c r="B19" s="171" t="s">
        <v>12</v>
      </c>
      <c r="C19" s="292">
        <f>'Bonus 2+2 Allocation &amp; FTE'!E58</f>
        <v>550</v>
      </c>
      <c r="D19" s="298">
        <f>' 2+2 Data &amp; Initial Allocation'!Q64</f>
        <v>669.75</v>
      </c>
      <c r="E19" s="155">
        <f>' 2+2 Data &amp; Initial Allocation'!Q109</f>
        <v>42492</v>
      </c>
      <c r="F19" s="301">
        <f t="shared" si="2"/>
        <v>77.258181818181825</v>
      </c>
      <c r="G19" s="156">
        <f>'Bonus 2+2 Allocation &amp; FTE'!G21</f>
        <v>0</v>
      </c>
      <c r="H19" s="304">
        <f t="shared" si="3"/>
        <v>0</v>
      </c>
      <c r="I19" s="242">
        <f t="shared" si="0"/>
        <v>42492</v>
      </c>
      <c r="J19" s="315">
        <f t="shared" si="4"/>
        <v>77.258181818181825</v>
      </c>
      <c r="K19" s="295">
        <f t="shared" si="5"/>
        <v>2.7130723719454497E-3</v>
      </c>
      <c r="L19" s="247">
        <f t="shared" si="6"/>
        <v>2.1245999999999999E-3</v>
      </c>
      <c r="M19" s="308">
        <f t="shared" si="7"/>
        <v>-5.8847237194544974E-4</v>
      </c>
      <c r="N19" s="285"/>
      <c r="O19" s="318">
        <v>158529.44999999998</v>
      </c>
      <c r="P19" s="284">
        <f t="shared" si="1"/>
        <v>-116037.44999999998</v>
      </c>
      <c r="Q19" s="288">
        <f t="shared" si="8"/>
        <v>-0.73196147466606365</v>
      </c>
    </row>
    <row r="20" spans="1:17">
      <c r="A20" s="212">
        <f t="shared" si="9"/>
        <v>17</v>
      </c>
      <c r="B20" s="171" t="s">
        <v>11</v>
      </c>
      <c r="C20" s="292">
        <f>'Bonus 2+2 Allocation &amp; FTE'!E59</f>
        <v>2357.2000000000003</v>
      </c>
      <c r="D20" s="298">
        <f>' 2+2 Data &amp; Initial Allocation'!Q65</f>
        <v>2546</v>
      </c>
      <c r="E20" s="155">
        <f>' 2+2 Data &amp; Initial Allocation'!Q110</f>
        <v>161531</v>
      </c>
      <c r="F20" s="301">
        <f t="shared" si="2"/>
        <v>68.526641778381119</v>
      </c>
      <c r="G20" s="156">
        <f>'Bonus 2+2 Allocation &amp; FTE'!G22</f>
        <v>0</v>
      </c>
      <c r="H20" s="304">
        <f t="shared" si="3"/>
        <v>0</v>
      </c>
      <c r="I20" s="242">
        <f t="shared" si="0"/>
        <v>161531</v>
      </c>
      <c r="J20" s="315">
        <f t="shared" si="4"/>
        <v>68.526641778381119</v>
      </c>
      <c r="K20" s="295">
        <f t="shared" si="5"/>
        <v>1.162773490027239E-2</v>
      </c>
      <c r="L20" s="247">
        <f t="shared" si="6"/>
        <v>8.07655E-3</v>
      </c>
      <c r="M20" s="308">
        <f t="shared" si="7"/>
        <v>-3.5511849002723903E-3</v>
      </c>
      <c r="N20" s="285"/>
      <c r="O20" s="318">
        <v>293342.84999999998</v>
      </c>
      <c r="P20" s="284">
        <f t="shared" si="1"/>
        <v>-131811.84999999998</v>
      </c>
      <c r="Q20" s="288">
        <f t="shared" si="8"/>
        <v>-0.4493440013963183</v>
      </c>
    </row>
    <row r="21" spans="1:17">
      <c r="A21" s="212">
        <f t="shared" si="9"/>
        <v>18</v>
      </c>
      <c r="B21" s="171" t="s">
        <v>10</v>
      </c>
      <c r="C21" s="292">
        <f>'Bonus 2+2 Allocation &amp; FTE'!E60</f>
        <v>15168.800000000001</v>
      </c>
      <c r="D21" s="298">
        <f>' 2+2 Data &amp; Initial Allocation'!Q66</f>
        <v>16580.25</v>
      </c>
      <c r="E21" s="155">
        <f>' 2+2 Data &amp; Initial Allocation'!Q111</f>
        <v>1051933</v>
      </c>
      <c r="F21" s="301">
        <f t="shared" si="2"/>
        <v>69.348465270819048</v>
      </c>
      <c r="G21" s="156">
        <f>'Bonus 2+2 Allocation &amp; FTE'!G23</f>
        <v>0</v>
      </c>
      <c r="H21" s="304">
        <f t="shared" si="3"/>
        <v>0</v>
      </c>
      <c r="I21" s="242">
        <f t="shared" si="0"/>
        <v>1051933</v>
      </c>
      <c r="J21" s="315">
        <f t="shared" si="4"/>
        <v>69.348465270819048</v>
      </c>
      <c r="K21" s="295">
        <f t="shared" si="5"/>
        <v>7.4825549446483883E-2</v>
      </c>
      <c r="L21" s="247">
        <f t="shared" si="6"/>
        <v>5.2596650000000002E-2</v>
      </c>
      <c r="M21" s="308">
        <f t="shared" si="7"/>
        <v>-2.2228899446483881E-2</v>
      </c>
      <c r="N21" s="285"/>
      <c r="O21" s="318">
        <v>1222892.7</v>
      </c>
      <c r="P21" s="284">
        <f t="shared" si="1"/>
        <v>-170959.69999999995</v>
      </c>
      <c r="Q21" s="288">
        <f t="shared" si="8"/>
        <v>-0.13979942802831349</v>
      </c>
    </row>
    <row r="22" spans="1:17">
      <c r="A22" s="212">
        <f t="shared" si="9"/>
        <v>19</v>
      </c>
      <c r="B22" s="171" t="s">
        <v>9</v>
      </c>
      <c r="C22" s="292">
        <f>'Bonus 2+2 Allocation &amp; FTE'!E61</f>
        <v>4499.5</v>
      </c>
      <c r="D22" s="298">
        <f>' 2+2 Data &amp; Initial Allocation'!Q67</f>
        <v>6637.75</v>
      </c>
      <c r="E22" s="155">
        <f>' 2+2 Data &amp; Initial Allocation'!Q112</f>
        <v>421132</v>
      </c>
      <c r="F22" s="301">
        <f t="shared" si="2"/>
        <v>93.595288365373932</v>
      </c>
      <c r="G22" s="156">
        <f>'Bonus 2+2 Allocation &amp; FTE'!G24</f>
        <v>163865</v>
      </c>
      <c r="H22" s="304">
        <f t="shared" si="3"/>
        <v>36.418490943438158</v>
      </c>
      <c r="I22" s="242">
        <f t="shared" si="0"/>
        <v>584997</v>
      </c>
      <c r="J22" s="315">
        <f t="shared" si="4"/>
        <v>130.0137793088121</v>
      </c>
      <c r="K22" s="295">
        <f t="shared" si="5"/>
        <v>2.219539843194282E-2</v>
      </c>
      <c r="L22" s="247">
        <f t="shared" si="6"/>
        <v>2.9249850000000001E-2</v>
      </c>
      <c r="M22" s="308">
        <f t="shared" si="7"/>
        <v>7.0544515680571809E-3</v>
      </c>
      <c r="N22" s="285"/>
      <c r="O22" s="318">
        <v>565906.4</v>
      </c>
      <c r="P22" s="284">
        <f t="shared" si="1"/>
        <v>19090.599999999977</v>
      </c>
      <c r="Q22" s="288">
        <f t="shared" si="8"/>
        <v>3.3734553982778734E-2</v>
      </c>
    </row>
    <row r="23" spans="1:17">
      <c r="A23" s="212">
        <f t="shared" si="9"/>
        <v>20</v>
      </c>
      <c r="B23" s="171" t="s">
        <v>8</v>
      </c>
      <c r="C23" s="292">
        <f>'Bonus 2+2 Allocation &amp; FTE'!E62</f>
        <v>4083.2000000000003</v>
      </c>
      <c r="D23" s="298">
        <f>' 2+2 Data &amp; Initial Allocation'!Q68</f>
        <v>4721.75</v>
      </c>
      <c r="E23" s="155">
        <f>' 2+2 Data &amp; Initial Allocation'!Q113</f>
        <v>299571</v>
      </c>
      <c r="F23" s="301">
        <f t="shared" si="2"/>
        <v>73.366722178683375</v>
      </c>
      <c r="G23" s="156">
        <f>'Bonus 2+2 Allocation &amp; FTE'!G25</f>
        <v>0</v>
      </c>
      <c r="H23" s="304">
        <f t="shared" si="3"/>
        <v>0</v>
      </c>
      <c r="I23" s="242">
        <f t="shared" si="0"/>
        <v>299571</v>
      </c>
      <c r="J23" s="315">
        <f t="shared" si="4"/>
        <v>73.366722178683375</v>
      </c>
      <c r="K23" s="295">
        <f t="shared" si="5"/>
        <v>2.014184928932302E-2</v>
      </c>
      <c r="L23" s="247">
        <f t="shared" si="6"/>
        <v>1.497855E-2</v>
      </c>
      <c r="M23" s="308">
        <f t="shared" si="7"/>
        <v>-5.1632992893230201E-3</v>
      </c>
      <c r="N23" s="285"/>
      <c r="O23" s="318">
        <v>419964.1</v>
      </c>
      <c r="P23" s="284">
        <f t="shared" si="1"/>
        <v>-120393.09999999998</v>
      </c>
      <c r="Q23" s="288">
        <f t="shared" si="8"/>
        <v>-0.28667474196008658</v>
      </c>
    </row>
    <row r="24" spans="1:17">
      <c r="A24" s="212">
        <f t="shared" si="9"/>
        <v>21</v>
      </c>
      <c r="B24" s="171" t="s">
        <v>7</v>
      </c>
      <c r="C24" s="292">
        <f>'Bonus 2+2 Allocation &amp; FTE'!E63</f>
        <v>3725.7999999999997</v>
      </c>
      <c r="D24" s="298">
        <f>' 2+2 Data &amp; Initial Allocation'!Q69</f>
        <v>4386.25</v>
      </c>
      <c r="E24" s="155">
        <f>' 2+2 Data &amp; Initial Allocation'!Q114</f>
        <v>278285</v>
      </c>
      <c r="F24" s="301">
        <f t="shared" si="2"/>
        <v>74.691341456868329</v>
      </c>
      <c r="G24" s="156">
        <f>'Bonus 2+2 Allocation &amp; FTE'!G26</f>
        <v>0</v>
      </c>
      <c r="H24" s="304">
        <f t="shared" si="3"/>
        <v>0</v>
      </c>
      <c r="I24" s="242">
        <f t="shared" si="0"/>
        <v>278285</v>
      </c>
      <c r="J24" s="315">
        <f t="shared" si="4"/>
        <v>74.691341456868329</v>
      </c>
      <c r="K24" s="295">
        <f t="shared" si="5"/>
        <v>1.8378845533444283E-2</v>
      </c>
      <c r="L24" s="247">
        <f t="shared" si="6"/>
        <v>1.391425E-2</v>
      </c>
      <c r="M24" s="308">
        <f t="shared" si="7"/>
        <v>-4.4645955334442836E-3</v>
      </c>
      <c r="N24" s="285"/>
      <c r="O24" s="318">
        <v>389479.45</v>
      </c>
      <c r="P24" s="284">
        <f t="shared" si="1"/>
        <v>-111194.45000000001</v>
      </c>
      <c r="Q24" s="288">
        <f t="shared" si="8"/>
        <v>-0.2854950370295532</v>
      </c>
    </row>
    <row r="25" spans="1:17">
      <c r="A25" s="212">
        <f t="shared" si="9"/>
        <v>22</v>
      </c>
      <c r="B25" s="171" t="s">
        <v>6</v>
      </c>
      <c r="C25" s="292">
        <f>'Bonus 2+2 Allocation &amp; FTE'!E64</f>
        <v>3098.1</v>
      </c>
      <c r="D25" s="298">
        <f>' 2+2 Data &amp; Initial Allocation'!Q70</f>
        <v>3513</v>
      </c>
      <c r="E25" s="155">
        <f>' 2+2 Data &amp; Initial Allocation'!Q115</f>
        <v>222882</v>
      </c>
      <c r="F25" s="301">
        <f t="shared" si="2"/>
        <v>71.941512539943844</v>
      </c>
      <c r="G25" s="156">
        <f>'Bonus 2+2 Allocation &amp; FTE'!G27</f>
        <v>0</v>
      </c>
      <c r="H25" s="304">
        <f t="shared" si="3"/>
        <v>0</v>
      </c>
      <c r="I25" s="242">
        <f t="shared" si="0"/>
        <v>222882</v>
      </c>
      <c r="J25" s="315">
        <f t="shared" si="4"/>
        <v>71.941512539943844</v>
      </c>
      <c r="K25" s="295">
        <f t="shared" si="5"/>
        <v>1.5282490028225813E-2</v>
      </c>
      <c r="L25" s="247">
        <f t="shared" si="6"/>
        <v>1.1144100000000001E-2</v>
      </c>
      <c r="M25" s="308">
        <f t="shared" si="7"/>
        <v>-4.1383900282258128E-3</v>
      </c>
      <c r="N25" s="285"/>
      <c r="O25" s="318">
        <v>358065.1</v>
      </c>
      <c r="P25" s="284">
        <f t="shared" si="1"/>
        <v>-135183.09999999998</v>
      </c>
      <c r="Q25" s="288">
        <f t="shared" si="8"/>
        <v>-0.37753777176273251</v>
      </c>
    </row>
    <row r="26" spans="1:17">
      <c r="A26" s="212">
        <f t="shared" si="9"/>
        <v>23</v>
      </c>
      <c r="B26" s="171" t="s">
        <v>5</v>
      </c>
      <c r="C26" s="292">
        <f>'Bonus 2+2 Allocation &amp; FTE'!E65</f>
        <v>9311.4000000000015</v>
      </c>
      <c r="D26" s="298">
        <f>' 2+2 Data &amp; Initial Allocation'!Q71</f>
        <v>12247.5</v>
      </c>
      <c r="E26" s="155">
        <f>' 2+2 Data &amp; Initial Allocation'!Q116</f>
        <v>777042</v>
      </c>
      <c r="F26" s="301">
        <f t="shared" si="2"/>
        <v>83.450608930987812</v>
      </c>
      <c r="G26" s="156">
        <f>'Bonus 2+2 Allocation &amp; FTE'!G28</f>
        <v>302351</v>
      </c>
      <c r="H26" s="304">
        <f t="shared" si="3"/>
        <v>32.471056983912192</v>
      </c>
      <c r="I26" s="242">
        <f t="shared" si="0"/>
        <v>1079393</v>
      </c>
      <c r="J26" s="315">
        <f t="shared" si="4"/>
        <v>115.9216659149</v>
      </c>
      <c r="K26" s="295">
        <f t="shared" si="5"/>
        <v>4.5931821971150658E-2</v>
      </c>
      <c r="L26" s="247">
        <f t="shared" si="6"/>
        <v>5.3969650000000001E-2</v>
      </c>
      <c r="M26" s="308">
        <f t="shared" si="7"/>
        <v>8.0378280288493434E-3</v>
      </c>
      <c r="N26" s="285"/>
      <c r="O26" s="318">
        <v>961804.65</v>
      </c>
      <c r="P26" s="284">
        <f t="shared" si="1"/>
        <v>117588.34999999998</v>
      </c>
      <c r="Q26" s="288">
        <f t="shared" si="8"/>
        <v>0.1222580385736334</v>
      </c>
    </row>
    <row r="27" spans="1:17">
      <c r="A27" s="212">
        <f t="shared" si="9"/>
        <v>24</v>
      </c>
      <c r="B27" s="171" t="s">
        <v>4</v>
      </c>
      <c r="C27" s="292">
        <f>'Bonus 2+2 Allocation &amp; FTE'!E66</f>
        <v>6486.2</v>
      </c>
      <c r="D27" s="298">
        <f>' 2+2 Data &amp; Initial Allocation'!Q72</f>
        <v>10493</v>
      </c>
      <c r="E27" s="155">
        <f>' 2+2 Data &amp; Initial Allocation'!Q117</f>
        <v>665728</v>
      </c>
      <c r="F27" s="301">
        <f t="shared" si="2"/>
        <v>102.63759982732572</v>
      </c>
      <c r="G27" s="156">
        <f>'Bonus 2+2 Allocation &amp; FTE'!G29</f>
        <v>259038</v>
      </c>
      <c r="H27" s="304">
        <f t="shared" si="3"/>
        <v>39.936788874841973</v>
      </c>
      <c r="I27" s="242">
        <f t="shared" si="0"/>
        <v>924766</v>
      </c>
      <c r="J27" s="315">
        <f t="shared" si="4"/>
        <v>142.57438870216768</v>
      </c>
      <c r="K27" s="295">
        <f t="shared" si="5"/>
        <v>3.1995509125295592E-2</v>
      </c>
      <c r="L27" s="247">
        <f t="shared" si="6"/>
        <v>4.6238300000000003E-2</v>
      </c>
      <c r="M27" s="308">
        <f t="shared" si="7"/>
        <v>1.4242790874704411E-2</v>
      </c>
      <c r="N27" s="285"/>
      <c r="O27" s="318">
        <v>852231.45000000007</v>
      </c>
      <c r="P27" s="284">
        <f t="shared" si="1"/>
        <v>72534.54999999993</v>
      </c>
      <c r="Q27" s="288">
        <f t="shared" si="8"/>
        <v>8.5111327445144061E-2</v>
      </c>
    </row>
    <row r="28" spans="1:17">
      <c r="A28" s="212">
        <f t="shared" si="9"/>
        <v>25</v>
      </c>
      <c r="B28" s="171" t="s">
        <v>3</v>
      </c>
      <c r="C28" s="292">
        <f>'Bonus 2+2 Allocation &amp; FTE'!E67</f>
        <v>6672.2</v>
      </c>
      <c r="D28" s="298">
        <f>' 2+2 Data &amp; Initial Allocation'!Q73</f>
        <v>9519.5</v>
      </c>
      <c r="E28" s="155">
        <f>' 2+2 Data &amp; Initial Allocation'!Q118</f>
        <v>603964</v>
      </c>
      <c r="F28" s="301">
        <f t="shared" si="2"/>
        <v>90.519468840862089</v>
      </c>
      <c r="G28" s="156">
        <f>'Bonus 2+2 Allocation &amp; FTE'!G30</f>
        <v>235006</v>
      </c>
      <c r="H28" s="304">
        <f t="shared" si="3"/>
        <v>35.22166601720572</v>
      </c>
      <c r="I28" s="242">
        <f t="shared" si="0"/>
        <v>838970</v>
      </c>
      <c r="J28" s="315">
        <f t="shared" si="4"/>
        <v>125.74113485806781</v>
      </c>
      <c r="K28" s="295">
        <f t="shared" si="5"/>
        <v>3.2913020872898963E-2</v>
      </c>
      <c r="L28" s="247">
        <f t="shared" si="6"/>
        <v>4.19485E-2</v>
      </c>
      <c r="M28" s="308">
        <f t="shared" si="7"/>
        <v>9.0354791271010371E-3</v>
      </c>
      <c r="N28" s="285"/>
      <c r="O28" s="318">
        <v>761192.3</v>
      </c>
      <c r="P28" s="284">
        <f t="shared" si="1"/>
        <v>77777.699999999953</v>
      </c>
      <c r="Q28" s="288">
        <f t="shared" si="8"/>
        <v>0.1021787792651081</v>
      </c>
    </row>
    <row r="29" spans="1:17">
      <c r="A29" s="212">
        <f t="shared" si="9"/>
        <v>26</v>
      </c>
      <c r="B29" s="171" t="s">
        <v>2</v>
      </c>
      <c r="C29" s="292">
        <f>'Bonus 2+2 Allocation &amp; FTE'!E68</f>
        <v>1516.7</v>
      </c>
      <c r="D29" s="298">
        <f>' 2+2 Data &amp; Initial Allocation'!Q74</f>
        <v>1242.75</v>
      </c>
      <c r="E29" s="155">
        <f>' 2+2 Data &amp; Initial Allocation'!Q119</f>
        <v>78846</v>
      </c>
      <c r="F29" s="301">
        <f t="shared" si="2"/>
        <v>51.985231093822115</v>
      </c>
      <c r="G29" s="156">
        <f>'Bonus 2+2 Allocation &amp; FTE'!G31</f>
        <v>0</v>
      </c>
      <c r="H29" s="304">
        <f t="shared" si="3"/>
        <v>0</v>
      </c>
      <c r="I29" s="242">
        <f t="shared" si="0"/>
        <v>78846</v>
      </c>
      <c r="J29" s="315">
        <f t="shared" si="4"/>
        <v>51.985231093822115</v>
      </c>
      <c r="K29" s="295">
        <f t="shared" si="5"/>
        <v>7.4816670300539333E-3</v>
      </c>
      <c r="L29" s="247">
        <f t="shared" si="6"/>
        <v>3.9423000000000001E-3</v>
      </c>
      <c r="M29" s="308">
        <f t="shared" si="7"/>
        <v>-3.5393670300539332E-3</v>
      </c>
      <c r="N29" s="285"/>
      <c r="O29" s="318">
        <v>216645.8</v>
      </c>
      <c r="P29" s="284">
        <f t="shared" si="1"/>
        <v>-137799.79999999999</v>
      </c>
      <c r="Q29" s="288">
        <f t="shared" si="8"/>
        <v>-0.63606033442605392</v>
      </c>
    </row>
    <row r="30" spans="1:17">
      <c r="A30" s="212">
        <f t="shared" si="9"/>
        <v>27</v>
      </c>
      <c r="B30" s="171" t="s">
        <v>1</v>
      </c>
      <c r="C30" s="292">
        <f>'Bonus 2+2 Allocation &amp; FTE'!E69</f>
        <v>7132.7000000000007</v>
      </c>
      <c r="D30" s="298">
        <f>' 2+2 Data &amp; Initial Allocation'!Q75</f>
        <v>9989.5</v>
      </c>
      <c r="E30" s="155">
        <f>' 2+2 Data &amp; Initial Allocation'!Q120</f>
        <v>633783</v>
      </c>
      <c r="F30" s="301">
        <f t="shared" si="2"/>
        <v>88.855973193881695</v>
      </c>
      <c r="G30" s="156">
        <f>'Bonus 2+2 Allocation &amp; FTE'!G32</f>
        <v>246609</v>
      </c>
      <c r="H30" s="304">
        <f t="shared" si="3"/>
        <v>34.574424832111262</v>
      </c>
      <c r="I30" s="242">
        <f t="shared" si="0"/>
        <v>880392</v>
      </c>
      <c r="J30" s="315">
        <f t="shared" si="4"/>
        <v>123.43039802599294</v>
      </c>
      <c r="K30" s="295">
        <f t="shared" si="5"/>
        <v>3.5184602377046015E-2</v>
      </c>
      <c r="L30" s="247">
        <f t="shared" si="6"/>
        <v>4.4019599999999999E-2</v>
      </c>
      <c r="M30" s="308">
        <f t="shared" si="7"/>
        <v>8.8349976229539842E-3</v>
      </c>
      <c r="N30" s="285"/>
      <c r="O30" s="318">
        <v>802114.54999999993</v>
      </c>
      <c r="P30" s="284">
        <f t="shared" si="1"/>
        <v>78277.45000000007</v>
      </c>
      <c r="Q30" s="288">
        <f t="shared" si="8"/>
        <v>9.7588866827063636E-2</v>
      </c>
    </row>
    <row r="31" spans="1:17" ht="15.75" thickBot="1">
      <c r="A31" s="213">
        <f t="shared" si="9"/>
        <v>28</v>
      </c>
      <c r="B31" s="172" t="s">
        <v>0</v>
      </c>
      <c r="C31" s="293">
        <f>'Bonus 2+2 Allocation &amp; FTE'!E70</f>
        <v>24018.300000000003</v>
      </c>
      <c r="D31" s="300">
        <f>' 2+2 Data &amp; Initial Allocation'!Q76</f>
        <v>34510</v>
      </c>
      <c r="E31" s="291">
        <f>' 2+2 Data &amp; Initial Allocation'!Q121</f>
        <v>2189484</v>
      </c>
      <c r="F31" s="303">
        <f t="shared" si="2"/>
        <v>91.158991269157255</v>
      </c>
      <c r="G31" s="241">
        <f>'Bonus 2+2 Allocation &amp; FTE'!G33</f>
        <v>851941</v>
      </c>
      <c r="H31" s="303">
        <f t="shared" si="3"/>
        <v>35.470495413913554</v>
      </c>
      <c r="I31" s="244">
        <f t="shared" si="0"/>
        <v>3041425</v>
      </c>
      <c r="J31" s="316">
        <f t="shared" si="4"/>
        <v>126.62948668307081</v>
      </c>
      <c r="K31" s="297">
        <f t="shared" si="5"/>
        <v>0.11847888391108619</v>
      </c>
      <c r="L31" s="246">
        <f t="shared" si="6"/>
        <v>0.15207124999999999</v>
      </c>
      <c r="M31" s="320">
        <f t="shared" si="7"/>
        <v>3.3592366088913805E-2</v>
      </c>
      <c r="N31" s="285"/>
      <c r="O31" s="319">
        <v>2280654</v>
      </c>
      <c r="P31" s="284">
        <f t="shared" si="1"/>
        <v>760771</v>
      </c>
      <c r="Q31" s="288">
        <f t="shared" si="8"/>
        <v>0.33357580764114153</v>
      </c>
    </row>
    <row r="32" spans="1:17" ht="16.5" thickTop="1" thickBot="1">
      <c r="A32">
        <f t="shared" si="9"/>
        <v>29</v>
      </c>
      <c r="B32" s="181" t="s">
        <v>56</v>
      </c>
      <c r="C32" s="294">
        <f>SUM(C4:C31)</f>
        <v>202722.20000000007</v>
      </c>
      <c r="D32" s="299">
        <f>SUM(D4:D31)</f>
        <v>252187.25</v>
      </c>
      <c r="E32" s="182">
        <f>SUM(E4:E31)</f>
        <v>16000000</v>
      </c>
      <c r="F32" s="302">
        <f>E32/C32</f>
        <v>78.925741729322169</v>
      </c>
      <c r="G32" s="183">
        <f>SUM(G4:G31)</f>
        <v>4000000</v>
      </c>
      <c r="H32" s="305">
        <f>G32/(D4+D5+D6+D7+D14+D16+D19+D22+D26+D27+D28+D30+D31)</f>
        <v>31.119988952403922</v>
      </c>
      <c r="I32" s="183">
        <f>SUM(I4:I31)</f>
        <v>20000000</v>
      </c>
      <c r="J32" s="317">
        <f>I32/C32</f>
        <v>98.657177161652712</v>
      </c>
      <c r="K32" s="296">
        <f>SUM(K4:K31)</f>
        <v>0.99999999999999967</v>
      </c>
      <c r="L32" s="321">
        <f>SUM(L4:L31)</f>
        <v>0.99999999999999989</v>
      </c>
      <c r="M32" s="309"/>
      <c r="O32" s="286">
        <f>SUM(O4:O31)</f>
        <v>20000000</v>
      </c>
      <c r="P32" s="286">
        <f>SUM(P4:P31)</f>
        <v>0</v>
      </c>
      <c r="Q32" s="287"/>
    </row>
    <row r="33" spans="7:8">
      <c r="G33" s="152"/>
      <c r="H33" s="152"/>
    </row>
  </sheetData>
  <pageMargins left="0.7" right="0.7" top="0.75" bottom="0.75" header="0.3" footer="0.3"/>
  <pageSetup paperSize="5" scale="78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3:H46"/>
  <sheetViews>
    <sheetView zoomScale="110" zoomScaleNormal="110" workbookViewId="0">
      <selection activeCell="D7" sqref="D7"/>
    </sheetView>
  </sheetViews>
  <sheetFormatPr defaultRowHeight="15"/>
  <cols>
    <col min="2" max="2" width="3" style="103" customWidth="1"/>
    <col min="3" max="3" width="98.140625" customWidth="1"/>
    <col min="4" max="4" width="14.85546875" customWidth="1"/>
  </cols>
  <sheetData>
    <row r="3" spans="2:8" ht="19.5" customHeight="1">
      <c r="C3" s="385" t="s">
        <v>121</v>
      </c>
      <c r="D3" s="385"/>
    </row>
    <row r="4" spans="2:8" ht="21.75" customHeight="1">
      <c r="C4" s="385" t="s">
        <v>122</v>
      </c>
      <c r="D4" s="385"/>
    </row>
    <row r="5" spans="2:8" ht="15" customHeight="1">
      <c r="C5" s="104"/>
      <c r="D5" s="104"/>
    </row>
    <row r="6" spans="2:8" ht="31.5" thickBot="1">
      <c r="C6" s="104"/>
      <c r="D6" s="201" t="s">
        <v>225</v>
      </c>
    </row>
    <row r="7" spans="2:8" ht="18.75">
      <c r="B7" s="105">
        <v>1</v>
      </c>
      <c r="C7" s="143" t="s">
        <v>138</v>
      </c>
      <c r="D7" s="111"/>
      <c r="H7" s="106"/>
    </row>
    <row r="8" spans="2:8" ht="37.5">
      <c r="B8" s="105">
        <f>B7+1</f>
        <v>2</v>
      </c>
      <c r="C8" s="144" t="s">
        <v>123</v>
      </c>
      <c r="D8" s="206">
        <f>'Work Florida Data &amp; Initial All'!C88*'Work Florida Data &amp; Initial All'!E84</f>
        <v>65.452879381252117</v>
      </c>
    </row>
    <row r="9" spans="2:8" ht="18.75">
      <c r="B9" s="105">
        <f t="shared" ref="B9:B14" si="0">B8+1</f>
        <v>3</v>
      </c>
      <c r="C9" s="146" t="s">
        <v>124</v>
      </c>
      <c r="D9" s="205"/>
    </row>
    <row r="10" spans="2:8" ht="38.25" thickBot="1">
      <c r="B10" s="105">
        <f t="shared" si="0"/>
        <v>4</v>
      </c>
      <c r="C10" s="145" t="s">
        <v>139</v>
      </c>
      <c r="D10" s="207">
        <f>'Work Florida Data &amp; Initial All'!D88*'Work Florida Data &amp; Initial All'!E84</f>
        <v>43.635252920834745</v>
      </c>
    </row>
    <row r="11" spans="2:8" ht="18.75">
      <c r="B11" s="105">
        <f t="shared" si="0"/>
        <v>5</v>
      </c>
      <c r="C11" s="143" t="s">
        <v>156</v>
      </c>
      <c r="D11" s="208"/>
    </row>
    <row r="12" spans="2:8" ht="75">
      <c r="B12" s="105">
        <f t="shared" si="0"/>
        <v>6</v>
      </c>
      <c r="C12" s="147" t="s">
        <v>140</v>
      </c>
      <c r="D12" s="209">
        <f>'Work Florida Data &amp; Initial All'!E88*'Work Florida Data &amp; Initial All'!E84</f>
        <v>174.54101168333898</v>
      </c>
    </row>
    <row r="13" spans="2:8" ht="18.75">
      <c r="B13" s="105">
        <f t="shared" si="0"/>
        <v>7</v>
      </c>
      <c r="C13" s="149" t="s">
        <v>124</v>
      </c>
      <c r="D13" s="209"/>
    </row>
    <row r="14" spans="2:8" ht="75.75" thickBot="1">
      <c r="B14" s="105">
        <f t="shared" si="0"/>
        <v>8</v>
      </c>
      <c r="C14" s="148" t="s">
        <v>141</v>
      </c>
      <c r="D14" s="210">
        <f>'Work Florida Data &amp; Initial All'!G88*'Work Florida Data &amp; Initial All'!E84</f>
        <v>130.90575876250423</v>
      </c>
    </row>
    <row r="16" spans="2:8">
      <c r="C16" s="16" t="s">
        <v>41</v>
      </c>
    </row>
    <row r="17" spans="3:4" ht="44.25" customHeight="1">
      <c r="C17" s="386" t="s">
        <v>149</v>
      </c>
      <c r="D17" s="387"/>
    </row>
    <row r="41" spans="4:5">
      <c r="D41" s="107">
        <v>46886</v>
      </c>
    </row>
    <row r="42" spans="4:5">
      <c r="D42">
        <v>2112</v>
      </c>
      <c r="E42" t="s">
        <v>125</v>
      </c>
    </row>
    <row r="43" spans="4:5">
      <c r="D43">
        <v>25810</v>
      </c>
    </row>
    <row r="44" spans="4:5">
      <c r="D44">
        <v>8581</v>
      </c>
    </row>
    <row r="45" spans="4:5">
      <c r="D45">
        <f>SUM(D42:D44)</f>
        <v>36503</v>
      </c>
    </row>
    <row r="46" spans="4:5">
      <c r="D46" s="108">
        <f>D45/D41</f>
        <v>0.7785479674103144</v>
      </c>
    </row>
  </sheetData>
  <mergeCells count="3">
    <mergeCell ref="C3:D3"/>
    <mergeCell ref="C4:D4"/>
    <mergeCell ref="C17:D17"/>
  </mergeCells>
  <pageMargins left="0.7" right="0.7" top="0.75" bottom="0.75" header="0.3" footer="0.3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</sheetPr>
  <dimension ref="A1:AW121"/>
  <sheetViews>
    <sheetView showGridLines="0" topLeftCell="A46" zoomScaleNormal="100" zoomScalePageLayoutView="90" workbookViewId="0">
      <selection activeCell="B91" sqref="B91"/>
    </sheetView>
  </sheetViews>
  <sheetFormatPr defaultRowHeight="15"/>
  <cols>
    <col min="1" max="1" width="8.5703125" style="9" customWidth="1"/>
    <col min="2" max="2" width="46.28515625" style="4" bestFit="1" customWidth="1"/>
    <col min="3" max="3" width="27" style="4" customWidth="1"/>
    <col min="4" max="4" width="27.85546875" style="4" customWidth="1"/>
    <col min="5" max="5" width="20.140625" style="4" bestFit="1" customWidth="1" collapsed="1"/>
    <col min="6" max="6" width="30.28515625" style="4" customWidth="1" collapsed="1"/>
    <col min="7" max="7" width="29.140625" style="4" customWidth="1"/>
    <col min="8" max="11" width="23.7109375" style="4" customWidth="1"/>
    <col min="12" max="12" width="22.85546875" style="4" customWidth="1"/>
    <col min="13" max="13" width="23.42578125" style="4" customWidth="1"/>
    <col min="14" max="14" width="20.5703125" style="4" customWidth="1"/>
    <col min="15" max="15" width="22.85546875" style="4" customWidth="1"/>
    <col min="16" max="16" width="28.140625" style="4" customWidth="1"/>
    <col min="17" max="17" width="26.7109375" style="4" customWidth="1"/>
    <col min="18" max="18" width="23.7109375" style="4" customWidth="1" collapsed="1"/>
    <col min="19" max="21" width="23.7109375" style="4" customWidth="1"/>
    <col min="22" max="22" width="20.140625" style="4" customWidth="1"/>
    <col min="23" max="23" width="23" style="4" customWidth="1"/>
    <col min="24" max="24" width="20.140625" style="4" customWidth="1"/>
    <col min="25" max="25" width="22.85546875" style="4" customWidth="1"/>
    <col min="26" max="26" width="30.28515625" style="4" customWidth="1"/>
    <col min="27" max="27" width="29.140625" style="4" customWidth="1"/>
    <col min="28" max="31" width="23.7109375" style="4" customWidth="1"/>
    <col min="32" max="32" width="22.85546875" style="4" customWidth="1"/>
    <col min="33" max="33" width="23.42578125" style="4" customWidth="1"/>
    <col min="34" max="34" width="20.5703125" style="4" customWidth="1"/>
    <col min="35" max="35" width="22.85546875" style="4" customWidth="1"/>
    <col min="36" max="36" width="28.140625" style="4" customWidth="1"/>
    <col min="37" max="37" width="26.7109375" style="4" customWidth="1"/>
    <col min="38" max="41" width="23.7109375" style="4" customWidth="1"/>
    <col min="42" max="42" width="20.140625" style="4" customWidth="1"/>
    <col min="43" max="43" width="23" style="4" customWidth="1"/>
    <col min="44" max="44" width="20.140625" style="4" customWidth="1"/>
    <col min="45" max="45" width="22.85546875" style="4" customWidth="1"/>
    <col min="46" max="46" width="30.28515625" style="4" customWidth="1"/>
    <col min="47" max="47" width="29.140625" style="4" customWidth="1"/>
    <col min="48" max="48" width="9.140625" style="4" collapsed="1"/>
    <col min="49" max="16384" width="9.140625" style="4"/>
  </cols>
  <sheetData>
    <row r="1" spans="1:49" ht="19.5" thickBot="1">
      <c r="A1" s="421" t="s">
        <v>144</v>
      </c>
      <c r="B1" s="421"/>
      <c r="C1" s="421"/>
      <c r="D1" s="421"/>
      <c r="E1" s="421"/>
      <c r="F1" s="421"/>
      <c r="G1" s="421"/>
    </row>
    <row r="2" spans="1:49" ht="15.75" thickBot="1">
      <c r="C2" s="422" t="s">
        <v>248</v>
      </c>
      <c r="D2" s="423"/>
      <c r="E2" s="424" t="s">
        <v>249</v>
      </c>
      <c r="F2" s="425"/>
      <c r="G2" s="426"/>
      <c r="L2" s="10"/>
      <c r="M2" s="10"/>
      <c r="N2" s="10"/>
      <c r="O2" s="10"/>
      <c r="P2" s="10"/>
      <c r="Q2" s="10"/>
      <c r="V2" s="10"/>
      <c r="W2" s="10"/>
      <c r="X2" s="10"/>
      <c r="Y2" s="10"/>
      <c r="Z2" s="10"/>
      <c r="AA2" s="10"/>
      <c r="AF2" s="11"/>
      <c r="AG2" s="11"/>
      <c r="AH2" s="11"/>
      <c r="AI2" s="11"/>
      <c r="AJ2" s="11"/>
      <c r="AK2" s="11"/>
      <c r="AP2" s="11"/>
      <c r="AQ2" s="11"/>
      <c r="AR2" s="11"/>
      <c r="AS2" s="11"/>
      <c r="AT2" s="11"/>
      <c r="AU2" s="11"/>
    </row>
    <row r="3" spans="1:49" ht="15.75" thickBot="1">
      <c r="A3" s="115"/>
      <c r="B3" s="12"/>
      <c r="C3" s="427"/>
      <c r="D3" s="427"/>
      <c r="E3" s="262"/>
      <c r="F3" s="262"/>
      <c r="G3" s="249"/>
      <c r="H3" s="451"/>
      <c r="I3" s="451"/>
      <c r="J3" s="451"/>
      <c r="K3" s="451"/>
      <c r="L3" s="253"/>
      <c r="M3" s="253"/>
      <c r="N3" s="253"/>
      <c r="O3" s="253"/>
      <c r="P3" s="253"/>
      <c r="Q3" s="253"/>
      <c r="R3" s="451"/>
      <c r="S3" s="451"/>
      <c r="T3" s="451"/>
      <c r="U3" s="451"/>
      <c r="V3" s="253"/>
      <c r="W3" s="253"/>
      <c r="X3" s="253"/>
      <c r="Y3" s="253"/>
      <c r="Z3" s="253"/>
      <c r="AA3" s="253"/>
      <c r="AB3" s="451"/>
      <c r="AC3" s="451"/>
      <c r="AD3" s="451"/>
      <c r="AE3" s="451"/>
      <c r="AF3" s="254"/>
      <c r="AG3" s="254"/>
      <c r="AH3" s="254"/>
      <c r="AI3" s="254"/>
      <c r="AJ3" s="254"/>
      <c r="AK3" s="254"/>
      <c r="AL3" s="451"/>
      <c r="AM3" s="451"/>
      <c r="AN3" s="451"/>
      <c r="AO3" s="451"/>
      <c r="AP3" s="254"/>
      <c r="AQ3" s="254"/>
      <c r="AR3" s="254"/>
      <c r="AS3" s="254"/>
      <c r="AT3" s="254"/>
      <c r="AU3" s="254"/>
      <c r="AV3" s="168"/>
      <c r="AW3" s="168"/>
    </row>
    <row r="4" spans="1:49" ht="158.25" customHeight="1">
      <c r="A4" s="115" t="s">
        <v>32</v>
      </c>
      <c r="B4" s="12" t="s">
        <v>31</v>
      </c>
      <c r="C4" s="12" t="s">
        <v>43</v>
      </c>
      <c r="D4" s="12" t="s">
        <v>42</v>
      </c>
      <c r="E4" s="72" t="s">
        <v>270</v>
      </c>
      <c r="F4" s="73" t="s">
        <v>271</v>
      </c>
      <c r="G4" s="74" t="s">
        <v>272</v>
      </c>
      <c r="H4" s="254"/>
      <c r="I4" s="254"/>
      <c r="J4" s="254"/>
      <c r="K4" s="254"/>
      <c r="L4" s="255"/>
      <c r="M4" s="255"/>
      <c r="N4" s="255"/>
      <c r="O4" s="256"/>
      <c r="P4" s="256"/>
      <c r="Q4" s="256"/>
      <c r="R4" s="254"/>
      <c r="S4" s="254"/>
      <c r="T4" s="254"/>
      <c r="U4" s="254"/>
      <c r="V4" s="255"/>
      <c r="W4" s="255"/>
      <c r="X4" s="255"/>
      <c r="Y4" s="256"/>
      <c r="Z4" s="256"/>
      <c r="AA4" s="256"/>
      <c r="AB4" s="255"/>
      <c r="AC4" s="255"/>
      <c r="AD4" s="255"/>
      <c r="AE4" s="255"/>
      <c r="AF4" s="255"/>
      <c r="AG4" s="255"/>
      <c r="AH4" s="255"/>
      <c r="AI4" s="256"/>
      <c r="AJ4" s="256"/>
      <c r="AK4" s="256"/>
      <c r="AL4" s="255"/>
      <c r="AM4" s="255"/>
      <c r="AN4" s="255"/>
      <c r="AO4" s="255"/>
      <c r="AP4" s="255"/>
      <c r="AQ4" s="255"/>
      <c r="AR4" s="255"/>
      <c r="AS4" s="256"/>
      <c r="AT4" s="256"/>
      <c r="AU4" s="256"/>
      <c r="AV4" s="168"/>
      <c r="AW4" s="168"/>
    </row>
    <row r="5" spans="1:49">
      <c r="A5" s="116" t="s">
        <v>44</v>
      </c>
      <c r="B5" s="20" t="s">
        <v>45</v>
      </c>
      <c r="C5" s="322" t="s">
        <v>46</v>
      </c>
      <c r="D5" s="20" t="s">
        <v>47</v>
      </c>
      <c r="E5" s="21" t="s">
        <v>81</v>
      </c>
      <c r="F5" s="21" t="s">
        <v>82</v>
      </c>
      <c r="G5" s="117" t="s">
        <v>83</v>
      </c>
      <c r="H5" s="254"/>
      <c r="I5" s="254"/>
      <c r="J5" s="254"/>
      <c r="K5" s="254"/>
      <c r="L5" s="255"/>
      <c r="M5" s="255"/>
      <c r="N5" s="255"/>
      <c r="O5" s="256"/>
      <c r="P5" s="256"/>
      <c r="Q5" s="256"/>
      <c r="R5" s="254"/>
      <c r="S5" s="254"/>
      <c r="T5" s="254"/>
      <c r="U5" s="254"/>
      <c r="V5" s="255"/>
      <c r="W5" s="255"/>
      <c r="X5" s="255"/>
      <c r="Y5" s="256"/>
      <c r="Z5" s="256"/>
      <c r="AA5" s="256"/>
      <c r="AB5" s="255"/>
      <c r="AC5" s="255"/>
      <c r="AD5" s="255"/>
      <c r="AE5" s="255"/>
      <c r="AF5" s="255"/>
      <c r="AG5" s="255"/>
      <c r="AH5" s="255"/>
      <c r="AI5" s="256"/>
      <c r="AJ5" s="256"/>
      <c r="AK5" s="256"/>
      <c r="AL5" s="255"/>
      <c r="AM5" s="255"/>
      <c r="AN5" s="255"/>
      <c r="AO5" s="255"/>
      <c r="AP5" s="255"/>
      <c r="AQ5" s="255"/>
      <c r="AR5" s="255"/>
      <c r="AS5" s="256"/>
      <c r="AT5" s="256"/>
      <c r="AU5" s="256"/>
      <c r="AV5" s="168"/>
      <c r="AW5" s="168"/>
    </row>
    <row r="6" spans="1:49" s="16" customFormat="1">
      <c r="A6" s="118">
        <v>0</v>
      </c>
      <c r="B6" s="13" t="s">
        <v>28</v>
      </c>
      <c r="C6" s="323">
        <f>SUM(C7:C34)</f>
        <v>17052</v>
      </c>
      <c r="D6" s="14">
        <f>SUM(D7:D34)</f>
        <v>3831</v>
      </c>
      <c r="E6" s="19">
        <f t="shared" ref="E6:G6" si="0">SUM(E7:E34)</f>
        <v>3725</v>
      </c>
      <c r="F6" s="19">
        <f t="shared" si="0"/>
        <v>28641</v>
      </c>
      <c r="G6" s="75">
        <f t="shared" si="0"/>
        <v>8155</v>
      </c>
      <c r="H6" s="257"/>
      <c r="I6" s="257"/>
      <c r="J6" s="257"/>
      <c r="K6" s="257"/>
      <c r="L6" s="258"/>
      <c r="M6" s="258"/>
      <c r="N6" s="258"/>
      <c r="O6" s="258"/>
      <c r="P6" s="258"/>
      <c r="Q6" s="258"/>
      <c r="R6" s="257"/>
      <c r="S6" s="257"/>
      <c r="T6" s="257"/>
      <c r="U6" s="257"/>
      <c r="V6" s="258"/>
      <c r="W6" s="258"/>
      <c r="X6" s="258"/>
      <c r="Y6" s="258"/>
      <c r="Z6" s="258"/>
      <c r="AA6" s="258"/>
      <c r="AB6" s="257"/>
      <c r="AC6" s="257"/>
      <c r="AD6" s="257"/>
      <c r="AE6" s="257"/>
      <c r="AF6" s="258"/>
      <c r="AG6" s="258"/>
      <c r="AH6" s="258"/>
      <c r="AI6" s="258"/>
      <c r="AJ6" s="258"/>
      <c r="AK6" s="258"/>
      <c r="AL6" s="257"/>
      <c r="AM6" s="257"/>
      <c r="AN6" s="257"/>
      <c r="AO6" s="257"/>
      <c r="AP6" s="258"/>
      <c r="AQ6" s="258"/>
      <c r="AR6" s="258"/>
      <c r="AS6" s="258"/>
      <c r="AT6" s="258"/>
      <c r="AU6" s="258"/>
      <c r="AV6" s="259"/>
      <c r="AW6" s="257"/>
    </row>
    <row r="7" spans="1:49">
      <c r="A7" s="119">
        <v>1</v>
      </c>
      <c r="B7" s="15" t="s">
        <v>27</v>
      </c>
      <c r="C7" s="350">
        <v>712</v>
      </c>
      <c r="D7" s="356">
        <v>118</v>
      </c>
      <c r="E7" s="365">
        <v>104</v>
      </c>
      <c r="F7" s="365">
        <v>984</v>
      </c>
      <c r="G7" s="365">
        <v>167</v>
      </c>
      <c r="H7" s="260"/>
      <c r="I7" s="260"/>
      <c r="J7" s="260"/>
      <c r="K7" s="260"/>
      <c r="L7" s="261"/>
      <c r="M7" s="261"/>
      <c r="N7" s="261"/>
      <c r="O7" s="261"/>
      <c r="P7" s="261"/>
      <c r="Q7" s="261"/>
      <c r="R7" s="260"/>
      <c r="S7" s="260"/>
      <c r="T7" s="260"/>
      <c r="U7" s="260"/>
      <c r="V7" s="261"/>
      <c r="W7" s="261"/>
      <c r="X7" s="261"/>
      <c r="Y7" s="261"/>
      <c r="Z7" s="261"/>
      <c r="AA7" s="261"/>
      <c r="AB7" s="260"/>
      <c r="AC7" s="260"/>
      <c r="AD7" s="260"/>
      <c r="AE7" s="260"/>
      <c r="AF7" s="261"/>
      <c r="AG7" s="261"/>
      <c r="AH7" s="261"/>
      <c r="AI7" s="261"/>
      <c r="AJ7" s="261"/>
      <c r="AK7" s="261"/>
      <c r="AL7" s="260"/>
      <c r="AM7" s="260"/>
      <c r="AN7" s="260"/>
      <c r="AO7" s="260"/>
      <c r="AP7" s="261"/>
      <c r="AQ7" s="261"/>
      <c r="AR7" s="261"/>
      <c r="AS7" s="261"/>
      <c r="AT7" s="261"/>
      <c r="AU7" s="261"/>
      <c r="AV7" s="168"/>
      <c r="AW7" s="168"/>
    </row>
    <row r="8" spans="1:49">
      <c r="A8" s="119">
        <v>2</v>
      </c>
      <c r="B8" s="15" t="s">
        <v>26</v>
      </c>
      <c r="C8" s="351">
        <v>1328</v>
      </c>
      <c r="D8" s="357">
        <v>300</v>
      </c>
      <c r="E8" s="365">
        <v>496</v>
      </c>
      <c r="F8" s="365">
        <v>2560</v>
      </c>
      <c r="G8" s="365">
        <v>1067</v>
      </c>
      <c r="H8" s="260"/>
      <c r="I8" s="260"/>
      <c r="J8" s="260"/>
      <c r="K8" s="260"/>
      <c r="L8" s="261"/>
      <c r="M8" s="261"/>
      <c r="N8" s="261"/>
      <c r="O8" s="261"/>
      <c r="P8" s="261"/>
      <c r="Q8" s="261"/>
      <c r="R8" s="260"/>
      <c r="S8" s="260"/>
      <c r="T8" s="260"/>
      <c r="U8" s="260"/>
      <c r="V8" s="261"/>
      <c r="W8" s="261"/>
      <c r="X8" s="261"/>
      <c r="Y8" s="261"/>
      <c r="Z8" s="261"/>
      <c r="AA8" s="261"/>
      <c r="AB8" s="260"/>
      <c r="AC8" s="260"/>
      <c r="AD8" s="260"/>
      <c r="AE8" s="260"/>
      <c r="AF8" s="261"/>
      <c r="AG8" s="261"/>
      <c r="AH8" s="261"/>
      <c r="AI8" s="261"/>
      <c r="AJ8" s="261"/>
      <c r="AK8" s="261"/>
      <c r="AL8" s="260"/>
      <c r="AM8" s="260"/>
      <c r="AN8" s="260"/>
      <c r="AO8" s="260"/>
      <c r="AP8" s="261"/>
      <c r="AQ8" s="261"/>
      <c r="AR8" s="261"/>
      <c r="AS8" s="261"/>
      <c r="AT8" s="261"/>
      <c r="AU8" s="261"/>
      <c r="AV8" s="168"/>
      <c r="AW8" s="168"/>
    </row>
    <row r="9" spans="1:49">
      <c r="A9" s="119">
        <v>3</v>
      </c>
      <c r="B9" s="15" t="s">
        <v>25</v>
      </c>
      <c r="C9" s="351">
        <v>410</v>
      </c>
      <c r="D9" s="357">
        <v>52</v>
      </c>
      <c r="E9" s="365">
        <v>67</v>
      </c>
      <c r="F9" s="365">
        <v>698</v>
      </c>
      <c r="G9" s="365">
        <v>125</v>
      </c>
      <c r="H9" s="260"/>
      <c r="I9" s="260"/>
      <c r="J9" s="260"/>
      <c r="K9" s="260"/>
      <c r="L9" s="261"/>
      <c r="M9" s="261"/>
      <c r="N9" s="261"/>
      <c r="O9" s="261"/>
      <c r="P9" s="261"/>
      <c r="Q9" s="261"/>
      <c r="R9" s="260"/>
      <c r="S9" s="260"/>
      <c r="T9" s="260"/>
      <c r="U9" s="260"/>
      <c r="V9" s="261"/>
      <c r="W9" s="261"/>
      <c r="X9" s="261"/>
      <c r="Y9" s="261"/>
      <c r="Z9" s="261"/>
      <c r="AA9" s="261"/>
      <c r="AB9" s="260"/>
      <c r="AC9" s="260"/>
      <c r="AD9" s="260"/>
      <c r="AE9" s="260"/>
      <c r="AF9" s="261"/>
      <c r="AG9" s="261"/>
      <c r="AH9" s="261"/>
      <c r="AI9" s="261"/>
      <c r="AJ9" s="261"/>
      <c r="AK9" s="261"/>
      <c r="AL9" s="260"/>
      <c r="AM9" s="260"/>
      <c r="AN9" s="260"/>
      <c r="AO9" s="260"/>
      <c r="AP9" s="261"/>
      <c r="AQ9" s="261"/>
      <c r="AR9" s="261"/>
      <c r="AS9" s="261"/>
      <c r="AT9" s="261"/>
      <c r="AU9" s="261"/>
      <c r="AV9" s="168"/>
      <c r="AW9" s="168"/>
    </row>
    <row r="10" spans="1:49">
      <c r="A10" s="119">
        <v>4</v>
      </c>
      <c r="B10" s="15" t="s">
        <v>24</v>
      </c>
      <c r="C10" s="351">
        <v>215</v>
      </c>
      <c r="D10" s="357">
        <v>35</v>
      </c>
      <c r="E10" s="365">
        <v>9</v>
      </c>
      <c r="F10" s="365">
        <v>196</v>
      </c>
      <c r="G10" s="365">
        <v>21</v>
      </c>
      <c r="H10" s="260"/>
      <c r="I10" s="260"/>
      <c r="J10" s="260"/>
      <c r="K10" s="260"/>
      <c r="L10" s="261"/>
      <c r="M10" s="261"/>
      <c r="N10" s="261"/>
      <c r="O10" s="261"/>
      <c r="P10" s="261"/>
      <c r="Q10" s="261"/>
      <c r="R10" s="260"/>
      <c r="S10" s="260"/>
      <c r="T10" s="260"/>
      <c r="U10" s="260"/>
      <c r="V10" s="261"/>
      <c r="W10" s="261"/>
      <c r="X10" s="261"/>
      <c r="Y10" s="261"/>
      <c r="Z10" s="261"/>
      <c r="AA10" s="261"/>
      <c r="AB10" s="260"/>
      <c r="AC10" s="260"/>
      <c r="AD10" s="260"/>
      <c r="AE10" s="260"/>
      <c r="AF10" s="261"/>
      <c r="AG10" s="261"/>
      <c r="AH10" s="261"/>
      <c r="AI10" s="261"/>
      <c r="AJ10" s="261"/>
      <c r="AK10" s="261"/>
      <c r="AL10" s="260"/>
      <c r="AM10" s="260"/>
      <c r="AN10" s="260"/>
      <c r="AO10" s="260"/>
      <c r="AP10" s="261"/>
      <c r="AQ10" s="261"/>
      <c r="AR10" s="261"/>
      <c r="AS10" s="261"/>
      <c r="AT10" s="261"/>
      <c r="AU10" s="261"/>
      <c r="AV10" s="168"/>
      <c r="AW10" s="168"/>
    </row>
    <row r="11" spans="1:49">
      <c r="A11" s="119">
        <v>5</v>
      </c>
      <c r="B11" s="15" t="s">
        <v>23</v>
      </c>
      <c r="C11" s="351">
        <v>751</v>
      </c>
      <c r="D11" s="357">
        <v>120</v>
      </c>
      <c r="E11" s="365">
        <v>65</v>
      </c>
      <c r="F11" s="365">
        <v>1119</v>
      </c>
      <c r="G11" s="365">
        <v>150</v>
      </c>
      <c r="H11" s="260"/>
      <c r="I11" s="260"/>
      <c r="J11" s="260"/>
      <c r="K11" s="260"/>
      <c r="L11" s="261"/>
      <c r="M11" s="261"/>
      <c r="N11" s="261"/>
      <c r="O11" s="261"/>
      <c r="P11" s="261"/>
      <c r="Q11" s="261"/>
      <c r="R11" s="260"/>
      <c r="S11" s="260"/>
      <c r="T11" s="260"/>
      <c r="U11" s="260"/>
      <c r="V11" s="261"/>
      <c r="W11" s="261"/>
      <c r="X11" s="261"/>
      <c r="Y11" s="261"/>
      <c r="Z11" s="261"/>
      <c r="AA11" s="261"/>
      <c r="AB11" s="260"/>
      <c r="AC11" s="260"/>
      <c r="AD11" s="260"/>
      <c r="AE11" s="260"/>
      <c r="AF11" s="261"/>
      <c r="AG11" s="261"/>
      <c r="AH11" s="261"/>
      <c r="AI11" s="261"/>
      <c r="AJ11" s="261"/>
      <c r="AK11" s="261"/>
      <c r="AL11" s="260"/>
      <c r="AM11" s="260"/>
      <c r="AN11" s="260"/>
      <c r="AO11" s="260"/>
      <c r="AP11" s="261"/>
      <c r="AQ11" s="261"/>
      <c r="AR11" s="261"/>
      <c r="AS11" s="261"/>
      <c r="AT11" s="261"/>
      <c r="AU11" s="261"/>
      <c r="AV11" s="168"/>
      <c r="AW11" s="168"/>
    </row>
    <row r="12" spans="1:49">
      <c r="A12" s="119">
        <v>6</v>
      </c>
      <c r="B12" s="15" t="s">
        <v>22</v>
      </c>
      <c r="C12" s="351">
        <v>522</v>
      </c>
      <c r="D12" s="357">
        <v>109</v>
      </c>
      <c r="E12" s="365">
        <v>38</v>
      </c>
      <c r="F12" s="365">
        <v>850</v>
      </c>
      <c r="G12" s="365">
        <v>70</v>
      </c>
      <c r="H12" s="260"/>
      <c r="I12" s="260"/>
      <c r="J12" s="260"/>
      <c r="K12" s="260"/>
      <c r="L12" s="261"/>
      <c r="M12" s="261"/>
      <c r="N12" s="261"/>
      <c r="O12" s="261"/>
      <c r="P12" s="261"/>
      <c r="Q12" s="261"/>
      <c r="R12" s="260"/>
      <c r="S12" s="260"/>
      <c r="T12" s="260"/>
      <c r="U12" s="260"/>
      <c r="V12" s="261"/>
      <c r="W12" s="261"/>
      <c r="X12" s="261"/>
      <c r="Y12" s="261"/>
      <c r="Z12" s="261"/>
      <c r="AA12" s="261"/>
      <c r="AB12" s="260"/>
      <c r="AC12" s="260"/>
      <c r="AD12" s="260"/>
      <c r="AE12" s="260"/>
      <c r="AF12" s="261"/>
      <c r="AG12" s="261"/>
      <c r="AH12" s="261"/>
      <c r="AI12" s="261"/>
      <c r="AJ12" s="261"/>
      <c r="AK12" s="261"/>
      <c r="AL12" s="260"/>
      <c r="AM12" s="260"/>
      <c r="AN12" s="260"/>
      <c r="AO12" s="260"/>
      <c r="AP12" s="261"/>
      <c r="AQ12" s="261"/>
      <c r="AR12" s="261"/>
      <c r="AS12" s="261"/>
      <c r="AT12" s="261"/>
      <c r="AU12" s="261"/>
      <c r="AV12" s="168"/>
      <c r="AW12" s="168"/>
    </row>
    <row r="13" spans="1:49">
      <c r="A13" s="119">
        <v>7</v>
      </c>
      <c r="B13" s="15" t="s">
        <v>21</v>
      </c>
      <c r="C13" s="351">
        <v>1358</v>
      </c>
      <c r="D13" s="357">
        <v>281</v>
      </c>
      <c r="E13" s="365">
        <v>130</v>
      </c>
      <c r="F13" s="365">
        <v>1694</v>
      </c>
      <c r="G13" s="365">
        <v>273</v>
      </c>
      <c r="H13" s="260"/>
      <c r="I13" s="260"/>
      <c r="J13" s="260"/>
      <c r="K13" s="260"/>
      <c r="L13" s="261"/>
      <c r="M13" s="261"/>
      <c r="N13" s="261"/>
      <c r="O13" s="261"/>
      <c r="P13" s="261"/>
      <c r="Q13" s="261"/>
      <c r="R13" s="260"/>
      <c r="S13" s="260"/>
      <c r="T13" s="260"/>
      <c r="U13" s="260"/>
      <c r="V13" s="261"/>
      <c r="W13" s="261"/>
      <c r="X13" s="261"/>
      <c r="Y13" s="261"/>
      <c r="Z13" s="261"/>
      <c r="AA13" s="261"/>
      <c r="AB13" s="260"/>
      <c r="AC13" s="260"/>
      <c r="AD13" s="260"/>
      <c r="AE13" s="260"/>
      <c r="AF13" s="261"/>
      <c r="AG13" s="261"/>
      <c r="AH13" s="261"/>
      <c r="AI13" s="261"/>
      <c r="AJ13" s="261"/>
      <c r="AK13" s="261"/>
      <c r="AL13" s="260"/>
      <c r="AM13" s="260"/>
      <c r="AN13" s="260"/>
      <c r="AO13" s="260"/>
      <c r="AP13" s="261"/>
      <c r="AQ13" s="261"/>
      <c r="AR13" s="261"/>
      <c r="AS13" s="261"/>
      <c r="AT13" s="261"/>
      <c r="AU13" s="261"/>
      <c r="AV13" s="168"/>
      <c r="AW13" s="168"/>
    </row>
    <row r="14" spans="1:49">
      <c r="A14" s="119">
        <v>8</v>
      </c>
      <c r="B14" s="15" t="s">
        <v>20</v>
      </c>
      <c r="C14" s="351">
        <v>76</v>
      </c>
      <c r="D14" s="357">
        <v>25</v>
      </c>
      <c r="E14" s="365">
        <v>7</v>
      </c>
      <c r="F14" s="365">
        <v>121</v>
      </c>
      <c r="G14" s="365">
        <v>19</v>
      </c>
      <c r="H14" s="260"/>
      <c r="I14" s="260"/>
      <c r="J14" s="260"/>
      <c r="K14" s="260"/>
      <c r="L14" s="261"/>
      <c r="M14" s="261"/>
      <c r="N14" s="261"/>
      <c r="O14" s="261"/>
      <c r="P14" s="261"/>
      <c r="Q14" s="261"/>
      <c r="R14" s="260"/>
      <c r="S14" s="260"/>
      <c r="T14" s="260"/>
      <c r="U14" s="260"/>
      <c r="V14" s="261"/>
      <c r="W14" s="261"/>
      <c r="X14" s="261"/>
      <c r="Y14" s="261"/>
      <c r="Z14" s="261"/>
      <c r="AA14" s="261"/>
      <c r="AB14" s="260"/>
      <c r="AC14" s="260"/>
      <c r="AD14" s="260"/>
      <c r="AE14" s="260"/>
      <c r="AF14" s="261"/>
      <c r="AG14" s="261"/>
      <c r="AH14" s="261"/>
      <c r="AI14" s="261"/>
      <c r="AJ14" s="261"/>
      <c r="AK14" s="261"/>
      <c r="AL14" s="260"/>
      <c r="AM14" s="260"/>
      <c r="AN14" s="260"/>
      <c r="AO14" s="260"/>
      <c r="AP14" s="261"/>
      <c r="AQ14" s="261"/>
      <c r="AR14" s="261"/>
      <c r="AS14" s="261"/>
      <c r="AT14" s="261"/>
      <c r="AU14" s="261"/>
      <c r="AV14" s="168"/>
      <c r="AW14" s="168"/>
    </row>
    <row r="15" spans="1:49">
      <c r="A15" s="119">
        <v>9</v>
      </c>
      <c r="B15" s="15" t="s">
        <v>19</v>
      </c>
      <c r="C15" s="351">
        <v>222</v>
      </c>
      <c r="D15" s="357">
        <v>50</v>
      </c>
      <c r="E15" s="365">
        <v>18</v>
      </c>
      <c r="F15" s="365">
        <v>373</v>
      </c>
      <c r="G15" s="365">
        <v>47</v>
      </c>
      <c r="H15" s="260"/>
      <c r="I15" s="260"/>
      <c r="J15" s="260"/>
      <c r="K15" s="260"/>
      <c r="L15" s="261"/>
      <c r="M15" s="261"/>
      <c r="N15" s="261"/>
      <c r="O15" s="261"/>
      <c r="P15" s="261"/>
      <c r="Q15" s="261"/>
      <c r="R15" s="260"/>
      <c r="S15" s="260"/>
      <c r="T15" s="260"/>
      <c r="U15" s="260"/>
      <c r="V15" s="261"/>
      <c r="W15" s="261"/>
      <c r="X15" s="261"/>
      <c r="Y15" s="261"/>
      <c r="Z15" s="261"/>
      <c r="AA15" s="261"/>
      <c r="AB15" s="260"/>
      <c r="AC15" s="260"/>
      <c r="AD15" s="260"/>
      <c r="AE15" s="260"/>
      <c r="AF15" s="261"/>
      <c r="AG15" s="261"/>
      <c r="AH15" s="261"/>
      <c r="AI15" s="261"/>
      <c r="AJ15" s="261"/>
      <c r="AK15" s="261"/>
      <c r="AL15" s="260"/>
      <c r="AM15" s="260"/>
      <c r="AN15" s="260"/>
      <c r="AO15" s="260"/>
      <c r="AP15" s="261"/>
      <c r="AQ15" s="261"/>
      <c r="AR15" s="261"/>
      <c r="AS15" s="261"/>
      <c r="AT15" s="261"/>
      <c r="AU15" s="261"/>
      <c r="AV15" s="168"/>
      <c r="AW15" s="168"/>
    </row>
    <row r="16" spans="1:49">
      <c r="A16" s="119">
        <v>10</v>
      </c>
      <c r="B16" s="15" t="s">
        <v>18</v>
      </c>
      <c r="C16" s="351">
        <v>435</v>
      </c>
      <c r="D16" s="357">
        <v>139</v>
      </c>
      <c r="E16" s="365">
        <v>119</v>
      </c>
      <c r="F16" s="365">
        <v>1402</v>
      </c>
      <c r="G16" s="365">
        <v>223</v>
      </c>
      <c r="H16" s="260"/>
      <c r="I16" s="260"/>
      <c r="J16" s="260"/>
      <c r="K16" s="260"/>
      <c r="L16" s="261"/>
      <c r="M16" s="261"/>
      <c r="N16" s="261"/>
      <c r="O16" s="261"/>
      <c r="P16" s="261"/>
      <c r="Q16" s="261"/>
      <c r="R16" s="260"/>
      <c r="S16" s="260"/>
      <c r="T16" s="260"/>
      <c r="U16" s="260"/>
      <c r="V16" s="261"/>
      <c r="W16" s="261"/>
      <c r="X16" s="261"/>
      <c r="Y16" s="261"/>
      <c r="Z16" s="261"/>
      <c r="AA16" s="261"/>
      <c r="AB16" s="260"/>
      <c r="AC16" s="260"/>
      <c r="AD16" s="260"/>
      <c r="AE16" s="260"/>
      <c r="AF16" s="261"/>
      <c r="AG16" s="261"/>
      <c r="AH16" s="261"/>
      <c r="AI16" s="261"/>
      <c r="AJ16" s="261"/>
      <c r="AK16" s="261"/>
      <c r="AL16" s="260"/>
      <c r="AM16" s="260"/>
      <c r="AN16" s="260"/>
      <c r="AO16" s="260"/>
      <c r="AP16" s="261"/>
      <c r="AQ16" s="261"/>
      <c r="AR16" s="261"/>
      <c r="AS16" s="261"/>
      <c r="AT16" s="261"/>
      <c r="AU16" s="261"/>
      <c r="AV16" s="168"/>
      <c r="AW16" s="168"/>
    </row>
    <row r="17" spans="1:49">
      <c r="A17" s="119">
        <v>11</v>
      </c>
      <c r="B17" s="15" t="s">
        <v>17</v>
      </c>
      <c r="C17" s="351">
        <v>953</v>
      </c>
      <c r="D17" s="357">
        <v>189</v>
      </c>
      <c r="E17" s="365">
        <v>83</v>
      </c>
      <c r="F17" s="365">
        <v>1216</v>
      </c>
      <c r="G17" s="365">
        <v>307</v>
      </c>
      <c r="H17" s="260"/>
      <c r="I17" s="260"/>
      <c r="J17" s="260"/>
      <c r="K17" s="260"/>
      <c r="L17" s="261"/>
      <c r="M17" s="261"/>
      <c r="N17" s="261"/>
      <c r="O17" s="261"/>
      <c r="P17" s="261"/>
      <c r="Q17" s="261"/>
      <c r="R17" s="260"/>
      <c r="S17" s="260"/>
      <c r="T17" s="260"/>
      <c r="U17" s="260"/>
      <c r="V17" s="261"/>
      <c r="W17" s="261"/>
      <c r="X17" s="261"/>
      <c r="Y17" s="261"/>
      <c r="Z17" s="261"/>
      <c r="AA17" s="261"/>
      <c r="AB17" s="260"/>
      <c r="AC17" s="260"/>
      <c r="AD17" s="260"/>
      <c r="AE17" s="260"/>
      <c r="AF17" s="261"/>
      <c r="AG17" s="261"/>
      <c r="AH17" s="261"/>
      <c r="AI17" s="261"/>
      <c r="AJ17" s="261"/>
      <c r="AK17" s="261"/>
      <c r="AL17" s="260"/>
      <c r="AM17" s="260"/>
      <c r="AN17" s="260"/>
      <c r="AO17" s="260"/>
      <c r="AP17" s="261"/>
      <c r="AQ17" s="261"/>
      <c r="AR17" s="261"/>
      <c r="AS17" s="261"/>
      <c r="AT17" s="261"/>
      <c r="AU17" s="261"/>
      <c r="AV17" s="168"/>
      <c r="AW17" s="168"/>
    </row>
    <row r="18" spans="1:49">
      <c r="A18" s="119">
        <v>12</v>
      </c>
      <c r="B18" s="15" t="s">
        <v>16</v>
      </c>
      <c r="C18" s="351">
        <v>244</v>
      </c>
      <c r="D18" s="357">
        <v>30</v>
      </c>
      <c r="E18" s="365">
        <v>16</v>
      </c>
      <c r="F18" s="365">
        <v>421</v>
      </c>
      <c r="G18" s="365">
        <v>54</v>
      </c>
      <c r="H18" s="260"/>
      <c r="I18" s="260"/>
      <c r="J18" s="260"/>
      <c r="K18" s="260"/>
      <c r="L18" s="261"/>
      <c r="M18" s="261"/>
      <c r="N18" s="261"/>
      <c r="O18" s="261"/>
      <c r="P18" s="261"/>
      <c r="Q18" s="261"/>
      <c r="R18" s="260"/>
      <c r="S18" s="260"/>
      <c r="T18" s="260"/>
      <c r="U18" s="260"/>
      <c r="V18" s="261"/>
      <c r="W18" s="261"/>
      <c r="X18" s="261"/>
      <c r="Y18" s="261"/>
      <c r="Z18" s="261"/>
      <c r="AA18" s="261"/>
      <c r="AB18" s="260"/>
      <c r="AC18" s="260"/>
      <c r="AD18" s="260"/>
      <c r="AE18" s="260"/>
      <c r="AF18" s="261"/>
      <c r="AG18" s="261"/>
      <c r="AH18" s="261"/>
      <c r="AI18" s="261"/>
      <c r="AJ18" s="261"/>
      <c r="AK18" s="261"/>
      <c r="AL18" s="260"/>
      <c r="AM18" s="260"/>
      <c r="AN18" s="260"/>
      <c r="AO18" s="260"/>
      <c r="AP18" s="261"/>
      <c r="AQ18" s="261"/>
      <c r="AR18" s="261"/>
      <c r="AS18" s="261"/>
      <c r="AT18" s="261"/>
      <c r="AU18" s="261"/>
      <c r="AV18" s="168"/>
      <c r="AW18" s="168"/>
    </row>
    <row r="19" spans="1:49">
      <c r="A19" s="119">
        <v>13</v>
      </c>
      <c r="B19" s="15" t="s">
        <v>15</v>
      </c>
      <c r="C19" s="351">
        <v>102</v>
      </c>
      <c r="D19" s="357">
        <v>14</v>
      </c>
      <c r="E19" s="365">
        <v>23</v>
      </c>
      <c r="F19" s="365">
        <v>154</v>
      </c>
      <c r="G19" s="365">
        <v>28</v>
      </c>
      <c r="H19" s="260"/>
      <c r="I19" s="260"/>
      <c r="J19" s="260"/>
      <c r="K19" s="260"/>
      <c r="L19" s="261"/>
      <c r="M19" s="261"/>
      <c r="N19" s="261"/>
      <c r="O19" s="261"/>
      <c r="P19" s="261"/>
      <c r="Q19" s="261"/>
      <c r="R19" s="260"/>
      <c r="S19" s="260"/>
      <c r="T19" s="260"/>
      <c r="U19" s="260"/>
      <c r="V19" s="261"/>
      <c r="W19" s="261"/>
      <c r="X19" s="261"/>
      <c r="Y19" s="261"/>
      <c r="Z19" s="261"/>
      <c r="AA19" s="261"/>
      <c r="AB19" s="260"/>
      <c r="AC19" s="260"/>
      <c r="AD19" s="260"/>
      <c r="AE19" s="260"/>
      <c r="AF19" s="261"/>
      <c r="AG19" s="261"/>
      <c r="AH19" s="261"/>
      <c r="AI19" s="261"/>
      <c r="AJ19" s="261"/>
      <c r="AK19" s="261"/>
      <c r="AL19" s="260"/>
      <c r="AM19" s="260"/>
      <c r="AN19" s="260"/>
      <c r="AO19" s="260"/>
      <c r="AP19" s="261"/>
      <c r="AQ19" s="261"/>
      <c r="AR19" s="261"/>
      <c r="AS19" s="261"/>
      <c r="AT19" s="261"/>
      <c r="AU19" s="261"/>
      <c r="AV19" s="168"/>
      <c r="AW19" s="168"/>
    </row>
    <row r="20" spans="1:49">
      <c r="A20" s="119">
        <v>14</v>
      </c>
      <c r="B20" s="15" t="s">
        <v>14</v>
      </c>
      <c r="C20" s="351">
        <v>334</v>
      </c>
      <c r="D20" s="357">
        <v>55</v>
      </c>
      <c r="E20" s="365">
        <v>23</v>
      </c>
      <c r="F20" s="365">
        <v>410</v>
      </c>
      <c r="G20" s="365">
        <v>49</v>
      </c>
      <c r="H20" s="260"/>
      <c r="I20" s="260"/>
      <c r="J20" s="260"/>
      <c r="K20" s="260"/>
      <c r="L20" s="261"/>
      <c r="M20" s="261"/>
      <c r="N20" s="261"/>
      <c r="O20" s="261"/>
      <c r="P20" s="261"/>
      <c r="Q20" s="261"/>
      <c r="R20" s="260"/>
      <c r="S20" s="260"/>
      <c r="T20" s="260"/>
      <c r="U20" s="260"/>
      <c r="V20" s="261"/>
      <c r="W20" s="261"/>
      <c r="X20" s="261"/>
      <c r="Y20" s="261"/>
      <c r="Z20" s="261"/>
      <c r="AA20" s="261"/>
      <c r="AB20" s="260"/>
      <c r="AC20" s="260"/>
      <c r="AD20" s="260"/>
      <c r="AE20" s="260"/>
      <c r="AF20" s="261"/>
      <c r="AG20" s="261"/>
      <c r="AH20" s="261"/>
      <c r="AI20" s="261"/>
      <c r="AJ20" s="261"/>
      <c r="AK20" s="261"/>
      <c r="AL20" s="260"/>
      <c r="AM20" s="260"/>
      <c r="AN20" s="260"/>
      <c r="AO20" s="260"/>
      <c r="AP20" s="261"/>
      <c r="AQ20" s="261"/>
      <c r="AR20" s="261"/>
      <c r="AS20" s="261"/>
      <c r="AT20" s="261"/>
      <c r="AU20" s="261"/>
      <c r="AV20" s="168"/>
      <c r="AW20" s="168"/>
    </row>
    <row r="21" spans="1:49">
      <c r="A21" s="119">
        <v>15</v>
      </c>
      <c r="B21" s="15" t="s">
        <v>13</v>
      </c>
      <c r="C21" s="351">
        <v>2523</v>
      </c>
      <c r="D21" s="357">
        <v>637</v>
      </c>
      <c r="E21" s="365">
        <v>835</v>
      </c>
      <c r="F21" s="365">
        <v>3383</v>
      </c>
      <c r="G21" s="365">
        <v>1591</v>
      </c>
      <c r="H21" s="260"/>
      <c r="I21" s="260"/>
      <c r="J21" s="260"/>
      <c r="K21" s="260"/>
      <c r="L21" s="261"/>
      <c r="M21" s="261"/>
      <c r="N21" s="261"/>
      <c r="O21" s="261"/>
      <c r="P21" s="261"/>
      <c r="Q21" s="261"/>
      <c r="R21" s="260"/>
      <c r="S21" s="260"/>
      <c r="T21" s="260"/>
      <c r="U21" s="260"/>
      <c r="V21" s="261"/>
      <c r="W21" s="261"/>
      <c r="X21" s="261"/>
      <c r="Y21" s="261"/>
      <c r="Z21" s="261"/>
      <c r="AA21" s="261"/>
      <c r="AB21" s="260"/>
      <c r="AC21" s="260"/>
      <c r="AD21" s="260"/>
      <c r="AE21" s="260"/>
      <c r="AF21" s="261"/>
      <c r="AG21" s="261"/>
      <c r="AH21" s="261"/>
      <c r="AI21" s="261"/>
      <c r="AJ21" s="261"/>
      <c r="AK21" s="261"/>
      <c r="AL21" s="260"/>
      <c r="AM21" s="260"/>
      <c r="AN21" s="260"/>
      <c r="AO21" s="260"/>
      <c r="AP21" s="261"/>
      <c r="AQ21" s="261"/>
      <c r="AR21" s="261"/>
      <c r="AS21" s="261"/>
      <c r="AT21" s="261"/>
      <c r="AU21" s="261"/>
      <c r="AV21" s="168"/>
      <c r="AW21" s="168"/>
    </row>
    <row r="22" spans="1:49">
      <c r="A22" s="119">
        <v>16</v>
      </c>
      <c r="B22" s="15" t="s">
        <v>12</v>
      </c>
      <c r="C22" s="351">
        <v>72</v>
      </c>
      <c r="D22" s="357">
        <v>11</v>
      </c>
      <c r="E22" s="365">
        <v>10</v>
      </c>
      <c r="F22" s="365">
        <v>131</v>
      </c>
      <c r="G22" s="365">
        <v>25</v>
      </c>
      <c r="H22" s="260"/>
      <c r="I22" s="260"/>
      <c r="J22" s="260"/>
      <c r="K22" s="260"/>
      <c r="L22" s="261"/>
      <c r="M22" s="261"/>
      <c r="N22" s="261"/>
      <c r="O22" s="261"/>
      <c r="P22" s="261"/>
      <c r="Q22" s="261"/>
      <c r="R22" s="260"/>
      <c r="S22" s="260"/>
      <c r="T22" s="260"/>
      <c r="U22" s="260"/>
      <c r="V22" s="261"/>
      <c r="W22" s="261"/>
      <c r="X22" s="261"/>
      <c r="Y22" s="261"/>
      <c r="Z22" s="261"/>
      <c r="AA22" s="261"/>
      <c r="AB22" s="260"/>
      <c r="AC22" s="260"/>
      <c r="AD22" s="260"/>
      <c r="AE22" s="260"/>
      <c r="AF22" s="261"/>
      <c r="AG22" s="261"/>
      <c r="AH22" s="261"/>
      <c r="AI22" s="261"/>
      <c r="AJ22" s="261"/>
      <c r="AK22" s="261"/>
      <c r="AL22" s="260"/>
      <c r="AM22" s="260"/>
      <c r="AN22" s="260"/>
      <c r="AO22" s="260"/>
      <c r="AP22" s="261"/>
      <c r="AQ22" s="261"/>
      <c r="AR22" s="261"/>
      <c r="AS22" s="261"/>
      <c r="AT22" s="261"/>
      <c r="AU22" s="261"/>
      <c r="AV22" s="168"/>
      <c r="AW22" s="168"/>
    </row>
    <row r="23" spans="1:49">
      <c r="A23" s="119">
        <v>17</v>
      </c>
      <c r="B23" s="15" t="s">
        <v>11</v>
      </c>
      <c r="C23" s="351">
        <v>229</v>
      </c>
      <c r="D23" s="357">
        <v>37</v>
      </c>
      <c r="E23" s="365">
        <v>27</v>
      </c>
      <c r="F23" s="365">
        <v>293</v>
      </c>
      <c r="G23" s="365">
        <v>62</v>
      </c>
      <c r="H23" s="260"/>
      <c r="I23" s="260"/>
      <c r="J23" s="260"/>
      <c r="K23" s="260"/>
      <c r="L23" s="261"/>
      <c r="M23" s="261"/>
      <c r="N23" s="261"/>
      <c r="O23" s="261"/>
      <c r="P23" s="261"/>
      <c r="Q23" s="261"/>
      <c r="R23" s="260"/>
      <c r="S23" s="260"/>
      <c r="T23" s="260"/>
      <c r="U23" s="260"/>
      <c r="V23" s="261"/>
      <c r="W23" s="261"/>
      <c r="X23" s="261"/>
      <c r="Y23" s="261"/>
      <c r="Z23" s="261"/>
      <c r="AA23" s="261"/>
      <c r="AB23" s="260"/>
      <c r="AC23" s="260"/>
      <c r="AD23" s="260"/>
      <c r="AE23" s="260"/>
      <c r="AF23" s="261"/>
      <c r="AG23" s="261"/>
      <c r="AH23" s="261"/>
      <c r="AI23" s="261"/>
      <c r="AJ23" s="261"/>
      <c r="AK23" s="261"/>
      <c r="AL23" s="260"/>
      <c r="AM23" s="260"/>
      <c r="AN23" s="260"/>
      <c r="AO23" s="260"/>
      <c r="AP23" s="261"/>
      <c r="AQ23" s="261"/>
      <c r="AR23" s="261"/>
      <c r="AS23" s="261"/>
      <c r="AT23" s="261"/>
      <c r="AU23" s="261"/>
      <c r="AV23" s="168"/>
      <c r="AW23" s="168"/>
    </row>
    <row r="24" spans="1:49">
      <c r="A24" s="119">
        <v>18</v>
      </c>
      <c r="B24" s="15" t="s">
        <v>10</v>
      </c>
      <c r="C24" s="351">
        <v>737</v>
      </c>
      <c r="D24" s="357">
        <v>184</v>
      </c>
      <c r="E24" s="365">
        <v>109</v>
      </c>
      <c r="F24" s="365">
        <v>1545</v>
      </c>
      <c r="G24" s="365">
        <v>270</v>
      </c>
      <c r="H24" s="260"/>
      <c r="I24" s="260"/>
      <c r="J24" s="260"/>
      <c r="K24" s="260"/>
      <c r="L24" s="261"/>
      <c r="M24" s="261"/>
      <c r="N24" s="261"/>
      <c r="O24" s="261"/>
      <c r="P24" s="261"/>
      <c r="Q24" s="261"/>
      <c r="R24" s="260"/>
      <c r="S24" s="260"/>
      <c r="T24" s="260"/>
      <c r="U24" s="260"/>
      <c r="V24" s="261"/>
      <c r="W24" s="261"/>
      <c r="X24" s="261"/>
      <c r="Y24" s="261"/>
      <c r="Z24" s="261"/>
      <c r="AA24" s="261"/>
      <c r="AB24" s="260"/>
      <c r="AC24" s="260"/>
      <c r="AD24" s="260"/>
      <c r="AE24" s="260"/>
      <c r="AF24" s="261"/>
      <c r="AG24" s="261"/>
      <c r="AH24" s="261"/>
      <c r="AI24" s="261"/>
      <c r="AJ24" s="261"/>
      <c r="AK24" s="261"/>
      <c r="AL24" s="260"/>
      <c r="AM24" s="260"/>
      <c r="AN24" s="260"/>
      <c r="AO24" s="260"/>
      <c r="AP24" s="261"/>
      <c r="AQ24" s="261"/>
      <c r="AR24" s="261"/>
      <c r="AS24" s="261"/>
      <c r="AT24" s="261"/>
      <c r="AU24" s="261"/>
      <c r="AV24" s="168"/>
      <c r="AW24" s="168"/>
    </row>
    <row r="25" spans="1:49">
      <c r="A25" s="119">
        <v>19</v>
      </c>
      <c r="B25" s="15" t="s">
        <v>9</v>
      </c>
      <c r="C25" s="351">
        <v>309</v>
      </c>
      <c r="D25" s="357">
        <v>99</v>
      </c>
      <c r="E25" s="365">
        <v>29</v>
      </c>
      <c r="F25" s="365">
        <v>654</v>
      </c>
      <c r="G25" s="365">
        <v>95</v>
      </c>
      <c r="H25" s="260"/>
      <c r="I25" s="260"/>
      <c r="J25" s="260"/>
      <c r="K25" s="260"/>
      <c r="L25" s="261"/>
      <c r="M25" s="261"/>
      <c r="N25" s="261"/>
      <c r="O25" s="261"/>
      <c r="P25" s="261"/>
      <c r="Q25" s="261"/>
      <c r="R25" s="260"/>
      <c r="S25" s="260"/>
      <c r="T25" s="260"/>
      <c r="U25" s="260"/>
      <c r="V25" s="261"/>
      <c r="W25" s="261"/>
      <c r="X25" s="261"/>
      <c r="Y25" s="261"/>
      <c r="Z25" s="261"/>
      <c r="AA25" s="261"/>
      <c r="AB25" s="260"/>
      <c r="AC25" s="260"/>
      <c r="AD25" s="260"/>
      <c r="AE25" s="260"/>
      <c r="AF25" s="261"/>
      <c r="AG25" s="261"/>
      <c r="AH25" s="261"/>
      <c r="AI25" s="261"/>
      <c r="AJ25" s="261"/>
      <c r="AK25" s="261"/>
      <c r="AL25" s="260"/>
      <c r="AM25" s="260"/>
      <c r="AN25" s="260"/>
      <c r="AO25" s="260"/>
      <c r="AP25" s="261"/>
      <c r="AQ25" s="261"/>
      <c r="AR25" s="261"/>
      <c r="AS25" s="261"/>
      <c r="AT25" s="261"/>
      <c r="AU25" s="261"/>
      <c r="AV25" s="168"/>
      <c r="AW25" s="168"/>
    </row>
    <row r="26" spans="1:49">
      <c r="A26" s="119">
        <v>20</v>
      </c>
      <c r="B26" s="15" t="s">
        <v>8</v>
      </c>
      <c r="C26" s="351">
        <v>407</v>
      </c>
      <c r="D26" s="357">
        <v>54</v>
      </c>
      <c r="E26" s="365">
        <v>75</v>
      </c>
      <c r="F26" s="365">
        <v>673</v>
      </c>
      <c r="G26" s="365">
        <v>144</v>
      </c>
      <c r="H26" s="260"/>
      <c r="I26" s="260"/>
      <c r="J26" s="260"/>
      <c r="K26" s="260"/>
      <c r="L26" s="261"/>
      <c r="M26" s="261"/>
      <c r="N26" s="261"/>
      <c r="O26" s="261"/>
      <c r="P26" s="261"/>
      <c r="Q26" s="261"/>
      <c r="R26" s="260"/>
      <c r="S26" s="260"/>
      <c r="T26" s="260"/>
      <c r="U26" s="260"/>
      <c r="V26" s="261"/>
      <c r="W26" s="261"/>
      <c r="X26" s="261"/>
      <c r="Y26" s="261"/>
      <c r="Z26" s="261"/>
      <c r="AA26" s="261"/>
      <c r="AB26" s="260"/>
      <c r="AC26" s="260"/>
      <c r="AD26" s="260"/>
      <c r="AE26" s="260"/>
      <c r="AF26" s="261"/>
      <c r="AG26" s="261"/>
      <c r="AH26" s="261"/>
      <c r="AI26" s="261"/>
      <c r="AJ26" s="261"/>
      <c r="AK26" s="261"/>
      <c r="AL26" s="260"/>
      <c r="AM26" s="260"/>
      <c r="AN26" s="260"/>
      <c r="AO26" s="260"/>
      <c r="AP26" s="261"/>
      <c r="AQ26" s="261"/>
      <c r="AR26" s="261"/>
      <c r="AS26" s="261"/>
      <c r="AT26" s="261"/>
      <c r="AU26" s="261"/>
      <c r="AV26" s="168"/>
      <c r="AW26" s="168"/>
    </row>
    <row r="27" spans="1:49">
      <c r="A27" s="119">
        <v>21</v>
      </c>
      <c r="B27" s="15" t="s">
        <v>7</v>
      </c>
      <c r="C27" s="351">
        <v>444</v>
      </c>
      <c r="D27" s="357">
        <v>106</v>
      </c>
      <c r="E27" s="365">
        <v>32</v>
      </c>
      <c r="F27" s="365">
        <v>833</v>
      </c>
      <c r="G27" s="365">
        <v>47</v>
      </c>
      <c r="H27" s="260"/>
      <c r="I27" s="260"/>
      <c r="J27" s="260"/>
      <c r="K27" s="260"/>
      <c r="L27" s="261"/>
      <c r="M27" s="261"/>
      <c r="N27" s="261"/>
      <c r="O27" s="261"/>
      <c r="P27" s="261"/>
      <c r="Q27" s="261"/>
      <c r="R27" s="260"/>
      <c r="S27" s="260"/>
      <c r="T27" s="260"/>
      <c r="U27" s="260"/>
      <c r="V27" s="261"/>
      <c r="W27" s="261"/>
      <c r="X27" s="261"/>
      <c r="Y27" s="261"/>
      <c r="Z27" s="261"/>
      <c r="AA27" s="261"/>
      <c r="AB27" s="260"/>
      <c r="AC27" s="260"/>
      <c r="AD27" s="260"/>
      <c r="AE27" s="260"/>
      <c r="AF27" s="261"/>
      <c r="AG27" s="261"/>
      <c r="AH27" s="261"/>
      <c r="AI27" s="261"/>
      <c r="AJ27" s="261"/>
      <c r="AK27" s="261"/>
      <c r="AL27" s="260"/>
      <c r="AM27" s="260"/>
      <c r="AN27" s="260"/>
      <c r="AO27" s="260"/>
      <c r="AP27" s="261"/>
      <c r="AQ27" s="261"/>
      <c r="AR27" s="261"/>
      <c r="AS27" s="261"/>
      <c r="AT27" s="261"/>
      <c r="AU27" s="261"/>
      <c r="AV27" s="168"/>
      <c r="AW27" s="168"/>
    </row>
    <row r="28" spans="1:49">
      <c r="A28" s="119">
        <v>22</v>
      </c>
      <c r="B28" s="15" t="s">
        <v>6</v>
      </c>
      <c r="C28" s="351">
        <v>204</v>
      </c>
      <c r="D28" s="357">
        <v>44</v>
      </c>
      <c r="E28" s="365">
        <v>22</v>
      </c>
      <c r="F28" s="365">
        <v>362</v>
      </c>
      <c r="G28" s="365">
        <v>77</v>
      </c>
      <c r="H28" s="260"/>
      <c r="I28" s="260"/>
      <c r="J28" s="260"/>
      <c r="K28" s="260"/>
      <c r="L28" s="261"/>
      <c r="M28" s="261"/>
      <c r="N28" s="261"/>
      <c r="O28" s="261"/>
      <c r="P28" s="261"/>
      <c r="Q28" s="261"/>
      <c r="R28" s="260"/>
      <c r="S28" s="260"/>
      <c r="T28" s="260"/>
      <c r="U28" s="260"/>
      <c r="V28" s="261"/>
      <c r="W28" s="261"/>
      <c r="X28" s="261"/>
      <c r="Y28" s="261"/>
      <c r="Z28" s="261"/>
      <c r="AA28" s="261"/>
      <c r="AB28" s="260"/>
      <c r="AC28" s="260"/>
      <c r="AD28" s="260"/>
      <c r="AE28" s="260"/>
      <c r="AF28" s="261"/>
      <c r="AG28" s="261"/>
      <c r="AH28" s="261"/>
      <c r="AI28" s="261"/>
      <c r="AJ28" s="261"/>
      <c r="AK28" s="261"/>
      <c r="AL28" s="260"/>
      <c r="AM28" s="260"/>
      <c r="AN28" s="260"/>
      <c r="AO28" s="260"/>
      <c r="AP28" s="261"/>
      <c r="AQ28" s="261"/>
      <c r="AR28" s="261"/>
      <c r="AS28" s="261"/>
      <c r="AT28" s="261"/>
      <c r="AU28" s="261"/>
      <c r="AV28" s="168"/>
      <c r="AW28" s="168"/>
    </row>
    <row r="29" spans="1:49">
      <c r="A29" s="119">
        <v>23</v>
      </c>
      <c r="B29" s="15" t="s">
        <v>5</v>
      </c>
      <c r="C29" s="351">
        <v>1269</v>
      </c>
      <c r="D29" s="357">
        <v>375</v>
      </c>
      <c r="E29" s="365">
        <v>167</v>
      </c>
      <c r="F29" s="365">
        <v>2026</v>
      </c>
      <c r="G29" s="365">
        <v>289</v>
      </c>
      <c r="H29" s="260"/>
      <c r="I29" s="260"/>
      <c r="J29" s="260"/>
      <c r="K29" s="260"/>
      <c r="L29" s="261"/>
      <c r="M29" s="261"/>
      <c r="N29" s="261"/>
      <c r="O29" s="261"/>
      <c r="P29" s="261"/>
      <c r="Q29" s="261"/>
      <c r="R29" s="260"/>
      <c r="S29" s="260"/>
      <c r="T29" s="260"/>
      <c r="U29" s="260"/>
      <c r="V29" s="261"/>
      <c r="W29" s="261"/>
      <c r="X29" s="261"/>
      <c r="Y29" s="261"/>
      <c r="Z29" s="261"/>
      <c r="AA29" s="261"/>
      <c r="AB29" s="260"/>
      <c r="AC29" s="260"/>
      <c r="AD29" s="260"/>
      <c r="AE29" s="260"/>
      <c r="AF29" s="261"/>
      <c r="AG29" s="261"/>
      <c r="AH29" s="261"/>
      <c r="AI29" s="261"/>
      <c r="AJ29" s="261"/>
      <c r="AK29" s="261"/>
      <c r="AL29" s="260"/>
      <c r="AM29" s="260"/>
      <c r="AN29" s="260"/>
      <c r="AO29" s="260"/>
      <c r="AP29" s="261"/>
      <c r="AQ29" s="261"/>
      <c r="AR29" s="261"/>
      <c r="AS29" s="261"/>
      <c r="AT29" s="261"/>
      <c r="AU29" s="261"/>
      <c r="AV29" s="168"/>
      <c r="AW29" s="168"/>
    </row>
    <row r="30" spans="1:49">
      <c r="A30" s="119">
        <v>24</v>
      </c>
      <c r="B30" s="15" t="s">
        <v>4</v>
      </c>
      <c r="C30" s="351">
        <v>459</v>
      </c>
      <c r="D30" s="357">
        <v>105</v>
      </c>
      <c r="E30" s="365">
        <v>59</v>
      </c>
      <c r="F30" s="365">
        <v>714</v>
      </c>
      <c r="G30" s="365">
        <v>92</v>
      </c>
      <c r="H30" s="260"/>
      <c r="I30" s="260"/>
      <c r="J30" s="260"/>
      <c r="K30" s="260"/>
      <c r="L30" s="261"/>
      <c r="M30" s="261"/>
      <c r="N30" s="261"/>
      <c r="O30" s="261"/>
      <c r="P30" s="261"/>
      <c r="Q30" s="261"/>
      <c r="R30" s="260"/>
      <c r="S30" s="260"/>
      <c r="T30" s="260"/>
      <c r="U30" s="260"/>
      <c r="V30" s="261"/>
      <c r="W30" s="261"/>
      <c r="X30" s="261"/>
      <c r="Y30" s="261"/>
      <c r="Z30" s="261"/>
      <c r="AA30" s="261"/>
      <c r="AB30" s="260"/>
      <c r="AC30" s="260"/>
      <c r="AD30" s="260"/>
      <c r="AE30" s="260"/>
      <c r="AF30" s="261"/>
      <c r="AG30" s="261"/>
      <c r="AH30" s="261"/>
      <c r="AI30" s="261"/>
      <c r="AJ30" s="261"/>
      <c r="AK30" s="261"/>
      <c r="AL30" s="260"/>
      <c r="AM30" s="260"/>
      <c r="AN30" s="260"/>
      <c r="AO30" s="260"/>
      <c r="AP30" s="261"/>
      <c r="AQ30" s="261"/>
      <c r="AR30" s="261"/>
      <c r="AS30" s="261"/>
      <c r="AT30" s="261"/>
      <c r="AU30" s="261"/>
      <c r="AV30" s="168"/>
      <c r="AW30" s="168"/>
    </row>
    <row r="31" spans="1:49">
      <c r="A31" s="119">
        <v>25</v>
      </c>
      <c r="B31" s="15" t="s">
        <v>3</v>
      </c>
      <c r="C31" s="351">
        <v>935</v>
      </c>
      <c r="D31" s="357">
        <v>257</v>
      </c>
      <c r="E31" s="365">
        <v>302</v>
      </c>
      <c r="F31" s="365">
        <v>1704</v>
      </c>
      <c r="G31" s="365">
        <v>746</v>
      </c>
      <c r="H31" s="260"/>
      <c r="I31" s="260"/>
      <c r="J31" s="260"/>
      <c r="K31" s="260"/>
      <c r="L31" s="261"/>
      <c r="M31" s="261"/>
      <c r="N31" s="261"/>
      <c r="O31" s="261"/>
      <c r="P31" s="261"/>
      <c r="Q31" s="261"/>
      <c r="R31" s="260"/>
      <c r="S31" s="260"/>
      <c r="T31" s="260"/>
      <c r="U31" s="260"/>
      <c r="V31" s="261"/>
      <c r="W31" s="261"/>
      <c r="X31" s="261"/>
      <c r="Y31" s="261"/>
      <c r="Z31" s="261"/>
      <c r="AA31" s="261"/>
      <c r="AB31" s="260"/>
      <c r="AC31" s="260"/>
      <c r="AD31" s="260"/>
      <c r="AE31" s="260"/>
      <c r="AF31" s="261"/>
      <c r="AG31" s="261"/>
      <c r="AH31" s="261"/>
      <c r="AI31" s="261"/>
      <c r="AJ31" s="261"/>
      <c r="AK31" s="261"/>
      <c r="AL31" s="260"/>
      <c r="AM31" s="260"/>
      <c r="AN31" s="260"/>
      <c r="AO31" s="260"/>
      <c r="AP31" s="261"/>
      <c r="AQ31" s="261"/>
      <c r="AR31" s="261"/>
      <c r="AS31" s="261"/>
      <c r="AT31" s="261"/>
      <c r="AU31" s="261"/>
      <c r="AV31" s="168"/>
      <c r="AW31" s="168"/>
    </row>
    <row r="32" spans="1:49">
      <c r="A32" s="119">
        <v>26</v>
      </c>
      <c r="B32" s="15" t="s">
        <v>2</v>
      </c>
      <c r="C32" s="351">
        <v>190</v>
      </c>
      <c r="D32" s="357">
        <v>32</v>
      </c>
      <c r="E32" s="365">
        <v>8</v>
      </c>
      <c r="F32" s="365">
        <v>211</v>
      </c>
      <c r="G32" s="365">
        <v>41</v>
      </c>
      <c r="H32" s="260"/>
      <c r="I32" s="260"/>
      <c r="J32" s="260"/>
      <c r="K32" s="260"/>
      <c r="L32" s="261"/>
      <c r="M32" s="261"/>
      <c r="N32" s="261"/>
      <c r="O32" s="261"/>
      <c r="P32" s="261"/>
      <c r="Q32" s="261"/>
      <c r="R32" s="260"/>
      <c r="S32" s="260"/>
      <c r="T32" s="260"/>
      <c r="U32" s="260"/>
      <c r="V32" s="261"/>
      <c r="W32" s="261"/>
      <c r="X32" s="261"/>
      <c r="Y32" s="261"/>
      <c r="Z32" s="261"/>
      <c r="AA32" s="261"/>
      <c r="AB32" s="260"/>
      <c r="AC32" s="260"/>
      <c r="AD32" s="260"/>
      <c r="AE32" s="260"/>
      <c r="AF32" s="261"/>
      <c r="AG32" s="261"/>
      <c r="AH32" s="261"/>
      <c r="AI32" s="261"/>
      <c r="AJ32" s="261"/>
      <c r="AK32" s="261"/>
      <c r="AL32" s="260"/>
      <c r="AM32" s="260"/>
      <c r="AN32" s="260"/>
      <c r="AO32" s="260"/>
      <c r="AP32" s="261"/>
      <c r="AQ32" s="261"/>
      <c r="AR32" s="261"/>
      <c r="AS32" s="261"/>
      <c r="AT32" s="261"/>
      <c r="AU32" s="261"/>
      <c r="AV32" s="168"/>
      <c r="AW32" s="168"/>
    </row>
    <row r="33" spans="1:49">
      <c r="A33" s="119">
        <v>27</v>
      </c>
      <c r="B33" s="15" t="s">
        <v>1</v>
      </c>
      <c r="C33" s="351">
        <v>89</v>
      </c>
      <c r="D33" s="357">
        <v>28</v>
      </c>
      <c r="E33" s="365">
        <v>21</v>
      </c>
      <c r="F33" s="365">
        <v>671</v>
      </c>
      <c r="G33" s="365">
        <v>56</v>
      </c>
      <c r="H33" s="260"/>
      <c r="I33" s="260"/>
      <c r="J33" s="260"/>
      <c r="K33" s="260"/>
      <c r="L33" s="261"/>
      <c r="M33" s="261"/>
      <c r="N33" s="261"/>
      <c r="O33" s="261"/>
      <c r="P33" s="261"/>
      <c r="Q33" s="261"/>
      <c r="R33" s="260"/>
      <c r="S33" s="260"/>
      <c r="T33" s="260"/>
      <c r="U33" s="260"/>
      <c r="V33" s="261"/>
      <c r="W33" s="261"/>
      <c r="X33" s="261"/>
      <c r="Y33" s="261"/>
      <c r="Z33" s="261"/>
      <c r="AA33" s="261"/>
      <c r="AB33" s="260"/>
      <c r="AC33" s="260"/>
      <c r="AD33" s="260"/>
      <c r="AE33" s="260"/>
      <c r="AF33" s="261"/>
      <c r="AG33" s="261"/>
      <c r="AH33" s="261"/>
      <c r="AI33" s="261"/>
      <c r="AJ33" s="261"/>
      <c r="AK33" s="261"/>
      <c r="AL33" s="260"/>
      <c r="AM33" s="260"/>
      <c r="AN33" s="260"/>
      <c r="AO33" s="260"/>
      <c r="AP33" s="261"/>
      <c r="AQ33" s="261"/>
      <c r="AR33" s="261"/>
      <c r="AS33" s="261"/>
      <c r="AT33" s="261"/>
      <c r="AU33" s="261"/>
      <c r="AV33" s="168"/>
      <c r="AW33" s="168"/>
    </row>
    <row r="34" spans="1:49" ht="15.75" thickBot="1">
      <c r="A34" s="120">
        <v>28</v>
      </c>
      <c r="B34" s="121" t="s">
        <v>0</v>
      </c>
      <c r="C34" s="352">
        <v>1523</v>
      </c>
      <c r="D34" s="358">
        <v>345</v>
      </c>
      <c r="E34" s="365">
        <v>831</v>
      </c>
      <c r="F34" s="365">
        <v>3243</v>
      </c>
      <c r="G34" s="365">
        <v>2020</v>
      </c>
      <c r="H34" s="260"/>
      <c r="I34" s="260"/>
      <c r="J34" s="260"/>
      <c r="K34" s="260"/>
      <c r="L34" s="261"/>
      <c r="M34" s="261"/>
      <c r="N34" s="261"/>
      <c r="O34" s="261"/>
      <c r="P34" s="261"/>
      <c r="Q34" s="261"/>
      <c r="R34" s="260"/>
      <c r="S34" s="260"/>
      <c r="T34" s="260"/>
      <c r="U34" s="260"/>
      <c r="V34" s="261"/>
      <c r="W34" s="261"/>
      <c r="X34" s="261"/>
      <c r="Y34" s="261"/>
      <c r="Z34" s="261"/>
      <c r="AA34" s="261"/>
      <c r="AB34" s="260"/>
      <c r="AC34" s="260"/>
      <c r="AD34" s="260"/>
      <c r="AE34" s="260"/>
      <c r="AF34" s="261"/>
      <c r="AG34" s="261"/>
      <c r="AH34" s="261"/>
      <c r="AI34" s="261"/>
      <c r="AJ34" s="261"/>
      <c r="AK34" s="261"/>
      <c r="AL34" s="260"/>
      <c r="AM34" s="260"/>
      <c r="AN34" s="260"/>
      <c r="AO34" s="260"/>
      <c r="AP34" s="261"/>
      <c r="AQ34" s="261"/>
      <c r="AR34" s="261"/>
      <c r="AS34" s="261"/>
      <c r="AT34" s="261"/>
      <c r="AU34" s="261"/>
      <c r="AV34" s="168"/>
      <c r="AW34" s="168"/>
    </row>
    <row r="35" spans="1:49" ht="23.25" customHeight="1">
      <c r="B35" s="150" t="s">
        <v>155</v>
      </c>
    </row>
    <row r="36" spans="1:49" ht="31.5" customHeight="1">
      <c r="B36" s="428" t="s">
        <v>143</v>
      </c>
      <c r="C36" s="429"/>
      <c r="D36" s="429"/>
      <c r="E36" s="429"/>
      <c r="F36" s="429"/>
      <c r="G36" s="429"/>
    </row>
    <row r="37" spans="1:49">
      <c r="B37" s="17"/>
    </row>
    <row r="38" spans="1:49">
      <c r="B38" s="17"/>
    </row>
    <row r="39" spans="1:49" ht="21">
      <c r="A39" s="411" t="s">
        <v>223</v>
      </c>
      <c r="B39" s="411"/>
      <c r="C39" s="411"/>
      <c r="D39" s="411"/>
      <c r="E39" s="411"/>
      <c r="F39" s="411"/>
      <c r="G39" s="411"/>
      <c r="H39" s="411"/>
      <c r="I39" s="411"/>
      <c r="J39"/>
      <c r="K39"/>
      <c r="L39"/>
    </row>
    <row r="40" spans="1:49">
      <c r="A40" s="1"/>
      <c r="B40"/>
      <c r="C40"/>
      <c r="D40"/>
      <c r="E40"/>
      <c r="F40"/>
      <c r="G40"/>
      <c r="H40"/>
      <c r="I40"/>
      <c r="J40"/>
      <c r="K40"/>
      <c r="L40"/>
    </row>
    <row r="41" spans="1:49" ht="15.75">
      <c r="A41" s="1"/>
      <c r="B41" s="68" t="s">
        <v>63</v>
      </c>
      <c r="C41" s="101">
        <f>'Incentive Fund Amts'!C7</f>
        <v>8000000</v>
      </c>
      <c r="D41" s="68" t="s">
        <v>77</v>
      </c>
      <c r="E41" s="86">
        <f>C41/H78</f>
        <v>43.635252920834745</v>
      </c>
      <c r="F41"/>
      <c r="G41"/>
      <c r="H41"/>
      <c r="I41"/>
      <c r="J41"/>
      <c r="K41"/>
      <c r="L41"/>
    </row>
    <row r="42" spans="1:49" ht="15.75" thickBot="1">
      <c r="A42" s="1"/>
      <c r="B42"/>
      <c r="C42"/>
      <c r="D42"/>
      <c r="E42"/>
      <c r="F42"/>
      <c r="G42"/>
      <c r="H42"/>
      <c r="I42"/>
      <c r="J42"/>
      <c r="K42"/>
      <c r="L42"/>
    </row>
    <row r="43" spans="1:49">
      <c r="A43" s="1"/>
      <c r="B43"/>
      <c r="C43" s="415" t="s">
        <v>79</v>
      </c>
      <c r="D43" s="416"/>
      <c r="E43" s="415" t="s">
        <v>80</v>
      </c>
      <c r="F43" s="430"/>
      <c r="G43" s="416"/>
      <c r="H43"/>
      <c r="I43"/>
      <c r="J43"/>
      <c r="K43"/>
      <c r="L43"/>
    </row>
    <row r="44" spans="1:49">
      <c r="A44" s="1"/>
      <c r="B44"/>
      <c r="C44" s="32" t="s">
        <v>68</v>
      </c>
      <c r="D44" s="36" t="s">
        <v>69</v>
      </c>
      <c r="E44" s="32" t="s">
        <v>84</v>
      </c>
      <c r="F44" s="33" t="s">
        <v>85</v>
      </c>
      <c r="G44" s="76" t="s">
        <v>86</v>
      </c>
      <c r="H44"/>
      <c r="I44"/>
      <c r="J44"/>
      <c r="K44"/>
      <c r="L44"/>
      <c r="AF44" s="5"/>
      <c r="AG44" s="5"/>
      <c r="AH44" s="5"/>
      <c r="AI44" s="5"/>
      <c r="AJ44" s="5"/>
      <c r="AK44" s="5"/>
      <c r="AP44" s="5"/>
      <c r="AQ44" s="5"/>
    </row>
    <row r="45" spans="1:49" ht="15.75" thickBot="1">
      <c r="A45" s="1"/>
      <c r="B45" s="27" t="s">
        <v>57</v>
      </c>
      <c r="C45" s="81">
        <v>1.5</v>
      </c>
      <c r="D45" s="82">
        <v>1</v>
      </c>
      <c r="E45" s="81">
        <v>4</v>
      </c>
      <c r="F45" s="83">
        <v>4</v>
      </c>
      <c r="G45" s="84">
        <v>3</v>
      </c>
      <c r="H45"/>
      <c r="I45"/>
      <c r="J45"/>
      <c r="K45"/>
      <c r="L45"/>
      <c r="AF45" s="5"/>
      <c r="AG45" s="6"/>
      <c r="AH45" s="6"/>
      <c r="AI45" s="6"/>
      <c r="AJ45" s="6"/>
      <c r="AK45" s="6"/>
      <c r="AP45" s="6"/>
      <c r="AQ45" s="6"/>
    </row>
    <row r="46" spans="1:49" ht="15.75" thickBot="1">
      <c r="A46" s="1"/>
      <c r="B46" s="310" t="s">
        <v>242</v>
      </c>
      <c r="C46" s="312">
        <f>C45*$E$41</f>
        <v>65.452879381252117</v>
      </c>
      <c r="D46" s="312">
        <f t="shared" ref="D46:G46" si="1">D45*$E$41</f>
        <v>43.635252920834745</v>
      </c>
      <c r="E46" s="312">
        <f t="shared" si="1"/>
        <v>174.54101168333898</v>
      </c>
      <c r="F46" s="312">
        <f t="shared" si="1"/>
        <v>174.54101168333898</v>
      </c>
      <c r="G46" s="312">
        <f t="shared" si="1"/>
        <v>130.90575876250423</v>
      </c>
      <c r="H46"/>
      <c r="I46"/>
      <c r="J46"/>
      <c r="K46"/>
      <c r="L46"/>
      <c r="AF46" s="5"/>
      <c r="AG46" s="6"/>
      <c r="AH46" s="6"/>
      <c r="AI46" s="6"/>
      <c r="AJ46" s="6"/>
      <c r="AK46" s="6"/>
      <c r="AP46" s="6"/>
      <c r="AQ46" s="6"/>
    </row>
    <row r="47" spans="1:49" ht="16.5" customHeight="1" thickBot="1">
      <c r="A47" s="1"/>
      <c r="B47"/>
      <c r="C47" s="431" t="s">
        <v>78</v>
      </c>
      <c r="D47" s="432"/>
      <c r="E47" s="433" t="s">
        <v>87</v>
      </c>
      <c r="F47" s="434"/>
      <c r="G47" s="435"/>
      <c r="H47"/>
      <c r="I47"/>
      <c r="J47"/>
      <c r="K47"/>
      <c r="L47"/>
      <c r="AF47" s="18"/>
    </row>
    <row r="48" spans="1:49" ht="15.75" customHeight="1" thickBot="1">
      <c r="A48" s="440"/>
      <c r="B48" s="442"/>
      <c r="C48" s="437" t="s">
        <v>266</v>
      </c>
      <c r="D48" s="438"/>
      <c r="E48" s="388" t="s">
        <v>273</v>
      </c>
      <c r="F48" s="389"/>
      <c r="G48" s="436"/>
      <c r="H48" s="122"/>
      <c r="I48" s="123"/>
      <c r="J48"/>
      <c r="K48"/>
      <c r="L48"/>
      <c r="M48" s="5"/>
      <c r="N48" s="5"/>
      <c r="O48" s="5"/>
      <c r="P48" s="5"/>
      <c r="Q48" s="5"/>
      <c r="V48" s="5"/>
      <c r="W48" s="5"/>
    </row>
    <row r="49" spans="1:23" ht="120.75" thickBot="1">
      <c r="A49" s="383" t="s">
        <v>32</v>
      </c>
      <c r="B49" s="384" t="s">
        <v>31</v>
      </c>
      <c r="C49" s="23" t="s">
        <v>146</v>
      </c>
      <c r="D49" s="24" t="s">
        <v>145</v>
      </c>
      <c r="E49" s="49" t="s">
        <v>274</v>
      </c>
      <c r="F49" s="78" t="s">
        <v>148</v>
      </c>
      <c r="G49" s="77" t="s">
        <v>147</v>
      </c>
      <c r="H49" s="132" t="s">
        <v>72</v>
      </c>
      <c r="I49" s="80" t="s">
        <v>142</v>
      </c>
      <c r="J49"/>
      <c r="K49"/>
      <c r="L49"/>
      <c r="M49" s="6"/>
      <c r="N49" s="6"/>
      <c r="O49" s="6"/>
      <c r="P49" s="6"/>
      <c r="Q49" s="6"/>
      <c r="V49" s="6"/>
      <c r="W49" s="6"/>
    </row>
    <row r="50" spans="1:23" ht="15.75">
      <c r="A50" s="127">
        <v>1</v>
      </c>
      <c r="B50" s="128" t="s">
        <v>27</v>
      </c>
      <c r="C50" s="40">
        <f>C$45*C7</f>
        <v>1068</v>
      </c>
      <c r="D50" s="40">
        <f>D$45*D7</f>
        <v>118</v>
      </c>
      <c r="E50" s="40">
        <f>E$45*E7</f>
        <v>416</v>
      </c>
      <c r="F50" s="40">
        <f>F$45*F7</f>
        <v>3936</v>
      </c>
      <c r="G50" s="250">
        <f>G$45*G7</f>
        <v>501</v>
      </c>
      <c r="H50" s="133">
        <f t="shared" ref="H50:H77" si="2">SUM(C50:G50)</f>
        <v>6039</v>
      </c>
      <c r="I50" s="129">
        <f>H50/$H$78</f>
        <v>3.2939161548615127E-2</v>
      </c>
      <c r="J50"/>
      <c r="K50" s="59"/>
      <c r="L50" s="59"/>
      <c r="M50" s="6"/>
      <c r="N50" s="6"/>
      <c r="O50" s="6"/>
      <c r="P50" s="6"/>
      <c r="Q50" s="6"/>
      <c r="V50" s="6"/>
      <c r="W50" s="6"/>
    </row>
    <row r="51" spans="1:23" ht="15.75">
      <c r="A51" s="64">
        <v>2</v>
      </c>
      <c r="B51" s="60" t="s">
        <v>26</v>
      </c>
      <c r="C51" s="40">
        <f t="shared" ref="C51:C77" si="3">C$45*C8</f>
        <v>1992</v>
      </c>
      <c r="D51" s="40">
        <f t="shared" ref="D51:G51" si="4">D$45*D8</f>
        <v>300</v>
      </c>
      <c r="E51" s="40">
        <f t="shared" si="4"/>
        <v>1984</v>
      </c>
      <c r="F51" s="40">
        <f t="shared" si="4"/>
        <v>10240</v>
      </c>
      <c r="G51" s="251">
        <f t="shared" si="4"/>
        <v>3201</v>
      </c>
      <c r="H51" s="133">
        <f t="shared" si="2"/>
        <v>17717</v>
      </c>
      <c r="I51" s="129">
        <f t="shared" ref="I51:I77" si="5">H51/$H$78</f>
        <v>9.6635721999803637E-2</v>
      </c>
      <c r="J51"/>
      <c r="K51" s="59"/>
      <c r="L51" s="59"/>
    </row>
    <row r="52" spans="1:23" ht="15.75">
      <c r="A52" s="64">
        <v>3</v>
      </c>
      <c r="B52" s="60" t="s">
        <v>25</v>
      </c>
      <c r="C52" s="40">
        <f t="shared" si="3"/>
        <v>615</v>
      </c>
      <c r="D52" s="40">
        <f t="shared" ref="D52:G52" si="6">D$45*D9</f>
        <v>52</v>
      </c>
      <c r="E52" s="40">
        <f t="shared" si="6"/>
        <v>268</v>
      </c>
      <c r="F52" s="40">
        <f t="shared" si="6"/>
        <v>2792</v>
      </c>
      <c r="G52" s="251">
        <f t="shared" si="6"/>
        <v>375</v>
      </c>
      <c r="H52" s="133">
        <f t="shared" si="2"/>
        <v>4102</v>
      </c>
      <c r="I52" s="129">
        <f t="shared" si="5"/>
        <v>2.2373975935158014E-2</v>
      </c>
      <c r="J52"/>
      <c r="K52" s="59"/>
      <c r="L52" s="59"/>
    </row>
    <row r="53" spans="1:23" ht="15.75">
      <c r="A53" s="64">
        <v>4</v>
      </c>
      <c r="B53" s="60" t="s">
        <v>24</v>
      </c>
      <c r="C53" s="40">
        <f t="shared" si="3"/>
        <v>322.5</v>
      </c>
      <c r="D53" s="40">
        <f t="shared" ref="D53:G53" si="7">D$45*D10</f>
        <v>35</v>
      </c>
      <c r="E53" s="40">
        <f t="shared" si="7"/>
        <v>36</v>
      </c>
      <c r="F53" s="40">
        <f t="shared" si="7"/>
        <v>784</v>
      </c>
      <c r="G53" s="251">
        <f t="shared" si="7"/>
        <v>63</v>
      </c>
      <c r="H53" s="133">
        <f t="shared" si="2"/>
        <v>1240.5</v>
      </c>
      <c r="I53" s="129">
        <f t="shared" si="5"/>
        <v>6.7661914060369371E-3</v>
      </c>
      <c r="J53"/>
      <c r="K53" s="59"/>
      <c r="L53" s="59"/>
    </row>
    <row r="54" spans="1:23" ht="15.75">
      <c r="A54" s="64">
        <v>5</v>
      </c>
      <c r="B54" s="60" t="s">
        <v>23</v>
      </c>
      <c r="C54" s="40">
        <f t="shared" si="3"/>
        <v>1126.5</v>
      </c>
      <c r="D54" s="40">
        <f t="shared" ref="D54:G54" si="8">D$45*D11</f>
        <v>120</v>
      </c>
      <c r="E54" s="40">
        <f t="shared" si="8"/>
        <v>260</v>
      </c>
      <c r="F54" s="40">
        <f t="shared" si="8"/>
        <v>4476</v>
      </c>
      <c r="G54" s="251">
        <f t="shared" si="8"/>
        <v>450</v>
      </c>
      <c r="H54" s="133">
        <f t="shared" si="2"/>
        <v>6432.5</v>
      </c>
      <c r="I54" s="129">
        <f t="shared" si="5"/>
        <v>3.5085470551658685E-2</v>
      </c>
      <c r="J54"/>
      <c r="K54" s="59"/>
      <c r="L54" s="59"/>
    </row>
    <row r="55" spans="1:23" ht="15.75">
      <c r="A55" s="64">
        <v>6</v>
      </c>
      <c r="B55" s="60" t="s">
        <v>22</v>
      </c>
      <c r="C55" s="40">
        <f t="shared" si="3"/>
        <v>783</v>
      </c>
      <c r="D55" s="40">
        <f t="shared" ref="D55:G55" si="9">D$45*D12</f>
        <v>109</v>
      </c>
      <c r="E55" s="40">
        <f t="shared" si="9"/>
        <v>152</v>
      </c>
      <c r="F55" s="40">
        <f t="shared" si="9"/>
        <v>3400</v>
      </c>
      <c r="G55" s="251">
        <f t="shared" si="9"/>
        <v>210</v>
      </c>
      <c r="H55" s="133">
        <f t="shared" si="2"/>
        <v>4654</v>
      </c>
      <c r="I55" s="129">
        <f t="shared" si="5"/>
        <v>2.5384808386695611E-2</v>
      </c>
      <c r="J55"/>
      <c r="K55" s="59"/>
      <c r="L55" s="59"/>
    </row>
    <row r="56" spans="1:23" ht="15.75">
      <c r="A56" s="64">
        <v>7</v>
      </c>
      <c r="B56" s="60" t="s">
        <v>21</v>
      </c>
      <c r="C56" s="40">
        <f t="shared" si="3"/>
        <v>2037</v>
      </c>
      <c r="D56" s="40">
        <f t="shared" ref="D56:G56" si="10">D$45*D13</f>
        <v>281</v>
      </c>
      <c r="E56" s="40">
        <f t="shared" si="10"/>
        <v>520</v>
      </c>
      <c r="F56" s="40">
        <f t="shared" si="10"/>
        <v>6776</v>
      </c>
      <c r="G56" s="251">
        <f t="shared" si="10"/>
        <v>819</v>
      </c>
      <c r="H56" s="133">
        <f t="shared" si="2"/>
        <v>10433</v>
      </c>
      <c r="I56" s="129">
        <f t="shared" si="5"/>
        <v>5.6905824215383607E-2</v>
      </c>
      <c r="J56"/>
      <c r="K56" s="59"/>
      <c r="L56" s="59"/>
    </row>
    <row r="57" spans="1:23" ht="15.75">
      <c r="A57" s="64">
        <v>8</v>
      </c>
      <c r="B57" s="60" t="s">
        <v>20</v>
      </c>
      <c r="C57" s="40">
        <f t="shared" si="3"/>
        <v>114</v>
      </c>
      <c r="D57" s="40">
        <f t="shared" ref="D57:G57" si="11">D$45*D14</f>
        <v>25</v>
      </c>
      <c r="E57" s="40">
        <f t="shared" si="11"/>
        <v>28</v>
      </c>
      <c r="F57" s="40">
        <f t="shared" si="11"/>
        <v>484</v>
      </c>
      <c r="G57" s="251">
        <f t="shared" si="11"/>
        <v>57</v>
      </c>
      <c r="H57" s="133">
        <f t="shared" si="2"/>
        <v>708</v>
      </c>
      <c r="I57" s="129">
        <f t="shared" si="5"/>
        <v>3.8617198834938748E-3</v>
      </c>
      <c r="J57"/>
      <c r="K57" s="59"/>
      <c r="L57" s="59"/>
    </row>
    <row r="58" spans="1:23" ht="15.75">
      <c r="A58" s="64">
        <v>9</v>
      </c>
      <c r="B58" s="60" t="s">
        <v>19</v>
      </c>
      <c r="C58" s="40">
        <f t="shared" si="3"/>
        <v>333</v>
      </c>
      <c r="D58" s="40">
        <f t="shared" ref="D58:G58" si="12">D$45*D15</f>
        <v>50</v>
      </c>
      <c r="E58" s="40">
        <f t="shared" si="12"/>
        <v>72</v>
      </c>
      <c r="F58" s="40">
        <f t="shared" si="12"/>
        <v>1492</v>
      </c>
      <c r="G58" s="251">
        <f t="shared" si="12"/>
        <v>141</v>
      </c>
      <c r="H58" s="133">
        <f>SUM(C58:G58)</f>
        <v>2088</v>
      </c>
      <c r="I58" s="129">
        <f t="shared" si="5"/>
        <v>1.1388801012337867E-2</v>
      </c>
      <c r="J58"/>
      <c r="K58" s="59"/>
      <c r="L58" s="59"/>
    </row>
    <row r="59" spans="1:23" ht="15.75">
      <c r="A59" s="64">
        <v>10</v>
      </c>
      <c r="B59" s="60" t="s">
        <v>18</v>
      </c>
      <c r="C59" s="40">
        <f t="shared" si="3"/>
        <v>652.5</v>
      </c>
      <c r="D59" s="40">
        <f t="shared" ref="D59:G59" si="13">D$45*D16</f>
        <v>139</v>
      </c>
      <c r="E59" s="40">
        <f t="shared" si="13"/>
        <v>476</v>
      </c>
      <c r="F59" s="40">
        <f t="shared" si="13"/>
        <v>5608</v>
      </c>
      <c r="G59" s="251">
        <f t="shared" si="13"/>
        <v>669</v>
      </c>
      <c r="H59" s="133">
        <f t="shared" si="2"/>
        <v>7544.5</v>
      </c>
      <c r="I59" s="129">
        <f t="shared" si="5"/>
        <v>4.1150770707654716E-2</v>
      </c>
      <c r="J59"/>
      <c r="K59" s="59"/>
      <c r="L59" s="59"/>
    </row>
    <row r="60" spans="1:23" ht="15.75">
      <c r="A60" s="64">
        <v>11</v>
      </c>
      <c r="B60" s="60" t="s">
        <v>17</v>
      </c>
      <c r="C60" s="40">
        <f t="shared" si="3"/>
        <v>1429.5</v>
      </c>
      <c r="D60" s="40">
        <f t="shared" ref="D60:G60" si="14">D$45*D17</f>
        <v>189</v>
      </c>
      <c r="E60" s="40">
        <f t="shared" si="14"/>
        <v>332</v>
      </c>
      <c r="F60" s="40">
        <f t="shared" si="14"/>
        <v>4864</v>
      </c>
      <c r="G60" s="251">
        <f t="shared" si="14"/>
        <v>921</v>
      </c>
      <c r="H60" s="133">
        <f t="shared" si="2"/>
        <v>7735.5</v>
      </c>
      <c r="I60" s="129">
        <f t="shared" si="5"/>
        <v>4.2192562371139643E-2</v>
      </c>
      <c r="J60"/>
      <c r="K60" s="59"/>
      <c r="L60" s="59"/>
    </row>
    <row r="61" spans="1:23" ht="15.75">
      <c r="A61" s="64">
        <v>12</v>
      </c>
      <c r="B61" s="60" t="s">
        <v>16</v>
      </c>
      <c r="C61" s="40">
        <f t="shared" si="3"/>
        <v>366</v>
      </c>
      <c r="D61" s="40">
        <f t="shared" ref="D61:G61" si="15">D$45*D18</f>
        <v>30</v>
      </c>
      <c r="E61" s="40">
        <f t="shared" si="15"/>
        <v>64</v>
      </c>
      <c r="F61" s="40">
        <f t="shared" si="15"/>
        <v>1684</v>
      </c>
      <c r="G61" s="251">
        <f t="shared" si="15"/>
        <v>162</v>
      </c>
      <c r="H61" s="133">
        <f t="shared" si="2"/>
        <v>2306</v>
      </c>
      <c r="I61" s="129">
        <f t="shared" si="5"/>
        <v>1.2577861654430615E-2</v>
      </c>
      <c r="J61"/>
      <c r="K61" s="59"/>
      <c r="L61" s="59"/>
    </row>
    <row r="62" spans="1:23" ht="15.75">
      <c r="A62" s="64">
        <v>13</v>
      </c>
      <c r="B62" s="60" t="s">
        <v>15</v>
      </c>
      <c r="C62" s="40">
        <f t="shared" si="3"/>
        <v>153</v>
      </c>
      <c r="D62" s="40">
        <f t="shared" ref="D62:G62" si="16">D$45*D19</f>
        <v>14</v>
      </c>
      <c r="E62" s="40">
        <f t="shared" si="16"/>
        <v>92</v>
      </c>
      <c r="F62" s="40">
        <f t="shared" si="16"/>
        <v>616</v>
      </c>
      <c r="G62" s="251">
        <f t="shared" si="16"/>
        <v>84</v>
      </c>
      <c r="H62" s="133">
        <f t="shared" si="2"/>
        <v>959</v>
      </c>
      <c r="I62" s="129">
        <f t="shared" si="5"/>
        <v>5.2307759438850647E-3</v>
      </c>
      <c r="J62"/>
      <c r="K62" s="59"/>
      <c r="L62" s="59"/>
    </row>
    <row r="63" spans="1:23" ht="15.75">
      <c r="A63" s="64">
        <v>14</v>
      </c>
      <c r="B63" s="60" t="s">
        <v>14</v>
      </c>
      <c r="C63" s="40">
        <f t="shared" si="3"/>
        <v>501</v>
      </c>
      <c r="D63" s="40">
        <f t="shared" ref="D63:G63" si="17">D$45*D20</f>
        <v>55</v>
      </c>
      <c r="E63" s="40">
        <f t="shared" si="17"/>
        <v>92</v>
      </c>
      <c r="F63" s="40">
        <f t="shared" si="17"/>
        <v>1640</v>
      </c>
      <c r="G63" s="251">
        <f t="shared" si="17"/>
        <v>147</v>
      </c>
      <c r="H63" s="133">
        <f t="shared" si="2"/>
        <v>2435</v>
      </c>
      <c r="I63" s="129">
        <f t="shared" si="5"/>
        <v>1.3281480107779074E-2</v>
      </c>
      <c r="J63"/>
      <c r="K63" s="59"/>
      <c r="L63" s="59"/>
    </row>
    <row r="64" spans="1:23" ht="15.75">
      <c r="A64" s="64">
        <v>15</v>
      </c>
      <c r="B64" s="60" t="s">
        <v>13</v>
      </c>
      <c r="C64" s="40">
        <f t="shared" si="3"/>
        <v>3784.5</v>
      </c>
      <c r="D64" s="40">
        <f t="shared" ref="D64:G64" si="18">D$45*D21</f>
        <v>637</v>
      </c>
      <c r="E64" s="40">
        <f t="shared" si="18"/>
        <v>3340</v>
      </c>
      <c r="F64" s="40">
        <f t="shared" si="18"/>
        <v>13532</v>
      </c>
      <c r="G64" s="251">
        <f t="shared" si="18"/>
        <v>4773</v>
      </c>
      <c r="H64" s="133">
        <f t="shared" si="2"/>
        <v>26066.5</v>
      </c>
      <c r="I64" s="129">
        <f t="shared" si="5"/>
        <v>0.14217729003261736</v>
      </c>
      <c r="J64"/>
      <c r="K64" s="59"/>
      <c r="L64" s="59"/>
    </row>
    <row r="65" spans="1:12" ht="15.75">
      <c r="A65" s="64">
        <v>16</v>
      </c>
      <c r="B65" s="60" t="s">
        <v>12</v>
      </c>
      <c r="C65" s="40">
        <f t="shared" si="3"/>
        <v>108</v>
      </c>
      <c r="D65" s="40">
        <f t="shared" ref="D65:G65" si="19">D$45*D22</f>
        <v>11</v>
      </c>
      <c r="E65" s="40">
        <f t="shared" si="19"/>
        <v>40</v>
      </c>
      <c r="F65" s="40">
        <f t="shared" si="19"/>
        <v>524</v>
      </c>
      <c r="G65" s="251">
        <f t="shared" si="19"/>
        <v>75</v>
      </c>
      <c r="H65" s="133">
        <f t="shared" si="2"/>
        <v>758</v>
      </c>
      <c r="I65" s="129">
        <f t="shared" si="5"/>
        <v>4.1344402142490921E-3</v>
      </c>
      <c r="J65"/>
      <c r="K65" s="59"/>
      <c r="L65" s="59"/>
    </row>
    <row r="66" spans="1:12" ht="15.75">
      <c r="A66" s="64">
        <v>17</v>
      </c>
      <c r="B66" s="60" t="s">
        <v>11</v>
      </c>
      <c r="C66" s="40">
        <f t="shared" si="3"/>
        <v>343.5</v>
      </c>
      <c r="D66" s="40">
        <f t="shared" ref="D66:G66" si="20">D$45*D23</f>
        <v>37</v>
      </c>
      <c r="E66" s="40">
        <f t="shared" si="20"/>
        <v>108</v>
      </c>
      <c r="F66" s="40">
        <f t="shared" si="20"/>
        <v>1172</v>
      </c>
      <c r="G66" s="251">
        <f t="shared" si="20"/>
        <v>186</v>
      </c>
      <c r="H66" s="133">
        <f t="shared" si="2"/>
        <v>1846.5</v>
      </c>
      <c r="I66" s="129">
        <f t="shared" si="5"/>
        <v>1.0071561814790169E-2</v>
      </c>
      <c r="J66"/>
      <c r="K66" s="59"/>
      <c r="L66" s="59"/>
    </row>
    <row r="67" spans="1:12" ht="15.75">
      <c r="A67" s="64">
        <v>18</v>
      </c>
      <c r="B67" s="60" t="s">
        <v>10</v>
      </c>
      <c r="C67" s="40">
        <f t="shared" si="3"/>
        <v>1105.5</v>
      </c>
      <c r="D67" s="40">
        <f t="shared" ref="D67:G67" si="21">D$45*D24</f>
        <v>184</v>
      </c>
      <c r="E67" s="40">
        <f t="shared" si="21"/>
        <v>436</v>
      </c>
      <c r="F67" s="40">
        <f t="shared" si="21"/>
        <v>6180</v>
      </c>
      <c r="G67" s="251">
        <f t="shared" si="21"/>
        <v>810</v>
      </c>
      <c r="H67" s="133">
        <f t="shared" si="2"/>
        <v>8715.5</v>
      </c>
      <c r="I67" s="129">
        <f t="shared" si="5"/>
        <v>4.7537880853941901E-2</v>
      </c>
      <c r="J67"/>
      <c r="K67" s="59"/>
      <c r="L67" s="59"/>
    </row>
    <row r="68" spans="1:12" ht="15.75">
      <c r="A68" s="64">
        <v>19</v>
      </c>
      <c r="B68" s="60" t="s">
        <v>9</v>
      </c>
      <c r="C68" s="40">
        <f t="shared" si="3"/>
        <v>463.5</v>
      </c>
      <c r="D68" s="40">
        <f t="shared" ref="D68:G68" si="22">D$45*D25</f>
        <v>99</v>
      </c>
      <c r="E68" s="40">
        <f t="shared" si="22"/>
        <v>116</v>
      </c>
      <c r="F68" s="40">
        <f t="shared" si="22"/>
        <v>2616</v>
      </c>
      <c r="G68" s="251">
        <f t="shared" si="22"/>
        <v>285</v>
      </c>
      <c r="H68" s="133">
        <f t="shared" si="2"/>
        <v>3579.5</v>
      </c>
      <c r="I68" s="129">
        <f t="shared" si="5"/>
        <v>1.9524048478765994E-2</v>
      </c>
      <c r="J68"/>
      <c r="K68" s="59"/>
      <c r="L68" s="59"/>
    </row>
    <row r="69" spans="1:12" ht="15.75">
      <c r="A69" s="64">
        <v>20</v>
      </c>
      <c r="B69" s="60" t="s">
        <v>8</v>
      </c>
      <c r="C69" s="40">
        <f t="shared" si="3"/>
        <v>610.5</v>
      </c>
      <c r="D69" s="40">
        <f t="shared" ref="D69:G69" si="23">D$45*D26</f>
        <v>54</v>
      </c>
      <c r="E69" s="40">
        <f t="shared" si="23"/>
        <v>300</v>
      </c>
      <c r="F69" s="40">
        <f t="shared" si="23"/>
        <v>2692</v>
      </c>
      <c r="G69" s="251">
        <f t="shared" si="23"/>
        <v>432</v>
      </c>
      <c r="H69" s="133">
        <f t="shared" si="2"/>
        <v>4088.5</v>
      </c>
      <c r="I69" s="129">
        <f t="shared" si="5"/>
        <v>2.2300341445854105E-2</v>
      </c>
      <c r="J69"/>
      <c r="K69" s="59"/>
      <c r="L69" s="59"/>
    </row>
    <row r="70" spans="1:12" ht="15.75">
      <c r="A70" s="64">
        <v>21</v>
      </c>
      <c r="B70" s="60" t="s">
        <v>7</v>
      </c>
      <c r="C70" s="40">
        <f t="shared" si="3"/>
        <v>666</v>
      </c>
      <c r="D70" s="40">
        <f t="shared" ref="D70:G70" si="24">D$45*D27</f>
        <v>106</v>
      </c>
      <c r="E70" s="40">
        <f t="shared" si="24"/>
        <v>128</v>
      </c>
      <c r="F70" s="40">
        <f t="shared" si="24"/>
        <v>3332</v>
      </c>
      <c r="G70" s="251">
        <f t="shared" si="24"/>
        <v>141</v>
      </c>
      <c r="H70" s="133">
        <f t="shared" si="2"/>
        <v>4373</v>
      </c>
      <c r="I70" s="129">
        <f t="shared" si="5"/>
        <v>2.385212012785129E-2</v>
      </c>
      <c r="J70"/>
      <c r="K70" s="59"/>
      <c r="L70" s="59"/>
    </row>
    <row r="71" spans="1:12" ht="15.75">
      <c r="A71" s="64">
        <v>22</v>
      </c>
      <c r="B71" s="60" t="s">
        <v>6</v>
      </c>
      <c r="C71" s="40">
        <f t="shared" si="3"/>
        <v>306</v>
      </c>
      <c r="D71" s="40">
        <f t="shared" ref="D71:G71" si="25">D$45*D28</f>
        <v>44</v>
      </c>
      <c r="E71" s="40">
        <f t="shared" si="25"/>
        <v>88</v>
      </c>
      <c r="F71" s="40">
        <f t="shared" si="25"/>
        <v>1448</v>
      </c>
      <c r="G71" s="251">
        <f t="shared" si="25"/>
        <v>231</v>
      </c>
      <c r="H71" s="133">
        <f t="shared" si="2"/>
        <v>2117</v>
      </c>
      <c r="I71" s="129">
        <f t="shared" si="5"/>
        <v>1.1546978804175894E-2</v>
      </c>
      <c r="J71"/>
      <c r="K71" s="59"/>
      <c r="L71" s="59"/>
    </row>
    <row r="72" spans="1:12" ht="15.75">
      <c r="A72" s="64">
        <v>23</v>
      </c>
      <c r="B72" s="60" t="s">
        <v>5</v>
      </c>
      <c r="C72" s="40">
        <f t="shared" si="3"/>
        <v>1903.5</v>
      </c>
      <c r="D72" s="40">
        <f t="shared" ref="D72:G72" si="26">D$45*D29</f>
        <v>375</v>
      </c>
      <c r="E72" s="40">
        <f t="shared" si="26"/>
        <v>668</v>
      </c>
      <c r="F72" s="40">
        <f t="shared" si="26"/>
        <v>8104</v>
      </c>
      <c r="G72" s="251">
        <f t="shared" si="26"/>
        <v>867</v>
      </c>
      <c r="H72" s="133">
        <f t="shared" si="2"/>
        <v>11917.5</v>
      </c>
      <c r="I72" s="129">
        <f t="shared" si="5"/>
        <v>6.5002890835506005E-2</v>
      </c>
      <c r="J72"/>
      <c r="K72" s="59"/>
      <c r="L72" s="59"/>
    </row>
    <row r="73" spans="1:12" ht="15.75">
      <c r="A73" s="64">
        <v>24</v>
      </c>
      <c r="B73" s="60" t="s">
        <v>4</v>
      </c>
      <c r="C73" s="40">
        <f t="shared" si="3"/>
        <v>688.5</v>
      </c>
      <c r="D73" s="40">
        <f t="shared" ref="D73:G73" si="27">D$45*D30</f>
        <v>105</v>
      </c>
      <c r="E73" s="40">
        <f t="shared" si="27"/>
        <v>236</v>
      </c>
      <c r="F73" s="40">
        <f t="shared" si="27"/>
        <v>2856</v>
      </c>
      <c r="G73" s="251">
        <f t="shared" si="27"/>
        <v>276</v>
      </c>
      <c r="H73" s="133">
        <f t="shared" si="2"/>
        <v>4161.5</v>
      </c>
      <c r="I73" s="129">
        <f t="shared" si="5"/>
        <v>2.2698513128756724E-2</v>
      </c>
      <c r="J73"/>
      <c r="K73" s="59"/>
      <c r="L73" s="59"/>
    </row>
    <row r="74" spans="1:12" ht="15.75">
      <c r="A74" s="64">
        <v>25</v>
      </c>
      <c r="B74" s="60" t="s">
        <v>3</v>
      </c>
      <c r="C74" s="40">
        <f t="shared" si="3"/>
        <v>1402.5</v>
      </c>
      <c r="D74" s="40">
        <f t="shared" ref="D74:G74" si="28">D$45*D31</f>
        <v>257</v>
      </c>
      <c r="E74" s="40">
        <f t="shared" si="28"/>
        <v>1208</v>
      </c>
      <c r="F74" s="40">
        <f t="shared" si="28"/>
        <v>6816</v>
      </c>
      <c r="G74" s="251">
        <f t="shared" si="28"/>
        <v>2238</v>
      </c>
      <c r="H74" s="133">
        <f t="shared" si="2"/>
        <v>11921.5</v>
      </c>
      <c r="I74" s="129">
        <f t="shared" si="5"/>
        <v>6.5024708461966424E-2</v>
      </c>
      <c r="J74"/>
      <c r="K74" s="59"/>
      <c r="L74" s="59"/>
    </row>
    <row r="75" spans="1:12" ht="15.75">
      <c r="A75" s="64">
        <v>26</v>
      </c>
      <c r="B75" s="60" t="s">
        <v>2</v>
      </c>
      <c r="C75" s="40">
        <f t="shared" si="3"/>
        <v>285</v>
      </c>
      <c r="D75" s="40">
        <f t="shared" ref="D75:G75" si="29">D$45*D32</f>
        <v>32</v>
      </c>
      <c r="E75" s="40">
        <f t="shared" si="29"/>
        <v>32</v>
      </c>
      <c r="F75" s="40">
        <f t="shared" si="29"/>
        <v>844</v>
      </c>
      <c r="G75" s="251">
        <f t="shared" si="29"/>
        <v>123</v>
      </c>
      <c r="H75" s="133">
        <f t="shared" si="2"/>
        <v>1316</v>
      </c>
      <c r="I75" s="129">
        <f t="shared" si="5"/>
        <v>7.1779991054773153E-3</v>
      </c>
      <c r="J75"/>
      <c r="K75" s="59"/>
      <c r="L75" s="59"/>
    </row>
    <row r="76" spans="1:12" ht="15.75">
      <c r="A76" s="64">
        <v>27</v>
      </c>
      <c r="B76" s="60" t="s">
        <v>1</v>
      </c>
      <c r="C76" s="40">
        <f t="shared" si="3"/>
        <v>133.5</v>
      </c>
      <c r="D76" s="40">
        <f t="shared" ref="D76:G76" si="30">D$45*D33</f>
        <v>28</v>
      </c>
      <c r="E76" s="40">
        <f t="shared" si="30"/>
        <v>84</v>
      </c>
      <c r="F76" s="40">
        <f t="shared" si="30"/>
        <v>2684</v>
      </c>
      <c r="G76" s="251">
        <f t="shared" si="30"/>
        <v>168</v>
      </c>
      <c r="H76" s="133">
        <f t="shared" si="2"/>
        <v>3097.5</v>
      </c>
      <c r="I76" s="129">
        <f t="shared" si="5"/>
        <v>1.6895024490285702E-2</v>
      </c>
      <c r="J76"/>
      <c r="K76" s="59"/>
      <c r="L76" s="59"/>
    </row>
    <row r="77" spans="1:12" ht="16.5" thickBot="1">
      <c r="A77" s="65">
        <v>28</v>
      </c>
      <c r="B77" s="61" t="s">
        <v>0</v>
      </c>
      <c r="C77" s="40">
        <f t="shared" si="3"/>
        <v>2284.5</v>
      </c>
      <c r="D77" s="40">
        <f t="shared" ref="D77:G77" si="31">D$45*D34</f>
        <v>345</v>
      </c>
      <c r="E77" s="40">
        <f t="shared" si="31"/>
        <v>3324</v>
      </c>
      <c r="F77" s="40">
        <f t="shared" si="31"/>
        <v>12972</v>
      </c>
      <c r="G77" s="252">
        <f t="shared" si="31"/>
        <v>6060</v>
      </c>
      <c r="H77" s="134">
        <f t="shared" si="2"/>
        <v>24985.5</v>
      </c>
      <c r="I77" s="129">
        <f t="shared" si="5"/>
        <v>0.13628107648168955</v>
      </c>
      <c r="J77"/>
      <c r="K77" s="59"/>
      <c r="L77" s="59"/>
    </row>
    <row r="78" spans="1:12">
      <c r="A78" s="67">
        <v>29</v>
      </c>
      <c r="B78" s="62" t="s">
        <v>56</v>
      </c>
      <c r="C78" s="51">
        <f t="shared" ref="C78:I78" si="32">SUM(C50:C77)</f>
        <v>25578</v>
      </c>
      <c r="D78" s="52">
        <f t="shared" si="32"/>
        <v>3831</v>
      </c>
      <c r="E78" s="51">
        <f t="shared" si="32"/>
        <v>14900</v>
      </c>
      <c r="F78" s="79">
        <f t="shared" si="32"/>
        <v>114564</v>
      </c>
      <c r="G78" s="52">
        <f>SUM(G50:G77)</f>
        <v>24465</v>
      </c>
      <c r="H78" s="51">
        <f t="shared" si="32"/>
        <v>183338</v>
      </c>
      <c r="I78" s="130">
        <f t="shared" si="32"/>
        <v>1</v>
      </c>
      <c r="J78"/>
      <c r="K78" s="59"/>
      <c r="L78" s="59"/>
    </row>
    <row r="79" spans="1:12" ht="15.75" thickBot="1">
      <c r="A79" s="66">
        <v>30</v>
      </c>
      <c r="B79" s="63" t="s">
        <v>76</v>
      </c>
      <c r="C79" s="56">
        <f>C78/$H$78</f>
        <v>0.13951281240113889</v>
      </c>
      <c r="D79" s="56">
        <f t="shared" ref="D79:H79" si="33">D78/$H$78</f>
        <v>2.0895831742464736E-2</v>
      </c>
      <c r="E79" s="56">
        <f t="shared" si="33"/>
        <v>8.1270658565054707E-2</v>
      </c>
      <c r="F79" s="56">
        <f t="shared" si="33"/>
        <v>0.62487863945281397</v>
      </c>
      <c r="G79" s="56">
        <f t="shared" si="33"/>
        <v>0.13344205783852775</v>
      </c>
      <c r="H79" s="56">
        <f t="shared" si="33"/>
        <v>1</v>
      </c>
      <c r="I79" s="131"/>
      <c r="J79"/>
      <c r="K79"/>
      <c r="L79"/>
    </row>
    <row r="82" spans="1:9" ht="21">
      <c r="A82" s="411" t="s">
        <v>224</v>
      </c>
      <c r="B82" s="411"/>
      <c r="C82" s="411"/>
      <c r="D82" s="411"/>
      <c r="E82" s="411"/>
      <c r="F82" s="411"/>
      <c r="G82" s="411"/>
      <c r="H82" s="411"/>
      <c r="I82" s="411"/>
    </row>
    <row r="83" spans="1:9">
      <c r="A83" s="1"/>
      <c r="B83"/>
      <c r="C83"/>
      <c r="D83"/>
      <c r="E83"/>
      <c r="F83"/>
      <c r="G83"/>
      <c r="H83"/>
      <c r="I83"/>
    </row>
    <row r="84" spans="1:9" ht="15.75">
      <c r="A84" s="1"/>
      <c r="B84" s="68" t="s">
        <v>63</v>
      </c>
      <c r="C84" s="101">
        <f>'Incentive Fund Amts'!C7</f>
        <v>8000000</v>
      </c>
      <c r="D84" s="68" t="s">
        <v>77</v>
      </c>
      <c r="E84" s="86">
        <f>E41</f>
        <v>43.635252920834745</v>
      </c>
      <c r="F84"/>
      <c r="G84"/>
      <c r="H84"/>
      <c r="I84"/>
    </row>
    <row r="85" spans="1:9" ht="15.75" thickBot="1">
      <c r="A85" s="1"/>
      <c r="B85"/>
      <c r="C85"/>
      <c r="D85"/>
      <c r="E85"/>
      <c r="F85"/>
      <c r="G85"/>
      <c r="H85"/>
      <c r="I85"/>
    </row>
    <row r="86" spans="1:9">
      <c r="A86" s="1"/>
      <c r="B86"/>
      <c r="C86" s="415" t="s">
        <v>79</v>
      </c>
      <c r="D86" s="416"/>
      <c r="E86" s="415" t="s">
        <v>80</v>
      </c>
      <c r="F86" s="430"/>
      <c r="G86" s="416"/>
      <c r="H86"/>
      <c r="I86"/>
    </row>
    <row r="87" spans="1:9">
      <c r="A87" s="1"/>
      <c r="B87"/>
      <c r="C87" s="32" t="s">
        <v>68</v>
      </c>
      <c r="D87" s="36" t="s">
        <v>69</v>
      </c>
      <c r="E87" s="32" t="s">
        <v>84</v>
      </c>
      <c r="F87" s="33" t="s">
        <v>85</v>
      </c>
      <c r="G87" s="76" t="s">
        <v>86</v>
      </c>
      <c r="H87"/>
      <c r="I87"/>
    </row>
    <row r="88" spans="1:9" ht="15.75" thickBot="1">
      <c r="A88" s="1"/>
      <c r="B88" s="27" t="s">
        <v>57</v>
      </c>
      <c r="C88" s="81">
        <v>1.5</v>
      </c>
      <c r="D88" s="82">
        <v>1</v>
      </c>
      <c r="E88" s="81">
        <v>4</v>
      </c>
      <c r="F88" s="83">
        <v>4</v>
      </c>
      <c r="G88" s="84">
        <v>3</v>
      </c>
      <c r="H88"/>
      <c r="I88"/>
    </row>
    <row r="89" spans="1:9" ht="16.5" customHeight="1" thickBot="1">
      <c r="A89" s="1"/>
      <c r="B89"/>
      <c r="C89" s="398" t="s">
        <v>78</v>
      </c>
      <c r="D89" s="399"/>
      <c r="E89" s="433" t="s">
        <v>87</v>
      </c>
      <c r="F89" s="434"/>
      <c r="G89" s="435"/>
      <c r="H89"/>
      <c r="I89"/>
    </row>
    <row r="90" spans="1:9" ht="15.75" thickBot="1">
      <c r="A90" s="440"/>
      <c r="B90" s="442"/>
      <c r="C90" s="390" t="str">
        <f>C48</f>
        <v>2020-21 Graduates</v>
      </c>
      <c r="D90" s="391"/>
      <c r="E90" s="388" t="str">
        <f>E48</f>
        <v>2019-20 Graduate Outcomes</v>
      </c>
      <c r="F90" s="389"/>
      <c r="G90" s="436"/>
      <c r="H90"/>
      <c r="I90"/>
    </row>
    <row r="91" spans="1:9" ht="120.75" thickBot="1">
      <c r="A91" s="443"/>
      <c r="B91" s="445" t="s">
        <v>31</v>
      </c>
      <c r="C91" s="23" t="str">
        <f>C49</f>
        <v xml:space="preserve"> Workforce Edcuation Graduates* completing within 150% of of Calendar Time</v>
      </c>
      <c r="D91" s="24" t="str">
        <f>D49</f>
        <v>Workforce Education Graduates* completing within 200% of calendar time, but excluding those who completed within 150% of time</v>
      </c>
      <c r="E91" s="49" t="str">
        <f>E49</f>
        <v>2019-20 Workforce Education Graduates* found Continuing Education (ONLY) in Fall 2020 or Spring 2021</v>
      </c>
      <c r="F91" s="49" t="str">
        <f t="shared" ref="F91:G91" si="34">F49</f>
        <v>Workforce Education Graduates* found employed with Qtrly Wages equal to or greater than the High Skill/High Wage entry level wage  for the College's corresponding Workforce Development Board region or service area</v>
      </c>
      <c r="G91" s="49" t="str">
        <f t="shared" si="34"/>
        <v>Workforce Education graduates*  who completed programs linked to occupations on the Statewide or Regional Demand Occupations Lists AND were found employed within one year of graduation</v>
      </c>
      <c r="H91" s="80" t="s">
        <v>119</v>
      </c>
      <c r="I91" s="22" t="s">
        <v>142</v>
      </c>
    </row>
    <row r="92" spans="1:9" ht="15.75">
      <c r="A92" s="127">
        <v>1</v>
      </c>
      <c r="B92" s="128" t="s">
        <v>27</v>
      </c>
      <c r="C92" s="87">
        <f>$E$84*C50</f>
        <v>46602.450119451511</v>
      </c>
      <c r="D92" s="87">
        <f>$E$84*D50</f>
        <v>5148.9598446584996</v>
      </c>
      <c r="E92" s="87">
        <f>$E$84*E50</f>
        <v>18152.265215067255</v>
      </c>
      <c r="F92" s="87">
        <f>$E$84*F50</f>
        <v>171748.35549640557</v>
      </c>
      <c r="G92" s="263">
        <f>$E$84*G50</f>
        <v>21861.261713338208</v>
      </c>
      <c r="H92" s="88">
        <f>ROUND(SUM(C92:G92),0)</f>
        <v>263513</v>
      </c>
      <c r="I92" s="57">
        <f>H92/$H$120</f>
        <v>3.2939125E-2</v>
      </c>
    </row>
    <row r="93" spans="1:9" ht="15.75">
      <c r="A93" s="64">
        <v>2</v>
      </c>
      <c r="B93" s="60" t="s">
        <v>26</v>
      </c>
      <c r="C93" s="87">
        <f t="shared" ref="C93:D119" si="35">$E$84*C51</f>
        <v>86921.423818302806</v>
      </c>
      <c r="D93" s="87">
        <f t="shared" si="35"/>
        <v>13090.575876250423</v>
      </c>
      <c r="E93" s="87">
        <f t="shared" ref="E93:G93" si="36">$E$84*E51</f>
        <v>86572.341794936132</v>
      </c>
      <c r="F93" s="87">
        <f t="shared" si="36"/>
        <v>446824.98990934779</v>
      </c>
      <c r="G93" s="264">
        <f t="shared" si="36"/>
        <v>139676.44459959201</v>
      </c>
      <c r="H93" s="88">
        <f>ROUND(SUM(C93:G93),0)</f>
        <v>773086</v>
      </c>
      <c r="I93" s="57">
        <f t="shared" ref="I93:I119" si="37">H93/$H$120</f>
        <v>9.6635750000000006E-2</v>
      </c>
    </row>
    <row r="94" spans="1:9" ht="15.75">
      <c r="A94" s="64">
        <v>3</v>
      </c>
      <c r="B94" s="60" t="s">
        <v>25</v>
      </c>
      <c r="C94" s="87">
        <f t="shared" si="35"/>
        <v>26835.680546313368</v>
      </c>
      <c r="D94" s="87">
        <f t="shared" si="35"/>
        <v>2269.0331518834068</v>
      </c>
      <c r="E94" s="87">
        <f t="shared" ref="E94:G94" si="38">$E$84*E52</f>
        <v>11694.247782783712</v>
      </c>
      <c r="F94" s="87">
        <f t="shared" si="38"/>
        <v>121829.62615497061</v>
      </c>
      <c r="G94" s="264">
        <f t="shared" si="38"/>
        <v>16363.21984531303</v>
      </c>
      <c r="H94" s="88">
        <f t="shared" ref="H94:H118" si="39">ROUND(SUM(C94:G94),0)</f>
        <v>178992</v>
      </c>
      <c r="I94" s="57">
        <f t="shared" si="37"/>
        <v>2.2374000000000002E-2</v>
      </c>
    </row>
    <row r="95" spans="1:9" ht="15.75">
      <c r="A95" s="64">
        <v>4</v>
      </c>
      <c r="B95" s="60" t="s">
        <v>24</v>
      </c>
      <c r="C95" s="87">
        <f t="shared" si="35"/>
        <v>14072.369066969206</v>
      </c>
      <c r="D95" s="87">
        <f t="shared" si="35"/>
        <v>1527.2338522292162</v>
      </c>
      <c r="E95" s="87">
        <f t="shared" ref="E95:G95" si="40">$E$84*E53</f>
        <v>1570.8691051500509</v>
      </c>
      <c r="F95" s="87">
        <f t="shared" si="40"/>
        <v>34210.03828993444</v>
      </c>
      <c r="G95" s="264">
        <f t="shared" si="40"/>
        <v>2749.0209340125889</v>
      </c>
      <c r="H95" s="88">
        <f t="shared" si="39"/>
        <v>54130</v>
      </c>
      <c r="I95" s="57">
        <f t="shared" si="37"/>
        <v>6.7662499999999997E-3</v>
      </c>
    </row>
    <row r="96" spans="1:9" ht="15.75">
      <c r="A96" s="64">
        <v>5</v>
      </c>
      <c r="B96" s="60" t="s">
        <v>23</v>
      </c>
      <c r="C96" s="87">
        <f t="shared" si="35"/>
        <v>49155.112415320342</v>
      </c>
      <c r="D96" s="87">
        <f t="shared" si="35"/>
        <v>5236.2303505001692</v>
      </c>
      <c r="E96" s="87">
        <f t="shared" ref="E96:G96" si="41">$E$84*E54</f>
        <v>11345.165759417034</v>
      </c>
      <c r="F96" s="87">
        <f t="shared" si="41"/>
        <v>195311.39207365632</v>
      </c>
      <c r="G96" s="264">
        <f t="shared" si="41"/>
        <v>19635.863814375636</v>
      </c>
      <c r="H96" s="88">
        <f t="shared" si="39"/>
        <v>280684</v>
      </c>
      <c r="I96" s="57">
        <f t="shared" si="37"/>
        <v>3.5085499999999999E-2</v>
      </c>
    </row>
    <row r="97" spans="1:9" ht="15.75">
      <c r="A97" s="64">
        <v>6</v>
      </c>
      <c r="B97" s="60" t="s">
        <v>22</v>
      </c>
      <c r="C97" s="87">
        <f t="shared" si="35"/>
        <v>34166.403037013602</v>
      </c>
      <c r="D97" s="87">
        <f t="shared" si="35"/>
        <v>4756.2425683709871</v>
      </c>
      <c r="E97" s="87">
        <f t="shared" ref="E97:G97" si="42">$E$84*E55</f>
        <v>6632.558443966881</v>
      </c>
      <c r="F97" s="87">
        <f t="shared" si="42"/>
        <v>148359.85993083814</v>
      </c>
      <c r="G97" s="264">
        <f t="shared" si="42"/>
        <v>9163.403113375296</v>
      </c>
      <c r="H97" s="88">
        <f t="shared" si="39"/>
        <v>203078</v>
      </c>
      <c r="I97" s="57">
        <f t="shared" si="37"/>
        <v>2.5384750000000001E-2</v>
      </c>
    </row>
    <row r="98" spans="1:9" ht="15.75">
      <c r="A98" s="64">
        <v>7</v>
      </c>
      <c r="B98" s="60" t="s">
        <v>21</v>
      </c>
      <c r="C98" s="87">
        <f t="shared" si="35"/>
        <v>88885.010199740369</v>
      </c>
      <c r="D98" s="87">
        <f t="shared" si="35"/>
        <v>12261.506070754564</v>
      </c>
      <c r="E98" s="87">
        <f t="shared" ref="E98:G98" si="43">$E$84*E56</f>
        <v>22690.331518834068</v>
      </c>
      <c r="F98" s="87">
        <f t="shared" si="43"/>
        <v>295672.47379157622</v>
      </c>
      <c r="G98" s="264">
        <f t="shared" si="43"/>
        <v>35737.272142163652</v>
      </c>
      <c r="H98" s="88">
        <f t="shared" si="39"/>
        <v>455247</v>
      </c>
      <c r="I98" s="57">
        <f t="shared" si="37"/>
        <v>5.6905875000000002E-2</v>
      </c>
    </row>
    <row r="99" spans="1:9" ht="15.75">
      <c r="A99" s="64">
        <v>8</v>
      </c>
      <c r="B99" s="60" t="s">
        <v>20</v>
      </c>
      <c r="C99" s="87">
        <f t="shared" si="35"/>
        <v>4974.4188329751605</v>
      </c>
      <c r="D99" s="87">
        <f t="shared" si="35"/>
        <v>1090.8813230208686</v>
      </c>
      <c r="E99" s="87">
        <f t="shared" ref="E99:G99" si="44">$E$84*E57</f>
        <v>1221.7870817833727</v>
      </c>
      <c r="F99" s="87">
        <f t="shared" si="44"/>
        <v>21119.462413684018</v>
      </c>
      <c r="G99" s="264">
        <f t="shared" si="44"/>
        <v>2487.2094164875803</v>
      </c>
      <c r="H99" s="334">
        <f>ROUND(SUM(C99:G99),0)</f>
        <v>30894</v>
      </c>
      <c r="I99" s="57">
        <f t="shared" si="37"/>
        <v>3.8617500000000002E-3</v>
      </c>
    </row>
    <row r="100" spans="1:9" ht="15.75">
      <c r="A100" s="64">
        <v>9</v>
      </c>
      <c r="B100" s="60" t="s">
        <v>19</v>
      </c>
      <c r="C100" s="87">
        <f t="shared" si="35"/>
        <v>14530.53922263797</v>
      </c>
      <c r="D100" s="87">
        <f t="shared" si="35"/>
        <v>2181.7626460417373</v>
      </c>
      <c r="E100" s="87">
        <f t="shared" ref="E100:G100" si="45">$E$84*E58</f>
        <v>3141.7382103001019</v>
      </c>
      <c r="F100" s="87">
        <f t="shared" si="45"/>
        <v>65103.797357885436</v>
      </c>
      <c r="G100" s="264">
        <f t="shared" si="45"/>
        <v>6152.5706618376989</v>
      </c>
      <c r="H100" s="88">
        <f t="shared" si="39"/>
        <v>91110</v>
      </c>
      <c r="I100" s="57">
        <f t="shared" si="37"/>
        <v>1.138875E-2</v>
      </c>
    </row>
    <row r="101" spans="1:9" ht="15.75">
      <c r="A101" s="64">
        <v>10</v>
      </c>
      <c r="B101" s="60" t="s">
        <v>18</v>
      </c>
      <c r="C101" s="87">
        <f t="shared" si="35"/>
        <v>28472.002530844671</v>
      </c>
      <c r="D101" s="87">
        <f t="shared" si="35"/>
        <v>6065.3001559960294</v>
      </c>
      <c r="E101" s="87">
        <f t="shared" ref="E101:G101" si="46">$E$84*E59</f>
        <v>20770.380390317339</v>
      </c>
      <c r="F101" s="87">
        <f t="shared" si="46"/>
        <v>244706.49838004124</v>
      </c>
      <c r="G101" s="264">
        <f t="shared" si="46"/>
        <v>29191.984204038443</v>
      </c>
      <c r="H101" s="88">
        <f t="shared" si="39"/>
        <v>329206</v>
      </c>
      <c r="I101" s="57">
        <f t="shared" si="37"/>
        <v>4.115075E-2</v>
      </c>
    </row>
    <row r="102" spans="1:9" ht="15.75">
      <c r="A102" s="64">
        <v>11</v>
      </c>
      <c r="B102" s="60" t="s">
        <v>17</v>
      </c>
      <c r="C102" s="87">
        <f t="shared" si="35"/>
        <v>62376.594050333268</v>
      </c>
      <c r="D102" s="87">
        <f t="shared" si="35"/>
        <v>8247.0628020377662</v>
      </c>
      <c r="E102" s="87">
        <f t="shared" ref="E102:G102" si="47">$E$84*E60</f>
        <v>14486.903969717136</v>
      </c>
      <c r="F102" s="87">
        <f t="shared" si="47"/>
        <v>212241.87020694019</v>
      </c>
      <c r="G102" s="264">
        <f t="shared" si="47"/>
        <v>40188.067940088797</v>
      </c>
      <c r="H102" s="88">
        <f t="shared" si="39"/>
        <v>337540</v>
      </c>
      <c r="I102" s="57">
        <f t="shared" si="37"/>
        <v>4.2192500000000001E-2</v>
      </c>
    </row>
    <row r="103" spans="1:9" ht="15.75">
      <c r="A103" s="64">
        <v>12</v>
      </c>
      <c r="B103" s="60" t="s">
        <v>16</v>
      </c>
      <c r="C103" s="87">
        <f t="shared" si="35"/>
        <v>15970.502569025517</v>
      </c>
      <c r="D103" s="87">
        <f t="shared" si="35"/>
        <v>1309.0575876250423</v>
      </c>
      <c r="E103" s="87">
        <f t="shared" ref="E103:G103" si="48">$E$84*E61</f>
        <v>2792.6561869334237</v>
      </c>
      <c r="F103" s="87">
        <f t="shared" si="48"/>
        <v>73481.765918685705</v>
      </c>
      <c r="G103" s="264">
        <f t="shared" si="48"/>
        <v>7068.9109731752287</v>
      </c>
      <c r="H103" s="88">
        <f t="shared" si="39"/>
        <v>100623</v>
      </c>
      <c r="I103" s="57">
        <f t="shared" si="37"/>
        <v>1.2577875000000001E-2</v>
      </c>
    </row>
    <row r="104" spans="1:9" ht="15.75">
      <c r="A104" s="64">
        <v>13</v>
      </c>
      <c r="B104" s="60" t="s">
        <v>15</v>
      </c>
      <c r="C104" s="87">
        <f t="shared" si="35"/>
        <v>6676.1936968877162</v>
      </c>
      <c r="D104" s="87">
        <f t="shared" si="35"/>
        <v>610.89354089168637</v>
      </c>
      <c r="E104" s="87">
        <f t="shared" ref="E104:G104" si="49">$E$84*E62</f>
        <v>4014.4432687167964</v>
      </c>
      <c r="F104" s="87">
        <f t="shared" si="49"/>
        <v>26879.315799234202</v>
      </c>
      <c r="G104" s="264">
        <f t="shared" si="49"/>
        <v>3665.3612453501187</v>
      </c>
      <c r="H104" s="88">
        <f>ROUND(SUM(C104:G104),0)</f>
        <v>41846</v>
      </c>
      <c r="I104" s="57">
        <f t="shared" si="37"/>
        <v>5.2307500000000002E-3</v>
      </c>
    </row>
    <row r="105" spans="1:9" ht="15.75">
      <c r="A105" s="64">
        <v>14</v>
      </c>
      <c r="B105" s="60" t="s">
        <v>14</v>
      </c>
      <c r="C105" s="87">
        <f t="shared" si="35"/>
        <v>21861.261713338208</v>
      </c>
      <c r="D105" s="87">
        <f t="shared" si="35"/>
        <v>2399.9389106459112</v>
      </c>
      <c r="E105" s="87">
        <f t="shared" ref="E105:G105" si="50">$E$84*E63</f>
        <v>4014.4432687167964</v>
      </c>
      <c r="F105" s="87">
        <f t="shared" si="50"/>
        <v>71561.814790168981</v>
      </c>
      <c r="G105" s="264">
        <f t="shared" si="50"/>
        <v>6414.3821793627076</v>
      </c>
      <c r="H105" s="88">
        <f t="shared" si="39"/>
        <v>106252</v>
      </c>
      <c r="I105" s="57">
        <f t="shared" si="37"/>
        <v>1.32815E-2</v>
      </c>
    </row>
    <row r="106" spans="1:9" ht="15.75">
      <c r="A106" s="64">
        <v>15</v>
      </c>
      <c r="B106" s="60" t="s">
        <v>13</v>
      </c>
      <c r="C106" s="87">
        <f t="shared" si="35"/>
        <v>165137.61467889909</v>
      </c>
      <c r="D106" s="87">
        <f t="shared" si="35"/>
        <v>27795.656110571734</v>
      </c>
      <c r="E106" s="87">
        <f t="shared" ref="E106:G106" si="51">$E$84*E64</f>
        <v>145741.74475558804</v>
      </c>
      <c r="F106" s="87">
        <f t="shared" si="51"/>
        <v>590472.24252473575</v>
      </c>
      <c r="G106" s="264">
        <f t="shared" si="51"/>
        <v>208271.06219114424</v>
      </c>
      <c r="H106" s="88">
        <f>ROUND(SUM(C106:G106),0)</f>
        <v>1137418</v>
      </c>
      <c r="I106" s="57">
        <f t="shared" si="37"/>
        <v>0.14217725000000001</v>
      </c>
    </row>
    <row r="107" spans="1:9" ht="15.75">
      <c r="A107" s="64">
        <v>16</v>
      </c>
      <c r="B107" s="60" t="s">
        <v>12</v>
      </c>
      <c r="C107" s="87">
        <f t="shared" si="35"/>
        <v>4712.6073154501528</v>
      </c>
      <c r="D107" s="87">
        <f t="shared" si="35"/>
        <v>479.98778212918216</v>
      </c>
      <c r="E107" s="87">
        <f t="shared" ref="E107:G107" si="52">$E$84*E65</f>
        <v>1745.4101168333898</v>
      </c>
      <c r="F107" s="87">
        <f t="shared" si="52"/>
        <v>22864.872530517405</v>
      </c>
      <c r="G107" s="264">
        <f t="shared" si="52"/>
        <v>3272.6439690626057</v>
      </c>
      <c r="H107" s="88">
        <f>ROUND(SUM(C107:G107),0)</f>
        <v>33076</v>
      </c>
      <c r="I107" s="57">
        <f t="shared" si="37"/>
        <v>4.1345000000000002E-3</v>
      </c>
    </row>
    <row r="108" spans="1:9" ht="15.75">
      <c r="A108" s="64">
        <v>17</v>
      </c>
      <c r="B108" s="60" t="s">
        <v>11</v>
      </c>
      <c r="C108" s="87">
        <f t="shared" si="35"/>
        <v>14988.709378306736</v>
      </c>
      <c r="D108" s="87">
        <f t="shared" si="35"/>
        <v>1614.5043580708855</v>
      </c>
      <c r="E108" s="87">
        <f t="shared" ref="E108:G108" si="53">$E$84*E66</f>
        <v>4712.6073154501528</v>
      </c>
      <c r="F108" s="87">
        <f t="shared" si="53"/>
        <v>51140.516423218323</v>
      </c>
      <c r="G108" s="264">
        <f t="shared" si="53"/>
        <v>8116.1570432752624</v>
      </c>
      <c r="H108" s="88">
        <f t="shared" si="39"/>
        <v>80572</v>
      </c>
      <c r="I108" s="57">
        <f t="shared" si="37"/>
        <v>1.0071500000000001E-2</v>
      </c>
    </row>
    <row r="109" spans="1:9" ht="15.75">
      <c r="A109" s="64">
        <v>18</v>
      </c>
      <c r="B109" s="60" t="s">
        <v>10</v>
      </c>
      <c r="C109" s="87">
        <f t="shared" si="35"/>
        <v>48238.77210398281</v>
      </c>
      <c r="D109" s="87">
        <f t="shared" si="35"/>
        <v>8028.8865374335928</v>
      </c>
      <c r="E109" s="87">
        <f t="shared" ref="E109:G109" si="54">$E$84*E67</f>
        <v>19024.970273483948</v>
      </c>
      <c r="F109" s="87">
        <f t="shared" si="54"/>
        <v>269665.86305075872</v>
      </c>
      <c r="G109" s="264">
        <f t="shared" si="54"/>
        <v>35344.55486587614</v>
      </c>
      <c r="H109" s="88">
        <f t="shared" si="39"/>
        <v>380303</v>
      </c>
      <c r="I109" s="57">
        <f t="shared" si="37"/>
        <v>4.7537875E-2</v>
      </c>
    </row>
    <row r="110" spans="1:9" ht="15.75">
      <c r="A110" s="64">
        <v>19</v>
      </c>
      <c r="B110" s="60" t="s">
        <v>9</v>
      </c>
      <c r="C110" s="87">
        <f t="shared" si="35"/>
        <v>20224.939728806905</v>
      </c>
      <c r="D110" s="87">
        <f t="shared" si="35"/>
        <v>4319.8900391626394</v>
      </c>
      <c r="E110" s="87">
        <f t="shared" ref="E110:G110" si="55">$E$84*E68</f>
        <v>5061.6893388168301</v>
      </c>
      <c r="F110" s="87">
        <f t="shared" si="55"/>
        <v>114149.8216409037</v>
      </c>
      <c r="G110" s="264">
        <f t="shared" si="55"/>
        <v>12436.047082437903</v>
      </c>
      <c r="H110" s="88">
        <f t="shared" si="39"/>
        <v>156192</v>
      </c>
      <c r="I110" s="57">
        <f t="shared" si="37"/>
        <v>1.9524E-2</v>
      </c>
    </row>
    <row r="111" spans="1:9" ht="15.75">
      <c r="A111" s="64">
        <v>20</v>
      </c>
      <c r="B111" s="60" t="s">
        <v>8</v>
      </c>
      <c r="C111" s="87">
        <f t="shared" si="35"/>
        <v>26639.321908169612</v>
      </c>
      <c r="D111" s="87">
        <f t="shared" si="35"/>
        <v>2356.3036577250764</v>
      </c>
      <c r="E111" s="87">
        <f t="shared" ref="E111:G111" si="56">$E$84*E69</f>
        <v>13090.575876250423</v>
      </c>
      <c r="F111" s="87">
        <f t="shared" si="56"/>
        <v>117466.10086288714</v>
      </c>
      <c r="G111" s="264">
        <f t="shared" si="56"/>
        <v>18850.429261800611</v>
      </c>
      <c r="H111" s="88">
        <f t="shared" si="39"/>
        <v>178403</v>
      </c>
      <c r="I111" s="57">
        <f t="shared" si="37"/>
        <v>2.2300375000000001E-2</v>
      </c>
    </row>
    <row r="112" spans="1:9" ht="15.75">
      <c r="A112" s="64">
        <v>21</v>
      </c>
      <c r="B112" s="60" t="s">
        <v>7</v>
      </c>
      <c r="C112" s="87">
        <f t="shared" si="35"/>
        <v>29061.07844527594</v>
      </c>
      <c r="D112" s="87">
        <f t="shared" si="35"/>
        <v>4625.3368096084832</v>
      </c>
      <c r="E112" s="87">
        <f t="shared" ref="E112:G112" si="57">$E$84*E70</f>
        <v>5585.3123738668473</v>
      </c>
      <c r="F112" s="87">
        <f t="shared" si="57"/>
        <v>145392.66273222136</v>
      </c>
      <c r="G112" s="264">
        <f t="shared" si="57"/>
        <v>6152.5706618376989</v>
      </c>
      <c r="H112" s="88">
        <f t="shared" si="39"/>
        <v>190817</v>
      </c>
      <c r="I112" s="57">
        <f t="shared" si="37"/>
        <v>2.3852124999999998E-2</v>
      </c>
    </row>
    <row r="113" spans="1:9" ht="15.75">
      <c r="A113" s="64">
        <v>22</v>
      </c>
      <c r="B113" s="60" t="s">
        <v>6</v>
      </c>
      <c r="C113" s="87">
        <f t="shared" si="35"/>
        <v>13352.387393775432</v>
      </c>
      <c r="D113" s="87">
        <f t="shared" si="35"/>
        <v>1919.9511285167287</v>
      </c>
      <c r="E113" s="87">
        <f t="shared" ref="E113:G113" si="58">$E$84*E71</f>
        <v>3839.9022570334573</v>
      </c>
      <c r="F113" s="87">
        <f t="shared" si="58"/>
        <v>63183.846229368712</v>
      </c>
      <c r="G113" s="264">
        <f t="shared" si="58"/>
        <v>10079.743424712826</v>
      </c>
      <c r="H113" s="88">
        <f t="shared" si="39"/>
        <v>92376</v>
      </c>
      <c r="I113" s="57">
        <f t="shared" si="37"/>
        <v>1.1547E-2</v>
      </c>
    </row>
    <row r="114" spans="1:9" ht="15.75">
      <c r="A114" s="64">
        <v>23</v>
      </c>
      <c r="B114" s="60" t="s">
        <v>5</v>
      </c>
      <c r="C114" s="87">
        <f t="shared" si="35"/>
        <v>83059.703934808931</v>
      </c>
      <c r="D114" s="87">
        <f t="shared" si="35"/>
        <v>16363.21984531303</v>
      </c>
      <c r="E114" s="87">
        <f t="shared" ref="E114:G114" si="59">$E$84*E72</f>
        <v>29148.348951117609</v>
      </c>
      <c r="F114" s="87">
        <f t="shared" si="59"/>
        <v>353620.08967044478</v>
      </c>
      <c r="G114" s="264">
        <f t="shared" si="59"/>
        <v>37831.764282363722</v>
      </c>
      <c r="H114" s="88">
        <f t="shared" si="39"/>
        <v>520023</v>
      </c>
      <c r="I114" s="57">
        <f t="shared" si="37"/>
        <v>6.5002875000000002E-2</v>
      </c>
    </row>
    <row r="115" spans="1:9" ht="15.75">
      <c r="A115" s="64">
        <v>24</v>
      </c>
      <c r="B115" s="60" t="s">
        <v>4</v>
      </c>
      <c r="C115" s="87">
        <f t="shared" si="35"/>
        <v>30042.871635994721</v>
      </c>
      <c r="D115" s="87">
        <f t="shared" si="35"/>
        <v>4581.701556687648</v>
      </c>
      <c r="E115" s="87">
        <f t="shared" ref="E115:G115" si="60">$E$84*E73</f>
        <v>10297.919689316999</v>
      </c>
      <c r="F115" s="87">
        <f t="shared" si="60"/>
        <v>124622.28234190404</v>
      </c>
      <c r="G115" s="264">
        <f t="shared" si="60"/>
        <v>12043.32980615039</v>
      </c>
      <c r="H115" s="88">
        <f t="shared" si="39"/>
        <v>181588</v>
      </c>
      <c r="I115" s="57">
        <f t="shared" si="37"/>
        <v>2.26985E-2</v>
      </c>
    </row>
    <row r="116" spans="1:9" ht="15.75">
      <c r="A116" s="64">
        <v>25</v>
      </c>
      <c r="B116" s="60" t="s">
        <v>3</v>
      </c>
      <c r="C116" s="87">
        <f t="shared" si="35"/>
        <v>61198.44222147073</v>
      </c>
      <c r="D116" s="87">
        <f t="shared" si="35"/>
        <v>11214.260000654529</v>
      </c>
      <c r="E116" s="87">
        <f t="shared" ref="E116:G116" si="61">$E$84*E74</f>
        <v>52711.385528368373</v>
      </c>
      <c r="F116" s="87">
        <f t="shared" si="61"/>
        <v>297417.88390840963</v>
      </c>
      <c r="G116" s="264">
        <f t="shared" si="61"/>
        <v>97655.696036828158</v>
      </c>
      <c r="H116" s="88">
        <f t="shared" si="39"/>
        <v>520198</v>
      </c>
      <c r="I116" s="57">
        <f t="shared" si="37"/>
        <v>6.5024750000000006E-2</v>
      </c>
    </row>
    <row r="117" spans="1:9" ht="15.75">
      <c r="A117" s="64">
        <v>26</v>
      </c>
      <c r="B117" s="60" t="s">
        <v>2</v>
      </c>
      <c r="C117" s="87">
        <f t="shared" si="35"/>
        <v>12436.047082437903</v>
      </c>
      <c r="D117" s="87">
        <f t="shared" si="35"/>
        <v>1396.3280934667118</v>
      </c>
      <c r="E117" s="87">
        <f t="shared" ref="E117:G117" si="62">$E$84*E75</f>
        <v>1396.3280934667118</v>
      </c>
      <c r="F117" s="87">
        <f t="shared" si="62"/>
        <v>36828.153465184521</v>
      </c>
      <c r="G117" s="264">
        <f t="shared" si="62"/>
        <v>5367.1361092626739</v>
      </c>
      <c r="H117" s="88">
        <f t="shared" si="39"/>
        <v>57424</v>
      </c>
      <c r="I117" s="57">
        <f t="shared" si="37"/>
        <v>7.1780000000000004E-3</v>
      </c>
    </row>
    <row r="118" spans="1:9" ht="15.75">
      <c r="A118" s="64">
        <v>27</v>
      </c>
      <c r="B118" s="60" t="s">
        <v>1</v>
      </c>
      <c r="C118" s="87">
        <f t="shared" si="35"/>
        <v>5825.3062649314388</v>
      </c>
      <c r="D118" s="87">
        <f t="shared" si="35"/>
        <v>1221.7870817833727</v>
      </c>
      <c r="E118" s="87">
        <f t="shared" ref="E118:G118" si="63">$E$84*E76</f>
        <v>3665.3612453501187</v>
      </c>
      <c r="F118" s="87">
        <f t="shared" si="63"/>
        <v>117117.01883952046</v>
      </c>
      <c r="G118" s="264">
        <f t="shared" si="63"/>
        <v>7330.7224907002374</v>
      </c>
      <c r="H118" s="88">
        <f t="shared" si="39"/>
        <v>135160</v>
      </c>
      <c r="I118" s="57">
        <f t="shared" si="37"/>
        <v>1.6895E-2</v>
      </c>
    </row>
    <row r="119" spans="1:9" ht="16.5" thickBot="1">
      <c r="A119" s="65">
        <v>28</v>
      </c>
      <c r="B119" s="61" t="s">
        <v>0</v>
      </c>
      <c r="C119" s="87">
        <f t="shared" si="35"/>
        <v>99684.73529764697</v>
      </c>
      <c r="D119" s="87">
        <f t="shared" si="35"/>
        <v>15054.162257687987</v>
      </c>
      <c r="E119" s="87">
        <f t="shared" ref="E119:G119" si="64">$E$84*E77</f>
        <v>145043.58070885469</v>
      </c>
      <c r="F119" s="87">
        <f t="shared" si="64"/>
        <v>566036.50088906835</v>
      </c>
      <c r="G119" s="265">
        <f t="shared" si="64"/>
        <v>264429.63270025857</v>
      </c>
      <c r="H119" s="89">
        <f>ROUND(SUM(C119:G119),0)</f>
        <v>1090249</v>
      </c>
      <c r="I119" s="57">
        <f t="shared" si="37"/>
        <v>0.136281125</v>
      </c>
    </row>
    <row r="120" spans="1:9">
      <c r="A120" s="67">
        <v>29</v>
      </c>
      <c r="B120" s="62" t="s">
        <v>56</v>
      </c>
      <c r="C120" s="90">
        <f t="shared" ref="C120:I120" si="65">SUM(C92:C119)</f>
        <v>1116102.4992091113</v>
      </c>
      <c r="D120" s="91">
        <f t="shared" si="65"/>
        <v>167166.65393971789</v>
      </c>
      <c r="E120" s="90">
        <f t="shared" si="65"/>
        <v>650165.26852043765</v>
      </c>
      <c r="F120" s="92">
        <f t="shared" si="65"/>
        <v>4999029.1156225121</v>
      </c>
      <c r="G120" s="91">
        <f t="shared" si="65"/>
        <v>1067536.462708222</v>
      </c>
      <c r="H120" s="93">
        <f t="shared" si="65"/>
        <v>8000000</v>
      </c>
      <c r="I120" s="58">
        <f t="shared" si="65"/>
        <v>1</v>
      </c>
    </row>
    <row r="121" spans="1:9" ht="15.75" thickBot="1">
      <c r="A121" s="100">
        <v>30</v>
      </c>
      <c r="B121" s="63" t="s">
        <v>76</v>
      </c>
      <c r="C121" s="56">
        <f>C120/$H$120</f>
        <v>0.13951281240113891</v>
      </c>
      <c r="D121" s="56">
        <f t="shared" ref="D121:H121" si="66">D120/$H$120</f>
        <v>2.0895831742464736E-2</v>
      </c>
      <c r="E121" s="56">
        <f t="shared" si="66"/>
        <v>8.1270658565054707E-2</v>
      </c>
      <c r="F121" s="56">
        <f t="shared" si="66"/>
        <v>0.62487863945281397</v>
      </c>
      <c r="G121" s="56">
        <f t="shared" si="66"/>
        <v>0.13344205783852775</v>
      </c>
      <c r="H121" s="56">
        <f t="shared" si="66"/>
        <v>1</v>
      </c>
      <c r="I121" s="55"/>
    </row>
  </sheetData>
  <sortState ref="A4:BJ32">
    <sortCondition ref="A4:A32"/>
  </sortState>
  <pageMargins left="0.5" right="0.5" top="0.5" bottom="0.75" header="0.3" footer="0.3"/>
  <pageSetup paperSize="5" scale="69" fitToHeight="3" orientation="landscape" r:id="rId1"/>
  <rowBreaks count="2" manualBreakCount="2">
    <brk id="38" max="8" man="1"/>
    <brk id="79" max="8" man="1"/>
  </rowBreaks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4"/>
  <sheetViews>
    <sheetView showZeros="0" zoomScaleNormal="100" workbookViewId="0">
      <selection activeCell="B1" sqref="B1"/>
    </sheetView>
  </sheetViews>
  <sheetFormatPr defaultRowHeight="15"/>
  <cols>
    <col min="1" max="1" width="3.7109375" style="168" customWidth="1"/>
    <col min="2" max="2" width="39.5703125" bestFit="1" customWidth="1"/>
    <col min="3" max="3" width="14.85546875" customWidth="1"/>
    <col min="4" max="7" width="15.5703125" customWidth="1"/>
    <col min="8" max="10" width="0" hidden="1" customWidth="1"/>
  </cols>
  <sheetData>
    <row r="2" spans="1:7" ht="18.75">
      <c r="B2" s="421" t="s">
        <v>212</v>
      </c>
      <c r="C2" s="421"/>
      <c r="D2" s="421"/>
      <c r="E2" s="421"/>
      <c r="F2" s="421"/>
      <c r="G2" s="421"/>
    </row>
    <row r="3" spans="1:7" ht="14.25" customHeight="1">
      <c r="B3" s="167"/>
      <c r="C3" s="167"/>
      <c r="D3" s="167"/>
      <c r="E3" s="167"/>
      <c r="F3" s="167"/>
      <c r="G3" s="167"/>
    </row>
    <row r="4" spans="1:7">
      <c r="B4" s="16" t="s">
        <v>120</v>
      </c>
      <c r="C4" s="192">
        <f>'Incentive Fund Amts'!D7</f>
        <v>2000000</v>
      </c>
    </row>
    <row r="5" spans="1:7" ht="15.75" thickBot="1">
      <c r="B5" s="157"/>
      <c r="C5" s="157"/>
      <c r="D5" s="157"/>
      <c r="E5" s="157"/>
      <c r="F5" s="157"/>
      <c r="G5" s="157"/>
    </row>
    <row r="6" spans="1:7" ht="63">
      <c r="A6" s="164"/>
      <c r="B6" s="176" t="s">
        <v>88</v>
      </c>
      <c r="C6" s="177" t="s">
        <v>168</v>
      </c>
      <c r="D6" s="177" t="s">
        <v>275</v>
      </c>
      <c r="E6" s="177" t="s">
        <v>158</v>
      </c>
      <c r="F6" s="177" t="s">
        <v>159</v>
      </c>
      <c r="G6" s="214" t="s">
        <v>213</v>
      </c>
    </row>
    <row r="7" spans="1:7" ht="18.95" customHeight="1">
      <c r="A7" s="165">
        <v>1</v>
      </c>
      <c r="B7" s="270" t="s">
        <v>89</v>
      </c>
      <c r="C7" s="237">
        <f>'Work Florida Data &amp; Initial All'!I92</f>
        <v>3.2939125E-2</v>
      </c>
      <c r="D7" s="237">
        <f>L46</f>
        <v>3.5964454795185709E-2</v>
      </c>
      <c r="E7" s="271">
        <f>IF(C7&gt;D7,'Work Florida Data &amp; Initial All'!H50,0)</f>
        <v>0</v>
      </c>
      <c r="F7" s="237">
        <f>E7/$E$35</f>
        <v>0</v>
      </c>
      <c r="G7" s="272">
        <f>ROUND(F7*$C$4,0)</f>
        <v>0</v>
      </c>
    </row>
    <row r="8" spans="1:7" ht="18.95" customHeight="1">
      <c r="A8" s="166">
        <f>A7+1</f>
        <v>2</v>
      </c>
      <c r="B8" s="273" t="s">
        <v>91</v>
      </c>
      <c r="C8" s="237">
        <f>'Work Florida Data &amp; Initial All'!I93</f>
        <v>9.6635750000000006E-2</v>
      </c>
      <c r="D8" s="237">
        <f t="shared" ref="D8:D34" si="0">L47</f>
        <v>9.4400933365104911E-2</v>
      </c>
      <c r="E8" s="271">
        <f>IF(C8&gt;D8,'Work Florida Data &amp; Initial All'!H51,0)</f>
        <v>17717</v>
      </c>
      <c r="F8" s="239">
        <f t="shared" ref="F8:F34" si="1">E8/$E$35</f>
        <v>0.15803088010989108</v>
      </c>
      <c r="G8" s="274">
        <f>ROUND(F8*$C$4,0)</f>
        <v>316062</v>
      </c>
    </row>
    <row r="9" spans="1:7" ht="18.95" customHeight="1">
      <c r="A9" s="166">
        <f t="shared" ref="A9:A35" si="2">A8+1</f>
        <v>3</v>
      </c>
      <c r="B9" s="273" t="s">
        <v>92</v>
      </c>
      <c r="C9" s="237">
        <f>'Work Florida Data &amp; Initial All'!I94</f>
        <v>2.2374000000000002E-2</v>
      </c>
      <c r="D9" s="237">
        <f t="shared" si="0"/>
        <v>1.8458239105120469E-2</v>
      </c>
      <c r="E9" s="271">
        <f>IF(C9&gt;D9,'Work Florida Data &amp; Initial All'!H52,0)</f>
        <v>4102</v>
      </c>
      <c r="F9" s="239">
        <f t="shared" si="1"/>
        <v>3.6588737947213033E-2</v>
      </c>
      <c r="G9" s="274">
        <f t="shared" ref="G9:G34" si="3">ROUND(F9*$C$4,0)</f>
        <v>73177</v>
      </c>
    </row>
    <row r="10" spans="1:7" ht="18.95" customHeight="1">
      <c r="A10" s="166">
        <f t="shared" si="2"/>
        <v>4</v>
      </c>
      <c r="B10" s="273" t="s">
        <v>93</v>
      </c>
      <c r="C10" s="237">
        <f>'Work Florida Data &amp; Initial All'!I95</f>
        <v>6.7662499999999997E-3</v>
      </c>
      <c r="D10" s="237">
        <f t="shared" si="0"/>
        <v>5.7009005444629782E-3</v>
      </c>
      <c r="E10" s="271">
        <f>IF(C10&gt;D10,'Work Florida Data &amp; Initial All'!H53,0)</f>
        <v>1240.5</v>
      </c>
      <c r="F10" s="239">
        <f t="shared" si="1"/>
        <v>1.1064926724407061E-2</v>
      </c>
      <c r="G10" s="274">
        <f>ROUND(F10*$C$4,0)</f>
        <v>22130</v>
      </c>
    </row>
    <row r="11" spans="1:7" ht="18.95" customHeight="1">
      <c r="A11" s="166">
        <f t="shared" si="2"/>
        <v>5</v>
      </c>
      <c r="B11" s="273" t="s">
        <v>94</v>
      </c>
      <c r="C11" s="237">
        <f>'Work Florida Data &amp; Initial All'!I96</f>
        <v>3.5085499999999999E-2</v>
      </c>
      <c r="D11" s="237">
        <f t="shared" si="0"/>
        <v>4.7140332972156411E-2</v>
      </c>
      <c r="E11" s="271">
        <f>IF(C11&gt;D11,'Work Florida Data &amp; Initial All'!H54,0)</f>
        <v>0</v>
      </c>
      <c r="F11" s="239">
        <f t="shared" si="1"/>
        <v>0</v>
      </c>
      <c r="G11" s="274">
        <f t="shared" si="3"/>
        <v>0</v>
      </c>
    </row>
    <row r="12" spans="1:7" ht="18.95" customHeight="1">
      <c r="A12" s="166">
        <f t="shared" si="2"/>
        <v>6</v>
      </c>
      <c r="B12" s="273" t="s">
        <v>95</v>
      </c>
      <c r="C12" s="237">
        <f>'Work Florida Data &amp; Initial All'!I97</f>
        <v>2.5384750000000001E-2</v>
      </c>
      <c r="D12" s="237">
        <f t="shared" si="0"/>
        <v>1.554596913061267E-2</v>
      </c>
      <c r="E12" s="271">
        <f>IF(C12&gt;D12,'Work Florida Data &amp; Initial All'!H55,0)</f>
        <v>4654</v>
      </c>
      <c r="F12" s="239">
        <f t="shared" si="1"/>
        <v>4.1512429645619076E-2</v>
      </c>
      <c r="G12" s="274">
        <f t="shared" si="3"/>
        <v>83025</v>
      </c>
    </row>
    <row r="13" spans="1:7" ht="18.95" customHeight="1">
      <c r="A13" s="166">
        <f t="shared" si="2"/>
        <v>7</v>
      </c>
      <c r="B13" s="273" t="s">
        <v>96</v>
      </c>
      <c r="C13" s="237">
        <f>'Work Florida Data &amp; Initial All'!I98</f>
        <v>5.6905875000000002E-2</v>
      </c>
      <c r="D13" s="237">
        <f t="shared" si="0"/>
        <v>6.6053789884947922E-2</v>
      </c>
      <c r="E13" s="271">
        <f>IF(C13&gt;D13,'Work Florida Data &amp; Initial All'!H56,0)</f>
        <v>0</v>
      </c>
      <c r="F13" s="239">
        <f t="shared" si="1"/>
        <v>0</v>
      </c>
      <c r="G13" s="274">
        <f t="shared" si="3"/>
        <v>0</v>
      </c>
    </row>
    <row r="14" spans="1:7" ht="18.95" customHeight="1">
      <c r="A14" s="166">
        <f t="shared" si="2"/>
        <v>8</v>
      </c>
      <c r="B14" s="273" t="s">
        <v>97</v>
      </c>
      <c r="C14" s="237">
        <f>'Work Florida Data &amp; Initial All'!I99</f>
        <v>3.8617500000000002E-3</v>
      </c>
      <c r="D14" s="237">
        <f t="shared" si="0"/>
        <v>3.7676298550946186E-3</v>
      </c>
      <c r="E14" s="271">
        <f>IF(C14&gt;D14,'Work Florida Data &amp; Initial All'!H57,0)</f>
        <v>708</v>
      </c>
      <c r="F14" s="239">
        <f t="shared" si="1"/>
        <v>6.3151697870860134E-3</v>
      </c>
      <c r="G14" s="274">
        <f>ROUND(F14*$C$4,0)</f>
        <v>12630</v>
      </c>
    </row>
    <row r="15" spans="1:7" ht="18.95" customHeight="1">
      <c r="A15" s="166">
        <f t="shared" si="2"/>
        <v>9</v>
      </c>
      <c r="B15" s="273" t="s">
        <v>98</v>
      </c>
      <c r="C15" s="237">
        <f>'Work Florida Data &amp; Initial All'!I100</f>
        <v>1.138875E-2</v>
      </c>
      <c r="D15" s="237">
        <f t="shared" si="0"/>
        <v>9.1616798773497109E-3</v>
      </c>
      <c r="E15" s="271">
        <f>IF(C15&gt;D15,'Work Florida Data &amp; Initial All'!H58,0)</f>
        <v>2088</v>
      </c>
      <c r="F15" s="239">
        <f t="shared" si="1"/>
        <v>1.8624399033101122E-2</v>
      </c>
      <c r="G15" s="274">
        <f t="shared" si="3"/>
        <v>37249</v>
      </c>
    </row>
    <row r="16" spans="1:7" ht="18.95" customHeight="1">
      <c r="A16" s="166">
        <f t="shared" si="2"/>
        <v>10</v>
      </c>
      <c r="B16" s="273" t="s">
        <v>99</v>
      </c>
      <c r="C16" s="237">
        <f>'Work Florida Data &amp; Initial All'!I101</f>
        <v>4.115075E-2</v>
      </c>
      <c r="D16" s="237">
        <f t="shared" si="0"/>
        <v>7.7228544067331775E-2</v>
      </c>
      <c r="E16" s="271">
        <f>IF(C16&gt;D16,'Work Florida Data &amp; Initial All'!H59,0)</f>
        <v>0</v>
      </c>
      <c r="F16" s="239">
        <f t="shared" si="1"/>
        <v>0</v>
      </c>
      <c r="G16" s="274">
        <f t="shared" si="3"/>
        <v>0</v>
      </c>
    </row>
    <row r="17" spans="1:7" ht="18.95" customHeight="1">
      <c r="A17" s="166">
        <f t="shared" si="2"/>
        <v>11</v>
      </c>
      <c r="B17" s="273" t="s">
        <v>100</v>
      </c>
      <c r="C17" s="237">
        <f>'Work Florida Data &amp; Initial All'!I102</f>
        <v>4.2192500000000001E-2</v>
      </c>
      <c r="D17" s="237">
        <f t="shared" si="0"/>
        <v>5.4671096703998279E-2</v>
      </c>
      <c r="E17" s="271">
        <f>IF(C17&gt;D17,'Work Florida Data &amp; Initial All'!H60,0)</f>
        <v>0</v>
      </c>
      <c r="F17" s="239">
        <f t="shared" si="1"/>
        <v>0</v>
      </c>
      <c r="G17" s="274">
        <f t="shared" si="3"/>
        <v>0</v>
      </c>
    </row>
    <row r="18" spans="1:7" ht="18.95" customHeight="1">
      <c r="A18" s="166">
        <f t="shared" si="2"/>
        <v>12</v>
      </c>
      <c r="B18" s="273" t="s">
        <v>101</v>
      </c>
      <c r="C18" s="237">
        <f>'Work Florida Data &amp; Initial All'!I103</f>
        <v>1.2577875000000001E-2</v>
      </c>
      <c r="D18" s="237">
        <f t="shared" si="0"/>
        <v>9.0549003915997156E-3</v>
      </c>
      <c r="E18" s="271">
        <f>IF(C18&gt;D18,'Work Florida Data &amp; Initial All'!H61,0)</f>
        <v>2306</v>
      </c>
      <c r="F18" s="239">
        <f t="shared" si="1"/>
        <v>2.0568900464718001E-2</v>
      </c>
      <c r="G18" s="274">
        <f t="shared" si="3"/>
        <v>41138</v>
      </c>
    </row>
    <row r="19" spans="1:7" ht="18.95" customHeight="1">
      <c r="A19" s="166">
        <f t="shared" si="2"/>
        <v>13</v>
      </c>
      <c r="B19" s="273" t="s">
        <v>102</v>
      </c>
      <c r="C19" s="237">
        <f>'Work Florida Data &amp; Initial All'!I104</f>
        <v>5.2307500000000002E-3</v>
      </c>
      <c r="D19" s="237">
        <f t="shared" si="0"/>
        <v>6.4427369717787453E-3</v>
      </c>
      <c r="E19" s="271">
        <f>IF(C19&gt;D19,'Work Florida Data &amp; Initial All'!H62,0)</f>
        <v>0</v>
      </c>
      <c r="F19" s="239">
        <f t="shared" si="1"/>
        <v>0</v>
      </c>
      <c r="G19" s="274">
        <f t="shared" si="3"/>
        <v>0</v>
      </c>
    </row>
    <row r="20" spans="1:7" ht="18.95" customHeight="1">
      <c r="A20" s="166">
        <f t="shared" si="2"/>
        <v>14</v>
      </c>
      <c r="B20" s="273" t="s">
        <v>103</v>
      </c>
      <c r="C20" s="237">
        <f>'Work Florida Data &amp; Initial All'!I105</f>
        <v>1.32815E-2</v>
      </c>
      <c r="D20" s="237">
        <f t="shared" si="0"/>
        <v>1.2340336568939085E-2</v>
      </c>
      <c r="E20" s="271">
        <f>IF(C20&gt;D20,'Work Florida Data &amp; Initial All'!H63,0)</f>
        <v>2435</v>
      </c>
      <c r="F20" s="239">
        <f t="shared" si="1"/>
        <v>2.1719545807280284E-2</v>
      </c>
      <c r="G20" s="274">
        <f t="shared" si="3"/>
        <v>43439</v>
      </c>
    </row>
    <row r="21" spans="1:7" ht="18.95" customHeight="1">
      <c r="A21" s="166">
        <f t="shared" si="2"/>
        <v>15</v>
      </c>
      <c r="B21" s="273" t="s">
        <v>104</v>
      </c>
      <c r="C21" s="237">
        <f>'Work Florida Data &amp; Initial All'!I106</f>
        <v>0.14217725000000001</v>
      </c>
      <c r="D21" s="237">
        <f t="shared" si="0"/>
        <v>8.2107804568813211E-2</v>
      </c>
      <c r="E21" s="271">
        <f>IF(C21&gt;D21,'Work Florida Data &amp; Initial All'!H64,0)</f>
        <v>26066.5</v>
      </c>
      <c r="F21" s="239">
        <f t="shared" si="1"/>
        <v>0.23250617691395134</v>
      </c>
      <c r="G21" s="274">
        <f>ROUND(F21*$C$4,0)</f>
        <v>465012</v>
      </c>
    </row>
    <row r="22" spans="1:7" ht="18.95" customHeight="1">
      <c r="A22" s="166">
        <f t="shared" si="2"/>
        <v>16</v>
      </c>
      <c r="B22" s="273" t="s">
        <v>105</v>
      </c>
      <c r="C22" s="237">
        <f>'Work Florida Data &amp; Initial All'!I107</f>
        <v>4.1345000000000002E-3</v>
      </c>
      <c r="D22" s="237">
        <f t="shared" si="0"/>
        <v>2.5233678474604468E-3</v>
      </c>
      <c r="E22" s="271">
        <f>IF(C22&gt;D22,'Work Florida Data &amp; Initial All'!H65,0)</f>
        <v>758</v>
      </c>
      <c r="F22" s="239">
        <f t="shared" si="1"/>
        <v>6.7611563539706184E-3</v>
      </c>
      <c r="G22" s="274">
        <f t="shared" si="3"/>
        <v>13522</v>
      </c>
    </row>
    <row r="23" spans="1:7" ht="18.95" customHeight="1">
      <c r="A23" s="166">
        <f t="shared" si="2"/>
        <v>17</v>
      </c>
      <c r="B23" s="273" t="s">
        <v>106</v>
      </c>
      <c r="C23" s="237">
        <f>'Work Florida Data &amp; Initial All'!I108</f>
        <v>1.0071500000000001E-2</v>
      </c>
      <c r="D23" s="237">
        <f t="shared" si="0"/>
        <v>1.1629971990054897E-2</v>
      </c>
      <c r="E23" s="271">
        <f>IF(C23&gt;D23,'Work Florida Data &amp; Initial All'!H66,0)</f>
        <v>0</v>
      </c>
      <c r="F23" s="239">
        <f t="shared" si="1"/>
        <v>0</v>
      </c>
      <c r="G23" s="274">
        <f t="shared" si="3"/>
        <v>0</v>
      </c>
    </row>
    <row r="24" spans="1:7" ht="18.95" customHeight="1">
      <c r="A24" s="166">
        <f t="shared" si="2"/>
        <v>18</v>
      </c>
      <c r="B24" s="273" t="s">
        <v>107</v>
      </c>
      <c r="C24" s="237">
        <f>'Work Florida Data &amp; Initial All'!I109</f>
        <v>4.7537875E-2</v>
      </c>
      <c r="D24" s="237">
        <f t="shared" si="0"/>
        <v>4.1340520904051326E-2</v>
      </c>
      <c r="E24" s="271">
        <f>IF(C24&gt;D24,'Work Florida Data &amp; Initial All'!H67,0)</f>
        <v>8715.5</v>
      </c>
      <c r="F24" s="239">
        <f t="shared" si="1"/>
        <v>7.7739918473655578E-2</v>
      </c>
      <c r="G24" s="274">
        <f t="shared" si="3"/>
        <v>155480</v>
      </c>
    </row>
    <row r="25" spans="1:7" ht="18.95" customHeight="1">
      <c r="A25" s="166">
        <f t="shared" si="2"/>
        <v>19</v>
      </c>
      <c r="B25" s="273" t="s">
        <v>108</v>
      </c>
      <c r="C25" s="237">
        <f>'Work Florida Data &amp; Initial All'!I110</f>
        <v>1.9524E-2</v>
      </c>
      <c r="D25" s="237">
        <f t="shared" si="0"/>
        <v>2.7105129461696513E-2</v>
      </c>
      <c r="E25" s="271">
        <f>IF(C25&gt;D25,'Work Florida Data &amp; Initial All'!H68,0)</f>
        <v>0</v>
      </c>
      <c r="F25" s="239">
        <f t="shared" si="1"/>
        <v>0</v>
      </c>
      <c r="G25" s="274">
        <f t="shared" si="3"/>
        <v>0</v>
      </c>
    </row>
    <row r="26" spans="1:7" ht="18.95" customHeight="1">
      <c r="A26" s="166">
        <f t="shared" si="2"/>
        <v>20</v>
      </c>
      <c r="B26" s="273" t="s">
        <v>109</v>
      </c>
      <c r="C26" s="237">
        <f>'Work Florida Data &amp; Initial All'!I111</f>
        <v>2.2300375000000001E-2</v>
      </c>
      <c r="D26" s="237">
        <f t="shared" si="0"/>
        <v>2.4071468071809765E-2</v>
      </c>
      <c r="E26" s="271">
        <f>IF(C26&gt;D26,'Work Florida Data &amp; Initial All'!H69,0)</f>
        <v>0</v>
      </c>
      <c r="F26" s="239">
        <f t="shared" si="1"/>
        <v>0</v>
      </c>
      <c r="G26" s="274">
        <f t="shared" si="3"/>
        <v>0</v>
      </c>
    </row>
    <row r="27" spans="1:7" ht="18.95" customHeight="1">
      <c r="A27" s="166">
        <f t="shared" si="2"/>
        <v>21</v>
      </c>
      <c r="B27" s="273" t="s">
        <v>110</v>
      </c>
      <c r="C27" s="237">
        <f>'Work Florida Data &amp; Initial All'!I112</f>
        <v>2.3852124999999998E-2</v>
      </c>
      <c r="D27" s="237">
        <f t="shared" si="0"/>
        <v>2.6480188471412324E-2</v>
      </c>
      <c r="E27" s="271">
        <f>IF(C27&gt;D27,'Work Florida Data &amp; Initial All'!H70,0)</f>
        <v>0</v>
      </c>
      <c r="F27" s="239">
        <f t="shared" si="1"/>
        <v>0</v>
      </c>
      <c r="G27" s="274">
        <f t="shared" si="3"/>
        <v>0</v>
      </c>
    </row>
    <row r="28" spans="1:7" ht="18.95" customHeight="1">
      <c r="A28" s="166">
        <f t="shared" si="2"/>
        <v>22</v>
      </c>
      <c r="B28" s="273" t="s">
        <v>111</v>
      </c>
      <c r="C28" s="237">
        <f>'Work Florida Data &amp; Initial All'!I113</f>
        <v>1.1547E-2</v>
      </c>
      <c r="D28" s="237">
        <f t="shared" si="0"/>
        <v>1.444557843009428E-2</v>
      </c>
      <c r="E28" s="271">
        <f>IF(C28&gt;D28,'Work Florida Data &amp; Initial All'!H71,0)</f>
        <v>0</v>
      </c>
      <c r="F28" s="239">
        <f t="shared" si="1"/>
        <v>0</v>
      </c>
      <c r="G28" s="274">
        <f t="shared" si="3"/>
        <v>0</v>
      </c>
    </row>
    <row r="29" spans="1:7" ht="18.95" customHeight="1">
      <c r="A29" s="166">
        <f t="shared" si="2"/>
        <v>23</v>
      </c>
      <c r="B29" s="273" t="s">
        <v>112</v>
      </c>
      <c r="C29" s="237">
        <f>'Work Florida Data &amp; Initial All'!I114</f>
        <v>6.5002875000000002E-2</v>
      </c>
      <c r="D29" s="237">
        <f t="shared" si="0"/>
        <v>8.4580592659865755E-2</v>
      </c>
      <c r="E29" s="271">
        <f>IF(C29&gt;D29,'Work Florida Data &amp; Initial All'!H72,0)</f>
        <v>0</v>
      </c>
      <c r="F29" s="239">
        <f t="shared" si="1"/>
        <v>0</v>
      </c>
      <c r="G29" s="274">
        <f t="shared" si="3"/>
        <v>0</v>
      </c>
    </row>
    <row r="30" spans="1:7" ht="18.95" customHeight="1">
      <c r="A30" s="166">
        <f t="shared" si="2"/>
        <v>24</v>
      </c>
      <c r="B30" s="273" t="s">
        <v>113</v>
      </c>
      <c r="C30" s="237">
        <f>'Work Florida Data &amp; Initial All'!I115</f>
        <v>2.26985E-2</v>
      </c>
      <c r="D30" s="237">
        <f t="shared" si="0"/>
        <v>3.7533551238417236E-2</v>
      </c>
      <c r="E30" s="271">
        <f>IF(C30&gt;D30,'Work Florida Data &amp; Initial All'!H73,0)</f>
        <v>0</v>
      </c>
      <c r="F30" s="239">
        <f t="shared" si="1"/>
        <v>0</v>
      </c>
      <c r="G30" s="274">
        <f t="shared" si="3"/>
        <v>0</v>
      </c>
    </row>
    <row r="31" spans="1:7" ht="18.95" customHeight="1">
      <c r="A31" s="166">
        <f t="shared" si="2"/>
        <v>25</v>
      </c>
      <c r="B31" s="273" t="s">
        <v>114</v>
      </c>
      <c r="C31" s="237">
        <f>'Work Florida Data &amp; Initial All'!I116</f>
        <v>6.5024750000000006E-2</v>
      </c>
      <c r="D31" s="237">
        <f t="shared" si="0"/>
        <v>5.5314021607671952E-2</v>
      </c>
      <c r="E31" s="271">
        <f>IF(C31&gt;D31,'Work Florida Data &amp; Initial All'!H74,0)</f>
        <v>11921.5</v>
      </c>
      <c r="F31" s="239">
        <f t="shared" si="1"/>
        <v>0.10633657714229647</v>
      </c>
      <c r="G31" s="274">
        <f t="shared" si="3"/>
        <v>212673</v>
      </c>
    </row>
    <row r="32" spans="1:7" ht="18.95" customHeight="1">
      <c r="A32" s="166">
        <f t="shared" si="2"/>
        <v>26</v>
      </c>
      <c r="B32" s="273" t="s">
        <v>115</v>
      </c>
      <c r="C32" s="237">
        <f>'Work Florida Data &amp; Initial All'!I117</f>
        <v>7.1780000000000004E-3</v>
      </c>
      <c r="D32" s="237">
        <f t="shared" si="0"/>
        <v>5.9144595159629706E-3</v>
      </c>
      <c r="E32" s="271">
        <f>IF(C32&gt;D32,'Work Florida Data &amp; Initial All'!H75,0)</f>
        <v>1316</v>
      </c>
      <c r="F32" s="239">
        <f t="shared" si="1"/>
        <v>1.1738366440402815E-2</v>
      </c>
      <c r="G32" s="274">
        <f t="shared" si="3"/>
        <v>23477</v>
      </c>
    </row>
    <row r="33" spans="1:12" ht="18.95" customHeight="1">
      <c r="A33" s="166">
        <f t="shared" si="2"/>
        <v>27</v>
      </c>
      <c r="B33" s="273" t="s">
        <v>116</v>
      </c>
      <c r="C33" s="237">
        <f>'Work Florida Data &amp; Initial All'!I118</f>
        <v>1.6895E-2</v>
      </c>
      <c r="D33" s="237">
        <f t="shared" si="0"/>
        <v>1.6185522050525807E-2</v>
      </c>
      <c r="E33" s="271">
        <f>IF(C33&gt;D33,'Work Florida Data &amp; Initial All'!H76,0)</f>
        <v>3097.5</v>
      </c>
      <c r="F33" s="239">
        <f t="shared" si="1"/>
        <v>2.7628867818501306E-2</v>
      </c>
      <c r="G33" s="274">
        <f t="shared" si="3"/>
        <v>55258</v>
      </c>
    </row>
    <row r="34" spans="1:12" ht="18.95" customHeight="1" thickBot="1">
      <c r="A34" s="166">
        <f t="shared" si="2"/>
        <v>28</v>
      </c>
      <c r="B34" s="266" t="s">
        <v>117</v>
      </c>
      <c r="C34" s="267">
        <f>'Work Florida Data &amp; Initial All'!I119</f>
        <v>0.136281125</v>
      </c>
      <c r="D34" s="237">
        <f t="shared" si="0"/>
        <v>0.1148362789484806</v>
      </c>
      <c r="E34" s="275">
        <f>IF(C34&gt;D34,'Work Florida Data &amp; Initial All'!H77,0)</f>
        <v>24985.5</v>
      </c>
      <c r="F34" s="268">
        <f t="shared" si="1"/>
        <v>0.22286394733790618</v>
      </c>
      <c r="G34" s="269">
        <f t="shared" si="3"/>
        <v>445728</v>
      </c>
    </row>
    <row r="35" spans="1:12" ht="18.95" customHeight="1" thickTop="1" thickBot="1">
      <c r="A35" s="166">
        <f t="shared" si="2"/>
        <v>29</v>
      </c>
      <c r="B35" s="162" t="s">
        <v>118</v>
      </c>
      <c r="C35" s="163">
        <f>SUM(C7:C34)</f>
        <v>1</v>
      </c>
      <c r="D35" s="163">
        <v>1</v>
      </c>
      <c r="E35" s="173">
        <f>SUM(E7:E34)</f>
        <v>112111</v>
      </c>
      <c r="F35" s="163">
        <f>SUM(F7:F34)</f>
        <v>0.99999999999999989</v>
      </c>
      <c r="G35" s="215">
        <f>SUM(G7:G34)</f>
        <v>2000000</v>
      </c>
    </row>
    <row r="38" spans="1:12" ht="15.75">
      <c r="B38" s="418" t="s">
        <v>90</v>
      </c>
      <c r="C38" s="418"/>
      <c r="D38" s="418"/>
      <c r="E38" s="418"/>
      <c r="F38" s="418"/>
      <c r="G38" s="418"/>
      <c r="H38" s="418"/>
      <c r="I38" s="418"/>
      <c r="J38" s="418"/>
      <c r="K38" s="418"/>
      <c r="L38" s="186"/>
    </row>
    <row r="39" spans="1:12" ht="15.75">
      <c r="B39" s="419" t="s">
        <v>169</v>
      </c>
      <c r="C39" s="419"/>
      <c r="D39" s="419"/>
      <c r="E39" s="419"/>
      <c r="F39" s="419"/>
      <c r="G39" s="419"/>
      <c r="H39" s="419"/>
      <c r="I39" s="419"/>
      <c r="J39" s="419"/>
      <c r="K39" s="419"/>
      <c r="L39" s="186"/>
    </row>
    <row r="40" spans="1:12" ht="15.75" customHeight="1">
      <c r="B40" s="419" t="s">
        <v>170</v>
      </c>
      <c r="C40" s="419"/>
      <c r="D40" s="419"/>
      <c r="E40" s="419"/>
      <c r="F40" s="419"/>
      <c r="G40" s="419"/>
      <c r="H40" s="419"/>
      <c r="I40" s="419"/>
      <c r="J40" s="419"/>
      <c r="K40" s="419"/>
      <c r="L40" s="186"/>
    </row>
    <row r="41" spans="1:12" ht="15.75" customHeight="1">
      <c r="B41" s="419" t="s">
        <v>171</v>
      </c>
      <c r="C41" s="419"/>
      <c r="D41" s="419"/>
      <c r="E41" s="419"/>
      <c r="F41" s="419"/>
      <c r="G41" s="419"/>
      <c r="H41" s="419"/>
      <c r="I41" s="419"/>
      <c r="J41" s="419"/>
      <c r="K41" s="419"/>
      <c r="L41" s="186"/>
    </row>
    <row r="42" spans="1:12" ht="15.75">
      <c r="B42" s="419" t="s">
        <v>278</v>
      </c>
      <c r="C42" s="419"/>
      <c r="D42" s="419"/>
      <c r="E42" s="419"/>
      <c r="F42" s="419"/>
      <c r="G42" s="419"/>
      <c r="H42" s="419"/>
      <c r="I42" s="419"/>
      <c r="J42" s="419"/>
      <c r="K42" s="419"/>
      <c r="L42" s="186"/>
    </row>
    <row r="43" spans="1:12" ht="15.75">
      <c r="B43" s="418" t="s">
        <v>90</v>
      </c>
      <c r="C43" s="418"/>
      <c r="D43" s="418"/>
      <c r="E43" s="418"/>
      <c r="F43" s="418"/>
      <c r="G43" s="418"/>
      <c r="H43" s="418"/>
      <c r="I43" s="418"/>
      <c r="J43" s="418"/>
      <c r="K43" s="418"/>
      <c r="L43" s="186"/>
    </row>
    <row r="44" spans="1:12">
      <c r="B44" s="186"/>
      <c r="C44" s="186"/>
      <c r="D44" s="186"/>
      <c r="E44" s="186"/>
      <c r="F44" s="186"/>
      <c r="G44" s="186"/>
      <c r="H44" s="186"/>
      <c r="I44" s="186"/>
      <c r="J44" s="186"/>
      <c r="K44" s="186"/>
      <c r="L44" s="186"/>
    </row>
    <row r="45" spans="1:12" ht="45">
      <c r="B45" s="187" t="s">
        <v>172</v>
      </c>
      <c r="C45" s="187" t="s">
        <v>173</v>
      </c>
      <c r="D45" s="187" t="s">
        <v>175</v>
      </c>
      <c r="E45" s="187" t="s">
        <v>177</v>
      </c>
      <c r="F45" s="187" t="s">
        <v>178</v>
      </c>
      <c r="G45" s="187" t="s">
        <v>179</v>
      </c>
      <c r="H45" s="187" t="s">
        <v>180</v>
      </c>
      <c r="I45" s="187" t="s">
        <v>181</v>
      </c>
      <c r="J45" s="187" t="s">
        <v>182</v>
      </c>
      <c r="K45" s="187" t="s">
        <v>163</v>
      </c>
      <c r="L45" s="187" t="s">
        <v>142</v>
      </c>
    </row>
    <row r="46" spans="1:12" ht="15.75">
      <c r="A46" s="165">
        <v>1</v>
      </c>
      <c r="B46" s="188" t="s">
        <v>183</v>
      </c>
      <c r="C46" s="276">
        <v>1060.4000000000001</v>
      </c>
      <c r="D46" s="277">
        <v>1856.5</v>
      </c>
      <c r="E46" s="277">
        <v>0</v>
      </c>
      <c r="F46" s="277">
        <v>282.8</v>
      </c>
      <c r="G46" s="277">
        <v>0</v>
      </c>
      <c r="H46" s="203"/>
      <c r="I46" s="282"/>
      <c r="J46" s="282"/>
      <c r="K46" s="203">
        <f t="shared" ref="K46:K73" si="4">SUM(C46:G46)</f>
        <v>3199.7000000000003</v>
      </c>
      <c r="L46" s="190">
        <f>K46/$K$74</f>
        <v>3.5964454795185709E-2</v>
      </c>
    </row>
    <row r="47" spans="1:12" ht="15.75">
      <c r="A47" s="166">
        <f>A46+1</f>
        <v>2</v>
      </c>
      <c r="B47" s="188" t="s">
        <v>184</v>
      </c>
      <c r="C47" s="278">
        <v>1433.8</v>
      </c>
      <c r="D47" s="279">
        <v>6748.7</v>
      </c>
      <c r="E47" s="279">
        <v>29.3</v>
      </c>
      <c r="F47" s="279">
        <v>186.9</v>
      </c>
      <c r="G47" s="279">
        <v>0</v>
      </c>
      <c r="H47" s="203"/>
      <c r="I47" s="282"/>
      <c r="J47" s="282"/>
      <c r="K47" s="203">
        <f t="shared" si="4"/>
        <v>8398.6999999999989</v>
      </c>
      <c r="L47" s="190">
        <f t="shared" ref="L47:L73" si="5">K47/$K$74</f>
        <v>9.4400933365104911E-2</v>
      </c>
    </row>
    <row r="48" spans="1:12" ht="15.75">
      <c r="A48" s="166">
        <f t="shared" ref="A48:A74" si="6">A47+1</f>
        <v>3</v>
      </c>
      <c r="B48" s="188" t="s">
        <v>185</v>
      </c>
      <c r="C48" s="278">
        <v>317</v>
      </c>
      <c r="D48" s="279">
        <v>1193.0999999999999</v>
      </c>
      <c r="E48" s="279">
        <v>0</v>
      </c>
      <c r="F48" s="279">
        <v>132.1</v>
      </c>
      <c r="G48" s="279">
        <v>0</v>
      </c>
      <c r="H48" s="203"/>
      <c r="I48" s="282"/>
      <c r="J48" s="282"/>
      <c r="K48" s="203">
        <f t="shared" si="4"/>
        <v>1642.1999999999998</v>
      </c>
      <c r="L48" s="190">
        <f t="shared" si="5"/>
        <v>1.8458239105120469E-2</v>
      </c>
    </row>
    <row r="49" spans="1:12" ht="15.75">
      <c r="A49" s="166">
        <f t="shared" si="6"/>
        <v>4</v>
      </c>
      <c r="B49" s="188" t="s">
        <v>186</v>
      </c>
      <c r="C49" s="278">
        <v>156.1</v>
      </c>
      <c r="D49" s="279">
        <v>200.4</v>
      </c>
      <c r="E49" s="279">
        <v>0</v>
      </c>
      <c r="F49" s="279">
        <v>150.69999999999999</v>
      </c>
      <c r="G49" s="279">
        <v>0</v>
      </c>
      <c r="H49" s="203"/>
      <c r="I49" s="282"/>
      <c r="J49" s="282"/>
      <c r="K49" s="203">
        <f t="shared" si="4"/>
        <v>507.2</v>
      </c>
      <c r="L49" s="190">
        <f t="shared" si="5"/>
        <v>5.7009005444629782E-3</v>
      </c>
    </row>
    <row r="50" spans="1:12" ht="15.75">
      <c r="A50" s="166">
        <f t="shared" si="6"/>
        <v>5</v>
      </c>
      <c r="B50" s="188" t="s">
        <v>187</v>
      </c>
      <c r="C50" s="278">
        <v>989.6</v>
      </c>
      <c r="D50" s="279">
        <v>2002</v>
      </c>
      <c r="E50" s="279">
        <v>1.9</v>
      </c>
      <c r="F50" s="279">
        <v>609.9</v>
      </c>
      <c r="G50" s="279">
        <v>590.6</v>
      </c>
      <c r="H50" s="203"/>
      <c r="I50" s="282"/>
      <c r="J50" s="282"/>
      <c r="K50" s="203">
        <f t="shared" si="4"/>
        <v>4194</v>
      </c>
      <c r="L50" s="190">
        <f t="shared" si="5"/>
        <v>4.7140332972156411E-2</v>
      </c>
    </row>
    <row r="51" spans="1:12" ht="15.75">
      <c r="A51" s="166">
        <f t="shared" si="6"/>
        <v>6</v>
      </c>
      <c r="B51" s="188" t="s">
        <v>188</v>
      </c>
      <c r="C51" s="278">
        <v>642.6</v>
      </c>
      <c r="D51" s="279">
        <v>704.6</v>
      </c>
      <c r="E51" s="279">
        <v>0</v>
      </c>
      <c r="F51" s="279">
        <v>35.9</v>
      </c>
      <c r="G51" s="279">
        <v>0</v>
      </c>
      <c r="H51" s="203"/>
      <c r="I51" s="282"/>
      <c r="J51" s="282"/>
      <c r="K51" s="203">
        <f t="shared" si="4"/>
        <v>1383.1000000000001</v>
      </c>
      <c r="L51" s="190">
        <f t="shared" si="5"/>
        <v>1.554596913061267E-2</v>
      </c>
    </row>
    <row r="52" spans="1:12" ht="15.75">
      <c r="A52" s="166">
        <f t="shared" si="6"/>
        <v>7</v>
      </c>
      <c r="B52" s="188" t="s">
        <v>189</v>
      </c>
      <c r="C52" s="278">
        <v>1770.9</v>
      </c>
      <c r="D52" s="279">
        <v>3421.8</v>
      </c>
      <c r="E52" s="279">
        <v>10.9</v>
      </c>
      <c r="F52" s="279">
        <v>673.1</v>
      </c>
      <c r="G52" s="279">
        <v>0</v>
      </c>
      <c r="H52" s="203"/>
      <c r="I52" s="282"/>
      <c r="J52" s="282"/>
      <c r="K52" s="203">
        <f t="shared" si="4"/>
        <v>5876.7000000000007</v>
      </c>
      <c r="L52" s="190">
        <f t="shared" si="5"/>
        <v>6.6053789884947922E-2</v>
      </c>
    </row>
    <row r="53" spans="1:12" ht="15.75">
      <c r="A53" s="166">
        <f t="shared" si="6"/>
        <v>8</v>
      </c>
      <c r="B53" s="188" t="s">
        <v>190</v>
      </c>
      <c r="C53" s="278">
        <v>40.4</v>
      </c>
      <c r="D53" s="279">
        <v>203.2</v>
      </c>
      <c r="E53" s="279">
        <v>0</v>
      </c>
      <c r="F53" s="279">
        <v>39.5</v>
      </c>
      <c r="G53" s="279">
        <v>52.1</v>
      </c>
      <c r="H53" s="203"/>
      <c r="I53" s="282"/>
      <c r="J53" s="282"/>
      <c r="K53" s="203">
        <f t="shared" si="4"/>
        <v>335.20000000000005</v>
      </c>
      <c r="L53" s="190">
        <f t="shared" si="5"/>
        <v>3.7676298550946186E-3</v>
      </c>
    </row>
    <row r="54" spans="1:12" ht="15.75">
      <c r="A54" s="166">
        <f t="shared" si="6"/>
        <v>9</v>
      </c>
      <c r="B54" s="188" t="s">
        <v>191</v>
      </c>
      <c r="C54" s="278">
        <v>127.9</v>
      </c>
      <c r="D54" s="279">
        <v>537.5</v>
      </c>
      <c r="E54" s="279">
        <v>0</v>
      </c>
      <c r="F54" s="279">
        <v>149.69999999999999</v>
      </c>
      <c r="G54" s="279">
        <v>0</v>
      </c>
      <c r="H54" s="203"/>
      <c r="I54" s="282"/>
      <c r="J54" s="282"/>
      <c r="K54" s="203">
        <f t="shared" si="4"/>
        <v>815.09999999999991</v>
      </c>
      <c r="L54" s="190">
        <f t="shared" si="5"/>
        <v>9.1616798773497109E-3</v>
      </c>
    </row>
    <row r="55" spans="1:12" ht="15.75">
      <c r="A55" s="166">
        <f t="shared" si="6"/>
        <v>10</v>
      </c>
      <c r="B55" s="188" t="s">
        <v>192</v>
      </c>
      <c r="C55" s="278">
        <v>0</v>
      </c>
      <c r="D55" s="279">
        <v>5023.7</v>
      </c>
      <c r="E55" s="279">
        <v>58.1</v>
      </c>
      <c r="F55" s="279">
        <v>352.5</v>
      </c>
      <c r="G55" s="279">
        <v>1436.6</v>
      </c>
      <c r="H55" s="203"/>
      <c r="I55" s="282"/>
      <c r="J55" s="282"/>
      <c r="K55" s="203">
        <f t="shared" si="4"/>
        <v>6870.9</v>
      </c>
      <c r="L55" s="190">
        <f t="shared" si="5"/>
        <v>7.7228544067331775E-2</v>
      </c>
    </row>
    <row r="56" spans="1:12" ht="15.75">
      <c r="A56" s="166">
        <f t="shared" si="6"/>
        <v>11</v>
      </c>
      <c r="B56" s="188" t="s">
        <v>193</v>
      </c>
      <c r="C56" s="278">
        <v>1504.9</v>
      </c>
      <c r="D56" s="279">
        <v>2344.1999999999998</v>
      </c>
      <c r="E56" s="279">
        <v>0</v>
      </c>
      <c r="F56" s="279">
        <v>475.7</v>
      </c>
      <c r="G56" s="279">
        <v>539.20000000000005</v>
      </c>
      <c r="H56" s="203"/>
      <c r="I56" s="282"/>
      <c r="J56" s="282"/>
      <c r="K56" s="203">
        <f t="shared" si="4"/>
        <v>4864</v>
      </c>
      <c r="L56" s="190">
        <f t="shared" si="5"/>
        <v>5.4671096703998279E-2</v>
      </c>
    </row>
    <row r="57" spans="1:12" ht="15.75">
      <c r="A57" s="166">
        <f t="shared" si="6"/>
        <v>12</v>
      </c>
      <c r="B57" s="188" t="s">
        <v>194</v>
      </c>
      <c r="C57" s="278">
        <v>94.8</v>
      </c>
      <c r="D57" s="279">
        <v>398.5</v>
      </c>
      <c r="E57" s="279">
        <v>13.8</v>
      </c>
      <c r="F57" s="279">
        <v>298.5</v>
      </c>
      <c r="G57" s="279">
        <v>0</v>
      </c>
      <c r="H57" s="203"/>
      <c r="I57" s="282"/>
      <c r="J57" s="282"/>
      <c r="K57" s="203">
        <f t="shared" si="4"/>
        <v>805.6</v>
      </c>
      <c r="L57" s="190">
        <f t="shared" si="5"/>
        <v>9.0549003915997156E-3</v>
      </c>
    </row>
    <row r="58" spans="1:12" ht="15.75">
      <c r="A58" s="166">
        <f t="shared" si="6"/>
        <v>13</v>
      </c>
      <c r="B58" s="188" t="s">
        <v>195</v>
      </c>
      <c r="C58" s="278">
        <v>120</v>
      </c>
      <c r="D58" s="279">
        <v>453.2</v>
      </c>
      <c r="E58" s="279">
        <v>0</v>
      </c>
      <c r="F58" s="279">
        <v>0</v>
      </c>
      <c r="G58" s="279">
        <v>0</v>
      </c>
      <c r="H58" s="203"/>
      <c r="I58" s="282"/>
      <c r="J58" s="282"/>
      <c r="K58" s="203">
        <f t="shared" si="4"/>
        <v>573.20000000000005</v>
      </c>
      <c r="L58" s="190">
        <f t="shared" si="5"/>
        <v>6.4427369717787453E-3</v>
      </c>
    </row>
    <row r="59" spans="1:12" ht="15.75">
      <c r="A59" s="166">
        <f t="shared" si="6"/>
        <v>14</v>
      </c>
      <c r="B59" s="188" t="s">
        <v>196</v>
      </c>
      <c r="C59" s="278">
        <v>451.1</v>
      </c>
      <c r="D59" s="279">
        <v>622.29999999999995</v>
      </c>
      <c r="E59" s="279">
        <v>24.5</v>
      </c>
      <c r="F59" s="279">
        <v>0</v>
      </c>
      <c r="G59" s="279">
        <v>0</v>
      </c>
      <c r="H59" s="203"/>
      <c r="I59" s="282"/>
      <c r="J59" s="282"/>
      <c r="K59" s="203">
        <f t="shared" si="4"/>
        <v>1097.9000000000001</v>
      </c>
      <c r="L59" s="190">
        <f t="shared" si="5"/>
        <v>1.2340336568939085E-2</v>
      </c>
    </row>
    <row r="60" spans="1:12" ht="15.75">
      <c r="A60" s="166">
        <f t="shared" si="6"/>
        <v>15</v>
      </c>
      <c r="B60" s="188" t="s">
        <v>197</v>
      </c>
      <c r="C60" s="278">
        <v>2457.1999999999998</v>
      </c>
      <c r="D60" s="279">
        <v>4065.9</v>
      </c>
      <c r="E60" s="279">
        <v>36.5</v>
      </c>
      <c r="F60" s="279">
        <v>609.6</v>
      </c>
      <c r="G60" s="279">
        <v>135.80000000000001</v>
      </c>
      <c r="H60" s="203"/>
      <c r="I60" s="282"/>
      <c r="J60" s="282"/>
      <c r="K60" s="203">
        <f t="shared" si="4"/>
        <v>7305.0000000000009</v>
      </c>
      <c r="L60" s="190">
        <f t="shared" si="5"/>
        <v>8.2107804568813211E-2</v>
      </c>
    </row>
    <row r="61" spans="1:12" ht="15.75">
      <c r="A61" s="166">
        <f t="shared" si="6"/>
        <v>16</v>
      </c>
      <c r="B61" s="188" t="s">
        <v>198</v>
      </c>
      <c r="C61" s="278">
        <v>41.9</v>
      </c>
      <c r="D61" s="279">
        <v>126.6</v>
      </c>
      <c r="E61" s="279">
        <v>0</v>
      </c>
      <c r="F61" s="279">
        <v>56</v>
      </c>
      <c r="G61" s="279">
        <v>0</v>
      </c>
      <c r="H61" s="203"/>
      <c r="I61" s="282"/>
      <c r="J61" s="282"/>
      <c r="K61" s="203">
        <f t="shared" si="4"/>
        <v>224.5</v>
      </c>
      <c r="L61" s="190">
        <f t="shared" si="5"/>
        <v>2.5233678474604468E-3</v>
      </c>
    </row>
    <row r="62" spans="1:12" ht="15.75">
      <c r="A62" s="166">
        <f t="shared" si="6"/>
        <v>17</v>
      </c>
      <c r="B62" s="188" t="s">
        <v>199</v>
      </c>
      <c r="C62" s="278">
        <v>327.3</v>
      </c>
      <c r="D62" s="279">
        <v>528.70000000000005</v>
      </c>
      <c r="E62" s="279">
        <v>0</v>
      </c>
      <c r="F62" s="279">
        <v>178.7</v>
      </c>
      <c r="G62" s="279">
        <v>0</v>
      </c>
      <c r="H62" s="203"/>
      <c r="I62" s="282"/>
      <c r="J62" s="282"/>
      <c r="K62" s="203">
        <f t="shared" si="4"/>
        <v>1034.7</v>
      </c>
      <c r="L62" s="190">
        <f t="shared" si="5"/>
        <v>1.1629971990054897E-2</v>
      </c>
    </row>
    <row r="63" spans="1:12" ht="15.75">
      <c r="A63" s="166">
        <f t="shared" si="6"/>
        <v>18</v>
      </c>
      <c r="B63" s="188" t="s">
        <v>200</v>
      </c>
      <c r="C63" s="278">
        <v>907</v>
      </c>
      <c r="D63" s="279">
        <v>1464.8</v>
      </c>
      <c r="E63" s="279">
        <v>15.8</v>
      </c>
      <c r="F63" s="279">
        <v>822.2</v>
      </c>
      <c r="G63" s="279">
        <v>468.2</v>
      </c>
      <c r="H63" s="203"/>
      <c r="I63" s="282"/>
      <c r="J63" s="282"/>
      <c r="K63" s="203">
        <f t="shared" si="4"/>
        <v>3678</v>
      </c>
      <c r="L63" s="190">
        <f t="shared" si="5"/>
        <v>4.1340520904051326E-2</v>
      </c>
    </row>
    <row r="64" spans="1:12" ht="15.75">
      <c r="A64" s="166">
        <f t="shared" si="6"/>
        <v>19</v>
      </c>
      <c r="B64" s="188" t="s">
        <v>201</v>
      </c>
      <c r="C64" s="278">
        <v>357.8</v>
      </c>
      <c r="D64" s="279">
        <v>1856.4</v>
      </c>
      <c r="E64" s="279">
        <v>23.6</v>
      </c>
      <c r="F64" s="279">
        <v>173.7</v>
      </c>
      <c r="G64" s="279">
        <v>0</v>
      </c>
      <c r="H64" s="203"/>
      <c r="I64" s="282"/>
      <c r="J64" s="282"/>
      <c r="K64" s="203">
        <f t="shared" si="4"/>
        <v>2411.5</v>
      </c>
      <c r="L64" s="190">
        <f t="shared" si="5"/>
        <v>2.7105129461696513E-2</v>
      </c>
    </row>
    <row r="65" spans="1:12" ht="15.75">
      <c r="A65" s="166">
        <f t="shared" si="6"/>
        <v>20</v>
      </c>
      <c r="B65" s="188" t="s">
        <v>202</v>
      </c>
      <c r="C65" s="278">
        <v>428.1</v>
      </c>
      <c r="D65" s="279">
        <v>1433.3</v>
      </c>
      <c r="E65" s="279">
        <v>0</v>
      </c>
      <c r="F65" s="279">
        <v>280.2</v>
      </c>
      <c r="G65" s="279">
        <v>0</v>
      </c>
      <c r="H65" s="203"/>
      <c r="I65" s="282"/>
      <c r="J65" s="282"/>
      <c r="K65" s="203">
        <f t="shared" si="4"/>
        <v>2141.6</v>
      </c>
      <c r="L65" s="190">
        <f t="shared" si="5"/>
        <v>2.4071468071809765E-2</v>
      </c>
    </row>
    <row r="66" spans="1:12" ht="15.75">
      <c r="A66" s="166">
        <f t="shared" si="6"/>
        <v>21</v>
      </c>
      <c r="B66" s="188" t="s">
        <v>203</v>
      </c>
      <c r="C66" s="278">
        <v>776.5</v>
      </c>
      <c r="D66" s="279">
        <v>1451.1</v>
      </c>
      <c r="E66" s="279">
        <v>47.3</v>
      </c>
      <c r="F66" s="279">
        <v>81</v>
      </c>
      <c r="G66" s="279">
        <v>0</v>
      </c>
      <c r="H66" s="203"/>
      <c r="I66" s="282"/>
      <c r="J66" s="282"/>
      <c r="K66" s="203">
        <f t="shared" si="4"/>
        <v>2355.9</v>
      </c>
      <c r="L66" s="190">
        <f t="shared" si="5"/>
        <v>2.6480188471412324E-2</v>
      </c>
    </row>
    <row r="67" spans="1:12" ht="15.75">
      <c r="A67" s="166">
        <f t="shared" si="6"/>
        <v>22</v>
      </c>
      <c r="B67" s="188" t="s">
        <v>204</v>
      </c>
      <c r="C67" s="278">
        <v>238.8</v>
      </c>
      <c r="D67" s="279">
        <v>920</v>
      </c>
      <c r="E67" s="279">
        <v>38.1</v>
      </c>
      <c r="F67" s="279">
        <v>88.3</v>
      </c>
      <c r="G67" s="279">
        <v>0</v>
      </c>
      <c r="H67" s="203"/>
      <c r="I67" s="282"/>
      <c r="J67" s="282"/>
      <c r="K67" s="203">
        <f t="shared" si="4"/>
        <v>1285.1999999999998</v>
      </c>
      <c r="L67" s="190">
        <f t="shared" si="5"/>
        <v>1.444557843009428E-2</v>
      </c>
    </row>
    <row r="68" spans="1:12" ht="15.75">
      <c r="A68" s="166">
        <f t="shared" si="6"/>
        <v>23</v>
      </c>
      <c r="B68" s="188" t="s">
        <v>205</v>
      </c>
      <c r="C68" s="278">
        <v>2620</v>
      </c>
      <c r="D68" s="279">
        <v>4676.2</v>
      </c>
      <c r="E68" s="279">
        <v>0</v>
      </c>
      <c r="F68" s="279">
        <v>220</v>
      </c>
      <c r="G68" s="279">
        <v>8.8000000000000007</v>
      </c>
      <c r="H68" s="203"/>
      <c r="I68" s="282"/>
      <c r="J68" s="282"/>
      <c r="K68" s="203">
        <f t="shared" si="4"/>
        <v>7525</v>
      </c>
      <c r="L68" s="190">
        <f t="shared" si="5"/>
        <v>8.4580592659865755E-2</v>
      </c>
    </row>
    <row r="69" spans="1:12" ht="15.75">
      <c r="A69" s="166">
        <f t="shared" si="6"/>
        <v>24</v>
      </c>
      <c r="B69" s="188" t="s">
        <v>206</v>
      </c>
      <c r="C69" s="278">
        <v>489.2</v>
      </c>
      <c r="D69" s="279">
        <v>2197.1</v>
      </c>
      <c r="E69" s="279">
        <v>0.5</v>
      </c>
      <c r="F69" s="279">
        <v>170.1</v>
      </c>
      <c r="G69" s="279">
        <v>482.4</v>
      </c>
      <c r="H69" s="203"/>
      <c r="I69" s="282"/>
      <c r="J69" s="282"/>
      <c r="K69" s="203">
        <f t="shared" si="4"/>
        <v>3339.2999999999997</v>
      </c>
      <c r="L69" s="190">
        <f t="shared" si="5"/>
        <v>3.7533551238417236E-2</v>
      </c>
    </row>
    <row r="70" spans="1:12" ht="15.75">
      <c r="A70" s="166">
        <f t="shared" si="6"/>
        <v>25</v>
      </c>
      <c r="B70" s="188" t="s">
        <v>207</v>
      </c>
      <c r="C70" s="278">
        <v>937.8</v>
      </c>
      <c r="D70" s="279">
        <v>2902.5</v>
      </c>
      <c r="E70" s="279">
        <v>85.3</v>
      </c>
      <c r="F70" s="279">
        <v>235.5</v>
      </c>
      <c r="G70" s="279">
        <v>760.1</v>
      </c>
      <c r="H70" s="203"/>
      <c r="I70" s="282"/>
      <c r="J70" s="282"/>
      <c r="K70" s="203">
        <f t="shared" si="4"/>
        <v>4921.2000000000007</v>
      </c>
      <c r="L70" s="190">
        <f t="shared" si="5"/>
        <v>5.5314021607671952E-2</v>
      </c>
    </row>
    <row r="71" spans="1:12" ht="15.75">
      <c r="A71" s="166">
        <f t="shared" si="6"/>
        <v>26</v>
      </c>
      <c r="B71" s="188" t="s">
        <v>208</v>
      </c>
      <c r="C71" s="278">
        <v>112.6</v>
      </c>
      <c r="D71" s="279">
        <v>4.0999999999999996</v>
      </c>
      <c r="E71" s="279">
        <v>0</v>
      </c>
      <c r="F71" s="279">
        <v>326.7</v>
      </c>
      <c r="G71" s="279">
        <v>82.8</v>
      </c>
      <c r="H71" s="203"/>
      <c r="I71" s="282"/>
      <c r="J71" s="282"/>
      <c r="K71" s="203">
        <f t="shared" si="4"/>
        <v>526.19999999999993</v>
      </c>
      <c r="L71" s="190">
        <f t="shared" si="5"/>
        <v>5.9144595159629706E-3</v>
      </c>
    </row>
    <row r="72" spans="1:12" ht="15.75">
      <c r="A72" s="166">
        <f t="shared" si="6"/>
        <v>27</v>
      </c>
      <c r="B72" s="188" t="s">
        <v>209</v>
      </c>
      <c r="C72" s="278">
        <v>34.799999999999997</v>
      </c>
      <c r="D72" s="279">
        <v>1191</v>
      </c>
      <c r="E72" s="279">
        <v>0</v>
      </c>
      <c r="F72" s="279">
        <v>171.4</v>
      </c>
      <c r="G72" s="279">
        <v>42.8</v>
      </c>
      <c r="H72" s="203"/>
      <c r="I72" s="282"/>
      <c r="J72" s="282"/>
      <c r="K72" s="203">
        <f t="shared" si="4"/>
        <v>1440</v>
      </c>
      <c r="L72" s="190">
        <f t="shared" si="5"/>
        <v>1.6185522050525807E-2</v>
      </c>
    </row>
    <row r="73" spans="1:12" ht="15.75">
      <c r="A73" s="166">
        <f t="shared" si="6"/>
        <v>28</v>
      </c>
      <c r="B73" s="188" t="s">
        <v>210</v>
      </c>
      <c r="C73" s="278">
        <v>1095.0999999999999</v>
      </c>
      <c r="D73" s="279">
        <v>8781.1</v>
      </c>
      <c r="E73" s="279">
        <v>89.4</v>
      </c>
      <c r="F73" s="279">
        <v>251.2</v>
      </c>
      <c r="G73" s="279">
        <v>0</v>
      </c>
      <c r="H73" s="203"/>
      <c r="I73" s="282"/>
      <c r="J73" s="282"/>
      <c r="K73" s="203">
        <f t="shared" si="4"/>
        <v>10216.800000000001</v>
      </c>
      <c r="L73" s="190">
        <f t="shared" si="5"/>
        <v>0.1148362789484806</v>
      </c>
    </row>
    <row r="74" spans="1:12" ht="15.75">
      <c r="A74" s="166">
        <f t="shared" si="6"/>
        <v>29</v>
      </c>
      <c r="B74" s="189" t="s">
        <v>211</v>
      </c>
      <c r="C74" s="204">
        <f>SUM(C46:C73)</f>
        <v>19533.599999999991</v>
      </c>
      <c r="D74" s="204">
        <f t="shared" ref="D74:K74" si="7">SUM(D46:D73)</f>
        <v>57308.5</v>
      </c>
      <c r="E74" s="204">
        <f t="shared" si="7"/>
        <v>475</v>
      </c>
      <c r="F74" s="204">
        <f t="shared" si="7"/>
        <v>7051.8999999999987</v>
      </c>
      <c r="G74" s="204">
        <f t="shared" si="7"/>
        <v>4599.4000000000005</v>
      </c>
      <c r="H74" s="204"/>
      <c r="I74" s="283">
        <f t="shared" si="7"/>
        <v>0</v>
      </c>
      <c r="J74" s="283">
        <f t="shared" si="7"/>
        <v>0</v>
      </c>
      <c r="K74" s="204">
        <f t="shared" si="7"/>
        <v>88968.4</v>
      </c>
      <c r="L74" s="191">
        <f>SUM(L46:L73)</f>
        <v>1.0000000000000002</v>
      </c>
    </row>
  </sheetData>
  <printOptions horizontalCentered="1"/>
  <pageMargins left="0.5" right="0.5" top="0.5" bottom="0.25" header="0.55000000000000004" footer="0.5"/>
  <pageSetup paperSize="5" scale="83" fitToHeight="2" orientation="landscape" r:id="rId1"/>
  <rowBreaks count="1" manualBreakCount="1">
    <brk id="36" max="11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3"/>
  <sheetViews>
    <sheetView zoomScaleNormal="100" workbookViewId="0">
      <selection activeCell="I2" sqref="I2:J2"/>
    </sheetView>
  </sheetViews>
  <sheetFormatPr defaultRowHeight="15"/>
  <cols>
    <col min="1" max="1" width="2.85546875" customWidth="1"/>
    <col min="2" max="2" width="46.28515625" bestFit="1" customWidth="1"/>
    <col min="3" max="3" width="14" bestFit="1" customWidth="1"/>
    <col min="4" max="4" width="12" customWidth="1"/>
    <col min="5" max="5" width="11.7109375" customWidth="1"/>
    <col min="6" max="6" width="12.140625" customWidth="1"/>
    <col min="7" max="7" width="12.140625" hidden="1" customWidth="1"/>
    <col min="8" max="8" width="2.28515625" customWidth="1"/>
    <col min="9" max="9" width="12.140625" customWidth="1"/>
    <col min="10" max="10" width="10.5703125" customWidth="1"/>
    <col min="11" max="11" width="2.85546875" customWidth="1"/>
    <col min="12" max="12" width="10.140625" customWidth="1"/>
    <col min="13" max="14" width="10.5703125" customWidth="1"/>
    <col min="15" max="15" width="11.28515625" customWidth="1"/>
    <col min="16" max="16" width="9.140625" customWidth="1"/>
    <col min="18" max="18" width="12.28515625" bestFit="1" customWidth="1"/>
  </cols>
  <sheetData>
    <row r="1" spans="1:18" ht="18.75">
      <c r="B1" s="421" t="s">
        <v>166</v>
      </c>
      <c r="C1" s="421"/>
      <c r="D1" s="421"/>
      <c r="E1" s="421"/>
      <c r="F1" s="421"/>
      <c r="G1" s="421"/>
    </row>
    <row r="2" spans="1:18" ht="32.25" customHeight="1" thickBot="1">
      <c r="I2" s="453" t="s">
        <v>229</v>
      </c>
      <c r="J2" s="453"/>
      <c r="L2" s="452" t="s">
        <v>253</v>
      </c>
      <c r="M2" s="452"/>
      <c r="N2" s="452"/>
      <c r="O2" s="452"/>
      <c r="P2" s="452"/>
    </row>
    <row r="3" spans="1:18" ht="60">
      <c r="B3" s="185" t="s">
        <v>167</v>
      </c>
      <c r="C3" s="72" t="s">
        <v>241</v>
      </c>
      <c r="D3" s="154" t="s">
        <v>160</v>
      </c>
      <c r="E3" s="179" t="s">
        <v>161</v>
      </c>
      <c r="F3" s="179" t="s">
        <v>118</v>
      </c>
      <c r="G3" s="153" t="s">
        <v>216</v>
      </c>
      <c r="I3" s="180" t="s">
        <v>217</v>
      </c>
      <c r="J3" s="180" t="s">
        <v>218</v>
      </c>
      <c r="L3" s="330" t="s">
        <v>254</v>
      </c>
      <c r="M3" s="330" t="s">
        <v>255</v>
      </c>
      <c r="N3" s="330" t="s">
        <v>256</v>
      </c>
      <c r="O3" s="180" t="s">
        <v>228</v>
      </c>
      <c r="P3" s="180" t="s">
        <v>230</v>
      </c>
    </row>
    <row r="4" spans="1:18">
      <c r="A4">
        <v>1</v>
      </c>
      <c r="B4" s="170" t="s">
        <v>27</v>
      </c>
      <c r="C4" s="326">
        <f>'Work Florida Bonus Allocation'!K46</f>
        <v>3199.7000000000003</v>
      </c>
      <c r="D4" s="155">
        <f>'Work Florida Data &amp; Initial All'!H92</f>
        <v>263513</v>
      </c>
      <c r="E4" s="281">
        <f>'Work Florida Bonus Allocation'!G7</f>
        <v>0</v>
      </c>
      <c r="F4" s="242">
        <f t="shared" ref="F4:F31" si="0">E4+D4</f>
        <v>263513</v>
      </c>
      <c r="G4" s="243">
        <f>F4/F$32</f>
        <v>2.6351300000000001E-2</v>
      </c>
      <c r="I4" s="247">
        <f>D4/$D$32</f>
        <v>3.2939125E-2</v>
      </c>
      <c r="J4" s="193">
        <f>'Work Florida Bonus Allocation'!L46</f>
        <v>3.5964454795185709E-2</v>
      </c>
      <c r="L4" s="242">
        <v>325441.59999999998</v>
      </c>
      <c r="M4" s="242"/>
      <c r="N4" s="331">
        <f>L4+M4</f>
        <v>325441.59999999998</v>
      </c>
      <c r="O4" s="284">
        <f>F4-N4</f>
        <v>-61928.599999999977</v>
      </c>
      <c r="P4" s="288">
        <f>O4/L4</f>
        <v>-0.19029097693718314</v>
      </c>
      <c r="R4" s="108">
        <f>M4*-1</f>
        <v>0</v>
      </c>
    </row>
    <row r="5" spans="1:18">
      <c r="A5">
        <f>A4+1</f>
        <v>2</v>
      </c>
      <c r="B5" s="171" t="s">
        <v>26</v>
      </c>
      <c r="C5" s="326">
        <f>'Work Florida Bonus Allocation'!K47</f>
        <v>8398.6999999999989</v>
      </c>
      <c r="D5" s="155">
        <f>'Work Florida Data &amp; Initial All'!H93</f>
        <v>773086</v>
      </c>
      <c r="E5" s="281">
        <f>'Work Florida Bonus Allocation'!G8</f>
        <v>316062</v>
      </c>
      <c r="F5" s="242">
        <f t="shared" si="0"/>
        <v>1089148</v>
      </c>
      <c r="G5" s="243">
        <f t="shared" ref="G5:G31" si="1">F5/F$32</f>
        <v>0.10891480000000001</v>
      </c>
      <c r="I5" s="247">
        <f t="shared" ref="I5:I31" si="2">D5/$D$32</f>
        <v>9.6635750000000006E-2</v>
      </c>
      <c r="J5" s="193">
        <f>'Work Florida Bonus Allocation'!L47</f>
        <v>9.4400933365104911E-2</v>
      </c>
      <c r="L5" s="242">
        <v>926171</v>
      </c>
      <c r="M5" s="242"/>
      <c r="N5" s="331">
        <f t="shared" ref="N5:N31" si="3">L5+M5</f>
        <v>926171</v>
      </c>
      <c r="O5" s="284">
        <f t="shared" ref="O5:O31" si="4">F5-N5</f>
        <v>162977</v>
      </c>
      <c r="P5" s="288">
        <f t="shared" ref="P5:P31" si="5">O5/L5</f>
        <v>0.1759685846350188</v>
      </c>
      <c r="R5" s="108">
        <f t="shared" ref="R5:R31" si="6">M5*-1</f>
        <v>0</v>
      </c>
    </row>
    <row r="6" spans="1:18">
      <c r="A6">
        <f t="shared" ref="A6:A32" si="7">A5+1</f>
        <v>3</v>
      </c>
      <c r="B6" s="171" t="s">
        <v>25</v>
      </c>
      <c r="C6" s="326">
        <f>'Work Florida Bonus Allocation'!K48</f>
        <v>1642.1999999999998</v>
      </c>
      <c r="D6" s="155">
        <f>'Work Florida Data &amp; Initial All'!H94</f>
        <v>178992</v>
      </c>
      <c r="E6" s="281">
        <f>'Work Florida Bonus Allocation'!G9</f>
        <v>73177</v>
      </c>
      <c r="F6" s="242">
        <f t="shared" si="0"/>
        <v>252169</v>
      </c>
      <c r="G6" s="243">
        <f t="shared" si="1"/>
        <v>2.52169E-2</v>
      </c>
      <c r="I6" s="247">
        <f t="shared" si="2"/>
        <v>2.2374000000000002E-2</v>
      </c>
      <c r="J6" s="193">
        <f>'Work Florida Bonus Allocation'!L48</f>
        <v>1.8458239105120469E-2</v>
      </c>
      <c r="L6" s="242">
        <v>269082.25</v>
      </c>
      <c r="M6" s="242"/>
      <c r="N6" s="331">
        <f t="shared" si="3"/>
        <v>269082.25</v>
      </c>
      <c r="O6" s="284">
        <f t="shared" si="4"/>
        <v>-16913.25</v>
      </c>
      <c r="P6" s="288">
        <f t="shared" si="5"/>
        <v>-6.2855316543547562E-2</v>
      </c>
      <c r="R6" s="108">
        <f t="shared" si="6"/>
        <v>0</v>
      </c>
    </row>
    <row r="7" spans="1:18">
      <c r="A7">
        <f t="shared" si="7"/>
        <v>4</v>
      </c>
      <c r="B7" s="171" t="s">
        <v>24</v>
      </c>
      <c r="C7" s="326">
        <f>'Work Florida Bonus Allocation'!K49</f>
        <v>507.2</v>
      </c>
      <c r="D7" s="155">
        <f>'Work Florida Data &amp; Initial All'!H95</f>
        <v>54130</v>
      </c>
      <c r="E7" s="281">
        <f>'Work Florida Bonus Allocation'!G10</f>
        <v>22130</v>
      </c>
      <c r="F7" s="242">
        <f t="shared" si="0"/>
        <v>76260</v>
      </c>
      <c r="G7" s="243">
        <f t="shared" si="1"/>
        <v>7.626E-3</v>
      </c>
      <c r="I7" s="247">
        <f t="shared" si="2"/>
        <v>6.7662499999999997E-3</v>
      </c>
      <c r="J7" s="193">
        <f>'Work Florida Bonus Allocation'!L49</f>
        <v>5.7009005444629782E-3</v>
      </c>
      <c r="L7" s="242">
        <v>119691.19999999998</v>
      </c>
      <c r="M7" s="242"/>
      <c r="N7" s="331">
        <f t="shared" si="3"/>
        <v>119691.19999999998</v>
      </c>
      <c r="O7" s="284">
        <f t="shared" si="4"/>
        <v>-43431.199999999983</v>
      </c>
      <c r="P7" s="288">
        <f t="shared" si="5"/>
        <v>-0.36286042750010017</v>
      </c>
      <c r="R7" s="108">
        <f t="shared" si="6"/>
        <v>0</v>
      </c>
    </row>
    <row r="8" spans="1:18">
      <c r="A8">
        <f t="shared" si="7"/>
        <v>5</v>
      </c>
      <c r="B8" s="171" t="s">
        <v>23</v>
      </c>
      <c r="C8" s="326">
        <f>'Work Florida Bonus Allocation'!K50</f>
        <v>4194</v>
      </c>
      <c r="D8" s="155">
        <f>'Work Florida Data &amp; Initial All'!H96</f>
        <v>280684</v>
      </c>
      <c r="E8" s="281">
        <f>'Work Florida Bonus Allocation'!G11</f>
        <v>0</v>
      </c>
      <c r="F8" s="242">
        <f t="shared" si="0"/>
        <v>280684</v>
      </c>
      <c r="G8" s="243">
        <f t="shared" si="1"/>
        <v>2.80684E-2</v>
      </c>
      <c r="I8" s="247">
        <f t="shared" si="2"/>
        <v>3.5085499999999999E-2</v>
      </c>
      <c r="J8" s="193">
        <f>'Work Florida Bonus Allocation'!L50</f>
        <v>4.7140332972156411E-2</v>
      </c>
      <c r="L8" s="242">
        <v>423299.5</v>
      </c>
      <c r="M8" s="242"/>
      <c r="N8" s="331">
        <f t="shared" si="3"/>
        <v>423299.5</v>
      </c>
      <c r="O8" s="284">
        <f t="shared" si="4"/>
        <v>-142615.5</v>
      </c>
      <c r="P8" s="288">
        <f t="shared" si="5"/>
        <v>-0.3369139344601163</v>
      </c>
      <c r="R8" s="108">
        <f t="shared" si="6"/>
        <v>0</v>
      </c>
    </row>
    <row r="9" spans="1:18">
      <c r="A9">
        <f t="shared" si="7"/>
        <v>6</v>
      </c>
      <c r="B9" s="171" t="s">
        <v>22</v>
      </c>
      <c r="C9" s="326">
        <f>'Work Florida Bonus Allocation'!K51</f>
        <v>1383.1000000000001</v>
      </c>
      <c r="D9" s="155">
        <f>'Work Florida Data &amp; Initial All'!H97</f>
        <v>203078</v>
      </c>
      <c r="E9" s="281">
        <f>'Work Florida Bonus Allocation'!G12</f>
        <v>83025</v>
      </c>
      <c r="F9" s="242">
        <f t="shared" si="0"/>
        <v>286103</v>
      </c>
      <c r="G9" s="243">
        <f t="shared" si="1"/>
        <v>2.8610300000000002E-2</v>
      </c>
      <c r="I9" s="247">
        <f t="shared" si="2"/>
        <v>2.5384750000000001E-2</v>
      </c>
      <c r="J9" s="193">
        <f>'Work Florida Bonus Allocation'!L51</f>
        <v>1.554596913061267E-2</v>
      </c>
      <c r="L9" s="242">
        <v>245658.35</v>
      </c>
      <c r="M9" s="242"/>
      <c r="N9" s="331">
        <f t="shared" si="3"/>
        <v>245658.35</v>
      </c>
      <c r="O9" s="284">
        <f t="shared" si="4"/>
        <v>40444.649999999994</v>
      </c>
      <c r="P9" s="288">
        <f t="shared" si="5"/>
        <v>0.16463779879658066</v>
      </c>
      <c r="R9" s="108">
        <f t="shared" si="6"/>
        <v>0</v>
      </c>
    </row>
    <row r="10" spans="1:18">
      <c r="A10">
        <f t="shared" si="7"/>
        <v>7</v>
      </c>
      <c r="B10" s="171" t="s">
        <v>21</v>
      </c>
      <c r="C10" s="326">
        <f>'Work Florida Bonus Allocation'!K52</f>
        <v>5876.7000000000007</v>
      </c>
      <c r="D10" s="155">
        <f>'Work Florida Data &amp; Initial All'!H98</f>
        <v>455247</v>
      </c>
      <c r="E10" s="281">
        <f>'Work Florida Bonus Allocation'!G13</f>
        <v>0</v>
      </c>
      <c r="F10" s="242">
        <f t="shared" si="0"/>
        <v>455247</v>
      </c>
      <c r="G10" s="243">
        <f t="shared" si="1"/>
        <v>4.5524700000000001E-2</v>
      </c>
      <c r="I10" s="247">
        <f t="shared" si="2"/>
        <v>5.6905875000000002E-2</v>
      </c>
      <c r="J10" s="193">
        <f>'Work Florida Bonus Allocation'!L52</f>
        <v>6.6053789884947922E-2</v>
      </c>
      <c r="L10" s="242">
        <v>658074.9</v>
      </c>
      <c r="M10" s="242"/>
      <c r="N10" s="331">
        <f t="shared" si="3"/>
        <v>658074.9</v>
      </c>
      <c r="O10" s="284">
        <f t="shared" si="4"/>
        <v>-202827.90000000002</v>
      </c>
      <c r="P10" s="288">
        <f t="shared" si="5"/>
        <v>-0.30821400421137474</v>
      </c>
      <c r="R10" s="108">
        <f t="shared" si="6"/>
        <v>0</v>
      </c>
    </row>
    <row r="11" spans="1:18">
      <c r="A11">
        <f t="shared" si="7"/>
        <v>8</v>
      </c>
      <c r="B11" s="171" t="s">
        <v>20</v>
      </c>
      <c r="C11" s="326">
        <f>'Work Florida Bonus Allocation'!K53</f>
        <v>335.20000000000005</v>
      </c>
      <c r="D11" s="155">
        <f>'Work Florida Data &amp; Initial All'!H99</f>
        <v>30894</v>
      </c>
      <c r="E11" s="281">
        <f>'Work Florida Bonus Allocation'!G14</f>
        <v>12630</v>
      </c>
      <c r="F11" s="242">
        <f t="shared" si="0"/>
        <v>43524</v>
      </c>
      <c r="G11" s="243">
        <f t="shared" si="1"/>
        <v>4.3524000000000002E-3</v>
      </c>
      <c r="I11" s="247">
        <f t="shared" si="2"/>
        <v>3.8617500000000002E-3</v>
      </c>
      <c r="J11" s="193">
        <f>'Work Florida Bonus Allocation'!L53</f>
        <v>3.7676298550946186E-3</v>
      </c>
      <c r="L11" s="242">
        <v>90923.7</v>
      </c>
      <c r="M11" s="242"/>
      <c r="N11" s="331">
        <f t="shared" si="3"/>
        <v>90923.7</v>
      </c>
      <c r="O11" s="284">
        <f t="shared" si="4"/>
        <v>-47399.7</v>
      </c>
      <c r="P11" s="288">
        <f t="shared" si="5"/>
        <v>-0.52131292501295046</v>
      </c>
      <c r="R11" s="108">
        <f t="shared" si="6"/>
        <v>0</v>
      </c>
    </row>
    <row r="12" spans="1:18">
      <c r="A12">
        <f t="shared" si="7"/>
        <v>9</v>
      </c>
      <c r="B12" s="171" t="s">
        <v>19</v>
      </c>
      <c r="C12" s="326">
        <f>'Work Florida Bonus Allocation'!K54</f>
        <v>815.09999999999991</v>
      </c>
      <c r="D12" s="155">
        <f>'Work Florida Data &amp; Initial All'!H100</f>
        <v>91110</v>
      </c>
      <c r="E12" s="281">
        <f>'Work Florida Bonus Allocation'!G15</f>
        <v>37249</v>
      </c>
      <c r="F12" s="242">
        <f t="shared" si="0"/>
        <v>128359</v>
      </c>
      <c r="G12" s="243">
        <f t="shared" si="1"/>
        <v>1.2835900000000001E-2</v>
      </c>
      <c r="I12" s="247">
        <f t="shared" si="2"/>
        <v>1.138875E-2</v>
      </c>
      <c r="J12" s="193">
        <f>'Work Florida Bonus Allocation'!L54</f>
        <v>9.1616798773497109E-3</v>
      </c>
      <c r="L12" s="242">
        <v>180320.8</v>
      </c>
      <c r="M12" s="242"/>
      <c r="N12" s="331">
        <f t="shared" si="3"/>
        <v>180320.8</v>
      </c>
      <c r="O12" s="284">
        <f t="shared" si="4"/>
        <v>-51961.799999999988</v>
      </c>
      <c r="P12" s="288">
        <f t="shared" si="5"/>
        <v>-0.28816309599336287</v>
      </c>
      <c r="R12" s="108">
        <f t="shared" si="6"/>
        <v>0</v>
      </c>
    </row>
    <row r="13" spans="1:18">
      <c r="A13">
        <f t="shared" si="7"/>
        <v>10</v>
      </c>
      <c r="B13" s="171" t="s">
        <v>18</v>
      </c>
      <c r="C13" s="326">
        <f>'Work Florida Bonus Allocation'!K55</f>
        <v>6870.9</v>
      </c>
      <c r="D13" s="155">
        <f>'Work Florida Data &amp; Initial All'!H101</f>
        <v>329206</v>
      </c>
      <c r="E13" s="281">
        <f>'Work Florida Bonus Allocation'!G16</f>
        <v>0</v>
      </c>
      <c r="F13" s="242">
        <f t="shared" si="0"/>
        <v>329206</v>
      </c>
      <c r="G13" s="243">
        <f t="shared" si="1"/>
        <v>3.2920600000000001E-2</v>
      </c>
      <c r="I13" s="247">
        <f t="shared" si="2"/>
        <v>4.115075E-2</v>
      </c>
      <c r="J13" s="193">
        <f>'Work Florida Bonus Allocation'!L55</f>
        <v>7.7228544067331775E-2</v>
      </c>
      <c r="L13" s="242">
        <v>447565.45</v>
      </c>
      <c r="M13" s="242"/>
      <c r="N13" s="331">
        <f t="shared" si="3"/>
        <v>447565.45</v>
      </c>
      <c r="O13" s="284">
        <f t="shared" si="4"/>
        <v>-118359.45000000001</v>
      </c>
      <c r="P13" s="288">
        <f t="shared" si="5"/>
        <v>-0.26445171315167426</v>
      </c>
      <c r="R13" s="108">
        <f t="shared" si="6"/>
        <v>0</v>
      </c>
    </row>
    <row r="14" spans="1:18">
      <c r="A14">
        <f t="shared" si="7"/>
        <v>11</v>
      </c>
      <c r="B14" s="171" t="s">
        <v>17</v>
      </c>
      <c r="C14" s="326">
        <f>'Work Florida Bonus Allocation'!K56</f>
        <v>4864</v>
      </c>
      <c r="D14" s="155">
        <f>'Work Florida Data &amp; Initial All'!H102</f>
        <v>337540</v>
      </c>
      <c r="E14" s="281">
        <f>'Work Florida Bonus Allocation'!G17</f>
        <v>0</v>
      </c>
      <c r="F14" s="242">
        <f t="shared" si="0"/>
        <v>337540</v>
      </c>
      <c r="G14" s="243">
        <f t="shared" si="1"/>
        <v>3.3753999999999999E-2</v>
      </c>
      <c r="I14" s="247">
        <f t="shared" si="2"/>
        <v>4.2192500000000001E-2</v>
      </c>
      <c r="J14" s="193">
        <f>'Work Florida Bonus Allocation'!L56</f>
        <v>5.4671096703998279E-2</v>
      </c>
      <c r="L14" s="242">
        <v>499372.85</v>
      </c>
      <c r="M14" s="242"/>
      <c r="N14" s="331">
        <f t="shared" si="3"/>
        <v>499372.85</v>
      </c>
      <c r="O14" s="284">
        <f t="shared" si="4"/>
        <v>-161832.84999999998</v>
      </c>
      <c r="P14" s="288">
        <f t="shared" si="5"/>
        <v>-0.32407218374006513</v>
      </c>
      <c r="R14" s="108">
        <f t="shared" si="6"/>
        <v>0</v>
      </c>
    </row>
    <row r="15" spans="1:18">
      <c r="A15">
        <f t="shared" si="7"/>
        <v>12</v>
      </c>
      <c r="B15" s="171" t="s">
        <v>16</v>
      </c>
      <c r="C15" s="326">
        <f>'Work Florida Bonus Allocation'!K57</f>
        <v>805.6</v>
      </c>
      <c r="D15" s="155">
        <f>'Work Florida Data &amp; Initial All'!H103</f>
        <v>100623</v>
      </c>
      <c r="E15" s="281">
        <f>'Work Florida Bonus Allocation'!G18</f>
        <v>41138</v>
      </c>
      <c r="F15" s="242">
        <f t="shared" si="0"/>
        <v>141761</v>
      </c>
      <c r="G15" s="243">
        <f t="shared" si="1"/>
        <v>1.4176100000000001E-2</v>
      </c>
      <c r="I15" s="247">
        <f t="shared" si="2"/>
        <v>1.2577875000000001E-2</v>
      </c>
      <c r="J15" s="193">
        <f>'Work Florida Bonus Allocation'!L57</f>
        <v>9.0549003915997156E-3</v>
      </c>
      <c r="L15" s="242">
        <v>174263.55</v>
      </c>
      <c r="M15" s="242"/>
      <c r="N15" s="331">
        <f t="shared" si="3"/>
        <v>174263.55</v>
      </c>
      <c r="O15" s="284">
        <f t="shared" si="4"/>
        <v>-32502.549999999988</v>
      </c>
      <c r="P15" s="288">
        <f t="shared" si="5"/>
        <v>-0.18651376033599679</v>
      </c>
      <c r="R15" s="108">
        <f t="shared" si="6"/>
        <v>0</v>
      </c>
    </row>
    <row r="16" spans="1:18">
      <c r="A16">
        <f t="shared" si="7"/>
        <v>13</v>
      </c>
      <c r="B16" s="171" t="s">
        <v>15</v>
      </c>
      <c r="C16" s="326">
        <f>'Work Florida Bonus Allocation'!K58</f>
        <v>573.20000000000005</v>
      </c>
      <c r="D16" s="155">
        <f>'Work Florida Data &amp; Initial All'!H104</f>
        <v>41846</v>
      </c>
      <c r="E16" s="281">
        <f>'Work Florida Bonus Allocation'!G19</f>
        <v>0</v>
      </c>
      <c r="F16" s="242">
        <f t="shared" si="0"/>
        <v>41846</v>
      </c>
      <c r="G16" s="243">
        <f t="shared" si="1"/>
        <v>4.1846000000000001E-3</v>
      </c>
      <c r="I16" s="247">
        <f t="shared" si="2"/>
        <v>5.2307500000000002E-3</v>
      </c>
      <c r="J16" s="193">
        <f>'Work Florida Bonus Allocation'!L58</f>
        <v>6.4427369717787453E-3</v>
      </c>
      <c r="L16" s="242">
        <v>100664.7</v>
      </c>
      <c r="M16" s="242"/>
      <c r="N16" s="331">
        <f t="shared" si="3"/>
        <v>100664.7</v>
      </c>
      <c r="O16" s="284">
        <f t="shared" si="4"/>
        <v>-58818.7</v>
      </c>
      <c r="P16" s="288">
        <f t="shared" si="5"/>
        <v>-0.58430313704804171</v>
      </c>
      <c r="R16" s="108">
        <f t="shared" si="6"/>
        <v>0</v>
      </c>
    </row>
    <row r="17" spans="1:18">
      <c r="A17">
        <f t="shared" si="7"/>
        <v>14</v>
      </c>
      <c r="B17" s="171" t="s">
        <v>14</v>
      </c>
      <c r="C17" s="326">
        <f>'Work Florida Bonus Allocation'!K59</f>
        <v>1097.9000000000001</v>
      </c>
      <c r="D17" s="155">
        <f>'Work Florida Data &amp; Initial All'!H105</f>
        <v>106252</v>
      </c>
      <c r="E17" s="281">
        <f>'Work Florida Bonus Allocation'!G20</f>
        <v>43439</v>
      </c>
      <c r="F17" s="242">
        <f t="shared" si="0"/>
        <v>149691</v>
      </c>
      <c r="G17" s="243">
        <f t="shared" si="1"/>
        <v>1.4969100000000001E-2</v>
      </c>
      <c r="I17" s="247">
        <f t="shared" si="2"/>
        <v>1.32815E-2</v>
      </c>
      <c r="J17" s="193">
        <f>'Work Florida Bonus Allocation'!L59</f>
        <v>1.2340336568939085E-2</v>
      </c>
      <c r="L17" s="242">
        <v>202742.6</v>
      </c>
      <c r="M17" s="242"/>
      <c r="N17" s="331">
        <f t="shared" si="3"/>
        <v>202742.6</v>
      </c>
      <c r="O17" s="284">
        <f t="shared" si="4"/>
        <v>-53051.600000000006</v>
      </c>
      <c r="P17" s="288">
        <f t="shared" si="5"/>
        <v>-0.26166972308730385</v>
      </c>
      <c r="R17" s="108">
        <f t="shared" si="6"/>
        <v>0</v>
      </c>
    </row>
    <row r="18" spans="1:18">
      <c r="A18">
        <f t="shared" si="7"/>
        <v>15</v>
      </c>
      <c r="B18" s="171" t="s">
        <v>13</v>
      </c>
      <c r="C18" s="326">
        <f>'Work Florida Bonus Allocation'!K60</f>
        <v>7305.0000000000009</v>
      </c>
      <c r="D18" s="155">
        <f>'Work Florida Data &amp; Initial All'!H106</f>
        <v>1137418</v>
      </c>
      <c r="E18" s="281">
        <f>'Work Florida Bonus Allocation'!G21</f>
        <v>465012</v>
      </c>
      <c r="F18" s="242">
        <f t="shared" si="0"/>
        <v>1602430</v>
      </c>
      <c r="G18" s="243">
        <f t="shared" si="1"/>
        <v>0.160243</v>
      </c>
      <c r="I18" s="247">
        <f t="shared" si="2"/>
        <v>0.14217725000000001</v>
      </c>
      <c r="J18" s="193">
        <f>'Work Florida Bonus Allocation'!L60</f>
        <v>8.2107804568813211E-2</v>
      </c>
      <c r="L18" s="242">
        <v>814634.89999999991</v>
      </c>
      <c r="M18" s="242"/>
      <c r="N18" s="331">
        <f t="shared" si="3"/>
        <v>814634.89999999991</v>
      </c>
      <c r="O18" s="284">
        <f t="shared" si="4"/>
        <v>787795.10000000009</v>
      </c>
      <c r="P18" s="288">
        <f t="shared" si="5"/>
        <v>0.96705297060069506</v>
      </c>
      <c r="R18" s="108">
        <f t="shared" si="6"/>
        <v>0</v>
      </c>
    </row>
    <row r="19" spans="1:18">
      <c r="A19">
        <f t="shared" si="7"/>
        <v>16</v>
      </c>
      <c r="B19" s="171" t="s">
        <v>12</v>
      </c>
      <c r="C19" s="326">
        <f>'Work Florida Bonus Allocation'!K61</f>
        <v>224.5</v>
      </c>
      <c r="D19" s="155">
        <f>'Work Florida Data &amp; Initial All'!H107</f>
        <v>33076</v>
      </c>
      <c r="E19" s="281">
        <f>'Work Florida Bonus Allocation'!G22</f>
        <v>13522</v>
      </c>
      <c r="F19" s="242">
        <f t="shared" si="0"/>
        <v>46598</v>
      </c>
      <c r="G19" s="243">
        <f t="shared" si="1"/>
        <v>4.6598000000000004E-3</v>
      </c>
      <c r="I19" s="247">
        <f t="shared" si="2"/>
        <v>4.1345000000000002E-3</v>
      </c>
      <c r="J19" s="193">
        <f>'Work Florida Bonus Allocation'!L61</f>
        <v>2.5233678474604468E-3</v>
      </c>
      <c r="L19" s="242">
        <v>89091.85</v>
      </c>
      <c r="M19" s="242"/>
      <c r="N19" s="331">
        <f t="shared" si="3"/>
        <v>89091.85</v>
      </c>
      <c r="O19" s="284">
        <f t="shared" si="4"/>
        <v>-42493.850000000006</v>
      </c>
      <c r="P19" s="288">
        <f t="shared" si="5"/>
        <v>-0.47696674836138214</v>
      </c>
      <c r="R19" s="108">
        <f t="shared" si="6"/>
        <v>0</v>
      </c>
    </row>
    <row r="20" spans="1:18">
      <c r="A20">
        <f t="shared" si="7"/>
        <v>17</v>
      </c>
      <c r="B20" s="171" t="s">
        <v>11</v>
      </c>
      <c r="C20" s="326">
        <f>'Work Florida Bonus Allocation'!K62</f>
        <v>1034.7</v>
      </c>
      <c r="D20" s="155">
        <f>'Work Florida Data &amp; Initial All'!H108</f>
        <v>80572</v>
      </c>
      <c r="E20" s="281">
        <f>'Work Florida Bonus Allocation'!G23</f>
        <v>0</v>
      </c>
      <c r="F20" s="242">
        <f t="shared" si="0"/>
        <v>80572</v>
      </c>
      <c r="G20" s="243">
        <f t="shared" si="1"/>
        <v>8.0572000000000005E-3</v>
      </c>
      <c r="I20" s="247">
        <f t="shared" si="2"/>
        <v>1.0071500000000001E-2</v>
      </c>
      <c r="J20" s="193">
        <f>'Work Florida Bonus Allocation'!L62</f>
        <v>1.1629971990054897E-2</v>
      </c>
      <c r="L20" s="242">
        <v>149627.09999999998</v>
      </c>
      <c r="M20" s="242"/>
      <c r="N20" s="331">
        <f t="shared" si="3"/>
        <v>149627.09999999998</v>
      </c>
      <c r="O20" s="284">
        <f t="shared" si="4"/>
        <v>-69055.099999999977</v>
      </c>
      <c r="P20" s="288">
        <f t="shared" si="5"/>
        <v>-0.46151465877504799</v>
      </c>
      <c r="R20" s="108">
        <f t="shared" si="6"/>
        <v>0</v>
      </c>
    </row>
    <row r="21" spans="1:18">
      <c r="A21">
        <f t="shared" si="7"/>
        <v>18</v>
      </c>
      <c r="B21" s="171" t="s">
        <v>10</v>
      </c>
      <c r="C21" s="326">
        <f>'Work Florida Bonus Allocation'!K63</f>
        <v>3678</v>
      </c>
      <c r="D21" s="155">
        <f>'Work Florida Data &amp; Initial All'!H109</f>
        <v>380303</v>
      </c>
      <c r="E21" s="281">
        <f>'Work Florida Bonus Allocation'!G24</f>
        <v>155480</v>
      </c>
      <c r="F21" s="242">
        <f t="shared" si="0"/>
        <v>535783</v>
      </c>
      <c r="G21" s="243">
        <f t="shared" si="1"/>
        <v>5.3578300000000002E-2</v>
      </c>
      <c r="I21" s="247">
        <f t="shared" si="2"/>
        <v>4.7537875E-2</v>
      </c>
      <c r="J21" s="193">
        <f>'Work Florida Bonus Allocation'!L63</f>
        <v>4.1340520904051326E-2</v>
      </c>
      <c r="L21" s="242">
        <v>493500.14999999997</v>
      </c>
      <c r="M21" s="242"/>
      <c r="N21" s="331">
        <f t="shared" si="3"/>
        <v>493500.14999999997</v>
      </c>
      <c r="O21" s="284">
        <f t="shared" si="4"/>
        <v>42282.850000000035</v>
      </c>
      <c r="P21" s="288">
        <f t="shared" si="5"/>
        <v>8.5679507898832524E-2</v>
      </c>
      <c r="R21" s="108">
        <f t="shared" si="6"/>
        <v>0</v>
      </c>
    </row>
    <row r="22" spans="1:18">
      <c r="A22">
        <f t="shared" si="7"/>
        <v>19</v>
      </c>
      <c r="B22" s="171" t="s">
        <v>9</v>
      </c>
      <c r="C22" s="326">
        <f>'Work Florida Bonus Allocation'!K64</f>
        <v>2411.5</v>
      </c>
      <c r="D22" s="155">
        <f>'Work Florida Data &amp; Initial All'!H110</f>
        <v>156192</v>
      </c>
      <c r="E22" s="281">
        <f>'Work Florida Bonus Allocation'!G25</f>
        <v>0</v>
      </c>
      <c r="F22" s="242">
        <f t="shared" si="0"/>
        <v>156192</v>
      </c>
      <c r="G22" s="243">
        <f t="shared" si="1"/>
        <v>1.56192E-2</v>
      </c>
      <c r="I22" s="247">
        <f t="shared" si="2"/>
        <v>1.9524E-2</v>
      </c>
      <c r="J22" s="193">
        <f>'Work Florida Bonus Allocation'!L64</f>
        <v>2.7105129461696513E-2</v>
      </c>
      <c r="L22" s="242">
        <v>272777.7</v>
      </c>
      <c r="M22" s="242"/>
      <c r="N22" s="331">
        <f t="shared" si="3"/>
        <v>272777.7</v>
      </c>
      <c r="O22" s="284">
        <f t="shared" si="4"/>
        <v>-116585.70000000001</v>
      </c>
      <c r="P22" s="288">
        <f t="shared" si="5"/>
        <v>-0.42740187339360952</v>
      </c>
      <c r="R22" s="108">
        <f t="shared" si="6"/>
        <v>0</v>
      </c>
    </row>
    <row r="23" spans="1:18">
      <c r="A23">
        <f t="shared" si="7"/>
        <v>20</v>
      </c>
      <c r="B23" s="171" t="s">
        <v>8</v>
      </c>
      <c r="C23" s="326">
        <f>'Work Florida Bonus Allocation'!K65</f>
        <v>2141.6</v>
      </c>
      <c r="D23" s="155">
        <f>'Work Florida Data &amp; Initial All'!H111</f>
        <v>178403</v>
      </c>
      <c r="E23" s="281">
        <f>'Work Florida Bonus Allocation'!G26</f>
        <v>0</v>
      </c>
      <c r="F23" s="242">
        <f t="shared" si="0"/>
        <v>178403</v>
      </c>
      <c r="G23" s="243">
        <f t="shared" si="1"/>
        <v>1.78403E-2</v>
      </c>
      <c r="I23" s="247">
        <f t="shared" si="2"/>
        <v>2.2300375000000001E-2</v>
      </c>
      <c r="J23" s="193">
        <f>'Work Florida Bonus Allocation'!L65</f>
        <v>2.4071468071809765E-2</v>
      </c>
      <c r="L23" s="242">
        <v>213312.8</v>
      </c>
      <c r="M23" s="242"/>
      <c r="N23" s="331">
        <f t="shared" si="3"/>
        <v>213312.8</v>
      </c>
      <c r="O23" s="284">
        <f t="shared" si="4"/>
        <v>-34909.799999999988</v>
      </c>
      <c r="P23" s="288">
        <f t="shared" si="5"/>
        <v>-0.16365543933603605</v>
      </c>
      <c r="R23" s="108">
        <f t="shared" si="6"/>
        <v>0</v>
      </c>
    </row>
    <row r="24" spans="1:18">
      <c r="A24">
        <f t="shared" si="7"/>
        <v>21</v>
      </c>
      <c r="B24" s="171" t="s">
        <v>7</v>
      </c>
      <c r="C24" s="326">
        <f>'Work Florida Bonus Allocation'!K66</f>
        <v>2355.9</v>
      </c>
      <c r="D24" s="155">
        <f>'Work Florida Data &amp; Initial All'!H112</f>
        <v>190817</v>
      </c>
      <c r="E24" s="281">
        <f>'Work Florida Bonus Allocation'!G27</f>
        <v>0</v>
      </c>
      <c r="F24" s="242">
        <f t="shared" si="0"/>
        <v>190817</v>
      </c>
      <c r="G24" s="243">
        <f t="shared" si="1"/>
        <v>1.90817E-2</v>
      </c>
      <c r="I24" s="247">
        <f t="shared" si="2"/>
        <v>2.3852124999999998E-2</v>
      </c>
      <c r="J24" s="193">
        <f>'Work Florida Bonus Allocation'!L66</f>
        <v>2.6480188471412324E-2</v>
      </c>
      <c r="L24" s="242">
        <v>333393.3</v>
      </c>
      <c r="M24" s="242"/>
      <c r="N24" s="331">
        <f t="shared" si="3"/>
        <v>333393.3</v>
      </c>
      <c r="O24" s="284">
        <f t="shared" si="4"/>
        <v>-142576.29999999999</v>
      </c>
      <c r="P24" s="288">
        <f t="shared" si="5"/>
        <v>-0.42765196541142247</v>
      </c>
      <c r="R24" s="108">
        <f t="shared" si="6"/>
        <v>0</v>
      </c>
    </row>
    <row r="25" spans="1:18">
      <c r="A25">
        <f t="shared" si="7"/>
        <v>22</v>
      </c>
      <c r="B25" s="171" t="s">
        <v>6</v>
      </c>
      <c r="C25" s="326">
        <f>'Work Florida Bonus Allocation'!K67</f>
        <v>1285.1999999999998</v>
      </c>
      <c r="D25" s="155">
        <f>'Work Florida Data &amp; Initial All'!H113</f>
        <v>92376</v>
      </c>
      <c r="E25" s="281">
        <f>'Work Florida Bonus Allocation'!G28</f>
        <v>0</v>
      </c>
      <c r="F25" s="242">
        <f t="shared" si="0"/>
        <v>92376</v>
      </c>
      <c r="G25" s="243">
        <f t="shared" si="1"/>
        <v>9.2376000000000003E-3</v>
      </c>
      <c r="I25" s="247">
        <f t="shared" si="2"/>
        <v>1.1547E-2</v>
      </c>
      <c r="J25" s="193">
        <f>'Work Florida Bonus Allocation'!L67</f>
        <v>1.444557843009428E-2</v>
      </c>
      <c r="L25" s="242">
        <v>163708.94999999998</v>
      </c>
      <c r="M25" s="242"/>
      <c r="N25" s="331">
        <f t="shared" si="3"/>
        <v>163708.94999999998</v>
      </c>
      <c r="O25" s="284">
        <f t="shared" si="4"/>
        <v>-71332.949999999983</v>
      </c>
      <c r="P25" s="288">
        <f t="shared" si="5"/>
        <v>-0.43573030063414364</v>
      </c>
      <c r="R25" s="108">
        <f t="shared" si="6"/>
        <v>0</v>
      </c>
    </row>
    <row r="26" spans="1:18">
      <c r="A26">
        <f t="shared" si="7"/>
        <v>23</v>
      </c>
      <c r="B26" s="171" t="s">
        <v>5</v>
      </c>
      <c r="C26" s="326">
        <f>'Work Florida Bonus Allocation'!K68</f>
        <v>7525</v>
      </c>
      <c r="D26" s="155">
        <f>'Work Florida Data &amp; Initial All'!H114</f>
        <v>520023</v>
      </c>
      <c r="E26" s="281">
        <f>'Work Florida Bonus Allocation'!G29</f>
        <v>0</v>
      </c>
      <c r="F26" s="242">
        <f t="shared" si="0"/>
        <v>520023</v>
      </c>
      <c r="G26" s="243">
        <f t="shared" si="1"/>
        <v>5.2002300000000001E-2</v>
      </c>
      <c r="I26" s="247">
        <f t="shared" si="2"/>
        <v>6.5002875000000002E-2</v>
      </c>
      <c r="J26" s="193">
        <f>'Work Florida Bonus Allocation'!L68</f>
        <v>8.4580592659865755E-2</v>
      </c>
      <c r="L26" s="242">
        <v>730717.2</v>
      </c>
      <c r="M26" s="242"/>
      <c r="N26" s="331">
        <f t="shared" si="3"/>
        <v>730717.2</v>
      </c>
      <c r="O26" s="284">
        <f t="shared" si="4"/>
        <v>-210694.19999999995</v>
      </c>
      <c r="P26" s="288">
        <f t="shared" si="5"/>
        <v>-0.28833890867766621</v>
      </c>
      <c r="R26" s="108">
        <f t="shared" si="6"/>
        <v>0</v>
      </c>
    </row>
    <row r="27" spans="1:18">
      <c r="A27">
        <f t="shared" si="7"/>
        <v>24</v>
      </c>
      <c r="B27" s="171" t="s">
        <v>4</v>
      </c>
      <c r="C27" s="326">
        <f>'Work Florida Bonus Allocation'!K69</f>
        <v>3339.2999999999997</v>
      </c>
      <c r="D27" s="155">
        <f>'Work Florida Data &amp; Initial All'!H115</f>
        <v>181588</v>
      </c>
      <c r="E27" s="281">
        <f>'Work Florida Bonus Allocation'!G30</f>
        <v>0</v>
      </c>
      <c r="F27" s="242">
        <f t="shared" si="0"/>
        <v>181588</v>
      </c>
      <c r="G27" s="243">
        <f t="shared" si="1"/>
        <v>1.8158799999999999E-2</v>
      </c>
      <c r="I27" s="247">
        <f t="shared" si="2"/>
        <v>2.26985E-2</v>
      </c>
      <c r="J27" s="193">
        <f>'Work Florida Bonus Allocation'!L69</f>
        <v>3.7533551238417236E-2</v>
      </c>
      <c r="L27" s="242">
        <v>264447.34999999998</v>
      </c>
      <c r="M27" s="242"/>
      <c r="N27" s="331">
        <f t="shared" si="3"/>
        <v>264447.34999999998</v>
      </c>
      <c r="O27" s="284">
        <f t="shared" si="4"/>
        <v>-82859.349999999977</v>
      </c>
      <c r="P27" s="288">
        <f t="shared" si="5"/>
        <v>-0.31333023378755726</v>
      </c>
      <c r="R27" s="108">
        <f t="shared" si="6"/>
        <v>0</v>
      </c>
    </row>
    <row r="28" spans="1:18">
      <c r="A28">
        <f t="shared" si="7"/>
        <v>25</v>
      </c>
      <c r="B28" s="171" t="s">
        <v>3</v>
      </c>
      <c r="C28" s="326">
        <f>'Work Florida Bonus Allocation'!K70</f>
        <v>4921.2000000000007</v>
      </c>
      <c r="D28" s="155">
        <f>'Work Florida Data &amp; Initial All'!H116</f>
        <v>520198</v>
      </c>
      <c r="E28" s="281">
        <f>'Work Florida Bonus Allocation'!G31</f>
        <v>212673</v>
      </c>
      <c r="F28" s="242">
        <f t="shared" si="0"/>
        <v>732871</v>
      </c>
      <c r="G28" s="243">
        <f t="shared" si="1"/>
        <v>7.3287099999999994E-2</v>
      </c>
      <c r="I28" s="247">
        <f t="shared" si="2"/>
        <v>6.5024750000000006E-2</v>
      </c>
      <c r="J28" s="193">
        <f>'Work Florida Bonus Allocation'!L70</f>
        <v>5.5314021607671952E-2</v>
      </c>
      <c r="L28" s="242">
        <v>581201.54999999993</v>
      </c>
      <c r="M28" s="242"/>
      <c r="N28" s="331">
        <f t="shared" si="3"/>
        <v>581201.54999999993</v>
      </c>
      <c r="O28" s="284">
        <f t="shared" si="4"/>
        <v>151669.45000000007</v>
      </c>
      <c r="P28" s="288">
        <f t="shared" si="5"/>
        <v>0.26095844032074605</v>
      </c>
      <c r="R28" s="108">
        <f t="shared" si="6"/>
        <v>0</v>
      </c>
    </row>
    <row r="29" spans="1:18">
      <c r="A29">
        <f t="shared" si="7"/>
        <v>26</v>
      </c>
      <c r="B29" s="171" t="s">
        <v>2</v>
      </c>
      <c r="C29" s="326">
        <f>'Work Florida Bonus Allocation'!K71</f>
        <v>526.19999999999993</v>
      </c>
      <c r="D29" s="155">
        <f>'Work Florida Data &amp; Initial All'!H117</f>
        <v>57424</v>
      </c>
      <c r="E29" s="281">
        <f>'Work Florida Bonus Allocation'!G32</f>
        <v>23477</v>
      </c>
      <c r="F29" s="242">
        <f t="shared" si="0"/>
        <v>80901</v>
      </c>
      <c r="G29" s="243">
        <f t="shared" si="1"/>
        <v>8.0900999999999994E-3</v>
      </c>
      <c r="I29" s="247">
        <f t="shared" si="2"/>
        <v>7.1780000000000004E-3</v>
      </c>
      <c r="J29" s="193">
        <f>'Work Florida Bonus Allocation'!L71</f>
        <v>5.9144595159629706E-3</v>
      </c>
      <c r="L29" s="242">
        <v>159180.54999999999</v>
      </c>
      <c r="M29" s="242"/>
      <c r="N29" s="331">
        <f t="shared" si="3"/>
        <v>159180.54999999999</v>
      </c>
      <c r="O29" s="284">
        <f t="shared" si="4"/>
        <v>-78279.549999999988</v>
      </c>
      <c r="P29" s="288">
        <f t="shared" si="5"/>
        <v>-0.49176579676348647</v>
      </c>
      <c r="R29" s="108">
        <f t="shared" si="6"/>
        <v>0</v>
      </c>
    </row>
    <row r="30" spans="1:18">
      <c r="A30">
        <f t="shared" si="7"/>
        <v>27</v>
      </c>
      <c r="B30" s="171" t="s">
        <v>1</v>
      </c>
      <c r="C30" s="326">
        <f>'Work Florida Bonus Allocation'!K72</f>
        <v>1440</v>
      </c>
      <c r="D30" s="155">
        <f>'Work Florida Data &amp; Initial All'!H118</f>
        <v>135160</v>
      </c>
      <c r="E30" s="281">
        <f>'Work Florida Bonus Allocation'!G33</f>
        <v>55258</v>
      </c>
      <c r="F30" s="242">
        <f t="shared" si="0"/>
        <v>190418</v>
      </c>
      <c r="G30" s="243">
        <f t="shared" si="1"/>
        <v>1.9041800000000001E-2</v>
      </c>
      <c r="I30" s="247">
        <f t="shared" si="2"/>
        <v>1.6895E-2</v>
      </c>
      <c r="J30" s="193">
        <f>'Work Florida Bonus Allocation'!L72</f>
        <v>1.6185522050525807E-2</v>
      </c>
      <c r="L30" s="242">
        <v>185231.25</v>
      </c>
      <c r="M30" s="242"/>
      <c r="N30" s="331">
        <f t="shared" si="3"/>
        <v>185231.25</v>
      </c>
      <c r="O30" s="284">
        <f t="shared" si="4"/>
        <v>5186.75</v>
      </c>
      <c r="P30" s="288">
        <f t="shared" si="5"/>
        <v>2.8001484630698115E-2</v>
      </c>
      <c r="R30" s="108">
        <f t="shared" si="6"/>
        <v>0</v>
      </c>
    </row>
    <row r="31" spans="1:18" ht="15.75" thickBot="1">
      <c r="A31">
        <f t="shared" si="7"/>
        <v>28</v>
      </c>
      <c r="B31" s="172" t="s">
        <v>0</v>
      </c>
      <c r="C31" s="324">
        <f>'Work Florida Bonus Allocation'!K73</f>
        <v>10216.800000000001</v>
      </c>
      <c r="D31" s="241">
        <f>'Work Florida Data &amp; Initial All'!H119</f>
        <v>1090249</v>
      </c>
      <c r="E31" s="280">
        <f>'Work Florida Bonus Allocation'!G34</f>
        <v>445728</v>
      </c>
      <c r="F31" s="244">
        <f t="shared" si="0"/>
        <v>1535977</v>
      </c>
      <c r="G31" s="245">
        <f t="shared" si="1"/>
        <v>0.1535977</v>
      </c>
      <c r="I31" s="246">
        <f t="shared" si="2"/>
        <v>0.136281125</v>
      </c>
      <c r="J31" s="248">
        <f>'Work Florida Bonus Allocation'!L73</f>
        <v>0.1148362789484806</v>
      </c>
      <c r="L31" s="242">
        <v>885902.9</v>
      </c>
      <c r="M31" s="242"/>
      <c r="N31" s="331">
        <f t="shared" si="3"/>
        <v>885902.9</v>
      </c>
      <c r="O31" s="284">
        <f t="shared" si="4"/>
        <v>650074.1</v>
      </c>
      <c r="P31" s="288">
        <f t="shared" si="5"/>
        <v>0.7337983654867819</v>
      </c>
      <c r="R31" s="108">
        <f t="shared" si="6"/>
        <v>0</v>
      </c>
    </row>
    <row r="32" spans="1:18" ht="16.5" thickTop="1" thickBot="1">
      <c r="A32">
        <f t="shared" si="7"/>
        <v>29</v>
      </c>
      <c r="B32" s="181" t="s">
        <v>56</v>
      </c>
      <c r="C32" s="325"/>
      <c r="D32" s="182">
        <f>SUM(D4:D31)</f>
        <v>8000000</v>
      </c>
      <c r="E32" s="183">
        <f>SUM(E4:E31)</f>
        <v>2000000</v>
      </c>
      <c r="F32" s="183">
        <f>SUM(F4:F31)</f>
        <v>10000000</v>
      </c>
      <c r="G32" s="184">
        <f>SUM(G4:G31)</f>
        <v>1.0000000000000002</v>
      </c>
      <c r="I32" s="194">
        <f>SUM(I4:I31)</f>
        <v>1</v>
      </c>
      <c r="J32" s="194">
        <f>SUM(J4:J31)</f>
        <v>1.0000000000000002</v>
      </c>
      <c r="L32" s="286">
        <f>SUM(L4:L31)</f>
        <v>10000000</v>
      </c>
      <c r="M32" s="286">
        <f>SUM(M4:M31)</f>
        <v>0</v>
      </c>
      <c r="N32" s="286">
        <f>SUM(N4:N31)</f>
        <v>10000000</v>
      </c>
      <c r="O32" s="286">
        <f t="shared" ref="O32" si="8">SUM(O4:O31)</f>
        <v>0</v>
      </c>
      <c r="P32" s="194">
        <f>O32/L32</f>
        <v>0</v>
      </c>
    </row>
    <row r="33" spans="5:10">
      <c r="E33" s="152"/>
      <c r="J33" s="85"/>
    </row>
  </sheetData>
  <pageMargins left="0.7" right="0.7" top="0.75" bottom="0.75" header="0.3" footer="0.3"/>
  <pageSetup paperSize="5" scale="8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9</vt:i4>
      </vt:variant>
    </vt:vector>
  </HeadingPairs>
  <TitlesOfParts>
    <vt:vector size="19" baseType="lpstr">
      <vt:lpstr>Incentive Fund Amts</vt:lpstr>
      <vt:lpstr>2+2 Description</vt:lpstr>
      <vt:lpstr> 2+2 Data &amp; Initial Allocation</vt:lpstr>
      <vt:lpstr>Bonus 2+2 Allocation &amp; FTE</vt:lpstr>
      <vt:lpstr>Total 2+2 Award</vt:lpstr>
      <vt:lpstr>Work Florida Description</vt:lpstr>
      <vt:lpstr>Work Florida Data &amp; Initial All</vt:lpstr>
      <vt:lpstr>Work Florida Bonus Allocation</vt:lpstr>
      <vt:lpstr>Total Work Florida Allcoation</vt:lpstr>
      <vt:lpstr>Total All</vt:lpstr>
      <vt:lpstr>_2018</vt:lpstr>
      <vt:lpstr>' 2+2 Data &amp; Initial Allocation'!Print_Area</vt:lpstr>
      <vt:lpstr>'2+2 Description'!Print_Area</vt:lpstr>
      <vt:lpstr>'Bonus 2+2 Allocation &amp; FTE'!Print_Area</vt:lpstr>
      <vt:lpstr>'Total 2+2 Award'!Print_Area</vt:lpstr>
      <vt:lpstr>'Total Work Florida Allcoation'!Print_Area</vt:lpstr>
      <vt:lpstr>'Work Florida Bonus Allocation'!Print_Area</vt:lpstr>
      <vt:lpstr>'Work Florida Data &amp; Initial All'!Print_Area</vt:lpstr>
      <vt:lpstr>'Work Florida Description'!Print_Area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Brian Underhill</dc:creator>
  <cp:lastModifiedBy>Sisley, Dottie</cp:lastModifiedBy>
  <cp:lastPrinted>2022-01-21T20:52:09Z</cp:lastPrinted>
  <dcterms:created xsi:type="dcterms:W3CDTF">2019-03-01T20:32:22Z</dcterms:created>
  <dcterms:modified xsi:type="dcterms:W3CDTF">2022-04-26T16:47:01Z</dcterms:modified>
</cp:coreProperties>
</file>