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Finance\Session\Session 2022\Tier Model\Model options\Presentations\Mash Ups\"/>
    </mc:Choice>
  </mc:AlternateContent>
  <bookViews>
    <workbookView xWindow="14280" yWindow="-13620" windowWidth="21840" windowHeight="13140"/>
  </bookViews>
  <sheets>
    <sheet name="Outputs Results" sheetId="4" r:id="rId1"/>
    <sheet name="Small College Data" sheetId="19" state="hidden" r:id="rId2"/>
    <sheet name="FTE Data" sheetId="20" r:id="rId3"/>
    <sheet name="Model Generation" sheetId="17" r:id="rId4"/>
    <sheet name="28 Point Models" sheetId="18" r:id="rId5"/>
    <sheet name="Tiers by Output" sheetId="7" state="hidden" r:id="rId6"/>
  </sheets>
  <definedNames>
    <definedName name="_xlnm._FilterDatabase" localSheetId="0" hidden="1">'Outputs Results'!$A$2:$AF$31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E29" i="4" l="1"/>
  <c r="E21" i="4"/>
  <c r="E28" i="4"/>
  <c r="E12" i="4"/>
  <c r="E5" i="4"/>
  <c r="E20" i="4"/>
  <c r="E19" i="4"/>
  <c r="E24" i="4"/>
  <c r="E4" i="4"/>
  <c r="E8" i="4"/>
  <c r="E26" i="4"/>
  <c r="E22" i="4"/>
  <c r="E6" i="4"/>
  <c r="E9" i="4"/>
  <c r="E15" i="4"/>
  <c r="E30" i="4"/>
  <c r="F31" i="4"/>
  <c r="E10" i="4"/>
  <c r="E27" i="4"/>
  <c r="E16" i="4"/>
  <c r="E14" i="4"/>
  <c r="E13" i="4"/>
  <c r="E11" i="4"/>
  <c r="E25" i="4"/>
  <c r="E18" i="4"/>
  <c r="E23" i="4"/>
  <c r="E7" i="4"/>
  <c r="E17" i="4"/>
  <c r="E3" i="4" l="1"/>
  <c r="E33" i="4" s="1"/>
  <c r="G31" i="4"/>
  <c r="H31" i="4"/>
  <c r="I31" i="4"/>
  <c r="J31" i="4"/>
  <c r="K31" i="4"/>
  <c r="L31" i="4"/>
  <c r="E32" i="4" l="1"/>
  <c r="E31" i="4"/>
  <c r="K6" i="19" l="1"/>
  <c r="Z28" i="4" l="1"/>
  <c r="Z12" i="4"/>
  <c r="Z5" i="4"/>
  <c r="Z20" i="4"/>
  <c r="Z19" i="4"/>
  <c r="Z24" i="4"/>
  <c r="Z4" i="4"/>
  <c r="Z8" i="4"/>
  <c r="Z26" i="4"/>
  <c r="Z22" i="4"/>
  <c r="Z6" i="4"/>
  <c r="Z9" i="4"/>
  <c r="Z15" i="4"/>
  <c r="Z30" i="4"/>
  <c r="Z3" i="4"/>
  <c r="Z10" i="4"/>
  <c r="Z27" i="4"/>
  <c r="Z16" i="4"/>
  <c r="Z14" i="4"/>
  <c r="Z13" i="4"/>
  <c r="Z11" i="4"/>
  <c r="Z25" i="4"/>
  <c r="Z18" i="4"/>
  <c r="Z23" i="4"/>
  <c r="Z7" i="4"/>
  <c r="Z17" i="4"/>
  <c r="Z29" i="4"/>
  <c r="Z21" i="4"/>
  <c r="G33" i="19"/>
  <c r="K33" i="19" s="1"/>
  <c r="K32" i="19"/>
  <c r="G32" i="19"/>
  <c r="G31" i="19"/>
  <c r="K31" i="19" s="1"/>
  <c r="K30" i="19"/>
  <c r="G30" i="19"/>
  <c r="G29" i="19"/>
  <c r="K29" i="19" s="1"/>
  <c r="K28" i="19"/>
  <c r="G28" i="19"/>
  <c r="G27" i="19"/>
  <c r="K27" i="19" s="1"/>
  <c r="K26" i="19"/>
  <c r="G26" i="19"/>
  <c r="G25" i="19"/>
  <c r="K25" i="19" s="1"/>
  <c r="K24" i="19"/>
  <c r="G24" i="19"/>
  <c r="G23" i="19"/>
  <c r="K23" i="19" s="1"/>
  <c r="K22" i="19"/>
  <c r="G22" i="19"/>
  <c r="G21" i="19"/>
  <c r="K21" i="19" s="1"/>
  <c r="K20" i="19"/>
  <c r="G20" i="19"/>
  <c r="G19" i="19"/>
  <c r="K19" i="19" s="1"/>
  <c r="K18" i="19"/>
  <c r="G18" i="19"/>
  <c r="G17" i="19"/>
  <c r="K17" i="19" s="1"/>
  <c r="K16" i="19"/>
  <c r="G16" i="19"/>
  <c r="G15" i="19"/>
  <c r="K15" i="19" s="1"/>
  <c r="K14" i="19"/>
  <c r="G14" i="19"/>
  <c r="G13" i="19"/>
  <c r="K13" i="19" s="1"/>
  <c r="K12" i="19"/>
  <c r="G12" i="19"/>
  <c r="G11" i="19"/>
  <c r="K11" i="19" s="1"/>
  <c r="K10" i="19"/>
  <c r="G10" i="19"/>
  <c r="G9" i="19"/>
  <c r="K9" i="19" s="1"/>
  <c r="K8" i="19"/>
  <c r="G8" i="19"/>
  <c r="G7" i="19"/>
  <c r="K7" i="19" s="1"/>
  <c r="G6" i="19"/>
  <c r="G34" i="19" s="1"/>
  <c r="Z31" i="4" l="1"/>
  <c r="L13" i="19"/>
  <c r="K34" i="19"/>
  <c r="L9" i="19" s="1"/>
  <c r="L14" i="19"/>
  <c r="L7" i="19"/>
  <c r="L11" i="19"/>
  <c r="L8" i="19"/>
  <c r="L12" i="19"/>
  <c r="L32" i="19"/>
  <c r="L6" i="19"/>
  <c r="AI5" i="4"/>
  <c r="L16" i="19" l="1"/>
  <c r="L18" i="19"/>
  <c r="L19" i="19"/>
  <c r="L17" i="19"/>
  <c r="L10" i="19"/>
  <c r="L15" i="19"/>
  <c r="L28" i="19"/>
  <c r="L31" i="19"/>
  <c r="L30" i="19"/>
  <c r="L33" i="19"/>
  <c r="L24" i="19"/>
  <c r="L27" i="19"/>
  <c r="L26" i="19"/>
  <c r="L29" i="19"/>
  <c r="L21" i="19"/>
  <c r="L20" i="19"/>
  <c r="L23" i="19"/>
  <c r="L22" i="19"/>
  <c r="L25" i="19"/>
  <c r="O28" i="4"/>
  <c r="O12" i="4"/>
  <c r="O5" i="4"/>
  <c r="O20" i="4"/>
  <c r="O19" i="4"/>
  <c r="O24" i="4"/>
  <c r="O4" i="4"/>
  <c r="O8" i="4"/>
  <c r="O26" i="4"/>
  <c r="O22" i="4"/>
  <c r="O6" i="4"/>
  <c r="O9" i="4"/>
  <c r="O15" i="4"/>
  <c r="O30" i="4"/>
  <c r="O3" i="4"/>
  <c r="O10" i="4"/>
  <c r="O27" i="4"/>
  <c r="O16" i="4"/>
  <c r="O14" i="4"/>
  <c r="O13" i="4"/>
  <c r="O11" i="4"/>
  <c r="O25" i="4"/>
  <c r="O18" i="4"/>
  <c r="O23" i="4"/>
  <c r="O7" i="4"/>
  <c r="O17" i="4"/>
  <c r="O29" i="4"/>
  <c r="O21" i="4"/>
  <c r="N31" i="4"/>
  <c r="L34" i="19" l="1"/>
  <c r="O31" i="4"/>
  <c r="P28" i="4"/>
  <c r="P12" i="4"/>
  <c r="P5" i="4"/>
  <c r="P20" i="4"/>
  <c r="P19" i="4"/>
  <c r="P24" i="4"/>
  <c r="P4" i="4"/>
  <c r="P8" i="4"/>
  <c r="P26" i="4"/>
  <c r="P22" i="4"/>
  <c r="P6" i="4"/>
  <c r="P9" i="4"/>
  <c r="P15" i="4"/>
  <c r="P30" i="4"/>
  <c r="P3" i="4"/>
  <c r="P10" i="4"/>
  <c r="P27" i="4"/>
  <c r="P16" i="4"/>
  <c r="P14" i="4"/>
  <c r="P13" i="4"/>
  <c r="P11" i="4"/>
  <c r="P25" i="4"/>
  <c r="P18" i="4"/>
  <c r="P23" i="4"/>
  <c r="P7" i="4"/>
  <c r="P17" i="4"/>
  <c r="P29" i="4"/>
  <c r="P21" i="4"/>
  <c r="Q18" i="4" l="1"/>
  <c r="T18" i="4" s="1"/>
  <c r="Y18" i="4" s="1"/>
  <c r="AP28" i="4"/>
  <c r="AP19" i="4"/>
  <c r="AP5" i="4"/>
  <c r="Q22" i="4"/>
  <c r="T22" i="4" s="1"/>
  <c r="Y22" i="4" s="1"/>
  <c r="AP21" i="4"/>
  <c r="AP8" i="4"/>
  <c r="AP3" i="4"/>
  <c r="Q9" i="4"/>
  <c r="T9" i="4" s="1"/>
  <c r="Y9" i="4" s="1"/>
  <c r="AP25" i="4"/>
  <c r="C7" i="17"/>
  <c r="D7" i="17" s="1"/>
  <c r="C9" i="17"/>
  <c r="D9" i="17" s="1"/>
  <c r="AQ4" i="4"/>
  <c r="D5" i="18" s="1"/>
  <c r="AP4" i="4"/>
  <c r="AP30" i="4"/>
  <c r="Q17" i="4"/>
  <c r="T17" i="4" s="1"/>
  <c r="Y17" i="4" s="1"/>
  <c r="AP17" i="4"/>
  <c r="AP23" i="4"/>
  <c r="AP9" i="4"/>
  <c r="AP26" i="4"/>
  <c r="AP14" i="4"/>
  <c r="AP27" i="4"/>
  <c r="AP29" i="4"/>
  <c r="AP24" i="4"/>
  <c r="AP13" i="4"/>
  <c r="AP10" i="4"/>
  <c r="AP16" i="4"/>
  <c r="AP15" i="4"/>
  <c r="AP18" i="4"/>
  <c r="AP12" i="4"/>
  <c r="AP22" i="4"/>
  <c r="AP11" i="4"/>
  <c r="C11" i="17"/>
  <c r="D11" i="17" s="1"/>
  <c r="C5" i="17"/>
  <c r="D5" i="17" s="1"/>
  <c r="C8" i="17"/>
  <c r="D8" i="17" s="1"/>
  <c r="M31" i="4"/>
  <c r="Q29" i="4"/>
  <c r="T29" i="4" s="1"/>
  <c r="Y29" i="4" s="1"/>
  <c r="Q4" i="4"/>
  <c r="T4" i="4" s="1"/>
  <c r="Y4" i="4" s="1"/>
  <c r="Q5" i="4"/>
  <c r="Q25" i="4"/>
  <c r="T25" i="4" s="1"/>
  <c r="Y25" i="4" s="1"/>
  <c r="Q10" i="4"/>
  <c r="Q20" i="4"/>
  <c r="T20" i="4" s="1"/>
  <c r="Y20" i="4" s="1"/>
  <c r="Q16" i="4"/>
  <c r="T16" i="4" s="1"/>
  <c r="Y16" i="4" s="1"/>
  <c r="AQ18" i="4"/>
  <c r="D21" i="18" s="1"/>
  <c r="Q13" i="4"/>
  <c r="T13" i="4" s="1"/>
  <c r="Y13" i="4" s="1"/>
  <c r="Q8" i="4"/>
  <c r="T8" i="4" s="1"/>
  <c r="Y8" i="4" s="1"/>
  <c r="Q12" i="4"/>
  <c r="T12" i="4" s="1"/>
  <c r="Y12" i="4" s="1"/>
  <c r="Q27" i="4"/>
  <c r="T27" i="4" s="1"/>
  <c r="Y27" i="4" s="1"/>
  <c r="Q26" i="4"/>
  <c r="T26" i="4" s="1"/>
  <c r="Y26" i="4" s="1"/>
  <c r="Q28" i="4"/>
  <c r="T28" i="4" s="1"/>
  <c r="Y28" i="4" s="1"/>
  <c r="Q3" i="4"/>
  <c r="T3" i="4" s="1"/>
  <c r="Y3" i="4" s="1"/>
  <c r="Q14" i="4"/>
  <c r="T14" i="4" s="1"/>
  <c r="Y14" i="4" s="1"/>
  <c r="Q30" i="4"/>
  <c r="T30" i="4" s="1"/>
  <c r="Y30" i="4" s="1"/>
  <c r="Q11" i="4"/>
  <c r="T11" i="4" s="1"/>
  <c r="Y11" i="4" s="1"/>
  <c r="Q15" i="4"/>
  <c r="R15" i="4" s="1"/>
  <c r="S15" i="4" s="1"/>
  <c r="Q23" i="4"/>
  <c r="T23" i="4" s="1"/>
  <c r="Y23" i="4" s="1"/>
  <c r="AJ4" i="4"/>
  <c r="AJ5" i="4" s="1"/>
  <c r="AQ7" i="4"/>
  <c r="D8" i="18" s="1"/>
  <c r="AQ10" i="4"/>
  <c r="D12" i="18" s="1"/>
  <c r="AQ28" i="4"/>
  <c r="D30" i="18" s="1"/>
  <c r="AQ11" i="4"/>
  <c r="D13" i="18" s="1"/>
  <c r="AQ23" i="4"/>
  <c r="D25" i="18" s="1"/>
  <c r="AQ26" i="4"/>
  <c r="D29" i="18" s="1"/>
  <c r="AQ3" i="4"/>
  <c r="D6" i="18" s="1"/>
  <c r="AQ13" i="4"/>
  <c r="D18" i="18" s="1"/>
  <c r="AQ27" i="4"/>
  <c r="D26" i="18" s="1"/>
  <c r="AQ9" i="4"/>
  <c r="D10" i="18" s="1"/>
  <c r="AQ25" i="4"/>
  <c r="D28" i="18" s="1"/>
  <c r="AQ12" i="4"/>
  <c r="D14" i="18" s="1"/>
  <c r="AQ20" i="4"/>
  <c r="D22" i="18" s="1"/>
  <c r="AQ17" i="4"/>
  <c r="D19" i="18" s="1"/>
  <c r="AQ14" i="4"/>
  <c r="D17" i="18" s="1"/>
  <c r="AQ19" i="4"/>
  <c r="D20" i="18" s="1"/>
  <c r="AQ16" i="4"/>
  <c r="D15" i="18" s="1"/>
  <c r="AQ15" i="4"/>
  <c r="D16" i="18" s="1"/>
  <c r="AQ30" i="4"/>
  <c r="D32" i="18" s="1"/>
  <c r="AQ22" i="4"/>
  <c r="D24" i="18" s="1"/>
  <c r="C13" i="18" l="1"/>
  <c r="C47" i="18"/>
  <c r="C61" i="18"/>
  <c r="C27" i="18"/>
  <c r="C40" i="18"/>
  <c r="C6" i="18"/>
  <c r="C58" i="18"/>
  <c r="C24" i="18"/>
  <c r="C65" i="18"/>
  <c r="C31" i="18"/>
  <c r="C66" i="18"/>
  <c r="C32" i="18"/>
  <c r="C45" i="18"/>
  <c r="C11" i="18"/>
  <c r="C14" i="18"/>
  <c r="C48" i="18"/>
  <c r="C26" i="18"/>
  <c r="C60" i="18"/>
  <c r="C5" i="18"/>
  <c r="C39" i="18"/>
  <c r="C57" i="18"/>
  <c r="C23" i="18"/>
  <c r="C21" i="18"/>
  <c r="C55" i="18"/>
  <c r="C51" i="18"/>
  <c r="C17" i="18"/>
  <c r="C50" i="18"/>
  <c r="C16" i="18"/>
  <c r="C29" i="18"/>
  <c r="C63" i="18"/>
  <c r="C41" i="18"/>
  <c r="C7" i="18"/>
  <c r="C15" i="18"/>
  <c r="C49" i="18"/>
  <c r="C44" i="18"/>
  <c r="C10" i="18"/>
  <c r="C20" i="18"/>
  <c r="C54" i="18"/>
  <c r="C12" i="18"/>
  <c r="C46" i="18"/>
  <c r="C59" i="18"/>
  <c r="C25" i="18"/>
  <c r="C62" i="18"/>
  <c r="C28" i="18"/>
  <c r="C30" i="18"/>
  <c r="C64" i="18"/>
  <c r="C52" i="18"/>
  <c r="C18" i="18"/>
  <c r="C53" i="18"/>
  <c r="C19" i="18"/>
  <c r="AA3" i="4"/>
  <c r="AA13" i="4"/>
  <c r="AA9" i="4"/>
  <c r="AA23" i="4"/>
  <c r="AA28" i="4"/>
  <c r="AA4" i="4"/>
  <c r="AA26" i="4"/>
  <c r="AA16" i="4"/>
  <c r="AA29" i="4"/>
  <c r="AA11" i="4"/>
  <c r="AA27" i="4"/>
  <c r="AA20" i="4"/>
  <c r="AA18" i="4"/>
  <c r="AA30" i="4"/>
  <c r="AA12" i="4"/>
  <c r="AA14" i="4"/>
  <c r="AA8" i="4"/>
  <c r="AA25" i="4"/>
  <c r="AA17" i="4"/>
  <c r="AA22" i="4"/>
  <c r="R17" i="4"/>
  <c r="S17" i="4" s="1"/>
  <c r="R4" i="4"/>
  <c r="S4" i="4" s="1"/>
  <c r="R29" i="4"/>
  <c r="S29" i="4" s="1"/>
  <c r="U27" i="4"/>
  <c r="V27" i="4" s="1"/>
  <c r="U11" i="4"/>
  <c r="V11" i="4" s="1"/>
  <c r="U17" i="4"/>
  <c r="V17" i="4" s="1"/>
  <c r="U22" i="4"/>
  <c r="V22" i="4" s="1"/>
  <c r="U9" i="4"/>
  <c r="V9" i="4" s="1"/>
  <c r="U12" i="4"/>
  <c r="V12" i="4" s="1"/>
  <c r="U8" i="4"/>
  <c r="V8" i="4" s="1"/>
  <c r="U13" i="4"/>
  <c r="V13" i="4" s="1"/>
  <c r="U23" i="4"/>
  <c r="V23" i="4" s="1"/>
  <c r="U28" i="4"/>
  <c r="V28" i="4" s="1"/>
  <c r="U4" i="4"/>
  <c r="V4" i="4" s="1"/>
  <c r="U30" i="4"/>
  <c r="V30" i="4" s="1"/>
  <c r="U14" i="4"/>
  <c r="V14" i="4" s="1"/>
  <c r="U25" i="4"/>
  <c r="V25" i="4" s="1"/>
  <c r="U3" i="4"/>
  <c r="V3" i="4" s="1"/>
  <c r="U26" i="4"/>
  <c r="V26" i="4" s="1"/>
  <c r="U16" i="4"/>
  <c r="V16" i="4" s="1"/>
  <c r="U29" i="4"/>
  <c r="V29" i="4" s="1"/>
  <c r="U20" i="4"/>
  <c r="V20" i="4" s="1"/>
  <c r="U18" i="4"/>
  <c r="V18" i="4" s="1"/>
  <c r="R9" i="4"/>
  <c r="S9" i="4" s="1"/>
  <c r="R28" i="4"/>
  <c r="S28" i="4" s="1"/>
  <c r="R27" i="4"/>
  <c r="S27" i="4" s="1"/>
  <c r="R10" i="4"/>
  <c r="S10" i="4" s="1"/>
  <c r="AQ29" i="4"/>
  <c r="D31" i="18" s="1"/>
  <c r="R23" i="4"/>
  <c r="S23" i="4" s="1"/>
  <c r="R26" i="4"/>
  <c r="S26" i="4" s="1"/>
  <c r="T15" i="4"/>
  <c r="Y15" i="4" s="1"/>
  <c r="R25" i="4"/>
  <c r="S25" i="4" s="1"/>
  <c r="R14" i="4"/>
  <c r="S14" i="4" s="1"/>
  <c r="T10" i="4"/>
  <c r="Y10" i="4" s="1"/>
  <c r="R3" i="4"/>
  <c r="S3" i="4" s="1"/>
  <c r="R13" i="4"/>
  <c r="S13" i="4" s="1"/>
  <c r="R5" i="4"/>
  <c r="S5" i="4" s="1"/>
  <c r="R12" i="4"/>
  <c r="S12" i="4" s="1"/>
  <c r="R8" i="4"/>
  <c r="S8" i="4" s="1"/>
  <c r="C10" i="17"/>
  <c r="D10" i="17" s="1"/>
  <c r="Q24" i="4"/>
  <c r="T24" i="4" s="1"/>
  <c r="Y24" i="4" s="1"/>
  <c r="AP6" i="4"/>
  <c r="C6" i="17"/>
  <c r="D6" i="17" s="1"/>
  <c r="Q6" i="4"/>
  <c r="T6" i="4" s="1"/>
  <c r="Y6" i="4" s="1"/>
  <c r="AQ6" i="4"/>
  <c r="D9" i="18" s="1"/>
  <c r="R18" i="4"/>
  <c r="S18" i="4" s="1"/>
  <c r="AP7" i="4"/>
  <c r="Q7" i="4"/>
  <c r="T7" i="4" s="1"/>
  <c r="Y7" i="4" s="1"/>
  <c r="R30" i="4"/>
  <c r="S30" i="4" s="1"/>
  <c r="R22" i="4"/>
  <c r="S22" i="4" s="1"/>
  <c r="AQ5" i="4"/>
  <c r="D7" i="18" s="1"/>
  <c r="Q21" i="4"/>
  <c r="T21" i="4" s="1"/>
  <c r="R20" i="4"/>
  <c r="S20" i="4" s="1"/>
  <c r="T5" i="4"/>
  <c r="Y5" i="4" s="1"/>
  <c r="Q19" i="4"/>
  <c r="T19" i="4" s="1"/>
  <c r="Y19" i="4" s="1"/>
  <c r="AP20" i="4"/>
  <c r="C43" i="18" l="1"/>
  <c r="C9" i="18"/>
  <c r="C22" i="18"/>
  <c r="C56" i="18"/>
  <c r="C42" i="18"/>
  <c r="C8" i="18"/>
  <c r="AA5" i="4"/>
  <c r="AA7" i="4"/>
  <c r="AA24" i="4"/>
  <c r="AA10" i="4"/>
  <c r="AA6" i="4"/>
  <c r="AA19" i="4"/>
  <c r="AA15" i="4"/>
  <c r="U21" i="4"/>
  <c r="Y21" i="4"/>
  <c r="U5" i="4"/>
  <c r="V5" i="4" s="1"/>
  <c r="U10" i="4"/>
  <c r="V10" i="4" s="1"/>
  <c r="U19" i="4"/>
  <c r="V19" i="4" s="1"/>
  <c r="U15" i="4"/>
  <c r="V15" i="4" s="1"/>
  <c r="U7" i="4"/>
  <c r="V7" i="4" s="1"/>
  <c r="U24" i="4"/>
  <c r="V24" i="4" s="1"/>
  <c r="U6" i="4"/>
  <c r="V6" i="4" s="1"/>
  <c r="R6" i="4"/>
  <c r="S6" i="4" s="1"/>
  <c r="R7" i="4"/>
  <c r="S7" i="4" s="1"/>
  <c r="R24" i="4"/>
  <c r="S24" i="4" s="1"/>
  <c r="R21" i="4"/>
  <c r="S21" i="4" s="1"/>
  <c r="R11" i="4"/>
  <c r="S11" i="4" s="1"/>
  <c r="AQ24" i="4"/>
  <c r="D27" i="18" s="1"/>
  <c r="R19" i="4"/>
  <c r="S19" i="4" s="1"/>
  <c r="AQ8" i="4"/>
  <c r="D11" i="18" s="1"/>
  <c r="R16" i="4"/>
  <c r="S16" i="4" s="1"/>
  <c r="AQ21" i="4"/>
  <c r="D23" i="18" s="1"/>
  <c r="AA21" i="4" l="1"/>
  <c r="Y31" i="4"/>
  <c r="T31" i="4"/>
  <c r="V21" i="4"/>
  <c r="AB31" i="4" l="1"/>
  <c r="AB9" i="4"/>
  <c r="AB4" i="4"/>
  <c r="AB29" i="4"/>
  <c r="AB20" i="4"/>
  <c r="AB12" i="4"/>
  <c r="AB25" i="4"/>
  <c r="AB3" i="4"/>
  <c r="AB23" i="4"/>
  <c r="AB26" i="4"/>
  <c r="AB11" i="4"/>
  <c r="AB18" i="4"/>
  <c r="AB14" i="4"/>
  <c r="AB17" i="4"/>
  <c r="AB13" i="4"/>
  <c r="AB28" i="4"/>
  <c r="AB16" i="4"/>
  <c r="AB27" i="4"/>
  <c r="AB30" i="4"/>
  <c r="AB8" i="4"/>
  <c r="AB22" i="4"/>
  <c r="AB24" i="4"/>
  <c r="AB19" i="4"/>
  <c r="AB5" i="4"/>
  <c r="AB10" i="4"/>
  <c r="AB15" i="4"/>
  <c r="AB7" i="4"/>
  <c r="AB6" i="4"/>
  <c r="AB21" i="4"/>
  <c r="AA31" i="4"/>
  <c r="V31" i="4"/>
  <c r="AC21" i="4" l="1"/>
  <c r="AC18" i="4"/>
  <c r="AC7" i="4"/>
  <c r="AC15" i="4"/>
  <c r="AC29" i="4"/>
  <c r="AC9" i="4"/>
  <c r="AC16" i="4"/>
  <c r="AC13" i="4"/>
  <c r="AC8" i="4"/>
  <c r="AC5" i="4"/>
  <c r="AC23" i="4"/>
  <c r="AC17" i="4"/>
  <c r="AC24" i="4"/>
  <c r="AC10" i="4"/>
  <c r="AC30" i="4"/>
  <c r="AC11" i="4"/>
  <c r="AC3" i="4"/>
  <c r="AC28" i="4"/>
  <c r="AC22" i="4"/>
  <c r="AC6" i="4"/>
  <c r="AC19" i="4"/>
  <c r="AC12" i="4"/>
  <c r="AC20" i="4"/>
  <c r="AC14" i="4"/>
  <c r="AC27" i="4"/>
  <c r="AC26" i="4"/>
  <c r="AC25" i="4"/>
  <c r="AC4" i="4"/>
  <c r="W17" i="4"/>
  <c r="AE17" i="4" s="1"/>
  <c r="W13" i="4"/>
  <c r="AE13" i="4" s="1"/>
  <c r="W27" i="4"/>
  <c r="AE27" i="4" s="1"/>
  <c r="W4" i="4"/>
  <c r="AE4" i="4" s="1"/>
  <c r="W18" i="4"/>
  <c r="AE18" i="4" s="1"/>
  <c r="W3" i="4"/>
  <c r="AE3" i="4" s="1"/>
  <c r="W26" i="4"/>
  <c r="AE26" i="4" s="1"/>
  <c r="W11" i="4"/>
  <c r="AE11" i="4" s="1"/>
  <c r="W29" i="4"/>
  <c r="AE29" i="4" s="1"/>
  <c r="W9" i="4"/>
  <c r="AE9" i="4" s="1"/>
  <c r="W14" i="4"/>
  <c r="AE14" i="4" s="1"/>
  <c r="W16" i="4"/>
  <c r="AE16" i="4" s="1"/>
  <c r="W28" i="4"/>
  <c r="AE28" i="4" s="1"/>
  <c r="W23" i="4"/>
  <c r="AE23" i="4" s="1"/>
  <c r="W30" i="4"/>
  <c r="AE30" i="4" s="1"/>
  <c r="W22" i="4"/>
  <c r="AE22" i="4" s="1"/>
  <c r="W20" i="4"/>
  <c r="AE20" i="4" s="1"/>
  <c r="W12" i="4"/>
  <c r="AE12" i="4" s="1"/>
  <c r="W8" i="4"/>
  <c r="AE8" i="4" s="1"/>
  <c r="W25" i="4"/>
  <c r="AE25" i="4" s="1"/>
  <c r="W10" i="4"/>
  <c r="AE10" i="4" s="1"/>
  <c r="W7" i="4"/>
  <c r="AE7" i="4" s="1"/>
  <c r="W15" i="4"/>
  <c r="AE15" i="4" s="1"/>
  <c r="W19" i="4"/>
  <c r="AE19" i="4" s="1"/>
  <c r="W5" i="4"/>
  <c r="AE5" i="4" s="1"/>
  <c r="W24" i="4"/>
  <c r="AE24" i="4" s="1"/>
  <c r="W6" i="4"/>
  <c r="AE6" i="4" s="1"/>
  <c r="W21" i="4"/>
  <c r="W31" i="4" l="1"/>
  <c r="AE21" i="4"/>
  <c r="AD14" i="4"/>
  <c r="AF7" i="4"/>
  <c r="AF12" i="4"/>
  <c r="AF8" i="4"/>
  <c r="AD30" i="4"/>
  <c r="AF13" i="4"/>
  <c r="AD17" i="4"/>
  <c r="AF5" i="4"/>
  <c r="AF26" i="4"/>
  <c r="AF3" i="4"/>
  <c r="AF11" i="4"/>
  <c r="AF29" i="4"/>
  <c r="AD22" i="4"/>
  <c r="AF10" i="4"/>
  <c r="AF25" i="4"/>
  <c r="AD23" i="4"/>
  <c r="AD24" i="4"/>
  <c r="AD20" i="4"/>
  <c r="AD19" i="4"/>
  <c r="AD6" i="4"/>
  <c r="AD9" i="4"/>
  <c r="AD16" i="4"/>
  <c r="AF18" i="4"/>
  <c r="AF15" i="4"/>
  <c r="AD5" i="4"/>
  <c r="AD27" i="4"/>
  <c r="AD18" i="4"/>
  <c r="AF21" i="4"/>
  <c r="AD21" i="4"/>
  <c r="AF9" i="4"/>
  <c r="AF4" i="4"/>
  <c r="AD4" i="4"/>
  <c r="AD13" i="4"/>
  <c r="AR20" i="4" l="1"/>
  <c r="AS20" i="4" s="1"/>
  <c r="D56" i="18" s="1"/>
  <c r="AR23" i="4"/>
  <c r="AS23" i="4" s="1"/>
  <c r="D59" i="18" s="1"/>
  <c r="AR6" i="4"/>
  <c r="AS6" i="4" s="1"/>
  <c r="D43" i="18" s="1"/>
  <c r="AR22" i="4"/>
  <c r="AS22" i="4" s="1"/>
  <c r="D58" i="18" s="1"/>
  <c r="AR17" i="4"/>
  <c r="AS17" i="4" s="1"/>
  <c r="D53" i="18" s="1"/>
  <c r="AR27" i="4"/>
  <c r="AS27" i="4" s="1"/>
  <c r="D60" i="18" s="1"/>
  <c r="AD3" i="4"/>
  <c r="AF24" i="4"/>
  <c r="AD11" i="4"/>
  <c r="AR14" i="4"/>
  <c r="AS14" i="4" s="1"/>
  <c r="D51" i="18" s="1"/>
  <c r="AR21" i="4"/>
  <c r="AS21" i="4" s="1"/>
  <c r="D57" i="18" s="1"/>
  <c r="AR13" i="4"/>
  <c r="AS13" i="4" s="1"/>
  <c r="D52" i="18" s="1"/>
  <c r="AR9" i="4"/>
  <c r="AS9" i="4" s="1"/>
  <c r="D44" i="18" s="1"/>
  <c r="AF22" i="4"/>
  <c r="AC31" i="4"/>
  <c r="AF17" i="4"/>
  <c r="AD25" i="4"/>
  <c r="AF6" i="4"/>
  <c r="AD26" i="4"/>
  <c r="AF14" i="4"/>
  <c r="AD7" i="4"/>
  <c r="AF16" i="4"/>
  <c r="AF19" i="4"/>
  <c r="AD28" i="4"/>
  <c r="AF20" i="4"/>
  <c r="AF30" i="4"/>
  <c r="AF28" i="4"/>
  <c r="AD12" i="4"/>
  <c r="AD8" i="4"/>
  <c r="AF27" i="4"/>
  <c r="AF23" i="4"/>
  <c r="AD29" i="4"/>
  <c r="AD10" i="4"/>
  <c r="AD15" i="4"/>
  <c r="AR10" i="4" l="1"/>
  <c r="AS10" i="4" s="1"/>
  <c r="D46" i="18" s="1"/>
  <c r="AR29" i="4"/>
  <c r="AS29" i="4" s="1"/>
  <c r="D65" i="18" s="1"/>
  <c r="AR7" i="4"/>
  <c r="AS7" i="4" s="1"/>
  <c r="D42" i="18" s="1"/>
  <c r="AR15" i="4"/>
  <c r="AS15" i="4" s="1"/>
  <c r="D50" i="18" s="1"/>
  <c r="AR26" i="4"/>
  <c r="AS26" i="4" s="1"/>
  <c r="D63" i="18" s="1"/>
  <c r="AR24" i="4"/>
  <c r="AS24" i="4" s="1"/>
  <c r="D61" i="18" s="1"/>
  <c r="AR8" i="4"/>
  <c r="AS8" i="4" s="1"/>
  <c r="D45" i="18" s="1"/>
  <c r="AR18" i="4"/>
  <c r="AS18" i="4" s="1"/>
  <c r="D55" i="18" s="1"/>
  <c r="AR28" i="4"/>
  <c r="AS28" i="4" s="1"/>
  <c r="D64" i="18" s="1"/>
  <c r="AR3" i="4"/>
  <c r="AS3" i="4" s="1"/>
  <c r="D40" i="18" s="1"/>
  <c r="AR12" i="4"/>
  <c r="AS12" i="4" s="1"/>
  <c r="D48" i="18" s="1"/>
  <c r="AR16" i="4"/>
  <c r="AS16" i="4" s="1"/>
  <c r="D49" i="18" s="1"/>
  <c r="AR5" i="4"/>
  <c r="AS5" i="4" s="1"/>
  <c r="D41" i="18" s="1"/>
  <c r="AR30" i="4"/>
  <c r="AS30" i="4" s="1"/>
  <c r="D66" i="18" s="1"/>
  <c r="AR4" i="4"/>
  <c r="AS4" i="4" s="1"/>
  <c r="D39" i="18" s="1"/>
  <c r="AR11" i="4"/>
  <c r="AS11" i="4" s="1"/>
  <c r="D47" i="18" s="1"/>
  <c r="AR25" i="4"/>
  <c r="AS25" i="4" s="1"/>
  <c r="D62" i="18" s="1"/>
  <c r="AR19" i="4"/>
  <c r="AS19" i="4" s="1"/>
  <c r="D54" i="18" s="1"/>
  <c r="AD31" i="4"/>
</calcChain>
</file>

<file path=xl/comments1.xml><?xml version="1.0" encoding="utf-8"?>
<comments xmlns="http://schemas.openxmlformats.org/spreadsheetml/2006/main">
  <authors>
    <author>Brown, Christopher</author>
  </authors>
  <commentList>
    <comment ref="D38" authorId="0" shapeId="0">
      <text>
        <r>
          <rPr>
            <b/>
            <sz val="9"/>
            <color indexed="81"/>
            <rFont val="Tahoma"/>
            <family val="2"/>
          </rPr>
          <t>Brown, Christopher:</t>
        </r>
        <r>
          <rPr>
            <sz val="9"/>
            <color indexed="81"/>
            <rFont val="Tahoma"/>
            <family val="2"/>
          </rPr>
          <t xml:space="preserve">
Includes New Funds.  See columns AE and AF on "Outputs Results" tab</t>
        </r>
      </text>
    </comment>
  </commentList>
</comments>
</file>

<file path=xl/sharedStrings.xml><?xml version="1.0" encoding="utf-8"?>
<sst xmlns="http://schemas.openxmlformats.org/spreadsheetml/2006/main" count="392" uniqueCount="205">
  <si>
    <t>TIER</t>
  </si>
  <si>
    <t>COLLEGE</t>
  </si>
  <si>
    <t>Delta</t>
  </si>
  <si>
    <t>% Delta</t>
  </si>
  <si>
    <t>Total Difference</t>
  </si>
  <si>
    <t>Amount of Total Deficit</t>
  </si>
  <si>
    <t>North Florida College</t>
  </si>
  <si>
    <t>The College of the Florida Keys</t>
  </si>
  <si>
    <t>Chipola College</t>
  </si>
  <si>
    <t>Florida Gateway College</t>
  </si>
  <si>
    <t>South Florida State College</t>
  </si>
  <si>
    <t>Gulf Coast State College</t>
  </si>
  <si>
    <t>Lake-Sumter State College</t>
  </si>
  <si>
    <t>Northwest Florida State College</t>
  </si>
  <si>
    <t>St. Johns River State College</t>
  </si>
  <si>
    <t>College of Central Florida</t>
  </si>
  <si>
    <t>Polk State College</t>
  </si>
  <si>
    <t>Pensacola State College</t>
  </si>
  <si>
    <t>State College of Florida, Manatee-Sarasota</t>
  </si>
  <si>
    <t>Pasco-Hernando State College</t>
  </si>
  <si>
    <t>Tallahassee Community College</t>
  </si>
  <si>
    <t>Santa Fe College</t>
  </si>
  <si>
    <t>Florida SouthWestern State College</t>
  </si>
  <si>
    <t>Daytona State College</t>
  </si>
  <si>
    <t>Eastern Florida State College</t>
  </si>
  <si>
    <t>Indian River State College</t>
  </si>
  <si>
    <t>Seminole State College of Florida</t>
  </si>
  <si>
    <t>Florida State College at Jacksonville</t>
  </si>
  <si>
    <t>St. Petersburg College</t>
  </si>
  <si>
    <t>Hillsborough Community College</t>
  </si>
  <si>
    <t>Palm Beach State College</t>
  </si>
  <si>
    <t>Broward College</t>
  </si>
  <si>
    <t>Valencia College</t>
  </si>
  <si>
    <t>Miami Dade College</t>
  </si>
  <si>
    <t>Tier</t>
  </si>
  <si>
    <t>Graduates</t>
  </si>
  <si>
    <t>Average Funds per Graduate</t>
  </si>
  <si>
    <t>This is a restructuring of the tier model by average number of graduates and per graduate average recurring funding.</t>
  </si>
  <si>
    <t>Proportional Share of New Funds by Deficit</t>
  </si>
  <si>
    <t>To Equity</t>
  </si>
  <si>
    <t>Total New Funds</t>
  </si>
  <si>
    <t>New Funding Per Graduate Equity Only</t>
  </si>
  <si>
    <t>Total New $</t>
  </si>
  <si>
    <t>Change only within these cells.</t>
  </si>
  <si>
    <t>This model compares per graduate recurring funds to total graduate using averages for schools of similar size to generate the curve.</t>
  </si>
  <si>
    <t xml:space="preserve">PSAV grads. </t>
  </si>
  <si>
    <t>Postion</t>
  </si>
  <si>
    <t>Average Graduates</t>
  </si>
  <si>
    <t>Average Recurring Funds Per Graduate</t>
  </si>
  <si>
    <t>EXPECTED Per Graduate Funding</t>
  </si>
  <si>
    <t>To Resort By Tier</t>
  </si>
  <si>
    <t>A.A. Grads</t>
  </si>
  <si>
    <t>A.S. Grads</t>
  </si>
  <si>
    <t>Bacc Grads.</t>
  </si>
  <si>
    <t>A</t>
  </si>
  <si>
    <t>B</t>
  </si>
  <si>
    <t>y=A*x^B</t>
  </si>
  <si>
    <t xml:space="preserve">EXPECTED Total Funding </t>
  </si>
  <si>
    <t>Universal Funding</t>
  </si>
  <si>
    <t>New Funding Per Graduate Universal</t>
  </si>
  <si>
    <t>General Revenue</t>
  </si>
  <si>
    <t xml:space="preserve">Lottery </t>
  </si>
  <si>
    <t xml:space="preserve">Incentive Funds </t>
  </si>
  <si>
    <t>NF</t>
  </si>
  <si>
    <t>FSW</t>
  </si>
  <si>
    <t>CF</t>
  </si>
  <si>
    <t>NWF</t>
  </si>
  <si>
    <t>PSC</t>
  </si>
  <si>
    <t>PHSC</t>
  </si>
  <si>
    <t>FGC</t>
  </si>
  <si>
    <t>LSSC</t>
  </si>
  <si>
    <t>DSC</t>
  </si>
  <si>
    <t>HCC</t>
  </si>
  <si>
    <t>EFSC</t>
  </si>
  <si>
    <t>IRSC</t>
  </si>
  <si>
    <t>MDC</t>
  </si>
  <si>
    <t>SFC</t>
  </si>
  <si>
    <t>SCF</t>
  </si>
  <si>
    <t>TCC</t>
  </si>
  <si>
    <t>SPC</t>
  </si>
  <si>
    <t>BC</t>
  </si>
  <si>
    <t>SSCF</t>
  </si>
  <si>
    <t>FSCJ</t>
  </si>
  <si>
    <t>PBSC</t>
  </si>
  <si>
    <t>VC</t>
  </si>
  <si>
    <t>CFK</t>
  </si>
  <si>
    <t>SFSC</t>
  </si>
  <si>
    <t>GCSC</t>
  </si>
  <si>
    <t>CC</t>
  </si>
  <si>
    <t>SJRSC</t>
  </si>
  <si>
    <t>Recurring Funds + New Funds</t>
  </si>
  <si>
    <t>5.4.1.T</t>
  </si>
  <si>
    <t>5.4.4.T</t>
  </si>
  <si>
    <t>5.5.4.T</t>
  </si>
  <si>
    <t>5.4.5.T</t>
  </si>
  <si>
    <t>POLK</t>
  </si>
  <si>
    <t xml:space="preserve">Recurring Funds (2021-2022) </t>
  </si>
  <si>
    <t>recurring funds to total graduate using averages for schools of similar size to generate the curve.</t>
  </si>
  <si>
    <t xml:space="preserve">using averages for schools of similar </t>
  </si>
  <si>
    <t>size to generate the curve.</t>
  </si>
  <si>
    <t>Industry Certifications</t>
  </si>
  <si>
    <t>Adult High School &amp; GED's</t>
  </si>
  <si>
    <t xml:space="preserve">2021-22 Tuition and Fees </t>
  </si>
  <si>
    <t xml:space="preserve">Total Recurring Funds &amp; Tuition/Fees </t>
  </si>
  <si>
    <t>DCD</t>
  </si>
  <si>
    <t>COLA</t>
  </si>
  <si>
    <t>Model Proportional Share of Universal Funds Ratioed to DCD</t>
  </si>
  <si>
    <t>PERSONNEL EXPENSE</t>
  </si>
  <si>
    <t>COLLEGES</t>
  </si>
  <si>
    <t>FULL-TIME</t>
  </si>
  <si>
    <t>PART-TIME</t>
  </si>
  <si>
    <t>TOTAL
PERSONNEL
EXPENSE</t>
  </si>
  <si>
    <t>FTE 3 Year Average</t>
  </si>
  <si>
    <t>% of FTE</t>
  </si>
  <si>
    <t xml:space="preserve">Small College Factor </t>
  </si>
  <si>
    <t xml:space="preserve">Small College Added Funding </t>
  </si>
  <si>
    <t xml:space="preserve">% of Funding </t>
  </si>
  <si>
    <t>EASTERN FLORIDA</t>
  </si>
  <si>
    <t>BROWARD</t>
  </si>
  <si>
    <t>CENTRAL FLORIDA</t>
  </si>
  <si>
    <t>CHIPOLA</t>
  </si>
  <si>
    <t>DAYTONA</t>
  </si>
  <si>
    <t>FL SOUTHWESTERN</t>
  </si>
  <si>
    <t>FSC, JACKSONVILLE</t>
  </si>
  <si>
    <t>FLORIDA KEYS</t>
  </si>
  <si>
    <t>GULF COAST</t>
  </si>
  <si>
    <t>HILLSBOROUGH</t>
  </si>
  <si>
    <t>INDIAN RIVER</t>
  </si>
  <si>
    <t>GATEWAY</t>
  </si>
  <si>
    <t>LAKE-SUMTER</t>
  </si>
  <si>
    <t>SCF, MANATEE-SARASOTA</t>
  </si>
  <si>
    <t>MIAMI DADE</t>
  </si>
  <si>
    <t>NORTH FLORIDA</t>
  </si>
  <si>
    <t>NORTHWEST FLORIDA</t>
  </si>
  <si>
    <t>PALM BEACH</t>
  </si>
  <si>
    <t>PASCO-HERNANDO</t>
  </si>
  <si>
    <t>PENSACOLA</t>
  </si>
  <si>
    <t>SAINT JOHNS RIVER</t>
  </si>
  <si>
    <t>SAINT PETERSBURG</t>
  </si>
  <si>
    <t>SANTA FE</t>
  </si>
  <si>
    <t>SEMINOLE</t>
  </si>
  <si>
    <t>SOUTH FLORIDA</t>
  </si>
  <si>
    <t>TALLAHASSEE</t>
  </si>
  <si>
    <t>VALENCIA</t>
  </si>
  <si>
    <t>TOTAL</t>
  </si>
  <si>
    <t>% OF TOTAL EXPENSES</t>
  </si>
  <si>
    <t>Small College Calculation</t>
  </si>
  <si>
    <t>DCD &amp; Small College Total</t>
  </si>
  <si>
    <t xml:space="preserve">DCD Distribution % </t>
  </si>
  <si>
    <t xml:space="preserve">DCD x COLA x Total Expected Funds </t>
  </si>
  <si>
    <t xml:space="preserve">Completer Weights </t>
  </si>
  <si>
    <t xml:space="preserve">System Completers </t>
  </si>
  <si>
    <t xml:space="preserve">System Completers Weighted </t>
  </si>
  <si>
    <t>FACT BOOK 3.2.2T</t>
  </si>
  <si>
    <t>FLORIDA COLLEGE SYSTEM</t>
  </si>
  <si>
    <t>FTE ENROLLMENT: FUNDED, LOWER AND UPPER DIVISION</t>
  </si>
  <si>
    <t>2021-22 FTE-3</t>
  </si>
  <si>
    <t/>
  </si>
  <si>
    <t>UPPER
DIVISION</t>
  </si>
  <si>
    <t>A &amp; P</t>
  </si>
  <si>
    <t>POSTSEC
VOC</t>
  </si>
  <si>
    <t>DEV ED</t>
  </si>
  <si>
    <t>DEV ED
EAP</t>
  </si>
  <si>
    <t>EPI</t>
  </si>
  <si>
    <t>POSTSEC
ADULT
VOC</t>
  </si>
  <si>
    <t>APPRN
CLASS</t>
  </si>
  <si>
    <t>APPRN
OJT</t>
  </si>
  <si>
    <t>ADULT
BASIC</t>
  </si>
  <si>
    <t>LTRCY
EAP</t>
  </si>
  <si>
    <t>ADULT
SEC</t>
  </si>
  <si>
    <t>GED
PREP</t>
  </si>
  <si>
    <t>VOC
PREP</t>
  </si>
  <si>
    <t>VOC
PREP
EAP</t>
  </si>
  <si>
    <t>SYST</t>
  </si>
  <si>
    <t>BROW</t>
  </si>
  <si>
    <t>CFLA</t>
  </si>
  <si>
    <t>CHIP</t>
  </si>
  <si>
    <t>DAYT</t>
  </si>
  <si>
    <t>FJAX</t>
  </si>
  <si>
    <t>FKEY</t>
  </si>
  <si>
    <t>GULF</t>
  </si>
  <si>
    <t>HILL</t>
  </si>
  <si>
    <t>INDR</t>
  </si>
  <si>
    <t>MIAM</t>
  </si>
  <si>
    <t>NFLA</t>
  </si>
  <si>
    <t>NWFC</t>
  </si>
  <si>
    <t>PALM</t>
  </si>
  <si>
    <t>PASC</t>
  </si>
  <si>
    <t>PENS</t>
  </si>
  <si>
    <t>ST.J</t>
  </si>
  <si>
    <t>ST.P</t>
  </si>
  <si>
    <t>SANF</t>
  </si>
  <si>
    <t>SEMI</t>
  </si>
  <si>
    <t>SFLA</t>
  </si>
  <si>
    <t>TALL</t>
  </si>
  <si>
    <t>VALE</t>
  </si>
  <si>
    <t xml:space="preserve">FTE &amp; Graduates (Completers)        2021-2022 </t>
  </si>
  <si>
    <t xml:space="preserve">FTE-3 </t>
  </si>
  <si>
    <t xml:space="preserve">System FTE &amp; Completers Weighted </t>
  </si>
  <si>
    <t xml:space="preserve"> Graduates &amp; FTE</t>
  </si>
  <si>
    <t xml:space="preserve"> Recurring Funds Per Graduate &amp; FTE</t>
  </si>
  <si>
    <t xml:space="preserve"> Recurring Funds Per Graduate &amp; FTE Including New Distributions</t>
  </si>
  <si>
    <t>Total Graduates &amp; FTE</t>
  </si>
  <si>
    <t>Recurring Per Graduate &amp; FTE</t>
  </si>
  <si>
    <t>Recurring per graduate &amp; FTE (includes new funds)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</si>
</sst>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0"/>
    <numFmt numFmtId="168" formatCode="&quot;$&quot;#,##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2"/>
      <name val="SWIS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 style="thin">
        <color theme="0" tint="-0.34998626667073579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1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</borders>
  <cellStyleXfs count="3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0" fillId="0" borderId="0"/>
    <xf numFmtId="0" fontId="9" fillId="0" borderId="0"/>
    <xf numFmtId="0" fontId="6" fillId="0" borderId="0"/>
    <xf numFmtId="0" fontId="6" fillId="0" borderId="0"/>
    <xf numFmtId="0" fontId="12" fillId="0" borderId="0"/>
    <xf numFmtId="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14" fillId="0" borderId="0"/>
    <xf numFmtId="0" fontId="15" fillId="0" borderId="0"/>
    <xf numFmtId="0" fontId="12" fillId="0" borderId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0"/>
    <xf numFmtId="0" fontId="1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8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164" fontId="0" fillId="0" borderId="0" xfId="1" applyNumberFormat="1" applyFont="1" applyFill="1" applyBorder="1"/>
    <xf numFmtId="0" fontId="0" fillId="2" borderId="0" xfId="0" applyFill="1"/>
    <xf numFmtId="44" fontId="0" fillId="0" borderId="0" xfId="1" applyFont="1"/>
    <xf numFmtId="9" fontId="0" fillId="2" borderId="0" xfId="2" applyFont="1" applyFill="1"/>
    <xf numFmtId="0" fontId="0" fillId="0" borderId="0" xfId="0" applyFill="1"/>
    <xf numFmtId="44" fontId="4" fillId="0" borderId="0" xfId="0" applyNumberFormat="1" applyFont="1" applyFill="1" applyAlignment="1">
      <alignment horizontal="center" vertical="center"/>
    </xf>
    <xf numFmtId="164" fontId="0" fillId="0" borderId="0" xfId="0" applyNumberFormat="1" applyFill="1"/>
    <xf numFmtId="165" fontId="0" fillId="0" borderId="0" xfId="2" applyNumberFormat="1" applyFont="1" applyFill="1"/>
    <xf numFmtId="164" fontId="0" fillId="0" borderId="0" xfId="1" applyNumberFormat="1" applyFont="1" applyFill="1"/>
    <xf numFmtId="44" fontId="0" fillId="0" borderId="0" xfId="1" applyFont="1" applyFill="1"/>
    <xf numFmtId="44" fontId="0" fillId="0" borderId="0" xfId="0" applyNumberFormat="1" applyFill="1"/>
    <xf numFmtId="0" fontId="0" fillId="0" borderId="0" xfId="0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1" applyNumberFormat="1" applyFont="1" applyFill="1" applyBorder="1"/>
    <xf numFmtId="0" fontId="8" fillId="2" borderId="7" xfId="0" applyFont="1" applyFill="1" applyBorder="1" applyAlignment="1">
      <alignment horizontal="center"/>
    </xf>
    <xf numFmtId="0" fontId="0" fillId="3" borderId="0" xfId="0" applyFill="1"/>
    <xf numFmtId="9" fontId="0" fillId="3" borderId="0" xfId="2" applyFont="1" applyFill="1"/>
    <xf numFmtId="0" fontId="3" fillId="0" borderId="0" xfId="0" applyFont="1" applyFill="1" applyAlignment="1">
      <alignment vertical="center" wrapText="1"/>
    </xf>
    <xf numFmtId="0" fontId="0" fillId="0" borderId="0" xfId="0"/>
    <xf numFmtId="0" fontId="0" fillId="2" borderId="8" xfId="0" applyFill="1" applyBorder="1"/>
    <xf numFmtId="0" fontId="0" fillId="0" borderId="0" xfId="0" applyFill="1"/>
    <xf numFmtId="0" fontId="0" fillId="0" borderId="0" xfId="0" applyFill="1" applyBorder="1"/>
    <xf numFmtId="0" fontId="8" fillId="0" borderId="0" xfId="0" applyFont="1"/>
    <xf numFmtId="166" fontId="0" fillId="0" borderId="0" xfId="33" applyNumberFormat="1" applyFont="1"/>
    <xf numFmtId="0" fontId="8" fillId="0" borderId="0" xfId="0" applyFont="1" applyBorder="1" applyAlignment="1">
      <alignment horizontal="center"/>
    </xf>
    <xf numFmtId="166" fontId="0" fillId="0" borderId="0" xfId="33" applyNumberFormat="1" applyFont="1" applyBorder="1"/>
    <xf numFmtId="3" fontId="0" fillId="0" borderId="0" xfId="0" applyNumberFormat="1" applyFill="1"/>
    <xf numFmtId="0" fontId="3" fillId="0" borderId="0" xfId="0" applyFont="1" applyFill="1" applyAlignment="1">
      <alignment horizontal="centerContinuous" vertical="center" wrapText="1"/>
    </xf>
    <xf numFmtId="0" fontId="18" fillId="0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 wrapText="1"/>
    </xf>
    <xf numFmtId="0" fontId="0" fillId="0" borderId="0" xfId="0" applyAlignment="1"/>
    <xf numFmtId="0" fontId="0" fillId="0" borderId="0" xfId="0" applyAlignment="1">
      <alignment horizontal="centerContinuous"/>
    </xf>
    <xf numFmtId="0" fontId="0" fillId="0" borderId="7" xfId="0" applyFill="1" applyBorder="1" applyAlignment="1">
      <alignment wrapText="1"/>
    </xf>
    <xf numFmtId="3" fontId="4" fillId="2" borderId="20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22" xfId="0" applyNumberFormat="1" applyFont="1" applyFill="1" applyBorder="1" applyAlignment="1">
      <alignment horizontal="center" vertical="center"/>
    </xf>
    <xf numFmtId="9" fontId="0" fillId="2" borderId="0" xfId="2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wrapText="1"/>
    </xf>
    <xf numFmtId="167" fontId="0" fillId="4" borderId="0" xfId="0" applyNumberFormat="1" applyFill="1"/>
    <xf numFmtId="164" fontId="0" fillId="4" borderId="0" xfId="0" applyNumberFormat="1" applyFill="1"/>
    <xf numFmtId="10" fontId="0" fillId="4" borderId="0" xfId="2" applyNumberFormat="1" applyFont="1" applyFill="1"/>
    <xf numFmtId="164" fontId="0" fillId="2" borderId="0" xfId="1" applyNumberFormat="1" applyFont="1" applyFill="1"/>
    <xf numFmtId="0" fontId="19" fillId="0" borderId="23" xfId="10" applyFont="1" applyBorder="1" applyAlignment="1">
      <alignment horizontal="center" vertical="center"/>
    </xf>
    <xf numFmtId="0" fontId="19" fillId="0" borderId="24" xfId="10" applyFont="1" applyBorder="1" applyAlignment="1">
      <alignment vertical="center" wrapText="1"/>
    </xf>
    <xf numFmtId="0" fontId="0" fillId="0" borderId="24" xfId="0" applyBorder="1"/>
    <xf numFmtId="0" fontId="0" fillId="0" borderId="25" xfId="0" applyBorder="1"/>
    <xf numFmtId="0" fontId="19" fillId="0" borderId="26" xfId="10" applyFont="1" applyBorder="1" applyAlignment="1">
      <alignment horizontal="center" vertical="center"/>
    </xf>
    <xf numFmtId="0" fontId="19" fillId="0" borderId="27" xfId="10" applyFont="1" applyBorder="1" applyAlignment="1">
      <alignment horizontal="center" vertical="center"/>
    </xf>
    <xf numFmtId="0" fontId="19" fillId="0" borderId="27" xfId="10" applyFont="1" applyBorder="1" applyAlignment="1">
      <alignment vertical="center" wrapText="1"/>
    </xf>
    <xf numFmtId="0" fontId="0" fillId="0" borderId="27" xfId="0" applyBorder="1"/>
    <xf numFmtId="0" fontId="19" fillId="0" borderId="27" xfId="10" applyFont="1" applyFill="1" applyBorder="1" applyAlignment="1">
      <alignment vertical="center" wrapText="1"/>
    </xf>
    <xf numFmtId="0" fontId="8" fillId="0" borderId="28" xfId="0" applyFont="1" applyBorder="1" applyAlignment="1">
      <alignment wrapText="1"/>
    </xf>
    <xf numFmtId="0" fontId="19" fillId="0" borderId="26" xfId="10" applyFont="1" applyBorder="1"/>
    <xf numFmtId="168" fontId="2" fillId="0" borderId="27" xfId="10" applyNumberFormat="1" applyFont="1" applyBorder="1"/>
    <xf numFmtId="1" fontId="2" fillId="0" borderId="27" xfId="10" applyNumberFormat="1" applyFont="1" applyBorder="1"/>
    <xf numFmtId="10" fontId="2" fillId="0" borderId="27" xfId="2" applyNumberFormat="1" applyFont="1" applyBorder="1"/>
    <xf numFmtId="9" fontId="0" fillId="2" borderId="27" xfId="0" applyNumberFormat="1" applyFill="1" applyBorder="1"/>
    <xf numFmtId="164" fontId="0" fillId="0" borderId="27" xfId="1" applyNumberFormat="1" applyFont="1" applyBorder="1"/>
    <xf numFmtId="10" fontId="0" fillId="0" borderId="28" xfId="2" applyNumberFormat="1" applyFont="1" applyBorder="1"/>
    <xf numFmtId="168" fontId="19" fillId="0" borderId="27" xfId="10" applyNumberFormat="1" applyFont="1" applyBorder="1"/>
    <xf numFmtId="1" fontId="19" fillId="0" borderId="27" xfId="10" applyNumberFormat="1" applyFont="1" applyBorder="1"/>
    <xf numFmtId="10" fontId="19" fillId="0" borderId="27" xfId="2" applyNumberFormat="1" applyFont="1" applyBorder="1"/>
    <xf numFmtId="164" fontId="8" fillId="0" borderId="27" xfId="0" applyNumberFormat="1" applyFont="1" applyBorder="1"/>
    <xf numFmtId="10" fontId="8" fillId="0" borderId="28" xfId="0" applyNumberFormat="1" applyFont="1" applyBorder="1"/>
    <xf numFmtId="0" fontId="19" fillId="0" borderId="29" xfId="10" applyFont="1" applyBorder="1"/>
    <xf numFmtId="10" fontId="19" fillId="0" borderId="30" xfId="11" applyNumberFormat="1" applyFont="1" applyBorder="1"/>
    <xf numFmtId="0" fontId="0" fillId="0" borderId="30" xfId="0" applyBorder="1"/>
    <xf numFmtId="0" fontId="0" fillId="0" borderId="31" xfId="0" applyBorder="1"/>
    <xf numFmtId="164" fontId="0" fillId="0" borderId="0" xfId="1" applyNumberFormat="1" applyFont="1"/>
    <xf numFmtId="6" fontId="0" fillId="0" borderId="0" xfId="0" applyNumberFormat="1"/>
    <xf numFmtId="0" fontId="0" fillId="2" borderId="0" xfId="0" applyNumberFormat="1" applyFill="1"/>
    <xf numFmtId="166" fontId="0" fillId="0" borderId="0" xfId="33" applyNumberFormat="1" applyFont="1" applyFill="1" applyBorder="1"/>
    <xf numFmtId="166" fontId="11" fillId="0" borderId="17" xfId="33" applyNumberFormat="1" applyFont="1" applyFill="1" applyBorder="1" applyAlignment="1">
      <alignment horizontal="right"/>
    </xf>
    <xf numFmtId="166" fontId="11" fillId="0" borderId="5" xfId="33" applyNumberFormat="1" applyFont="1" applyFill="1" applyBorder="1" applyAlignment="1">
      <alignment horizontal="right"/>
    </xf>
    <xf numFmtId="166" fontId="11" fillId="0" borderId="1" xfId="33" applyNumberFormat="1" applyFont="1" applyFill="1" applyBorder="1" applyAlignment="1">
      <alignment horizontal="right"/>
    </xf>
    <xf numFmtId="166" fontId="11" fillId="0" borderId="19" xfId="33" applyNumberFormat="1" applyFont="1" applyFill="1" applyBorder="1" applyAlignment="1">
      <alignment horizontal="right"/>
    </xf>
    <xf numFmtId="166" fontId="11" fillId="0" borderId="11" xfId="33" applyNumberFormat="1" applyFont="1" applyFill="1" applyBorder="1" applyAlignment="1">
      <alignment horizontal="right"/>
    </xf>
    <xf numFmtId="166" fontId="11" fillId="0" borderId="14" xfId="33" applyNumberFormat="1" applyFont="1" applyFill="1" applyBorder="1" applyAlignment="1">
      <alignment horizontal="right"/>
    </xf>
    <xf numFmtId="166" fontId="11" fillId="0" borderId="2" xfId="33" applyNumberFormat="1" applyFont="1" applyFill="1" applyBorder="1" applyAlignment="1">
      <alignment horizontal="right"/>
    </xf>
    <xf numFmtId="166" fontId="11" fillId="0" borderId="4" xfId="33" applyNumberFormat="1" applyFont="1" applyFill="1" applyBorder="1" applyAlignment="1">
      <alignment horizontal="right"/>
    </xf>
    <xf numFmtId="166" fontId="11" fillId="0" borderId="9" xfId="33" applyNumberFormat="1" applyFont="1" applyFill="1" applyBorder="1" applyAlignment="1">
      <alignment horizontal="right"/>
    </xf>
    <xf numFmtId="166" fontId="11" fillId="0" borderId="12" xfId="33" applyNumberFormat="1" applyFont="1" applyFill="1" applyBorder="1" applyAlignment="1">
      <alignment horizontal="right"/>
    </xf>
    <xf numFmtId="166" fontId="11" fillId="0" borderId="15" xfId="33" applyNumberFormat="1" applyFont="1" applyFill="1" applyBorder="1" applyAlignment="1">
      <alignment horizontal="right"/>
    </xf>
    <xf numFmtId="166" fontId="0" fillId="0" borderId="9" xfId="33" applyNumberFormat="1" applyFont="1" applyFill="1" applyBorder="1" applyAlignment="1">
      <alignment horizontal="right"/>
    </xf>
    <xf numFmtId="166" fontId="0" fillId="0" borderId="12" xfId="33" applyNumberFormat="1" applyFont="1" applyFill="1" applyBorder="1" applyAlignment="1">
      <alignment horizontal="right"/>
    </xf>
    <xf numFmtId="166" fontId="0" fillId="0" borderId="15" xfId="33" applyNumberFormat="1" applyFont="1" applyFill="1" applyBorder="1" applyAlignment="1">
      <alignment horizontal="right"/>
    </xf>
    <xf numFmtId="166" fontId="11" fillId="0" borderId="0" xfId="33" applyNumberFormat="1" applyFont="1" applyFill="1" applyBorder="1" applyAlignment="1">
      <alignment horizontal="right"/>
    </xf>
    <xf numFmtId="166" fontId="0" fillId="0" borderId="0" xfId="33" applyNumberFormat="1" applyFont="1" applyFill="1" applyBorder="1" applyAlignment="1">
      <alignment horizontal="right"/>
    </xf>
    <xf numFmtId="166" fontId="0" fillId="0" borderId="2" xfId="33" applyNumberFormat="1" applyFont="1" applyFill="1" applyBorder="1" applyAlignment="1">
      <alignment horizontal="right"/>
    </xf>
    <xf numFmtId="166" fontId="11" fillId="0" borderId="18" xfId="33" applyNumberFormat="1" applyFont="1" applyFill="1" applyBorder="1" applyAlignment="1">
      <alignment horizontal="right"/>
    </xf>
    <xf numFmtId="166" fontId="11" fillId="0" borderId="6" xfId="33" applyNumberFormat="1" applyFont="1" applyFill="1" applyBorder="1" applyAlignment="1">
      <alignment horizontal="right"/>
    </xf>
    <xf numFmtId="166" fontId="11" fillId="0" borderId="3" xfId="33" applyNumberFormat="1" applyFont="1" applyFill="1" applyBorder="1" applyAlignment="1">
      <alignment horizontal="right"/>
    </xf>
    <xf numFmtId="166" fontId="11" fillId="0" borderId="10" xfId="33" applyNumberFormat="1" applyFont="1" applyFill="1" applyBorder="1" applyAlignment="1">
      <alignment horizontal="right"/>
    </xf>
    <xf numFmtId="166" fontId="11" fillId="0" borderId="13" xfId="33" applyNumberFormat="1" applyFont="1" applyFill="1" applyBorder="1" applyAlignment="1">
      <alignment horizontal="right"/>
    </xf>
    <xf numFmtId="166" fontId="11" fillId="0" borderId="16" xfId="33" applyNumberFormat="1" applyFont="1" applyFill="1" applyBorder="1" applyAlignment="1">
      <alignment horizontal="right"/>
    </xf>
    <xf numFmtId="0" fontId="21" fillId="6" borderId="20" xfId="0" applyNumberFormat="1" applyFont="1" applyFill="1" applyBorder="1" applyAlignment="1" applyProtection="1">
      <alignment horizontal="center" wrapText="1"/>
    </xf>
    <xf numFmtId="0" fontId="21" fillId="6" borderId="32" xfId="0" applyNumberFormat="1" applyFont="1" applyFill="1" applyBorder="1" applyAlignment="1" applyProtection="1">
      <alignment horizontal="center" wrapText="1"/>
    </xf>
    <xf numFmtId="0" fontId="21" fillId="6" borderId="33" xfId="0" applyNumberFormat="1" applyFont="1" applyFill="1" applyBorder="1" applyAlignment="1" applyProtection="1">
      <alignment horizontal="center" wrapText="1"/>
    </xf>
    <xf numFmtId="0" fontId="21" fillId="6" borderId="34" xfId="0" applyNumberFormat="1" applyFont="1" applyFill="1" applyBorder="1" applyAlignment="1" applyProtection="1">
      <alignment horizontal="center" wrapText="1"/>
    </xf>
    <xf numFmtId="0" fontId="21" fillId="6" borderId="35" xfId="0" applyNumberFormat="1" applyFont="1" applyFill="1" applyBorder="1" applyAlignment="1" applyProtection="1">
      <alignment horizontal="center" wrapText="1"/>
    </xf>
    <xf numFmtId="0" fontId="21" fillId="7" borderId="21" xfId="0" applyNumberFormat="1" applyFont="1" applyFill="1" applyBorder="1" applyAlignment="1" applyProtection="1">
      <alignment horizontal="left" wrapText="1"/>
    </xf>
    <xf numFmtId="0" fontId="21" fillId="7" borderId="36" xfId="0" applyNumberFormat="1" applyFont="1" applyFill="1" applyBorder="1" applyAlignment="1" applyProtection="1">
      <alignment horizontal="right" wrapText="1"/>
    </xf>
    <xf numFmtId="0" fontId="21" fillId="7" borderId="37" xfId="0" applyNumberFormat="1" applyFont="1" applyFill="1" applyBorder="1" applyAlignment="1" applyProtection="1">
      <alignment horizontal="right" wrapText="1"/>
    </xf>
    <xf numFmtId="0" fontId="21" fillId="7" borderId="38" xfId="0" applyNumberFormat="1" applyFont="1" applyFill="1" applyBorder="1" applyAlignment="1" applyProtection="1">
      <alignment horizontal="right" wrapText="1"/>
    </xf>
    <xf numFmtId="0" fontId="21" fillId="7" borderId="39" xfId="0" applyNumberFormat="1" applyFont="1" applyFill="1" applyBorder="1" applyAlignment="1" applyProtection="1">
      <alignment horizontal="right" wrapText="1"/>
    </xf>
    <xf numFmtId="0" fontId="22" fillId="5" borderId="1" xfId="0" applyNumberFormat="1" applyFont="1" applyFill="1" applyBorder="1" applyAlignment="1" applyProtection="1">
      <alignment horizontal="left" wrapText="1"/>
    </xf>
    <xf numFmtId="0" fontId="22" fillId="5" borderId="40" xfId="0" applyNumberFormat="1" applyFont="1" applyFill="1" applyBorder="1" applyAlignment="1" applyProtection="1">
      <alignment horizontal="right" wrapText="1"/>
    </xf>
    <xf numFmtId="0" fontId="22" fillId="5" borderId="41" xfId="0" applyNumberFormat="1" applyFont="1" applyFill="1" applyBorder="1" applyAlignment="1" applyProtection="1">
      <alignment horizontal="right" wrapText="1"/>
    </xf>
    <xf numFmtId="0" fontId="22" fillId="5" borderId="42" xfId="0" applyNumberFormat="1" applyFont="1" applyFill="1" applyBorder="1" applyAlignment="1" applyProtection="1">
      <alignment horizontal="right" wrapText="1"/>
    </xf>
    <xf numFmtId="0" fontId="22" fillId="5" borderId="43" xfId="0" applyNumberFormat="1" applyFont="1" applyFill="1" applyBorder="1" applyAlignment="1" applyProtection="1">
      <alignment horizontal="right" wrapText="1"/>
    </xf>
    <xf numFmtId="0" fontId="22" fillId="5" borderId="2" xfId="0" applyNumberFormat="1" applyFont="1" applyFill="1" applyBorder="1" applyAlignment="1" applyProtection="1">
      <alignment horizontal="left" wrapText="1"/>
    </xf>
    <xf numFmtId="0" fontId="22" fillId="5" borderId="44" xfId="0" applyNumberFormat="1" applyFont="1" applyFill="1" applyBorder="1" applyAlignment="1" applyProtection="1">
      <alignment horizontal="right" wrapText="1"/>
    </xf>
    <xf numFmtId="0" fontId="22" fillId="5" borderId="45" xfId="0" applyNumberFormat="1" applyFont="1" applyFill="1" applyBorder="1" applyAlignment="1" applyProtection="1">
      <alignment horizontal="right" wrapText="1"/>
    </xf>
    <xf numFmtId="0" fontId="22" fillId="5" borderId="46" xfId="0" applyNumberFormat="1" applyFont="1" applyFill="1" applyBorder="1" applyAlignment="1" applyProtection="1">
      <alignment horizontal="right" wrapText="1"/>
    </xf>
    <xf numFmtId="0" fontId="22" fillId="5" borderId="47" xfId="0" applyNumberFormat="1" applyFont="1" applyFill="1" applyBorder="1" applyAlignment="1" applyProtection="1">
      <alignment horizontal="right" wrapText="1"/>
    </xf>
    <xf numFmtId="0" fontId="22" fillId="5" borderId="18" xfId="0" applyNumberFormat="1" applyFont="1" applyFill="1" applyBorder="1" applyAlignment="1" applyProtection="1">
      <alignment horizontal="left" wrapText="1"/>
    </xf>
    <xf numFmtId="0" fontId="22" fillId="5" borderId="48" xfId="0" applyNumberFormat="1" applyFont="1" applyFill="1" applyBorder="1" applyAlignment="1" applyProtection="1">
      <alignment horizontal="right" wrapText="1"/>
    </xf>
    <xf numFmtId="0" fontId="22" fillId="5" borderId="49" xfId="0" applyNumberFormat="1" applyFont="1" applyFill="1" applyBorder="1" applyAlignment="1" applyProtection="1">
      <alignment horizontal="right" wrapText="1"/>
    </xf>
    <xf numFmtId="0" fontId="22" fillId="5" borderId="50" xfId="0" applyNumberFormat="1" applyFont="1" applyFill="1" applyBorder="1" applyAlignment="1" applyProtection="1">
      <alignment horizontal="right" wrapText="1"/>
    </xf>
    <xf numFmtId="0" fontId="22" fillId="5" borderId="51" xfId="0" applyNumberFormat="1" applyFont="1" applyFill="1" applyBorder="1" applyAlignment="1" applyProtection="1">
      <alignment horizontal="right" wrapText="1"/>
    </xf>
    <xf numFmtId="3" fontId="0" fillId="0" borderId="0" xfId="0" applyNumberFormat="1"/>
    <xf numFmtId="0" fontId="19" fillId="0" borderId="24" xfId="10" applyFont="1" applyBorder="1" applyAlignment="1">
      <alignment horizontal="center" vertical="center" wrapText="1"/>
    </xf>
    <xf numFmtId="0" fontId="20" fillId="5" borderId="0" xfId="0" applyNumberFormat="1" applyFont="1" applyFill="1" applyBorder="1" applyAlignment="1" applyProtection="1">
      <alignment horizontal="center" wrapText="1"/>
    </xf>
    <xf numFmtId="0" fontId="5" fillId="0" borderId="0" xfId="0" applyFont="1" applyAlignment="1">
      <alignment horizontal="center" vertical="center" wrapText="1"/>
    </xf>
  </cellXfs>
  <cellStyles count="34">
    <cellStyle name="Comma" xfId="33" builtinId="3"/>
    <cellStyle name="Comma 2" xfId="4"/>
    <cellStyle name="Comma 3" xfId="25"/>
    <cellStyle name="Comma 4" xfId="28"/>
    <cellStyle name="Comma 5" xfId="12"/>
    <cellStyle name="Comma 5 2" xfId="29"/>
    <cellStyle name="Currency" xfId="1" builtinId="4"/>
    <cellStyle name="Currency 2" xfId="14"/>
    <cellStyle name="Currency 2 2" xfId="31"/>
    <cellStyle name="Normal" xfId="0" builtinId="0"/>
    <cellStyle name="Normal 2" xfId="5"/>
    <cellStyle name="Normal 2 2" xfId="3"/>
    <cellStyle name="Normal 2 2 2" xfId="8"/>
    <cellStyle name="Normal 2 3" xfId="21"/>
    <cellStyle name="Normal 2 4" xfId="6"/>
    <cellStyle name="Normal 3" xfId="7"/>
    <cellStyle name="Normal 3 2" xfId="16"/>
    <cellStyle name="Normal 3 3" xfId="18"/>
    <cellStyle name="Normal 4" xfId="9"/>
    <cellStyle name="Normal 4 2" xfId="10"/>
    <cellStyle name="Normal 4 3" xfId="22"/>
    <cellStyle name="Normal 5" xfId="15"/>
    <cellStyle name="Normal 5 2" xfId="23"/>
    <cellStyle name="Normal 6" xfId="17"/>
    <cellStyle name="Normal 6 2" xfId="24"/>
    <cellStyle name="Normal 7" xfId="26"/>
    <cellStyle name="Normal 8" xfId="27"/>
    <cellStyle name="Percent" xfId="2" builtinId="5"/>
    <cellStyle name="Percent 2" xfId="19"/>
    <cellStyle name="Percent 2 2" xfId="20"/>
    <cellStyle name="Percent 2 3" xfId="32"/>
    <cellStyle name="Percent 3" xfId="11"/>
    <cellStyle name="Percent 4" xfId="13"/>
    <cellStyle name="Percent 4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0337160932358153"/>
          <c:y val="1.91528527344693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'Model Generation'!$D$4</c:f>
              <c:strCache>
                <c:ptCount val="1"/>
                <c:pt idx="0">
                  <c:v>Average Recurring Funds Per Graduate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0.11504087397688451"/>
                  <c:y val="-0.184135224569460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'Model Generation'!$C$5:$C$11</c:f>
              <c:numCache>
                <c:formatCode>0</c:formatCode>
                <c:ptCount val="7"/>
                <c:pt idx="0">
                  <c:v>1877.1333333333332</c:v>
                </c:pt>
                <c:pt idx="1">
                  <c:v>4199.0333333333338</c:v>
                </c:pt>
                <c:pt idx="2">
                  <c:v>6186.875</c:v>
                </c:pt>
                <c:pt idx="3">
                  <c:v>11570.24</c:v>
                </c:pt>
                <c:pt idx="4">
                  <c:v>17581.383333333335</c:v>
                </c:pt>
                <c:pt idx="5">
                  <c:v>28166.824999999997</c:v>
                </c:pt>
                <c:pt idx="6">
                  <c:v>53567.666666666664</c:v>
                </c:pt>
              </c:numCache>
            </c:numRef>
          </c:xVal>
          <c:yVal>
            <c:numRef>
              <c:f>'Model Generation'!$D$5:$D$11</c:f>
              <c:numCache>
                <c:formatCode>_("$"* #,##0.00_);_("$"* \(#,##0.00\);_("$"* "-"??_);_(@_)</c:formatCode>
                <c:ptCount val="7"/>
                <c:pt idx="0">
                  <c:v>6439.3735145789697</c:v>
                </c:pt>
                <c:pt idx="1">
                  <c:v>6077.1677886180141</c:v>
                </c:pt>
                <c:pt idx="2">
                  <c:v>5233.4295710677843</c:v>
                </c:pt>
                <c:pt idx="3">
                  <c:v>4627.4570987291536</c:v>
                </c:pt>
                <c:pt idx="4">
                  <c:v>4058.3479429472263</c:v>
                </c:pt>
                <c:pt idx="5">
                  <c:v>4295.0654974424706</c:v>
                </c:pt>
                <c:pt idx="6">
                  <c:v>4165.0346659365414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29-4145-BE20-F0FACE479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01520"/>
        <c:axId val="115806928"/>
      </c:scatterChart>
      <c:valAx>
        <c:axId val="11580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6928"/>
        <c:crosses val="autoZero"/>
        <c:crossBetween val="midCat"/>
      </c:valAx>
      <c:valAx>
        <c:axId val="11580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454742415553983"/>
          <c:y val="1.35135135135135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15072147141626E-2"/>
          <c:y val="3.8129418162044591E-2"/>
          <c:w val="0.91850935910206266"/>
          <c:h val="0.91141214199774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'28 Point Models'!$D$4</c:f>
              <c:strCache>
                <c:ptCount val="1"/>
                <c:pt idx="0">
                  <c:v> Recurring Funds Per Graduate &amp; FTE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ED87416B-35A9-4C84-B717-8E73735273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2EB-4EAA-9A1D-F2DFFD12C2A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F350473-7203-4BE3-A64F-8E5FBCE7AC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2EB-4EAA-9A1D-F2DFFD12C2A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0B8E721-1234-4F63-9A94-0C0F48033A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2EB-4EAA-9A1D-F2DFFD12C2A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06052D3-A9F7-4396-B2A3-90E5BE435B2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2EB-4EAA-9A1D-F2DFFD12C2A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05B0CE4-DDFB-4801-A11F-20C7B96658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2EB-4EAA-9A1D-F2DFFD12C2A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CD4E6950-3F38-4A88-892B-2AF99E37AE7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2EB-4EAA-9A1D-F2DFFD12C2A6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6613A41E-A816-486D-B4CD-AACFEFDEF0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2EB-4EAA-9A1D-F2DFFD12C2A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63B1966-43B9-474D-A4ED-AEFBA0871E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2EB-4EAA-9A1D-F2DFFD12C2A6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5B452C5C-9BF1-4C82-B810-C4DDBF25A6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2EB-4EAA-9A1D-F2DFFD12C2A6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D7658308-0A9D-4355-AFBD-F67C40D661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2EB-4EAA-9A1D-F2DFFD12C2A6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5E6EF4FD-CE02-492B-9A45-4514A31DE44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2EB-4EAA-9A1D-F2DFFD12C2A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C3C95BA4-8445-4097-9F5C-DD316F2816F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2EB-4EAA-9A1D-F2DFFD12C2A6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8C0FA6B2-B676-4BAF-B84A-0FE27C039D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2EB-4EAA-9A1D-F2DFFD12C2A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09D35987-CC86-4C38-ACEC-5B991D78E34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2EB-4EAA-9A1D-F2DFFD12C2A6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B397F8B3-99BD-4887-8CD0-F606B0777E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2EB-4EAA-9A1D-F2DFFD12C2A6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DA7B397C-9BD9-40DC-BCA6-C3E9A52956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2EB-4EAA-9A1D-F2DFFD12C2A6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36396F8D-2956-4C67-BAEB-F36556AE70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42EB-4EAA-9A1D-F2DFFD12C2A6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528B780C-ABC5-4F2E-AF49-E0F1164996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42EB-4EAA-9A1D-F2DFFD12C2A6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63048DE8-73AA-43AB-BD92-6D895C768F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42EB-4EAA-9A1D-F2DFFD12C2A6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7DB353E8-D832-4958-9932-080DFA02142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42EB-4EAA-9A1D-F2DFFD12C2A6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5097B06B-038D-40EF-B429-BBF98E58240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42EB-4EAA-9A1D-F2DFFD12C2A6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DCE3B599-928A-4295-AD10-D8EE954794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42EB-4EAA-9A1D-F2DFFD12C2A6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24414144-E0CD-49B9-89C8-3D0C7F41DE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42EB-4EAA-9A1D-F2DFFD12C2A6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EDD69C14-A309-4683-9E7E-F5EFC6A1C9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42EB-4EAA-9A1D-F2DFFD12C2A6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F6EB1ECC-8228-48AD-9BC1-277B7351DD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42EB-4EAA-9A1D-F2DFFD12C2A6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4EC0165A-E079-4DFF-A55B-3490BF7FC5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42EB-4EAA-9A1D-F2DFFD12C2A6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95E83711-9925-4A6D-8BA3-E17FE8D41B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42EB-4EAA-9A1D-F2DFFD12C2A6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3DA44014-66EE-4A0D-B168-368B360E05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42EB-4EAA-9A1D-F2DFFD12C2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0" tIns="0" rIns="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1.0479002624671917E-3"/>
                  <c:y val="-0.417966326134181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'28 Point Models'!$C$5:$C$32</c:f>
              <c:numCache>
                <c:formatCode>#,##0</c:formatCode>
                <c:ptCount val="28"/>
                <c:pt idx="0">
                  <c:v>1498.1</c:v>
                </c:pt>
                <c:pt idx="1">
                  <c:v>1634.9</c:v>
                </c:pt>
                <c:pt idx="2">
                  <c:v>2498.4</c:v>
                </c:pt>
                <c:pt idx="3">
                  <c:v>3674.9</c:v>
                </c:pt>
                <c:pt idx="4">
                  <c:v>3722.2</c:v>
                </c:pt>
                <c:pt idx="5">
                  <c:v>4589.2</c:v>
                </c:pt>
                <c:pt idx="6">
                  <c:v>5200</c:v>
                </c:pt>
                <c:pt idx="7">
                  <c:v>5743.9</c:v>
                </c:pt>
                <c:pt idx="8">
                  <c:v>6992.3</c:v>
                </c:pt>
                <c:pt idx="9">
                  <c:v>7422.1</c:v>
                </c:pt>
                <c:pt idx="10">
                  <c:v>10240.299999999999</c:v>
                </c:pt>
                <c:pt idx="11">
                  <c:v>10517.3</c:v>
                </c:pt>
                <c:pt idx="12">
                  <c:v>10820.3</c:v>
                </c:pt>
                <c:pt idx="13">
                  <c:v>10887.6</c:v>
                </c:pt>
                <c:pt idx="14">
                  <c:v>15385.7</c:v>
                </c:pt>
                <c:pt idx="15">
                  <c:v>15863.5</c:v>
                </c:pt>
                <c:pt idx="16">
                  <c:v>16431.900000000001</c:v>
                </c:pt>
                <c:pt idx="17">
                  <c:v>17144.7</c:v>
                </c:pt>
                <c:pt idx="18">
                  <c:v>17705.3</c:v>
                </c:pt>
                <c:pt idx="19">
                  <c:v>18802</c:v>
                </c:pt>
                <c:pt idx="20">
                  <c:v>19540.900000000001</c:v>
                </c:pt>
                <c:pt idx="21">
                  <c:v>27449.1</c:v>
                </c:pt>
                <c:pt idx="22">
                  <c:v>27171.4</c:v>
                </c:pt>
                <c:pt idx="23">
                  <c:v>28829.3</c:v>
                </c:pt>
                <c:pt idx="24">
                  <c:v>29217.5</c:v>
                </c:pt>
                <c:pt idx="25">
                  <c:v>38897.800000000003</c:v>
                </c:pt>
                <c:pt idx="26">
                  <c:v>52766.400000000001</c:v>
                </c:pt>
                <c:pt idx="27">
                  <c:v>69038.8</c:v>
                </c:pt>
              </c:numCache>
            </c:numRef>
          </c:xVal>
          <c:yVal>
            <c:numRef>
              <c:f>'28 Point Models'!$D$5:$D$32</c:f>
              <c:numCache>
                <c:formatCode>_("$"* #,##0.00_);_("$"* \(#,##0.00\);_("$"* "-"??_);_(@_)</c:formatCode>
                <c:ptCount val="28"/>
                <c:pt idx="0">
                  <c:v>7242.0917495494296</c:v>
                </c:pt>
                <c:pt idx="1">
                  <c:v>6101.6979081289373</c:v>
                </c:pt>
                <c:pt idx="2">
                  <c:v>6179.012347902657</c:v>
                </c:pt>
                <c:pt idx="3">
                  <c:v>6697.0324607472312</c:v>
                </c:pt>
                <c:pt idx="4">
                  <c:v>5325.8194696684759</c:v>
                </c:pt>
                <c:pt idx="5">
                  <c:v>4946.7711147912496</c:v>
                </c:pt>
                <c:pt idx="6">
                  <c:v>6176.9231788461539</c:v>
                </c:pt>
                <c:pt idx="7">
                  <c:v>5472.042166472258</c:v>
                </c:pt>
                <c:pt idx="8">
                  <c:v>4921.3243396307362</c:v>
                </c:pt>
                <c:pt idx="9">
                  <c:v>5520.0465003166219</c:v>
                </c:pt>
                <c:pt idx="10">
                  <c:v>5177.7124986572662</c:v>
                </c:pt>
                <c:pt idx="11">
                  <c:v>4199.6668536601601</c:v>
                </c:pt>
                <c:pt idx="12">
                  <c:v>5010.8716458878225</c:v>
                </c:pt>
                <c:pt idx="13">
                  <c:v>5111.0884648591054</c:v>
                </c:pt>
                <c:pt idx="14">
                  <c:v>3941.7666645001527</c:v>
                </c:pt>
                <c:pt idx="15">
                  <c:v>4009.887648375201</c:v>
                </c:pt>
                <c:pt idx="16">
                  <c:v>4159.4882746365292</c:v>
                </c:pt>
                <c:pt idx="17">
                  <c:v>4432.5733748622015</c:v>
                </c:pt>
                <c:pt idx="18">
                  <c:v>3867.9499426725333</c:v>
                </c:pt>
                <c:pt idx="19">
                  <c:v>4020.5498787363044</c:v>
                </c:pt>
                <c:pt idx="20">
                  <c:v>3893.1852442825043</c:v>
                </c:pt>
                <c:pt idx="21">
                  <c:v>4164.7059717804959</c:v>
                </c:pt>
                <c:pt idx="22">
                  <c:v>4395.9465312792126</c:v>
                </c:pt>
                <c:pt idx="23">
                  <c:v>4393.1960887014257</c:v>
                </c:pt>
                <c:pt idx="24">
                  <c:v>4226.8918507743647</c:v>
                </c:pt>
                <c:pt idx="25">
                  <c:v>4154.0618351166386</c:v>
                </c:pt>
                <c:pt idx="26">
                  <c:v>3432.7024483383366</c:v>
                </c:pt>
                <c:pt idx="27">
                  <c:v>4730.9389647560502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'28 Point Models'!$A$5:$A$32</c15:f>
                <c15:dlblRangeCache>
                  <c:ptCount val="28"/>
                  <c:pt idx="0">
                    <c:v>CFK</c:v>
                  </c:pt>
                  <c:pt idx="1">
                    <c:v>NF</c:v>
                  </c:pt>
                  <c:pt idx="2">
                    <c:v>CC</c:v>
                  </c:pt>
                  <c:pt idx="3">
                    <c:v>SFSC</c:v>
                  </c:pt>
                  <c:pt idx="4">
                    <c:v>FGC</c:v>
                  </c:pt>
                  <c:pt idx="5">
                    <c:v>LSSC</c:v>
                  </c:pt>
                  <c:pt idx="6">
                    <c:v>GCSC</c:v>
                  </c:pt>
                  <c:pt idx="7">
                    <c:v>NWF</c:v>
                  </c:pt>
                  <c:pt idx="8">
                    <c:v>SJRSC</c:v>
                  </c:pt>
                  <c:pt idx="9">
                    <c:v>CF</c:v>
                  </c:pt>
                  <c:pt idx="10">
                    <c:v>PHSC</c:v>
                  </c:pt>
                  <c:pt idx="11">
                    <c:v>SCF</c:v>
                  </c:pt>
                  <c:pt idx="12">
                    <c:v>PSC</c:v>
                  </c:pt>
                  <c:pt idx="13">
                    <c:v>POLK</c:v>
                  </c:pt>
                  <c:pt idx="14">
                    <c:v>TCC</c:v>
                  </c:pt>
                  <c:pt idx="15">
                    <c:v>FSW</c:v>
                  </c:pt>
                  <c:pt idx="16">
                    <c:v>SFC</c:v>
                  </c:pt>
                  <c:pt idx="17">
                    <c:v>DSC</c:v>
                  </c:pt>
                  <c:pt idx="18">
                    <c:v>EFSC</c:v>
                  </c:pt>
                  <c:pt idx="19">
                    <c:v>IRSC</c:v>
                  </c:pt>
                  <c:pt idx="20">
                    <c:v>SSCF</c:v>
                  </c:pt>
                  <c:pt idx="21">
                    <c:v>PBSC</c:v>
                  </c:pt>
                  <c:pt idx="22">
                    <c:v>FSCJ</c:v>
                  </c:pt>
                  <c:pt idx="23">
                    <c:v>SPC</c:v>
                  </c:pt>
                  <c:pt idx="24">
                    <c:v>HCC</c:v>
                  </c:pt>
                  <c:pt idx="25">
                    <c:v>BC</c:v>
                  </c:pt>
                  <c:pt idx="26">
                    <c:v>VC</c:v>
                  </c:pt>
                  <c:pt idx="27">
                    <c:v>MDC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98F-4A27-86C5-81CC00820C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5801520"/>
        <c:axId val="115806928"/>
      </c:scatterChart>
      <c:valAx>
        <c:axId val="11580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6928"/>
        <c:crosses val="autoZero"/>
        <c:crossBetween val="midCat"/>
      </c:valAx>
      <c:valAx>
        <c:axId val="11580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15072147141626E-2"/>
          <c:y val="3.8129418162044591E-2"/>
          <c:w val="0.91850935910206266"/>
          <c:h val="0.91141214199774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'28 Point Models'!$D$38</c:f>
              <c:strCache>
                <c:ptCount val="1"/>
                <c:pt idx="0">
                  <c:v> Recurring Funds Per Graduate &amp; FTE Including New Distributions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7E307879-28A4-411A-83F3-BA246E8B6B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B66-4FCB-A54B-C812E501C59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51CDB76-F306-479E-B882-023814CB49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B66-4FCB-A54B-C812E501C59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2BB6C0D-698A-4492-A75D-FD5A4B00A5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B66-4FCB-A54B-C812E501C59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D5D816C-1906-4EC2-B336-FCB033DAFCC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B66-4FCB-A54B-C812E501C59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C5BF98A-3479-4DBC-9951-EBAC4C376F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B66-4FCB-A54B-C812E501C59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DA6C5F42-33D0-437C-BBEE-4AB4F20E489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B66-4FCB-A54B-C812E501C596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2E13215-57B9-4B2E-BB68-6290A39034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B66-4FCB-A54B-C812E501C59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A7CFCD5-5498-40FC-827F-DB09C1531D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B66-4FCB-A54B-C812E501C596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0561FCCF-DAD1-4C32-99CC-6D2FA5EAAE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B66-4FCB-A54B-C812E501C596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99C40583-46D3-43B5-8D5C-70278DD7AF0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B66-4FCB-A54B-C812E501C596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267ED98A-4B7E-4B31-8E2E-7ACC8D5422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B66-4FCB-A54B-C812E501C59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662A7B3C-691A-410E-BB8F-8613315F2E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B66-4FCB-A54B-C812E501C596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AC998DA3-F681-46D4-B87F-8E1FF9DA21F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B66-4FCB-A54B-C812E501C59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7D518152-E66F-42CD-A8B2-9B7DCE6F5A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B66-4FCB-A54B-C812E501C596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2A843BE4-D8E8-4E94-82D3-51C1BB7BF8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B66-4FCB-A54B-C812E501C596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6AB0FBB6-6A01-4606-AF67-F8E50D1369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B66-4FCB-A54B-C812E501C596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79BD3379-A124-4E26-847E-DA070DA5F1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B66-4FCB-A54B-C812E501C596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F8FB143B-C720-4803-BAD8-02EF06548D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B66-4FCB-A54B-C812E501C596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72241673-7B31-4D8C-B522-F587B26874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B66-4FCB-A54B-C812E501C596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CFB38368-B1E2-4779-A872-9357682612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B66-4FCB-A54B-C812E501C596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C6E7DFFF-C733-4359-BCB3-AA02490EA9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B66-4FCB-A54B-C812E501C596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33435D07-40C6-49AD-B35B-333917A53A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B66-4FCB-A54B-C812E501C596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ABCED723-8D65-4BD1-B0E9-3A25BCABC7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B66-4FCB-A54B-C812E501C596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AA704AD3-3E67-4E87-BE1E-2AF516B1A5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B66-4FCB-A54B-C812E501C596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C34DD28C-BE78-428F-9726-38B6B946361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B66-4FCB-A54B-C812E501C596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ADBC6478-D7E3-4D02-8F0D-6BE7311D96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B66-4FCB-A54B-C812E501C596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C706AFE9-5B54-4450-9D13-8C11A8CF17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B66-4FCB-A54B-C812E501C596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A7216267-7C60-447B-AE6F-6B0483AAEF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B66-4FCB-A54B-C812E501C5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1.0479002624671917E-3"/>
                  <c:y val="-0.417966326134181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'28 Point Models'!$C$39:$C$66</c:f>
              <c:numCache>
                <c:formatCode>#,##0</c:formatCode>
                <c:ptCount val="28"/>
                <c:pt idx="0">
                  <c:v>1498.1</c:v>
                </c:pt>
                <c:pt idx="1">
                  <c:v>1634.9</c:v>
                </c:pt>
                <c:pt idx="2">
                  <c:v>2498.4</c:v>
                </c:pt>
                <c:pt idx="3">
                  <c:v>3674.9</c:v>
                </c:pt>
                <c:pt idx="4">
                  <c:v>3722.2</c:v>
                </c:pt>
                <c:pt idx="5">
                  <c:v>4589.2</c:v>
                </c:pt>
                <c:pt idx="6">
                  <c:v>5200</c:v>
                </c:pt>
                <c:pt idx="7">
                  <c:v>5743.9</c:v>
                </c:pt>
                <c:pt idx="8">
                  <c:v>6992.3</c:v>
                </c:pt>
                <c:pt idx="9">
                  <c:v>7422.1</c:v>
                </c:pt>
                <c:pt idx="10">
                  <c:v>10240.299999999999</c:v>
                </c:pt>
                <c:pt idx="11">
                  <c:v>10517.3</c:v>
                </c:pt>
                <c:pt idx="12">
                  <c:v>10820.3</c:v>
                </c:pt>
                <c:pt idx="13">
                  <c:v>10887.6</c:v>
                </c:pt>
                <c:pt idx="14">
                  <c:v>15385.7</c:v>
                </c:pt>
                <c:pt idx="15">
                  <c:v>15863.5</c:v>
                </c:pt>
                <c:pt idx="16">
                  <c:v>16431.900000000001</c:v>
                </c:pt>
                <c:pt idx="17">
                  <c:v>17144.7</c:v>
                </c:pt>
                <c:pt idx="18">
                  <c:v>17705.3</c:v>
                </c:pt>
                <c:pt idx="19">
                  <c:v>18802</c:v>
                </c:pt>
                <c:pt idx="20">
                  <c:v>19540.900000000001</c:v>
                </c:pt>
                <c:pt idx="21">
                  <c:v>27449.1</c:v>
                </c:pt>
                <c:pt idx="22">
                  <c:v>27171.4</c:v>
                </c:pt>
                <c:pt idx="23">
                  <c:v>28829.3</c:v>
                </c:pt>
                <c:pt idx="24">
                  <c:v>29217.5</c:v>
                </c:pt>
                <c:pt idx="25">
                  <c:v>38897.800000000003</c:v>
                </c:pt>
                <c:pt idx="26">
                  <c:v>52766.400000000001</c:v>
                </c:pt>
                <c:pt idx="27">
                  <c:v>69038.8</c:v>
                </c:pt>
              </c:numCache>
            </c:numRef>
          </c:xVal>
          <c:yVal>
            <c:numRef>
              <c:f>'28 Point Models'!$D$39:$D$66</c:f>
              <c:numCache>
                <c:formatCode>_("$"* #,##0.00_);_("$"* \(#,##0.00\);_("$"* "-"??_);_(@_)</c:formatCode>
                <c:ptCount val="28"/>
                <c:pt idx="0">
                  <c:v>7341.4830890609301</c:v>
                </c:pt>
                <c:pt idx="1">
                  <c:v>6306.6340671157632</c:v>
                </c:pt>
                <c:pt idx="2">
                  <c:v>6260.7726053623037</c:v>
                </c:pt>
                <c:pt idx="3">
                  <c:v>6776.654330544161</c:v>
                </c:pt>
                <c:pt idx="4">
                  <c:v>5528.1491136766499</c:v>
                </c:pt>
                <c:pt idx="5">
                  <c:v>5206.3168836603836</c:v>
                </c:pt>
                <c:pt idx="6">
                  <c:v>6252.6241387931213</c:v>
                </c:pt>
                <c:pt idx="7">
                  <c:v>5548.5174800569457</c:v>
                </c:pt>
                <c:pt idx="8">
                  <c:v>5086.6094583043632</c:v>
                </c:pt>
                <c:pt idx="9">
                  <c:v>5590.5868463530314</c:v>
                </c:pt>
                <c:pt idx="10">
                  <c:v>5247.1724373977868</c:v>
                </c:pt>
                <c:pt idx="11">
                  <c:v>4478.8033805270225</c:v>
                </c:pt>
                <c:pt idx="12">
                  <c:v>5079.3157682071569</c:v>
                </c:pt>
                <c:pt idx="13">
                  <c:v>5179.1203297699949</c:v>
                </c:pt>
                <c:pt idx="14">
                  <c:v>4210.3097842817579</c:v>
                </c:pt>
                <c:pt idx="15">
                  <c:v>4256.2990490496513</c:v>
                </c:pt>
                <c:pt idx="16">
                  <c:v>4352.5922283077316</c:v>
                </c:pt>
                <c:pt idx="17">
                  <c:v>4537.7552891790074</c:v>
                </c:pt>
                <c:pt idx="18">
                  <c:v>4129.8676259697204</c:v>
                </c:pt>
                <c:pt idx="19">
                  <c:v>4227.4361769657398</c:v>
                </c:pt>
                <c:pt idx="20">
                  <c:v>4128.1769741608387</c:v>
                </c:pt>
                <c:pt idx="21">
                  <c:v>4257.6402313942117</c:v>
                </c:pt>
                <c:pt idx="22">
                  <c:v>4457.489229507386</c:v>
                </c:pt>
                <c:pt idx="23">
                  <c:v>4453.8220607475632</c:v>
                </c:pt>
                <c:pt idx="24">
                  <c:v>4287.765902946966</c:v>
                </c:pt>
                <c:pt idx="25">
                  <c:v>4213.1152810893291</c:v>
                </c:pt>
                <c:pt idx="26">
                  <c:v>3613.1345777209058</c:v>
                </c:pt>
                <c:pt idx="27">
                  <c:v>4784.9790397560982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'28 Point Models'!$A$39:$A$66</c15:f>
                <c15:dlblRangeCache>
                  <c:ptCount val="28"/>
                  <c:pt idx="0">
                    <c:v>CFK</c:v>
                  </c:pt>
                  <c:pt idx="1">
                    <c:v>NF</c:v>
                  </c:pt>
                  <c:pt idx="2">
                    <c:v>CC</c:v>
                  </c:pt>
                  <c:pt idx="3">
                    <c:v>SFSC</c:v>
                  </c:pt>
                  <c:pt idx="4">
                    <c:v>FGC</c:v>
                  </c:pt>
                  <c:pt idx="5">
                    <c:v>LSSC</c:v>
                  </c:pt>
                  <c:pt idx="6">
                    <c:v>GCSC</c:v>
                  </c:pt>
                  <c:pt idx="7">
                    <c:v>NWF</c:v>
                  </c:pt>
                  <c:pt idx="8">
                    <c:v>SJRSC</c:v>
                  </c:pt>
                  <c:pt idx="9">
                    <c:v>CF</c:v>
                  </c:pt>
                  <c:pt idx="10">
                    <c:v>PHSC</c:v>
                  </c:pt>
                  <c:pt idx="11">
                    <c:v>SCF</c:v>
                  </c:pt>
                  <c:pt idx="12">
                    <c:v>PSC</c:v>
                  </c:pt>
                  <c:pt idx="13">
                    <c:v>POLK</c:v>
                  </c:pt>
                  <c:pt idx="14">
                    <c:v>TCC</c:v>
                  </c:pt>
                  <c:pt idx="15">
                    <c:v>FSW</c:v>
                  </c:pt>
                  <c:pt idx="16">
                    <c:v>SFC</c:v>
                  </c:pt>
                  <c:pt idx="17">
                    <c:v>DSC</c:v>
                  </c:pt>
                  <c:pt idx="18">
                    <c:v>EFSC</c:v>
                  </c:pt>
                  <c:pt idx="19">
                    <c:v>IRSC</c:v>
                  </c:pt>
                  <c:pt idx="20">
                    <c:v>SSCF</c:v>
                  </c:pt>
                  <c:pt idx="21">
                    <c:v>PBSC</c:v>
                  </c:pt>
                  <c:pt idx="22">
                    <c:v>FSCJ</c:v>
                  </c:pt>
                  <c:pt idx="23">
                    <c:v>SPC</c:v>
                  </c:pt>
                  <c:pt idx="24">
                    <c:v>HCC</c:v>
                  </c:pt>
                  <c:pt idx="25">
                    <c:v>BC</c:v>
                  </c:pt>
                  <c:pt idx="26">
                    <c:v>VC</c:v>
                  </c:pt>
                  <c:pt idx="27">
                    <c:v>MDC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FB66-4FCB-A54B-C812E501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5801520"/>
        <c:axId val="115806928"/>
      </c:scatterChart>
      <c:valAx>
        <c:axId val="11580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6928"/>
        <c:crosses val="autoZero"/>
        <c:crossBetween val="midCat"/>
      </c:valAx>
      <c:valAx>
        <c:axId val="11580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36635</xdr:colOff>
      <xdr:row>1</xdr:row>
      <xdr:rowOff>73268</xdr:rowOff>
    </xdr:from>
    <xdr:to>
      <xdr:col>12</xdr:col>
      <xdr:colOff>9160</xdr:colOff>
      <xdr:row>15</xdr:row>
      <xdr:rowOff>109903</xdr:rowOff>
    </xdr:to>
    <xdr:graphicFrame macro="">
      <xdr:nvGraphicFramePr>
        <xdr:cNvPr id="2" name="Chart 1" descr="Chart showing the Average recurring funds per graduate.">
          <a:extLst>
            <a:ext uri="{FF2B5EF4-FFF2-40B4-BE49-F238E27FC236}">
              <a16:creationId xmlns:a16="http://schemas.microsoft.com/office/drawing/2014/main" id="{2FE59F56-1D85-DA0D-8C1F-1EEFFD5FFE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295273</xdr:colOff>
      <xdr:row>5</xdr:row>
      <xdr:rowOff>76199</xdr:rowOff>
    </xdr:from>
    <xdr:to>
      <xdr:col>24</xdr:col>
      <xdr:colOff>57150</xdr:colOff>
      <xdr:row>33</xdr:row>
      <xdr:rowOff>104775</xdr:rowOff>
    </xdr:to>
    <xdr:graphicFrame macro="">
      <xdr:nvGraphicFramePr>
        <xdr:cNvPr id="2" name="Chart 1" descr="Chart showing the Recurring funds per graduate for the 28 colleges.">
          <a:extLst>
            <a:ext uri="{FF2B5EF4-FFF2-40B4-BE49-F238E27FC236}">
              <a16:creationId xmlns:a16="http://schemas.microsoft.com/office/drawing/2014/main" id="{2FE59F56-1D85-DA0D-8C1F-1EEFFD5FF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24</xdr:col>
      <xdr:colOff>371477</xdr:colOff>
      <xdr:row>68</xdr:row>
      <xdr:rowOff>28576</xdr:rowOff>
    </xdr:to>
    <xdr:graphicFrame macro="">
      <xdr:nvGraphicFramePr>
        <xdr:cNvPr id="10" name="Chart 9" descr="Chart showing the Recurring funds per graduate for the 28 colleges.">
          <a:extLst>
            <a:ext uri="{FF2B5EF4-FFF2-40B4-BE49-F238E27FC236}">
              <a16:creationId xmlns:a16="http://schemas.microsoft.com/office/drawing/2014/main" id="{2FE59F56-1D85-DA0D-8C1F-1EEFFD5FF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63"/>
  <sheetViews>
    <sheetView tabSelected="1" zoomScale="76" workbookViewId="0">
      <selection activeCell="D1" sqref="D1"/>
    </sheetView>
  </sheetViews>
  <sheetFormatPr defaultRowHeight="14.4"/>
  <cols>
    <col min="1" max="1" width="8.88671875" style="21"/>
    <col min="4" max="4" width="37.6640625" bestFit="1" customWidth="1"/>
    <col min="5" max="5" width="18.44140625" customWidth="1"/>
    <col min="6" max="9" width="18.44140625" style="21" customWidth="1"/>
    <col min="10" max="10" width="18.44140625" customWidth="1"/>
    <col min="11" max="12" width="18.44140625" style="21" customWidth="1"/>
    <col min="13" max="13" width="17.33203125" customWidth="1"/>
    <col min="14" max="15" width="17.33203125" style="21" customWidth="1"/>
    <col min="16" max="16" width="16.33203125" customWidth="1"/>
    <col min="17" max="17" width="9.6640625" customWidth="1"/>
    <col min="18" max="18" width="11.6640625" customWidth="1"/>
    <col min="19" max="19" width="8.88671875" customWidth="1"/>
    <col min="20" max="20" width="16.5546875" bestFit="1" customWidth="1"/>
    <col min="21" max="21" width="15.33203125" customWidth="1"/>
    <col min="22" max="22" width="16.5546875" customWidth="1"/>
    <col min="23" max="23" width="17.44140625" bestFit="1" customWidth="1"/>
    <col min="24" max="24" width="12.109375" style="21" customWidth="1"/>
    <col min="25" max="25" width="17.44140625" style="21" customWidth="1"/>
    <col min="26" max="27" width="17.44140625" style="21" hidden="1" customWidth="1"/>
    <col min="28" max="28" width="12.33203125" style="21" customWidth="1"/>
    <col min="29" max="29" width="15.6640625" bestFit="1" customWidth="1"/>
    <col min="30" max="30" width="15.33203125" customWidth="1"/>
    <col min="31" max="31" width="12.5546875" customWidth="1"/>
    <col min="32" max="32" width="12.88671875" customWidth="1"/>
    <col min="33" max="33" width="10.6640625" bestFit="1" customWidth="1"/>
    <col min="34" max="34" width="17.33203125" bestFit="1" customWidth="1"/>
    <col min="35" max="35" width="16.88671875" customWidth="1"/>
    <col min="36" max="36" width="16.44140625" bestFit="1" customWidth="1"/>
    <col min="38" max="38" width="6.5546875" style="21" customWidth="1"/>
    <col min="39" max="40" width="5.5546875" style="21" customWidth="1"/>
    <col min="41" max="41" width="40.44140625" customWidth="1"/>
    <col min="42" max="42" width="13.88671875" style="21" customWidth="1"/>
    <col min="43" max="43" width="18.33203125" style="21" customWidth="1"/>
    <col min="44" max="44" width="18.33203125" customWidth="1"/>
    <col min="45" max="45" width="21.44140625" customWidth="1"/>
  </cols>
  <sheetData>
    <row r="1" spans="1:46" s="21" customFormat="1" ht="36.75" customHeight="1">
      <c r="E1" s="21" t="s">
        <v>150</v>
      </c>
      <c r="F1" s="74"/>
      <c r="G1" s="74">
        <v>2</v>
      </c>
      <c r="H1" s="74">
        <v>3</v>
      </c>
      <c r="I1" s="74">
        <v>3</v>
      </c>
      <c r="J1" s="74">
        <v>1</v>
      </c>
      <c r="K1" s="74">
        <v>1</v>
      </c>
      <c r="L1" s="74">
        <v>1</v>
      </c>
    </row>
    <row r="2" spans="1:46" s="7" customFormat="1" ht="107.25" customHeight="1" thickBot="1">
      <c r="A2" s="15" t="s">
        <v>50</v>
      </c>
      <c r="B2" s="23" t="s">
        <v>0</v>
      </c>
      <c r="C2" s="23" t="s">
        <v>46</v>
      </c>
      <c r="D2" s="23" t="s">
        <v>1</v>
      </c>
      <c r="E2" s="15" t="s">
        <v>196</v>
      </c>
      <c r="F2" s="14" t="s">
        <v>197</v>
      </c>
      <c r="G2" s="14" t="s">
        <v>51</v>
      </c>
      <c r="H2" s="35" t="s">
        <v>52</v>
      </c>
      <c r="I2" s="35" t="s">
        <v>53</v>
      </c>
      <c r="J2" s="35" t="s">
        <v>45</v>
      </c>
      <c r="K2" s="14" t="s">
        <v>100</v>
      </c>
      <c r="L2" s="14" t="s">
        <v>101</v>
      </c>
      <c r="M2" s="15" t="s">
        <v>96</v>
      </c>
      <c r="N2" s="15" t="s">
        <v>102</v>
      </c>
      <c r="O2" s="15" t="s">
        <v>103</v>
      </c>
      <c r="P2" s="14" t="s">
        <v>203</v>
      </c>
      <c r="Q2" s="14" t="s">
        <v>49</v>
      </c>
      <c r="R2" s="14" t="s">
        <v>2</v>
      </c>
      <c r="S2" s="14" t="s">
        <v>3</v>
      </c>
      <c r="T2" s="14" t="s">
        <v>57</v>
      </c>
      <c r="U2" s="14" t="s">
        <v>4</v>
      </c>
      <c r="V2" s="14" t="s">
        <v>5</v>
      </c>
      <c r="W2" s="14" t="s">
        <v>38</v>
      </c>
      <c r="X2" s="41" t="s">
        <v>104</v>
      </c>
      <c r="Y2" s="41" t="s">
        <v>149</v>
      </c>
      <c r="Z2" s="41" t="s">
        <v>146</v>
      </c>
      <c r="AA2" s="41" t="s">
        <v>147</v>
      </c>
      <c r="AB2" s="41" t="s">
        <v>148</v>
      </c>
      <c r="AC2" s="14" t="s">
        <v>106</v>
      </c>
      <c r="AD2" s="14" t="s">
        <v>40</v>
      </c>
      <c r="AE2" s="14" t="s">
        <v>41</v>
      </c>
      <c r="AF2" s="14" t="s">
        <v>59</v>
      </c>
      <c r="AH2" s="32" t="s">
        <v>43</v>
      </c>
      <c r="AI2" s="32"/>
      <c r="AJ2" s="18"/>
      <c r="AL2" s="27"/>
      <c r="AM2" s="27"/>
      <c r="AN2" s="27"/>
      <c r="AP2" s="14" t="s">
        <v>202</v>
      </c>
      <c r="AQ2" s="14" t="s">
        <v>203</v>
      </c>
      <c r="AR2" s="14" t="s">
        <v>90</v>
      </c>
      <c r="AS2" s="14" t="s">
        <v>204</v>
      </c>
    </row>
    <row r="3" spans="1:46" s="7" customFormat="1" ht="14.7" customHeight="1">
      <c r="A3" s="4">
        <v>1</v>
      </c>
      <c r="B3" s="23">
        <v>1</v>
      </c>
      <c r="C3" s="23">
        <v>16</v>
      </c>
      <c r="D3" s="23" t="s">
        <v>6</v>
      </c>
      <c r="E3" s="36">
        <f t="shared" ref="E3:E30" si="0">SUM(G3*$G$1+H3*$H$1+I3*$I$1+J3*$J$1+K3*$K$1+L3*$L$1)+F3</f>
        <v>1634.9</v>
      </c>
      <c r="F3" s="76">
        <f>'FTE Data'!Q23</f>
        <v>804.9</v>
      </c>
      <c r="G3" s="76">
        <v>156</v>
      </c>
      <c r="H3" s="77">
        <v>67</v>
      </c>
      <c r="I3" s="78">
        <v>45</v>
      </c>
      <c r="J3" s="79">
        <v>83</v>
      </c>
      <c r="K3" s="80">
        <v>99</v>
      </c>
      <c r="L3" s="81">
        <v>0</v>
      </c>
      <c r="M3" s="16">
        <v>8181615</v>
      </c>
      <c r="N3" s="16">
        <v>1794050.91</v>
      </c>
      <c r="O3" s="16">
        <f t="shared" ref="O3:O30" si="1">M3+N3</f>
        <v>9975665.9100000001</v>
      </c>
      <c r="P3" s="8">
        <f t="shared" ref="P3:P30" si="2">O3/E3</f>
        <v>6101.6979081289373</v>
      </c>
      <c r="Q3" s="3">
        <f>'Model Generation'!$M$5*'Outputs Results'!E3^'Model Generation'!$N$5</f>
        <v>6513.7215838914763</v>
      </c>
      <c r="R3" s="9">
        <f t="shared" ref="R3:R30" si="3">P3-Q3</f>
        <v>-412.02367576253891</v>
      </c>
      <c r="S3" s="10">
        <f t="shared" ref="S3:S30" si="4">R3/Q3</f>
        <v>-6.3254726266084069E-2</v>
      </c>
      <c r="T3" s="11">
        <f t="shared" ref="T3:T30" si="5">Q3*E3</f>
        <v>10649283.417504175</v>
      </c>
      <c r="U3" s="9">
        <f t="shared" ref="U3:U30" si="6">T3-O3</f>
        <v>673617.50750417449</v>
      </c>
      <c r="V3" s="9">
        <f t="shared" ref="V3:V30" si="7">IF(U3&gt;0,U3,"")</f>
        <v>673617.50750417449</v>
      </c>
      <c r="W3" s="9">
        <f t="shared" ref="W3:W30" si="8">IFERROR((V3/$V$31)*$AI$5,"0")</f>
        <v>193073.30143736</v>
      </c>
      <c r="X3" s="42">
        <v>0.93005295507476293</v>
      </c>
      <c r="Y3" s="43">
        <f t="shared" ref="Y3:Y30" si="9">T3*$X$33*X3</f>
        <v>297131.92535635282</v>
      </c>
      <c r="Z3" s="43">
        <f>'Small College Data'!K21</f>
        <v>511545.43580000004</v>
      </c>
      <c r="AA3" s="43">
        <f t="shared" ref="AA3:AA30" si="10">Y3+Z3</f>
        <v>808677.3611563528</v>
      </c>
      <c r="AB3" s="44">
        <f t="shared" ref="AB3:AB31" si="11">Y3/$Y$31</f>
        <v>4.7325608296733554E-3</v>
      </c>
      <c r="AC3" s="9">
        <f t="shared" ref="AC3:AC30" si="12">$AJ$5 * AB3</f>
        <v>141976.82489020066</v>
      </c>
      <c r="AD3" s="9">
        <f t="shared" ref="AD3:AD30" si="13">W3+AC3</f>
        <v>335050.12632756063</v>
      </c>
      <c r="AE3" s="9">
        <f t="shared" ref="AE3:AE30" si="14">W3/E3</f>
        <v>118.09486906682977</v>
      </c>
      <c r="AF3" s="13">
        <f t="shared" ref="AF3:AF30" si="15">AC3/E3</f>
        <v>86.841289919995504</v>
      </c>
      <c r="AH3" s="15" t="s">
        <v>42</v>
      </c>
      <c r="AI3" s="4" t="s">
        <v>39</v>
      </c>
      <c r="AJ3" s="18" t="s">
        <v>58</v>
      </c>
      <c r="AL3" s="23">
        <v>1</v>
      </c>
      <c r="AM3" s="26">
        <v>16</v>
      </c>
      <c r="AN3" s="21" t="s">
        <v>63</v>
      </c>
      <c r="AO3" s="23" t="s">
        <v>6</v>
      </c>
      <c r="AP3" s="29">
        <f t="shared" ref="AP3:AP30" si="16">E3</f>
        <v>1634.9</v>
      </c>
      <c r="AQ3" s="13">
        <f t="shared" ref="AQ3:AQ30" si="17">P3</f>
        <v>6101.6979081289373</v>
      </c>
      <c r="AR3" s="9">
        <f>O3+AD3</f>
        <v>10310716.036327561</v>
      </c>
      <c r="AS3" s="13">
        <f t="shared" ref="AS3:AS30" si="18">AR3/E3</f>
        <v>6306.6340671157632</v>
      </c>
    </row>
    <row r="4" spans="1:46" s="7" customFormat="1" ht="14.7" customHeight="1">
      <c r="A4" s="4">
        <v>2</v>
      </c>
      <c r="B4" s="23">
        <v>1</v>
      </c>
      <c r="C4" s="23">
        <v>8</v>
      </c>
      <c r="D4" s="23" t="s">
        <v>7</v>
      </c>
      <c r="E4" s="37">
        <f t="shared" si="0"/>
        <v>1498.1</v>
      </c>
      <c r="F4" s="82">
        <f>'FTE Data'!Q15</f>
        <v>815.1</v>
      </c>
      <c r="G4" s="82">
        <v>73</v>
      </c>
      <c r="H4" s="83">
        <v>104</v>
      </c>
      <c r="I4" s="82">
        <v>27</v>
      </c>
      <c r="J4" s="84">
        <v>57</v>
      </c>
      <c r="K4" s="85">
        <v>87</v>
      </c>
      <c r="L4" s="86">
        <v>0</v>
      </c>
      <c r="M4" s="16">
        <v>8474857</v>
      </c>
      <c r="N4" s="16">
        <v>2374520.65</v>
      </c>
      <c r="O4" s="16">
        <f t="shared" si="1"/>
        <v>10849377.65</v>
      </c>
      <c r="P4" s="8">
        <f t="shared" si="2"/>
        <v>7242.0917495494296</v>
      </c>
      <c r="Q4" s="3">
        <f>'Model Generation'!$M$5*'Outputs Results'!E4^'Model Generation'!$N$5</f>
        <v>6599.6628541944046</v>
      </c>
      <c r="R4" s="9">
        <f t="shared" si="3"/>
        <v>642.42889535502491</v>
      </c>
      <c r="S4" s="10">
        <f t="shared" si="4"/>
        <v>9.7342683944336691E-2</v>
      </c>
      <c r="T4" s="11">
        <f t="shared" si="5"/>
        <v>9886954.9218686372</v>
      </c>
      <c r="U4" s="9">
        <f t="shared" si="6"/>
        <v>-962422.72813136317</v>
      </c>
      <c r="V4" s="9" t="str">
        <f t="shared" si="7"/>
        <v/>
      </c>
      <c r="W4" s="9" t="str">
        <f t="shared" si="8"/>
        <v>0</v>
      </c>
      <c r="X4" s="42">
        <v>1.0506</v>
      </c>
      <c r="Y4" s="43">
        <f t="shared" si="9"/>
        <v>311617.04522745573</v>
      </c>
      <c r="Z4" s="43">
        <f>'Small College Data'!K13</f>
        <v>556959.78983713093</v>
      </c>
      <c r="AA4" s="43">
        <f t="shared" si="10"/>
        <v>868576.83506458672</v>
      </c>
      <c r="AB4" s="44">
        <f t="shared" si="11"/>
        <v>4.9632721907392867E-3</v>
      </c>
      <c r="AC4" s="9">
        <f t="shared" si="12"/>
        <v>148898.16572217859</v>
      </c>
      <c r="AD4" s="9">
        <f t="shared" si="13"/>
        <v>148898.16572217859</v>
      </c>
      <c r="AE4" s="9">
        <f t="shared" si="14"/>
        <v>0</v>
      </c>
      <c r="AF4" s="13">
        <f t="shared" si="15"/>
        <v>99.391339511500291</v>
      </c>
      <c r="AH4" s="45">
        <v>60000000</v>
      </c>
      <c r="AI4" s="6">
        <v>0.5</v>
      </c>
      <c r="AJ4" s="19">
        <f>1-AI4</f>
        <v>0.5</v>
      </c>
      <c r="AL4" s="23">
        <v>2</v>
      </c>
      <c r="AM4" s="26">
        <v>8</v>
      </c>
      <c r="AN4" s="21" t="s">
        <v>85</v>
      </c>
      <c r="AO4" s="23" t="s">
        <v>7</v>
      </c>
      <c r="AP4" s="29">
        <f t="shared" si="16"/>
        <v>1498.1</v>
      </c>
      <c r="AQ4" s="13">
        <f t="shared" si="17"/>
        <v>7242.0917495494296</v>
      </c>
      <c r="AR4" s="9">
        <f t="shared" ref="AR4:AR30" si="19">O4+AD4</f>
        <v>10998275.815722179</v>
      </c>
      <c r="AS4" s="13">
        <f t="shared" si="18"/>
        <v>7341.4830890609301</v>
      </c>
      <c r="AT4" s="21"/>
    </row>
    <row r="5" spans="1:46" s="7" customFormat="1" ht="14.7" customHeight="1">
      <c r="A5" s="4">
        <v>3</v>
      </c>
      <c r="B5" s="23">
        <v>1</v>
      </c>
      <c r="C5" s="23">
        <v>4</v>
      </c>
      <c r="D5" s="23" t="s">
        <v>8</v>
      </c>
      <c r="E5" s="37">
        <f t="shared" si="0"/>
        <v>2498.4</v>
      </c>
      <c r="F5" s="82">
        <f>'FTE Data'!Q11</f>
        <v>1276.4000000000001</v>
      </c>
      <c r="G5" s="82">
        <v>221</v>
      </c>
      <c r="H5" s="83">
        <v>68</v>
      </c>
      <c r="I5" s="82">
        <v>87</v>
      </c>
      <c r="J5" s="84">
        <v>113</v>
      </c>
      <c r="K5" s="85">
        <v>202</v>
      </c>
      <c r="L5" s="86">
        <v>0</v>
      </c>
      <c r="M5" s="16">
        <v>12553081</v>
      </c>
      <c r="N5" s="16">
        <v>2884563.45</v>
      </c>
      <c r="O5" s="16">
        <f t="shared" si="1"/>
        <v>15437644.449999999</v>
      </c>
      <c r="P5" s="8">
        <f t="shared" si="2"/>
        <v>6179.012347902657</v>
      </c>
      <c r="Q5" s="3">
        <f>'Model Generation'!$M$5*'Outputs Results'!E5^'Model Generation'!$N$5</f>
        <v>6112.2847029718114</v>
      </c>
      <c r="R5" s="9">
        <f t="shared" si="3"/>
        <v>66.727644930845599</v>
      </c>
      <c r="S5" s="10">
        <f t="shared" si="4"/>
        <v>1.0916972649916392E-2</v>
      </c>
      <c r="T5" s="11">
        <f t="shared" si="5"/>
        <v>15270932.101904774</v>
      </c>
      <c r="U5" s="9">
        <f t="shared" si="6"/>
        <v>-166712.34809522517</v>
      </c>
      <c r="V5" s="9" t="str">
        <f t="shared" si="7"/>
        <v/>
      </c>
      <c r="W5" s="9" t="str">
        <f t="shared" si="8"/>
        <v>0</v>
      </c>
      <c r="X5" s="42">
        <v>0.93314531126941291</v>
      </c>
      <c r="Y5" s="43">
        <f t="shared" si="9"/>
        <v>427499.96068818</v>
      </c>
      <c r="Z5" s="43">
        <f>'Small College Data'!K9</f>
        <v>823358.86430000013</v>
      </c>
      <c r="AA5" s="43">
        <f t="shared" si="10"/>
        <v>1250858.8249881801</v>
      </c>
      <c r="AB5" s="44">
        <f t="shared" si="11"/>
        <v>6.8089942412393953E-3</v>
      </c>
      <c r="AC5" s="9">
        <f t="shared" si="12"/>
        <v>204269.82723718186</v>
      </c>
      <c r="AD5" s="9">
        <f t="shared" si="13"/>
        <v>204269.82723718186</v>
      </c>
      <c r="AE5" s="9">
        <f t="shared" si="14"/>
        <v>0</v>
      </c>
      <c r="AF5" s="13">
        <f t="shared" si="15"/>
        <v>81.760257459646908</v>
      </c>
      <c r="AI5" s="9">
        <f>AH4*AI4</f>
        <v>30000000</v>
      </c>
      <c r="AJ5" s="9">
        <f>AH4*AJ4</f>
        <v>30000000</v>
      </c>
      <c r="AL5" s="26">
        <v>3</v>
      </c>
      <c r="AM5" s="28">
        <v>4</v>
      </c>
      <c r="AN5" s="21" t="s">
        <v>88</v>
      </c>
      <c r="AO5" s="23" t="s">
        <v>8</v>
      </c>
      <c r="AP5" s="29">
        <f t="shared" si="16"/>
        <v>2498.4</v>
      </c>
      <c r="AQ5" s="13">
        <f t="shared" si="17"/>
        <v>6179.012347902657</v>
      </c>
      <c r="AR5" s="9">
        <f t="shared" si="19"/>
        <v>15641914.277237181</v>
      </c>
      <c r="AS5" s="13">
        <f t="shared" si="18"/>
        <v>6260.7726053623037</v>
      </c>
    </row>
    <row r="6" spans="1:46" s="7" customFormat="1" ht="14.7" customHeight="1">
      <c r="A6" s="4">
        <v>4</v>
      </c>
      <c r="B6" s="23">
        <v>2</v>
      </c>
      <c r="C6" s="23">
        <v>12</v>
      </c>
      <c r="D6" s="23" t="s">
        <v>9</v>
      </c>
      <c r="E6" s="37">
        <f t="shared" si="0"/>
        <v>3722.2</v>
      </c>
      <c r="F6" s="82">
        <f>'FTE Data'!Q19</f>
        <v>1993.2</v>
      </c>
      <c r="G6" s="82">
        <v>308</v>
      </c>
      <c r="H6" s="83">
        <v>161</v>
      </c>
      <c r="I6" s="82">
        <v>62</v>
      </c>
      <c r="J6" s="84">
        <v>253</v>
      </c>
      <c r="K6" s="85">
        <v>191</v>
      </c>
      <c r="L6" s="86">
        <v>0</v>
      </c>
      <c r="M6" s="16">
        <v>14740433</v>
      </c>
      <c r="N6" s="16">
        <v>5083332.2300000004</v>
      </c>
      <c r="O6" s="16">
        <f t="shared" si="1"/>
        <v>19823765.23</v>
      </c>
      <c r="P6" s="8">
        <f t="shared" si="2"/>
        <v>5325.8194696684759</v>
      </c>
      <c r="Q6" s="3">
        <f>'Model Generation'!$M$5*'Outputs Results'!E6^'Model Generation'!$N$5</f>
        <v>5757.4863224941491</v>
      </c>
      <c r="R6" s="9">
        <f t="shared" si="3"/>
        <v>-431.66685282567323</v>
      </c>
      <c r="S6" s="10">
        <f t="shared" si="4"/>
        <v>-7.4974881162839596E-2</v>
      </c>
      <c r="T6" s="11">
        <f t="shared" si="5"/>
        <v>21430515.589587722</v>
      </c>
      <c r="U6" s="9">
        <f t="shared" si="6"/>
        <v>1606750.3595877215</v>
      </c>
      <c r="V6" s="9">
        <f t="shared" si="7"/>
        <v>1606750.3595877215</v>
      </c>
      <c r="W6" s="9">
        <f t="shared" si="8"/>
        <v>460529.29601053195</v>
      </c>
      <c r="X6" s="42">
        <v>0.95241393955638953</v>
      </c>
      <c r="Y6" s="43">
        <f t="shared" si="9"/>
        <v>612321.65338211588</v>
      </c>
      <c r="Z6" s="43">
        <f>'Small College Data'!K17</f>
        <v>1152654.7620000001</v>
      </c>
      <c r="AA6" s="43">
        <f t="shared" si="10"/>
        <v>1764976.4153821161</v>
      </c>
      <c r="AB6" s="44">
        <f t="shared" si="11"/>
        <v>9.7527368305563664E-3</v>
      </c>
      <c r="AC6" s="9">
        <f t="shared" si="12"/>
        <v>292582.10491669097</v>
      </c>
      <c r="AD6" s="9">
        <f t="shared" si="13"/>
        <v>753111.40092722292</v>
      </c>
      <c r="AE6" s="9">
        <f t="shared" si="14"/>
        <v>123.72502713731986</v>
      </c>
      <c r="AF6" s="13">
        <f t="shared" si="15"/>
        <v>78.604616870853519</v>
      </c>
      <c r="AH6" s="23"/>
      <c r="AI6" s="9"/>
      <c r="AJ6" s="9"/>
      <c r="AK6" s="20"/>
      <c r="AL6" s="23">
        <v>4</v>
      </c>
      <c r="AM6" s="26">
        <v>12</v>
      </c>
      <c r="AN6" s="21" t="s">
        <v>69</v>
      </c>
      <c r="AO6" s="23" t="s">
        <v>9</v>
      </c>
      <c r="AP6" s="29">
        <f t="shared" si="16"/>
        <v>3722.2</v>
      </c>
      <c r="AQ6" s="13">
        <f t="shared" si="17"/>
        <v>5325.8194696684759</v>
      </c>
      <c r="AR6" s="9">
        <f t="shared" si="19"/>
        <v>20576876.630927224</v>
      </c>
      <c r="AS6" s="13">
        <f t="shared" si="18"/>
        <v>5528.1491136766499</v>
      </c>
    </row>
    <row r="7" spans="1:46" s="7" customFormat="1" ht="14.7" customHeight="1">
      <c r="A7" s="4">
        <v>5</v>
      </c>
      <c r="B7" s="23">
        <v>2</v>
      </c>
      <c r="C7" s="23">
        <v>26</v>
      </c>
      <c r="D7" s="23" t="s">
        <v>10</v>
      </c>
      <c r="E7" s="37">
        <f t="shared" si="0"/>
        <v>3674.9</v>
      </c>
      <c r="F7" s="82">
        <f>'FTE Data'!Q33</f>
        <v>2284.9</v>
      </c>
      <c r="G7" s="82">
        <v>224</v>
      </c>
      <c r="H7" s="83">
        <v>111</v>
      </c>
      <c r="I7" s="82">
        <v>65</v>
      </c>
      <c r="J7" s="84">
        <v>132</v>
      </c>
      <c r="K7" s="85">
        <v>173</v>
      </c>
      <c r="L7" s="86">
        <v>109</v>
      </c>
      <c r="M7" s="16">
        <v>20236789</v>
      </c>
      <c r="N7" s="16">
        <v>4374135.59</v>
      </c>
      <c r="O7" s="16">
        <f t="shared" si="1"/>
        <v>24610924.59</v>
      </c>
      <c r="P7" s="8">
        <f t="shared" si="2"/>
        <v>6697.0324607472312</v>
      </c>
      <c r="Q7" s="3">
        <f>'Model Generation'!$M$5*'Outputs Results'!E7^'Model Generation'!$N$5</f>
        <v>5768.5417710955562</v>
      </c>
      <c r="R7" s="9">
        <f t="shared" si="3"/>
        <v>928.49068965167498</v>
      </c>
      <c r="S7" s="10">
        <f t="shared" si="4"/>
        <v>0.16095760878495588</v>
      </c>
      <c r="T7" s="11">
        <f t="shared" si="5"/>
        <v>21198814.154599059</v>
      </c>
      <c r="U7" s="9">
        <f t="shared" si="6"/>
        <v>-3412110.4354009405</v>
      </c>
      <c r="V7" s="9" t="str">
        <f t="shared" si="7"/>
        <v/>
      </c>
      <c r="W7" s="9" t="str">
        <f t="shared" si="8"/>
        <v>0</v>
      </c>
      <c r="X7" s="42">
        <v>0.96289056920645733</v>
      </c>
      <c r="Y7" s="43">
        <f t="shared" si="9"/>
        <v>612364.14683471376</v>
      </c>
      <c r="Z7" s="43">
        <f>'Small College Data'!K31</f>
        <v>1163468.0976800001</v>
      </c>
      <c r="AA7" s="43">
        <f t="shared" si="10"/>
        <v>1775832.244514714</v>
      </c>
      <c r="AB7" s="44">
        <f t="shared" si="11"/>
        <v>9.7534136438911876E-3</v>
      </c>
      <c r="AC7" s="9">
        <f t="shared" si="12"/>
        <v>292602.40931673563</v>
      </c>
      <c r="AD7" s="9">
        <f t="shared" si="13"/>
        <v>292602.40931673563</v>
      </c>
      <c r="AE7" s="9">
        <f t="shared" si="14"/>
        <v>0</v>
      </c>
      <c r="AF7" s="13">
        <f t="shared" si="15"/>
        <v>79.621869796929332</v>
      </c>
      <c r="AH7" s="23"/>
      <c r="AI7" s="9"/>
      <c r="AJ7" s="9"/>
      <c r="AK7" s="20"/>
      <c r="AL7" s="21">
        <v>5</v>
      </c>
      <c r="AM7" s="23">
        <v>26</v>
      </c>
      <c r="AN7" s="21" t="s">
        <v>86</v>
      </c>
      <c r="AO7" s="23" t="s">
        <v>10</v>
      </c>
      <c r="AP7" s="29">
        <f t="shared" si="16"/>
        <v>3674.9</v>
      </c>
      <c r="AQ7" s="13">
        <f t="shared" si="17"/>
        <v>6697.0324607472312</v>
      </c>
      <c r="AR7" s="9">
        <f t="shared" si="19"/>
        <v>24903526.999316737</v>
      </c>
      <c r="AS7" s="13">
        <f t="shared" si="18"/>
        <v>6776.654330544161</v>
      </c>
    </row>
    <row r="8" spans="1:46" s="7" customFormat="1" ht="14.7" customHeight="1">
      <c r="A8" s="4">
        <v>6</v>
      </c>
      <c r="B8" s="23">
        <v>2</v>
      </c>
      <c r="C8" s="23">
        <v>9</v>
      </c>
      <c r="D8" s="23" t="s">
        <v>11</v>
      </c>
      <c r="E8" s="37">
        <f t="shared" si="0"/>
        <v>5200</v>
      </c>
      <c r="F8" s="82">
        <f>'FTE Data'!Q16</f>
        <v>3009</v>
      </c>
      <c r="G8" s="82">
        <v>383</v>
      </c>
      <c r="H8" s="83">
        <v>254</v>
      </c>
      <c r="I8" s="82">
        <v>79</v>
      </c>
      <c r="J8" s="84">
        <v>99</v>
      </c>
      <c r="K8" s="85">
        <v>327</v>
      </c>
      <c r="L8" s="86">
        <v>0</v>
      </c>
      <c r="M8" s="16">
        <v>24515548</v>
      </c>
      <c r="N8" s="16">
        <v>7604452.5300000003</v>
      </c>
      <c r="O8" s="16">
        <f t="shared" si="1"/>
        <v>32120000.530000001</v>
      </c>
      <c r="P8" s="8">
        <f t="shared" si="2"/>
        <v>6176.9231788461539</v>
      </c>
      <c r="Q8" s="3">
        <f>'Model Generation'!$M$5*'Outputs Results'!E8^'Model Generation'!$N$5</f>
        <v>5475.8604160565856</v>
      </c>
      <c r="R8" s="9">
        <f t="shared" si="3"/>
        <v>701.0627627895683</v>
      </c>
      <c r="S8" s="10">
        <f t="shared" si="4"/>
        <v>0.1280278731601481</v>
      </c>
      <c r="T8" s="11">
        <f t="shared" si="5"/>
        <v>28474474.163494244</v>
      </c>
      <c r="U8" s="9">
        <f t="shared" si="6"/>
        <v>-3645526.366505757</v>
      </c>
      <c r="V8" s="9" t="str">
        <f t="shared" si="7"/>
        <v/>
      </c>
      <c r="W8" s="9" t="str">
        <f t="shared" si="8"/>
        <v>0</v>
      </c>
      <c r="X8" s="42">
        <v>0.96440537110040403</v>
      </c>
      <c r="Y8" s="43">
        <f t="shared" si="9"/>
        <v>823828.07467600598</v>
      </c>
      <c r="Z8" s="43">
        <f>'Small College Data'!K14</f>
        <v>1678428.6400000001</v>
      </c>
      <c r="AA8" s="43">
        <f t="shared" si="10"/>
        <v>2502256.7146760062</v>
      </c>
      <c r="AB8" s="44">
        <f t="shared" si="11"/>
        <v>1.3121499724141049E-2</v>
      </c>
      <c r="AC8" s="9">
        <f t="shared" si="12"/>
        <v>393644.99172423146</v>
      </c>
      <c r="AD8" s="9">
        <f t="shared" si="13"/>
        <v>393644.99172423146</v>
      </c>
      <c r="AE8" s="9">
        <f t="shared" si="14"/>
        <v>0</v>
      </c>
      <c r="AF8" s="13">
        <f t="shared" si="15"/>
        <v>75.700959946967586</v>
      </c>
      <c r="AH8" s="31" t="s">
        <v>44</v>
      </c>
      <c r="AI8" s="31"/>
      <c r="AJ8" s="31"/>
      <c r="AK8" s="20"/>
      <c r="AL8" s="23">
        <v>6</v>
      </c>
      <c r="AM8" s="23">
        <v>9</v>
      </c>
      <c r="AN8" s="21" t="s">
        <v>87</v>
      </c>
      <c r="AO8" s="23" t="s">
        <v>11</v>
      </c>
      <c r="AP8" s="29">
        <f t="shared" si="16"/>
        <v>5200</v>
      </c>
      <c r="AQ8" s="13">
        <f t="shared" si="17"/>
        <v>6176.9231788461539</v>
      </c>
      <c r="AR8" s="9">
        <f t="shared" si="19"/>
        <v>32513645.521724232</v>
      </c>
      <c r="AS8" s="13">
        <f t="shared" si="18"/>
        <v>6252.6241387931213</v>
      </c>
    </row>
    <row r="9" spans="1:46" s="7" customFormat="1" ht="14.7" customHeight="1">
      <c r="A9" s="4">
        <v>7</v>
      </c>
      <c r="B9" s="23">
        <v>3</v>
      </c>
      <c r="C9" s="23">
        <v>13</v>
      </c>
      <c r="D9" s="23" t="s">
        <v>12</v>
      </c>
      <c r="E9" s="37">
        <f t="shared" si="0"/>
        <v>4589.2</v>
      </c>
      <c r="F9" s="82">
        <f>'FTE Data'!Q20</f>
        <v>2834.2</v>
      </c>
      <c r="G9" s="82">
        <v>612</v>
      </c>
      <c r="H9" s="83">
        <v>93</v>
      </c>
      <c r="I9" s="82">
        <v>70</v>
      </c>
      <c r="J9" s="87">
        <v>0</v>
      </c>
      <c r="K9" s="88">
        <v>42</v>
      </c>
      <c r="L9" s="89">
        <v>0</v>
      </c>
      <c r="M9" s="16">
        <v>15389255</v>
      </c>
      <c r="N9" s="16">
        <v>7312467</v>
      </c>
      <c r="O9" s="16">
        <f t="shared" si="1"/>
        <v>22701722</v>
      </c>
      <c r="P9" s="8">
        <f t="shared" si="2"/>
        <v>4946.7711147912496</v>
      </c>
      <c r="Q9" s="3">
        <f>'Model Generation'!$M$5*'Outputs Results'!E9^'Model Generation'!$N$5</f>
        <v>5579.461984908884</v>
      </c>
      <c r="R9" s="9">
        <f t="shared" si="3"/>
        <v>-632.6908701176344</v>
      </c>
      <c r="S9" s="10">
        <f t="shared" si="4"/>
        <v>-0.11339639410196047</v>
      </c>
      <c r="T9" s="11">
        <f t="shared" si="5"/>
        <v>25605266.941143848</v>
      </c>
      <c r="U9" s="9">
        <f t="shared" si="6"/>
        <v>2903544.941143848</v>
      </c>
      <c r="V9" s="9">
        <f t="shared" si="7"/>
        <v>2903544.941143848</v>
      </c>
      <c r="W9" s="9">
        <f t="shared" si="8"/>
        <v>832218.58311768097</v>
      </c>
      <c r="X9" s="42">
        <v>0.97778027565055581</v>
      </c>
      <c r="Y9" s="43">
        <f t="shared" si="9"/>
        <v>751089.74903453083</v>
      </c>
      <c r="Z9" s="43">
        <f>'Small College Data'!K18</f>
        <v>1368380.3539</v>
      </c>
      <c r="AA9" s="43">
        <f t="shared" si="10"/>
        <v>2119470.1029345309</v>
      </c>
      <c r="AB9" s="44">
        <f t="shared" si="11"/>
        <v>1.1962961979218411E-2</v>
      </c>
      <c r="AC9" s="9">
        <f t="shared" si="12"/>
        <v>358888.85937655234</v>
      </c>
      <c r="AD9" s="9">
        <f t="shared" si="13"/>
        <v>1191107.4424942334</v>
      </c>
      <c r="AE9" s="9">
        <f t="shared" si="14"/>
        <v>181.34284474803474</v>
      </c>
      <c r="AF9" s="13">
        <f t="shared" si="15"/>
        <v>78.202924121100054</v>
      </c>
      <c r="AH9" s="31" t="s">
        <v>97</v>
      </c>
      <c r="AI9" s="31"/>
      <c r="AJ9" s="31"/>
      <c r="AK9" s="20"/>
      <c r="AL9" s="23">
        <v>7</v>
      </c>
      <c r="AM9" s="23">
        <v>13</v>
      </c>
      <c r="AN9" s="21" t="s">
        <v>70</v>
      </c>
      <c r="AO9" s="23" t="s">
        <v>12</v>
      </c>
      <c r="AP9" s="29">
        <f t="shared" si="16"/>
        <v>4589.2</v>
      </c>
      <c r="AQ9" s="13">
        <f t="shared" si="17"/>
        <v>4946.7711147912496</v>
      </c>
      <c r="AR9" s="9">
        <f t="shared" si="19"/>
        <v>23892829.442494232</v>
      </c>
      <c r="AS9" s="13">
        <f t="shared" si="18"/>
        <v>5206.3168836603836</v>
      </c>
      <c r="AT9" s="21"/>
    </row>
    <row r="10" spans="1:46" s="7" customFormat="1" ht="14.7" customHeight="1">
      <c r="A10" s="4">
        <v>8</v>
      </c>
      <c r="B10" s="23">
        <v>3</v>
      </c>
      <c r="C10" s="23">
        <v>17</v>
      </c>
      <c r="D10" s="23" t="s">
        <v>13</v>
      </c>
      <c r="E10" s="37">
        <f t="shared" si="0"/>
        <v>5743.9</v>
      </c>
      <c r="F10" s="82">
        <f>'FTE Data'!Q24</f>
        <v>3051.9</v>
      </c>
      <c r="G10" s="82">
        <v>718</v>
      </c>
      <c r="H10" s="83">
        <v>167</v>
      </c>
      <c r="I10" s="82">
        <v>130</v>
      </c>
      <c r="J10" s="84">
        <v>108</v>
      </c>
      <c r="K10" s="85">
        <v>257</v>
      </c>
      <c r="L10" s="86">
        <v>0</v>
      </c>
      <c r="M10" s="16">
        <v>20525089</v>
      </c>
      <c r="N10" s="16">
        <v>10905774</v>
      </c>
      <c r="O10" s="16">
        <f t="shared" si="1"/>
        <v>31430863</v>
      </c>
      <c r="P10" s="8">
        <f t="shared" si="2"/>
        <v>5472.042166472258</v>
      </c>
      <c r="Q10" s="3">
        <f>'Model Generation'!$M$5*'Outputs Results'!E10^'Model Generation'!$N$5</f>
        <v>5394.7564146798268</v>
      </c>
      <c r="R10" s="9">
        <f t="shared" si="3"/>
        <v>77.285751792431256</v>
      </c>
      <c r="S10" s="10">
        <f t="shared" si="4"/>
        <v>1.4326087380354518E-2</v>
      </c>
      <c r="T10" s="11">
        <f t="shared" si="5"/>
        <v>30986941.370279454</v>
      </c>
      <c r="U10" s="9">
        <f t="shared" si="6"/>
        <v>-443921.62972054631</v>
      </c>
      <c r="V10" s="9" t="str">
        <f t="shared" si="7"/>
        <v/>
      </c>
      <c r="W10" s="9" t="str">
        <f t="shared" si="8"/>
        <v>0</v>
      </c>
      <c r="X10" s="42">
        <v>0.98891742465094712</v>
      </c>
      <c r="Y10" s="43">
        <f t="shared" si="9"/>
        <v>919305.78773119941</v>
      </c>
      <c r="Z10" s="43">
        <f>'Small College Data'!K22</f>
        <v>1527619.4500000002</v>
      </c>
      <c r="AA10" s="43">
        <f t="shared" si="10"/>
        <v>2446925.2377311997</v>
      </c>
      <c r="AB10" s="44">
        <f t="shared" si="11"/>
        <v>1.4642218456636349E-2</v>
      </c>
      <c r="AC10" s="9">
        <f t="shared" si="12"/>
        <v>439266.55369909044</v>
      </c>
      <c r="AD10" s="9">
        <f t="shared" si="13"/>
        <v>439266.55369909044</v>
      </c>
      <c r="AE10" s="9">
        <f t="shared" si="14"/>
        <v>0</v>
      </c>
      <c r="AF10" s="13">
        <f t="shared" si="15"/>
        <v>76.47531358468818</v>
      </c>
      <c r="AH10" s="31" t="s">
        <v>98</v>
      </c>
      <c r="AI10" s="31"/>
      <c r="AJ10" s="31"/>
      <c r="AK10" s="20"/>
      <c r="AL10" s="23">
        <v>8</v>
      </c>
      <c r="AM10" s="23">
        <v>17</v>
      </c>
      <c r="AN10" s="21" t="s">
        <v>66</v>
      </c>
      <c r="AO10" s="23" t="s">
        <v>13</v>
      </c>
      <c r="AP10" s="29">
        <f t="shared" si="16"/>
        <v>5743.9</v>
      </c>
      <c r="AQ10" s="13">
        <f t="shared" si="17"/>
        <v>5472.042166472258</v>
      </c>
      <c r="AR10" s="9">
        <f t="shared" si="19"/>
        <v>31870129.553699091</v>
      </c>
      <c r="AS10" s="13">
        <f t="shared" si="18"/>
        <v>5548.5174800569457</v>
      </c>
    </row>
    <row r="11" spans="1:46" s="7" customFormat="1" ht="14.7" customHeight="1">
      <c r="A11" s="4">
        <v>9</v>
      </c>
      <c r="B11" s="23">
        <v>3</v>
      </c>
      <c r="C11" s="23">
        <v>22</v>
      </c>
      <c r="D11" s="23" t="s">
        <v>14</v>
      </c>
      <c r="E11" s="37">
        <f t="shared" si="0"/>
        <v>6992.3</v>
      </c>
      <c r="F11" s="82">
        <f>'FTE Data'!Q29</f>
        <v>4040.3</v>
      </c>
      <c r="G11" s="82">
        <v>769</v>
      </c>
      <c r="H11" s="83">
        <v>206</v>
      </c>
      <c r="I11" s="82">
        <v>136</v>
      </c>
      <c r="J11" s="84">
        <v>116</v>
      </c>
      <c r="K11" s="85">
        <v>229</v>
      </c>
      <c r="L11" s="86">
        <v>43</v>
      </c>
      <c r="M11" s="16">
        <v>25013520</v>
      </c>
      <c r="N11" s="16">
        <v>9397856.1799999997</v>
      </c>
      <c r="O11" s="16">
        <f t="shared" si="1"/>
        <v>34411376.18</v>
      </c>
      <c r="P11" s="8">
        <f t="shared" si="2"/>
        <v>4921.3243396307362</v>
      </c>
      <c r="Q11" s="3">
        <f>'Model Generation'!$M$5*'Outputs Results'!E11^'Model Generation'!$N$5</f>
        <v>5237.9320802569118</v>
      </c>
      <c r="R11" s="9">
        <f t="shared" si="3"/>
        <v>-316.60774062617566</v>
      </c>
      <c r="S11" s="10">
        <f t="shared" si="4"/>
        <v>-6.0445178703166111E-2</v>
      </c>
      <c r="T11" s="11">
        <f t="shared" si="5"/>
        <v>36625192.484780408</v>
      </c>
      <c r="U11" s="9">
        <f t="shared" si="6"/>
        <v>2213816.3047804087</v>
      </c>
      <c r="V11" s="9">
        <f t="shared" si="7"/>
        <v>2213816.3047804087</v>
      </c>
      <c r="W11" s="9">
        <f t="shared" si="8"/>
        <v>634527.4847791295</v>
      </c>
      <c r="X11" s="42">
        <v>0.99273073938337641</v>
      </c>
      <c r="Y11" s="43">
        <f t="shared" si="9"/>
        <v>1090768.6324642361</v>
      </c>
      <c r="Z11" s="43">
        <f>'Small College Data'!K27</f>
        <v>1853028.8385000001</v>
      </c>
      <c r="AA11" s="43">
        <f t="shared" si="10"/>
        <v>2943797.4709642362</v>
      </c>
      <c r="AB11" s="44">
        <f t="shared" si="11"/>
        <v>1.7373188350749021E-2</v>
      </c>
      <c r="AC11" s="9">
        <f t="shared" si="12"/>
        <v>521195.65052247065</v>
      </c>
      <c r="AD11" s="9">
        <f t="shared" si="13"/>
        <v>1155723.1353016002</v>
      </c>
      <c r="AE11" s="9">
        <f t="shared" si="14"/>
        <v>90.746604805161311</v>
      </c>
      <c r="AF11" s="13">
        <f t="shared" si="15"/>
        <v>74.538513868465401</v>
      </c>
      <c r="AH11" s="31" t="s">
        <v>99</v>
      </c>
      <c r="AI11" s="31"/>
      <c r="AJ11" s="31"/>
      <c r="AK11" s="20"/>
      <c r="AL11" s="21">
        <v>9</v>
      </c>
      <c r="AM11" s="23">
        <v>22</v>
      </c>
      <c r="AN11" s="21" t="s">
        <v>89</v>
      </c>
      <c r="AO11" s="23" t="s">
        <v>14</v>
      </c>
      <c r="AP11" s="29">
        <f t="shared" si="16"/>
        <v>6992.3</v>
      </c>
      <c r="AQ11" s="13">
        <f t="shared" si="17"/>
        <v>4921.3243396307362</v>
      </c>
      <c r="AR11" s="9">
        <f t="shared" si="19"/>
        <v>35567099.315301597</v>
      </c>
      <c r="AS11" s="13">
        <f t="shared" si="18"/>
        <v>5086.6094583043632</v>
      </c>
    </row>
    <row r="12" spans="1:46" s="7" customFormat="1" ht="14.7" customHeight="1">
      <c r="A12" s="4">
        <v>10</v>
      </c>
      <c r="B12" s="23">
        <v>3</v>
      </c>
      <c r="C12" s="23">
        <v>3</v>
      </c>
      <c r="D12" s="23" t="s">
        <v>15</v>
      </c>
      <c r="E12" s="37">
        <f t="shared" si="0"/>
        <v>7422.1</v>
      </c>
      <c r="F12" s="82">
        <f>'FTE Data'!Q10</f>
        <v>4021.1</v>
      </c>
      <c r="G12" s="82">
        <v>730</v>
      </c>
      <c r="H12" s="83">
        <v>289</v>
      </c>
      <c r="I12" s="90">
        <v>187</v>
      </c>
      <c r="J12" s="84">
        <v>107</v>
      </c>
      <c r="K12" s="85">
        <v>364</v>
      </c>
      <c r="L12" s="86">
        <v>42</v>
      </c>
      <c r="M12" s="16">
        <v>29284984</v>
      </c>
      <c r="N12" s="16">
        <v>11685353.130000001</v>
      </c>
      <c r="O12" s="16">
        <f t="shared" si="1"/>
        <v>40970337.130000003</v>
      </c>
      <c r="P12" s="8">
        <f t="shared" si="2"/>
        <v>5520.0465003166219</v>
      </c>
      <c r="Q12" s="3">
        <f>'Model Generation'!$M$5*'Outputs Results'!E12^'Model Generation'!$N$5</f>
        <v>5191.2727867688836</v>
      </c>
      <c r="R12" s="9">
        <f t="shared" si="3"/>
        <v>328.77371354773823</v>
      </c>
      <c r="S12" s="10">
        <f t="shared" si="4"/>
        <v>6.3332004895926747E-2</v>
      </c>
      <c r="T12" s="11">
        <f t="shared" si="5"/>
        <v>38530145.750677332</v>
      </c>
      <c r="U12" s="9">
        <f t="shared" si="6"/>
        <v>-2440191.3793226704</v>
      </c>
      <c r="V12" s="9" t="str">
        <f t="shared" si="7"/>
        <v/>
      </c>
      <c r="W12" s="9" t="str">
        <f t="shared" si="8"/>
        <v>0</v>
      </c>
      <c r="X12" s="42">
        <v>0.94792578777603176</v>
      </c>
      <c r="Y12" s="43">
        <f t="shared" si="9"/>
        <v>1095711.562915084</v>
      </c>
      <c r="Z12" s="43">
        <f>'Small College Data'!K8</f>
        <v>2028761.4662000004</v>
      </c>
      <c r="AA12" s="43">
        <f t="shared" si="10"/>
        <v>3124473.0291150846</v>
      </c>
      <c r="AB12" s="44">
        <f t="shared" si="11"/>
        <v>1.7451916743894347E-2</v>
      </c>
      <c r="AC12" s="9">
        <f t="shared" si="12"/>
        <v>523557.50231683039</v>
      </c>
      <c r="AD12" s="9">
        <f t="shared" si="13"/>
        <v>523557.50231683039</v>
      </c>
      <c r="AE12" s="9">
        <f t="shared" si="14"/>
        <v>0</v>
      </c>
      <c r="AF12" s="13">
        <f t="shared" si="15"/>
        <v>70.540346036408877</v>
      </c>
      <c r="AH12" s="30"/>
      <c r="AI12" s="30"/>
      <c r="AJ12" s="30"/>
      <c r="AK12" s="20"/>
      <c r="AL12" s="28">
        <v>10</v>
      </c>
      <c r="AM12" s="23">
        <v>3</v>
      </c>
      <c r="AN12" s="21" t="s">
        <v>65</v>
      </c>
      <c r="AO12" s="23" t="s">
        <v>15</v>
      </c>
      <c r="AP12" s="29">
        <f t="shared" si="16"/>
        <v>7422.1</v>
      </c>
      <c r="AQ12" s="13">
        <f t="shared" si="17"/>
        <v>5520.0465003166219</v>
      </c>
      <c r="AR12" s="9">
        <f t="shared" si="19"/>
        <v>41493894.632316835</v>
      </c>
      <c r="AS12" s="13">
        <f t="shared" si="18"/>
        <v>5590.5868463530314</v>
      </c>
      <c r="AT12" s="21"/>
    </row>
    <row r="13" spans="1:46" s="7" customFormat="1" ht="14.7" customHeight="1">
      <c r="A13" s="4">
        <v>11</v>
      </c>
      <c r="B13" s="23">
        <v>4</v>
      </c>
      <c r="C13" s="23">
        <v>21</v>
      </c>
      <c r="D13" s="23" t="s">
        <v>16</v>
      </c>
      <c r="E13" s="37">
        <f t="shared" si="0"/>
        <v>10887.6</v>
      </c>
      <c r="F13" s="82">
        <f>'FTE Data'!Q28</f>
        <v>5473.6</v>
      </c>
      <c r="G13" s="82">
        <v>1212</v>
      </c>
      <c r="H13" s="83">
        <v>396</v>
      </c>
      <c r="I13" s="82">
        <v>439</v>
      </c>
      <c r="J13" s="84">
        <v>192</v>
      </c>
      <c r="K13" s="85">
        <v>293</v>
      </c>
      <c r="L13" s="86">
        <v>0</v>
      </c>
      <c r="M13" s="16">
        <v>38667092</v>
      </c>
      <c r="N13" s="16">
        <v>16980394.77</v>
      </c>
      <c r="O13" s="16">
        <f t="shared" si="1"/>
        <v>55647486.769999996</v>
      </c>
      <c r="P13" s="8">
        <f t="shared" si="2"/>
        <v>5111.0884648591054</v>
      </c>
      <c r="Q13" s="3">
        <f>'Model Generation'!$M$5*'Outputs Results'!E13^'Model Generation'!$N$5</f>
        <v>4901.3198783023963</v>
      </c>
      <c r="R13" s="9">
        <f t="shared" si="3"/>
        <v>209.76858655670912</v>
      </c>
      <c r="S13" s="10">
        <f t="shared" si="4"/>
        <v>4.2798387325285903E-2</v>
      </c>
      <c r="T13" s="11">
        <f t="shared" si="5"/>
        <v>53363610.307005174</v>
      </c>
      <c r="U13" s="9">
        <f t="shared" si="6"/>
        <v>-2283876.4629948214</v>
      </c>
      <c r="V13" s="9" t="str">
        <f t="shared" si="7"/>
        <v/>
      </c>
      <c r="W13" s="9" t="str">
        <f t="shared" si="8"/>
        <v>0</v>
      </c>
      <c r="X13" s="42">
        <v>0.96830000000000005</v>
      </c>
      <c r="Y13" s="43">
        <f t="shared" si="9"/>
        <v>1550159.5158081932</v>
      </c>
      <c r="Z13" s="43" t="b">
        <f>'Small College Data'!K26</f>
        <v>0</v>
      </c>
      <c r="AA13" s="43">
        <f t="shared" si="10"/>
        <v>1550159.5158081932</v>
      </c>
      <c r="AB13" s="44">
        <f t="shared" si="11"/>
        <v>2.4690124413460031E-2</v>
      </c>
      <c r="AC13" s="9">
        <f t="shared" si="12"/>
        <v>740703.73240380094</v>
      </c>
      <c r="AD13" s="9">
        <f t="shared" si="13"/>
        <v>740703.73240380094</v>
      </c>
      <c r="AE13" s="9">
        <f t="shared" si="14"/>
        <v>0</v>
      </c>
      <c r="AF13" s="13">
        <f t="shared" si="15"/>
        <v>68.031864910889539</v>
      </c>
      <c r="AH13" s="30"/>
      <c r="AI13" s="30"/>
      <c r="AJ13" s="30"/>
      <c r="AK13" s="20"/>
      <c r="AL13" s="21">
        <v>11</v>
      </c>
      <c r="AM13" s="23">
        <v>21</v>
      </c>
      <c r="AN13" s="21" t="s">
        <v>95</v>
      </c>
      <c r="AO13" s="23" t="s">
        <v>16</v>
      </c>
      <c r="AP13" s="29">
        <f t="shared" si="16"/>
        <v>10887.6</v>
      </c>
      <c r="AQ13" s="13">
        <f t="shared" si="17"/>
        <v>5111.0884648591054</v>
      </c>
      <c r="AR13" s="9">
        <f t="shared" si="19"/>
        <v>56388190.502403796</v>
      </c>
      <c r="AS13" s="13">
        <f t="shared" si="18"/>
        <v>5179.1203297699949</v>
      </c>
    </row>
    <row r="14" spans="1:46" s="7" customFormat="1" ht="14.7" customHeight="1">
      <c r="A14" s="4">
        <v>12</v>
      </c>
      <c r="B14" s="23">
        <v>4</v>
      </c>
      <c r="C14" s="23">
        <v>20</v>
      </c>
      <c r="D14" s="23" t="s">
        <v>17</v>
      </c>
      <c r="E14" s="37">
        <f t="shared" si="0"/>
        <v>10820.3</v>
      </c>
      <c r="F14" s="82">
        <f>'FTE Data'!Q27</f>
        <v>5983.3</v>
      </c>
      <c r="G14" s="82">
        <v>1036</v>
      </c>
      <c r="H14" s="83">
        <v>454</v>
      </c>
      <c r="I14" s="82">
        <v>249</v>
      </c>
      <c r="J14" s="84">
        <v>262</v>
      </c>
      <c r="K14" s="85">
        <v>286</v>
      </c>
      <c r="L14" s="86">
        <v>108</v>
      </c>
      <c r="M14" s="16">
        <v>38209127</v>
      </c>
      <c r="N14" s="16">
        <v>16010007.470000001</v>
      </c>
      <c r="O14" s="16">
        <f t="shared" si="1"/>
        <v>54219134.469999999</v>
      </c>
      <c r="P14" s="8">
        <f t="shared" si="2"/>
        <v>5010.8716458878225</v>
      </c>
      <c r="Q14" s="3">
        <f>'Model Generation'!$M$5*'Outputs Results'!E14^'Model Generation'!$N$5</f>
        <v>4905.8806142110107</v>
      </c>
      <c r="R14" s="9">
        <f t="shared" si="3"/>
        <v>104.99103167681187</v>
      </c>
      <c r="S14" s="10">
        <f t="shared" si="4"/>
        <v>2.1401057207279202E-2</v>
      </c>
      <c r="T14" s="11">
        <f t="shared" si="5"/>
        <v>53083100.009947397</v>
      </c>
      <c r="U14" s="9">
        <f t="shared" si="6"/>
        <v>-1136034.460052602</v>
      </c>
      <c r="V14" s="9" t="str">
        <f t="shared" si="7"/>
        <v/>
      </c>
      <c r="W14" s="9" t="str">
        <f t="shared" si="8"/>
        <v>0</v>
      </c>
      <c r="X14" s="42">
        <v>0.97326204284145634</v>
      </c>
      <c r="Y14" s="43">
        <f t="shared" si="9"/>
        <v>1549912.9906811619</v>
      </c>
      <c r="Z14" s="43" t="b">
        <f>'Small College Data'!K25</f>
        <v>0</v>
      </c>
      <c r="AA14" s="43">
        <f t="shared" si="10"/>
        <v>1549912.9906811619</v>
      </c>
      <c r="AB14" s="44">
        <f t="shared" si="11"/>
        <v>2.4686197891063223E-2</v>
      </c>
      <c r="AC14" s="9">
        <f t="shared" si="12"/>
        <v>740585.93673189671</v>
      </c>
      <c r="AD14" s="9">
        <f t="shared" si="13"/>
        <v>740585.93673189671</v>
      </c>
      <c r="AE14" s="9">
        <f t="shared" si="14"/>
        <v>0</v>
      </c>
      <c r="AF14" s="13">
        <f t="shared" si="15"/>
        <v>68.444122319334653</v>
      </c>
      <c r="AH14" s="30"/>
      <c r="AI14" s="30"/>
      <c r="AJ14" s="30"/>
      <c r="AL14" s="23">
        <v>12</v>
      </c>
      <c r="AM14" s="23">
        <v>20</v>
      </c>
      <c r="AN14" s="21" t="s">
        <v>67</v>
      </c>
      <c r="AO14" s="23" t="s">
        <v>17</v>
      </c>
      <c r="AP14" s="29">
        <f t="shared" si="16"/>
        <v>10820.3</v>
      </c>
      <c r="AQ14" s="13">
        <f t="shared" si="17"/>
        <v>5010.8716458878225</v>
      </c>
      <c r="AR14" s="9">
        <f t="shared" si="19"/>
        <v>54959720.406731896</v>
      </c>
      <c r="AS14" s="13">
        <f t="shared" si="18"/>
        <v>5079.3157682071569</v>
      </c>
    </row>
    <row r="15" spans="1:46" s="7" customFormat="1" ht="14.7" customHeight="1">
      <c r="A15" s="4">
        <v>13</v>
      </c>
      <c r="B15" s="23">
        <v>4</v>
      </c>
      <c r="C15" s="23">
        <v>14</v>
      </c>
      <c r="D15" s="23" t="s">
        <v>18</v>
      </c>
      <c r="E15" s="37">
        <f t="shared" si="0"/>
        <v>10517.3</v>
      </c>
      <c r="F15" s="82">
        <f>'FTE Data'!Q21</f>
        <v>5844.3</v>
      </c>
      <c r="G15" s="82">
        <v>1237</v>
      </c>
      <c r="H15" s="83">
        <v>395</v>
      </c>
      <c r="I15" s="82">
        <v>279</v>
      </c>
      <c r="J15" s="91">
        <v>0</v>
      </c>
      <c r="K15" s="88">
        <v>177</v>
      </c>
      <c r="L15" s="89">
        <v>0</v>
      </c>
      <c r="M15" s="16">
        <v>26014659</v>
      </c>
      <c r="N15" s="16">
        <v>18154497.199999999</v>
      </c>
      <c r="O15" s="16">
        <f t="shared" si="1"/>
        <v>44169156.200000003</v>
      </c>
      <c r="P15" s="8">
        <f t="shared" si="2"/>
        <v>4199.6668536601601</v>
      </c>
      <c r="Q15" s="3">
        <f>'Model Generation'!$M$5*'Outputs Results'!E15^'Model Generation'!$N$5</f>
        <v>4926.8260759926079</v>
      </c>
      <c r="R15" s="9">
        <f t="shared" si="3"/>
        <v>-727.15922233244783</v>
      </c>
      <c r="S15" s="10">
        <f t="shared" si="4"/>
        <v>-0.14759181897565707</v>
      </c>
      <c r="T15" s="11">
        <f t="shared" si="5"/>
        <v>51816907.88903705</v>
      </c>
      <c r="U15" s="9">
        <f t="shared" si="6"/>
        <v>7647751.6890370473</v>
      </c>
      <c r="V15" s="9">
        <f t="shared" si="7"/>
        <v>7647751.6890370473</v>
      </c>
      <c r="W15" s="9">
        <f t="shared" si="8"/>
        <v>2192010.526339205</v>
      </c>
      <c r="X15" s="42">
        <v>1.0013070996590896</v>
      </c>
      <c r="Y15" s="43">
        <f t="shared" si="9"/>
        <v>1556539.1325502167</v>
      </c>
      <c r="Z15" s="43" t="b">
        <f>'Small College Data'!K19</f>
        <v>0</v>
      </c>
      <c r="AA15" s="43">
        <f t="shared" si="10"/>
        <v>1556539.1325502167</v>
      </c>
      <c r="AB15" s="44">
        <f t="shared" si="11"/>
        <v>2.4791735589254821E-2</v>
      </c>
      <c r="AC15" s="9">
        <f t="shared" si="12"/>
        <v>743752.06767764466</v>
      </c>
      <c r="AD15" s="9">
        <f t="shared" si="13"/>
        <v>2935762.5940168495</v>
      </c>
      <c r="AE15" s="9">
        <f t="shared" si="14"/>
        <v>208.41951131366463</v>
      </c>
      <c r="AF15" s="13">
        <f t="shared" si="15"/>
        <v>70.717015553197555</v>
      </c>
      <c r="AH15" s="30"/>
      <c r="AI15" s="30"/>
      <c r="AJ15" s="30"/>
      <c r="AL15" s="23">
        <v>13</v>
      </c>
      <c r="AM15" s="23">
        <v>14</v>
      </c>
      <c r="AN15" s="21" t="s">
        <v>77</v>
      </c>
      <c r="AO15" s="23" t="s">
        <v>18</v>
      </c>
      <c r="AP15" s="29">
        <f t="shared" si="16"/>
        <v>10517.3</v>
      </c>
      <c r="AQ15" s="13">
        <f t="shared" si="17"/>
        <v>4199.6668536601601</v>
      </c>
      <c r="AR15" s="9">
        <f t="shared" si="19"/>
        <v>47104918.794016853</v>
      </c>
      <c r="AS15" s="13">
        <f t="shared" si="18"/>
        <v>4478.8033805270225</v>
      </c>
    </row>
    <row r="16" spans="1:46" s="7" customFormat="1" ht="14.7" customHeight="1">
      <c r="A16" s="4">
        <v>14</v>
      </c>
      <c r="B16" s="23">
        <v>4</v>
      </c>
      <c r="C16" s="23">
        <v>19</v>
      </c>
      <c r="D16" s="23" t="s">
        <v>19</v>
      </c>
      <c r="E16" s="37">
        <f t="shared" si="0"/>
        <v>10240.299999999999</v>
      </c>
      <c r="F16" s="82">
        <f>'FTE Data'!Q26</f>
        <v>6073.3</v>
      </c>
      <c r="G16" s="82">
        <v>1144</v>
      </c>
      <c r="H16" s="83">
        <v>249</v>
      </c>
      <c r="I16" s="82">
        <v>186</v>
      </c>
      <c r="J16" s="90">
        <v>227</v>
      </c>
      <c r="K16" s="85">
        <v>347</v>
      </c>
      <c r="L16" s="86">
        <v>0</v>
      </c>
      <c r="M16" s="16">
        <v>37173371</v>
      </c>
      <c r="N16" s="16">
        <v>15847958.300000001</v>
      </c>
      <c r="O16" s="16">
        <f t="shared" si="1"/>
        <v>53021329.299999997</v>
      </c>
      <c r="P16" s="8">
        <f t="shared" si="2"/>
        <v>5177.7124986572662</v>
      </c>
      <c r="Q16" s="3">
        <f>'Model Generation'!$M$5*'Outputs Results'!E16^'Model Generation'!$N$5</f>
        <v>4946.590608943402</v>
      </c>
      <c r="R16" s="9">
        <f t="shared" si="3"/>
        <v>231.12188971386422</v>
      </c>
      <c r="S16" s="10">
        <f t="shared" si="4"/>
        <v>4.6723472384392881E-2</v>
      </c>
      <c r="T16" s="11">
        <f t="shared" si="5"/>
        <v>50654571.812763117</v>
      </c>
      <c r="U16" s="9">
        <f t="shared" si="6"/>
        <v>-2366757.4872368798</v>
      </c>
      <c r="V16" s="9" t="str">
        <f t="shared" si="7"/>
        <v/>
      </c>
      <c r="W16" s="9" t="str">
        <f t="shared" si="8"/>
        <v>0</v>
      </c>
      <c r="X16" s="42">
        <v>0.97957801628883356</v>
      </c>
      <c r="Y16" s="43">
        <f t="shared" si="9"/>
        <v>1488603.1491692027</v>
      </c>
      <c r="Z16" s="43" t="b">
        <f>'Small College Data'!K24</f>
        <v>0</v>
      </c>
      <c r="AA16" s="43">
        <f t="shared" si="10"/>
        <v>1488603.1491692027</v>
      </c>
      <c r="AB16" s="44">
        <f t="shared" si="11"/>
        <v>2.3709687022818428E-2</v>
      </c>
      <c r="AC16" s="9">
        <f t="shared" si="12"/>
        <v>711290.61068455281</v>
      </c>
      <c r="AD16" s="9">
        <f t="shared" si="13"/>
        <v>711290.61068455281</v>
      </c>
      <c r="AE16" s="9">
        <f t="shared" si="14"/>
        <v>0</v>
      </c>
      <c r="AF16" s="13">
        <f t="shared" si="15"/>
        <v>69.45993874052057</v>
      </c>
      <c r="AH16" s="20"/>
      <c r="AI16" s="20"/>
      <c r="AJ16" s="20"/>
      <c r="AL16" s="23">
        <v>14</v>
      </c>
      <c r="AM16" s="23">
        <v>19</v>
      </c>
      <c r="AN16" s="21" t="s">
        <v>68</v>
      </c>
      <c r="AO16" s="23" t="s">
        <v>19</v>
      </c>
      <c r="AP16" s="29">
        <f t="shared" si="16"/>
        <v>10240.299999999999</v>
      </c>
      <c r="AQ16" s="13">
        <f t="shared" si="17"/>
        <v>5177.7124986572662</v>
      </c>
      <c r="AR16" s="9">
        <f t="shared" si="19"/>
        <v>53732619.910684548</v>
      </c>
      <c r="AS16" s="13">
        <f t="shared" si="18"/>
        <v>5247.1724373977868</v>
      </c>
    </row>
    <row r="17" spans="1:46" s="7" customFormat="1" ht="14.7" customHeight="1">
      <c r="A17" s="4">
        <v>15</v>
      </c>
      <c r="B17" s="23">
        <v>4</v>
      </c>
      <c r="C17" s="23">
        <v>27</v>
      </c>
      <c r="D17" s="23" t="s">
        <v>20</v>
      </c>
      <c r="E17" s="37">
        <f t="shared" si="0"/>
        <v>15385.7</v>
      </c>
      <c r="F17" s="82">
        <f>'FTE Data'!Q34</f>
        <v>9043.7000000000007</v>
      </c>
      <c r="G17" s="82">
        <v>2182</v>
      </c>
      <c r="H17" s="83">
        <v>352</v>
      </c>
      <c r="I17" s="82">
        <v>24</v>
      </c>
      <c r="J17" s="84">
        <v>323</v>
      </c>
      <c r="K17" s="85">
        <v>486</v>
      </c>
      <c r="L17" s="86">
        <v>41</v>
      </c>
      <c r="M17" s="16">
        <v>34795994</v>
      </c>
      <c r="N17" s="16">
        <v>25850845.370000001</v>
      </c>
      <c r="O17" s="16">
        <f t="shared" si="1"/>
        <v>60646839.370000005</v>
      </c>
      <c r="P17" s="8">
        <f t="shared" si="2"/>
        <v>3941.7666645001527</v>
      </c>
      <c r="Q17" s="3">
        <f>'Model Generation'!$M$5*'Outputs Results'!E17^'Model Generation'!$N$5</f>
        <v>4653.559612541073</v>
      </c>
      <c r="R17" s="9">
        <f t="shared" si="3"/>
        <v>-711.79294804092024</v>
      </c>
      <c r="S17" s="10">
        <f t="shared" si="4"/>
        <v>-0.15295666270669006</v>
      </c>
      <c r="T17" s="11">
        <f t="shared" si="5"/>
        <v>71598272.130673185</v>
      </c>
      <c r="U17" s="9">
        <f t="shared" si="6"/>
        <v>10951432.76067318</v>
      </c>
      <c r="V17" s="9">
        <f t="shared" si="7"/>
        <v>10951432.76067318</v>
      </c>
      <c r="W17" s="9">
        <f t="shared" si="8"/>
        <v>3138916.7517433167</v>
      </c>
      <c r="X17" s="42">
        <v>0.9673261915010225</v>
      </c>
      <c r="Y17" s="43">
        <f t="shared" si="9"/>
        <v>2077766.5169465365</v>
      </c>
      <c r="Z17" s="43" t="b">
        <f>'Small College Data'!K32</f>
        <v>0</v>
      </c>
      <c r="AA17" s="43">
        <f t="shared" si="10"/>
        <v>2077766.5169465365</v>
      </c>
      <c r="AB17" s="44">
        <f t="shared" si="11"/>
        <v>3.3093570876017553E-2</v>
      </c>
      <c r="AC17" s="9">
        <f t="shared" si="12"/>
        <v>992807.12628052663</v>
      </c>
      <c r="AD17" s="9">
        <f t="shared" si="13"/>
        <v>4131723.8780238433</v>
      </c>
      <c r="AE17" s="9">
        <f t="shared" si="14"/>
        <v>204.0152057913073</v>
      </c>
      <c r="AF17" s="13">
        <f t="shared" si="15"/>
        <v>64.527913990297918</v>
      </c>
      <c r="AL17" s="21">
        <v>15</v>
      </c>
      <c r="AM17" s="23">
        <v>27</v>
      </c>
      <c r="AN17" s="21" t="s">
        <v>78</v>
      </c>
      <c r="AO17" s="23" t="s">
        <v>20</v>
      </c>
      <c r="AP17" s="29">
        <f t="shared" si="16"/>
        <v>15385.7</v>
      </c>
      <c r="AQ17" s="13">
        <f t="shared" si="17"/>
        <v>3941.7666645001527</v>
      </c>
      <c r="AR17" s="9">
        <f t="shared" si="19"/>
        <v>64778563.248023845</v>
      </c>
      <c r="AS17" s="13">
        <f t="shared" si="18"/>
        <v>4210.3097842817579</v>
      </c>
      <c r="AT17" s="21"/>
    </row>
    <row r="18" spans="1:46" s="7" customFormat="1" ht="14.7" customHeight="1">
      <c r="A18" s="4">
        <v>16</v>
      </c>
      <c r="B18" s="23">
        <v>5</v>
      </c>
      <c r="C18" s="23">
        <v>24</v>
      </c>
      <c r="D18" s="23" t="s">
        <v>21</v>
      </c>
      <c r="E18" s="37">
        <f t="shared" si="0"/>
        <v>16431.900000000001</v>
      </c>
      <c r="F18" s="82">
        <f>'FTE Data'!Q31</f>
        <v>9551.9</v>
      </c>
      <c r="G18" s="82">
        <v>2041</v>
      </c>
      <c r="H18" s="83">
        <v>475</v>
      </c>
      <c r="I18" s="82">
        <v>213</v>
      </c>
      <c r="J18" s="84">
        <v>201</v>
      </c>
      <c r="K18" s="85">
        <v>470</v>
      </c>
      <c r="L18" s="86">
        <v>63</v>
      </c>
      <c r="M18" s="16">
        <v>44452602</v>
      </c>
      <c r="N18" s="16">
        <v>23895693.379999999</v>
      </c>
      <c r="O18" s="16">
        <f t="shared" si="1"/>
        <v>68348295.379999995</v>
      </c>
      <c r="P18" s="8">
        <f t="shared" si="2"/>
        <v>4159.4882746365292</v>
      </c>
      <c r="Q18" s="3">
        <f>'Model Generation'!$M$5*'Outputs Results'!E18^'Model Generation'!$N$5</f>
        <v>4607.8645373674535</v>
      </c>
      <c r="R18" s="9">
        <f t="shared" si="3"/>
        <v>-448.37626273092428</v>
      </c>
      <c r="S18" s="10">
        <f t="shared" si="4"/>
        <v>-9.7306737013386421E-2</v>
      </c>
      <c r="T18" s="11">
        <f t="shared" si="5"/>
        <v>75715969.291568264</v>
      </c>
      <c r="U18" s="9">
        <f t="shared" si="6"/>
        <v>7367673.9115682691</v>
      </c>
      <c r="V18" s="9">
        <f t="shared" si="7"/>
        <v>7367673.9115682691</v>
      </c>
      <c r="W18" s="9">
        <f t="shared" si="8"/>
        <v>2111734.1965931286</v>
      </c>
      <c r="X18" s="42">
        <v>0.97785357241123361</v>
      </c>
      <c r="Y18" s="43">
        <f t="shared" si="9"/>
        <v>2221173.9318101788</v>
      </c>
      <c r="Z18" s="43" t="b">
        <f>'Small College Data'!K29</f>
        <v>0</v>
      </c>
      <c r="AA18" s="43">
        <f t="shared" si="10"/>
        <v>2221173.9318101788</v>
      </c>
      <c r="AB18" s="44">
        <f t="shared" si="11"/>
        <v>3.5377688657889823E-2</v>
      </c>
      <c r="AC18" s="9">
        <f t="shared" si="12"/>
        <v>1061330.6597366948</v>
      </c>
      <c r="AD18" s="9">
        <f t="shared" si="13"/>
        <v>3173064.8563298234</v>
      </c>
      <c r="AE18" s="9">
        <f t="shared" si="14"/>
        <v>128.51430428575688</v>
      </c>
      <c r="AF18" s="13">
        <f t="shared" si="15"/>
        <v>64.589649385445057</v>
      </c>
      <c r="AL18" s="21">
        <v>16</v>
      </c>
      <c r="AM18" s="23">
        <v>24</v>
      </c>
      <c r="AN18" s="21" t="s">
        <v>76</v>
      </c>
      <c r="AO18" s="23" t="s">
        <v>21</v>
      </c>
      <c r="AP18" s="29">
        <f t="shared" si="16"/>
        <v>16431.900000000001</v>
      </c>
      <c r="AQ18" s="13">
        <f t="shared" si="17"/>
        <v>4159.4882746365292</v>
      </c>
      <c r="AR18" s="9">
        <f t="shared" si="19"/>
        <v>71521360.236329824</v>
      </c>
      <c r="AS18" s="13">
        <f t="shared" si="18"/>
        <v>4352.5922283077316</v>
      </c>
    </row>
    <row r="19" spans="1:46" s="7" customFormat="1" ht="14.7" customHeight="1">
      <c r="A19" s="4">
        <v>17</v>
      </c>
      <c r="B19" s="23">
        <v>5</v>
      </c>
      <c r="C19" s="23">
        <v>6</v>
      </c>
      <c r="D19" s="23" t="s">
        <v>22</v>
      </c>
      <c r="E19" s="37">
        <f t="shared" si="0"/>
        <v>15863.5</v>
      </c>
      <c r="F19" s="82">
        <f>'FTE Data'!Q13</f>
        <v>9298.5</v>
      </c>
      <c r="G19" s="82">
        <v>1658</v>
      </c>
      <c r="H19" s="83">
        <v>583</v>
      </c>
      <c r="I19" s="82">
        <v>371</v>
      </c>
      <c r="J19" s="84">
        <v>74</v>
      </c>
      <c r="K19" s="85">
        <v>313</v>
      </c>
      <c r="L19" s="86">
        <v>0</v>
      </c>
      <c r="M19" s="16">
        <v>36921478</v>
      </c>
      <c r="N19" s="16">
        <v>26689374.710000001</v>
      </c>
      <c r="O19" s="16">
        <f t="shared" si="1"/>
        <v>63610852.710000001</v>
      </c>
      <c r="P19" s="8">
        <f t="shared" si="2"/>
        <v>4009.887648375201</v>
      </c>
      <c r="Q19" s="3">
        <f>'Model Generation'!$M$5*'Outputs Results'!E19^'Model Generation'!$N$5</f>
        <v>4632.2609724596832</v>
      </c>
      <c r="R19" s="9">
        <f t="shared" si="3"/>
        <v>-622.37332408448219</v>
      </c>
      <c r="S19" s="10">
        <f t="shared" si="4"/>
        <v>-0.13435627391994892</v>
      </c>
      <c r="T19" s="11">
        <f t="shared" si="5"/>
        <v>73483871.936614186</v>
      </c>
      <c r="U19" s="9">
        <f t="shared" si="6"/>
        <v>9873019.2266141847</v>
      </c>
      <c r="V19" s="9">
        <f t="shared" si="7"/>
        <v>9873019.2266141847</v>
      </c>
      <c r="W19" s="9">
        <f t="shared" si="8"/>
        <v>2829820.1813365403</v>
      </c>
      <c r="X19" s="42">
        <v>1.0244509263407358</v>
      </c>
      <c r="Y19" s="43">
        <f t="shared" si="9"/>
        <v>2258418.620297052</v>
      </c>
      <c r="Z19" s="43" t="b">
        <f>'Small College Data'!K11</f>
        <v>0</v>
      </c>
      <c r="AA19" s="43">
        <f t="shared" si="10"/>
        <v>2258418.620297052</v>
      </c>
      <c r="AB19" s="44">
        <f t="shared" si="11"/>
        <v>3.5970902442086755E-2</v>
      </c>
      <c r="AC19" s="9">
        <f t="shared" si="12"/>
        <v>1079127.0732626026</v>
      </c>
      <c r="AD19" s="9">
        <f t="shared" si="13"/>
        <v>3908947.2545991428</v>
      </c>
      <c r="AE19" s="9">
        <f t="shared" si="14"/>
        <v>178.38561359955497</v>
      </c>
      <c r="AF19" s="13">
        <f t="shared" si="15"/>
        <v>68.025787074895362</v>
      </c>
      <c r="AL19" s="23">
        <v>17</v>
      </c>
      <c r="AM19" s="23">
        <v>6</v>
      </c>
      <c r="AN19" s="21" t="s">
        <v>64</v>
      </c>
      <c r="AO19" s="23" t="s">
        <v>22</v>
      </c>
      <c r="AP19" s="29">
        <f t="shared" si="16"/>
        <v>15863.5</v>
      </c>
      <c r="AQ19" s="13">
        <f t="shared" si="17"/>
        <v>4009.887648375201</v>
      </c>
      <c r="AR19" s="9">
        <f t="shared" si="19"/>
        <v>67519799.964599147</v>
      </c>
      <c r="AS19" s="13">
        <f t="shared" si="18"/>
        <v>4256.2990490496513</v>
      </c>
    </row>
    <row r="20" spans="1:46" s="7" customFormat="1" ht="14.7" customHeight="1">
      <c r="A20" s="4">
        <v>18</v>
      </c>
      <c r="B20" s="23">
        <v>5</v>
      </c>
      <c r="C20" s="23">
        <v>5</v>
      </c>
      <c r="D20" s="23" t="s">
        <v>23</v>
      </c>
      <c r="E20" s="37">
        <f t="shared" si="0"/>
        <v>17144.7</v>
      </c>
      <c r="F20" s="82">
        <f>'FTE Data'!Q12</f>
        <v>9538.7000000000007</v>
      </c>
      <c r="G20" s="82">
        <v>1463</v>
      </c>
      <c r="H20" s="83">
        <v>612</v>
      </c>
      <c r="I20" s="82">
        <v>523</v>
      </c>
      <c r="J20" s="84">
        <v>554</v>
      </c>
      <c r="K20" s="85">
        <v>581</v>
      </c>
      <c r="L20" s="86">
        <v>140</v>
      </c>
      <c r="M20" s="16">
        <v>52201275</v>
      </c>
      <c r="N20" s="16">
        <v>23793865.739999998</v>
      </c>
      <c r="O20" s="16">
        <f t="shared" si="1"/>
        <v>75995140.739999995</v>
      </c>
      <c r="P20" s="8">
        <f t="shared" si="2"/>
        <v>4432.5733748622015</v>
      </c>
      <c r="Q20" s="3">
        <f>'Model Generation'!$M$5*'Outputs Results'!E20^'Model Generation'!$N$5</f>
        <v>4578.607202496557</v>
      </c>
      <c r="R20" s="9">
        <f t="shared" si="3"/>
        <v>-146.03382763435548</v>
      </c>
      <c r="S20" s="10">
        <f t="shared" si="4"/>
        <v>-3.189481455293397E-2</v>
      </c>
      <c r="T20" s="11">
        <f t="shared" si="5"/>
        <v>78498846.904642731</v>
      </c>
      <c r="U20" s="9">
        <f t="shared" si="6"/>
        <v>2503706.1646427363</v>
      </c>
      <c r="V20" s="9">
        <f t="shared" si="7"/>
        <v>2503706.1646427363</v>
      </c>
      <c r="W20" s="9">
        <f t="shared" si="8"/>
        <v>717616.16889633448</v>
      </c>
      <c r="X20" s="42">
        <v>0.96484076044625344</v>
      </c>
      <c r="Y20" s="43">
        <f t="shared" si="9"/>
        <v>2272166.6142488853</v>
      </c>
      <c r="Z20" s="43" t="b">
        <f>'Small College Data'!K10</f>
        <v>0</v>
      </c>
      <c r="AA20" s="43">
        <f t="shared" si="10"/>
        <v>2272166.6142488853</v>
      </c>
      <c r="AB20" s="44">
        <f t="shared" si="11"/>
        <v>3.6189873249700251E-2</v>
      </c>
      <c r="AC20" s="9">
        <f t="shared" si="12"/>
        <v>1085696.1974910076</v>
      </c>
      <c r="AD20" s="9">
        <f t="shared" si="13"/>
        <v>1803312.3663873421</v>
      </c>
      <c r="AE20" s="9">
        <f t="shared" si="14"/>
        <v>41.85644361793058</v>
      </c>
      <c r="AF20" s="13">
        <f t="shared" si="15"/>
        <v>63.325470698875314</v>
      </c>
      <c r="AL20" s="23">
        <v>18</v>
      </c>
      <c r="AM20" s="23">
        <v>5</v>
      </c>
      <c r="AN20" s="21" t="s">
        <v>71</v>
      </c>
      <c r="AO20" s="23" t="s">
        <v>23</v>
      </c>
      <c r="AP20" s="29">
        <f t="shared" si="16"/>
        <v>17144.7</v>
      </c>
      <c r="AQ20" s="13">
        <f t="shared" si="17"/>
        <v>4432.5733748622015</v>
      </c>
      <c r="AR20" s="9">
        <f t="shared" si="19"/>
        <v>77798453.106387332</v>
      </c>
      <c r="AS20" s="13">
        <f t="shared" si="18"/>
        <v>4537.7552891790074</v>
      </c>
      <c r="AT20" s="21"/>
    </row>
    <row r="21" spans="1:46" s="7" customFormat="1" ht="14.7" customHeight="1">
      <c r="A21" s="4">
        <v>19</v>
      </c>
      <c r="B21" s="23">
        <v>5</v>
      </c>
      <c r="C21" s="23">
        <v>1</v>
      </c>
      <c r="D21" s="23" t="s">
        <v>24</v>
      </c>
      <c r="E21" s="37">
        <f t="shared" si="0"/>
        <v>17705.3</v>
      </c>
      <c r="F21" s="82">
        <f>'FTE Data'!Q8</f>
        <v>8940.2999999999993</v>
      </c>
      <c r="G21" s="82">
        <v>1996</v>
      </c>
      <c r="H21" s="83">
        <v>639</v>
      </c>
      <c r="I21" s="82">
        <v>660</v>
      </c>
      <c r="J21" s="84">
        <v>481</v>
      </c>
      <c r="K21" s="85">
        <v>395</v>
      </c>
      <c r="L21" s="86">
        <v>0</v>
      </c>
      <c r="M21" s="16">
        <v>45392574</v>
      </c>
      <c r="N21" s="16">
        <v>23090640.120000001</v>
      </c>
      <c r="O21" s="16">
        <f t="shared" si="1"/>
        <v>68483214.120000005</v>
      </c>
      <c r="P21" s="8">
        <f t="shared" si="2"/>
        <v>3867.9499426725333</v>
      </c>
      <c r="Q21" s="3">
        <f>'Model Generation'!$M$5*'Outputs Results'!E21^'Model Generation'!$N$5</f>
        <v>4556.5629775941316</v>
      </c>
      <c r="R21" s="9">
        <f t="shared" si="3"/>
        <v>-688.61303492159823</v>
      </c>
      <c r="S21" s="10">
        <f t="shared" si="4"/>
        <v>-0.15112553876851856</v>
      </c>
      <c r="T21" s="11">
        <f t="shared" si="5"/>
        <v>80675314.487197369</v>
      </c>
      <c r="U21" s="9">
        <f t="shared" si="6"/>
        <v>12192100.367197365</v>
      </c>
      <c r="V21" s="9">
        <f t="shared" si="7"/>
        <v>12192100.367197365</v>
      </c>
      <c r="W21" s="9">
        <f t="shared" si="8"/>
        <v>3494518.8376593026</v>
      </c>
      <c r="X21" s="42">
        <v>0.98819999999999997</v>
      </c>
      <c r="Y21" s="43">
        <f t="shared" si="9"/>
        <v>2391700.3732874529</v>
      </c>
      <c r="Z21" s="43" t="b">
        <f>'Small College Data'!K6</f>
        <v>0</v>
      </c>
      <c r="AA21" s="43">
        <f t="shared" si="10"/>
        <v>2391700.3732874529</v>
      </c>
      <c r="AB21" s="44">
        <f t="shared" si="11"/>
        <v>3.8093744014079028E-2</v>
      </c>
      <c r="AC21" s="9">
        <f t="shared" si="12"/>
        <v>1142812.3204223709</v>
      </c>
      <c r="AD21" s="9">
        <f t="shared" si="13"/>
        <v>4637331.1580816731</v>
      </c>
      <c r="AE21" s="9">
        <f t="shared" si="14"/>
        <v>197.37134291197003</v>
      </c>
      <c r="AF21" s="13">
        <f t="shared" si="15"/>
        <v>64.54634038521634</v>
      </c>
      <c r="AL21" s="26">
        <v>19</v>
      </c>
      <c r="AM21" s="23">
        <v>1</v>
      </c>
      <c r="AN21" s="21" t="s">
        <v>73</v>
      </c>
      <c r="AO21" s="23" t="s">
        <v>24</v>
      </c>
      <c r="AP21" s="29">
        <f t="shared" si="16"/>
        <v>17705.3</v>
      </c>
      <c r="AQ21" s="13">
        <f t="shared" si="17"/>
        <v>3867.9499426725333</v>
      </c>
      <c r="AR21" s="9">
        <f t="shared" si="19"/>
        <v>73120545.278081685</v>
      </c>
      <c r="AS21" s="13">
        <f t="shared" si="18"/>
        <v>4129.8676259697204</v>
      </c>
    </row>
    <row r="22" spans="1:46" s="7" customFormat="1">
      <c r="A22" s="4">
        <v>20</v>
      </c>
      <c r="B22" s="23">
        <v>5</v>
      </c>
      <c r="C22" s="23">
        <v>11</v>
      </c>
      <c r="D22" s="23" t="s">
        <v>25</v>
      </c>
      <c r="E22" s="37">
        <f t="shared" si="0"/>
        <v>18802</v>
      </c>
      <c r="F22" s="82">
        <f>'FTE Data'!Q18</f>
        <v>10150</v>
      </c>
      <c r="G22" s="82">
        <v>1761</v>
      </c>
      <c r="H22" s="83">
        <v>518</v>
      </c>
      <c r="I22" s="82">
        <v>712</v>
      </c>
      <c r="J22" s="84">
        <v>651</v>
      </c>
      <c r="K22" s="85">
        <v>705</v>
      </c>
      <c r="L22" s="86">
        <v>84</v>
      </c>
      <c r="M22" s="16">
        <v>51422971</v>
      </c>
      <c r="N22" s="16">
        <v>24171407.82</v>
      </c>
      <c r="O22" s="16">
        <f t="shared" si="1"/>
        <v>75594378.819999993</v>
      </c>
      <c r="P22" s="8">
        <f t="shared" si="2"/>
        <v>4020.5498787363044</v>
      </c>
      <c r="Q22" s="3">
        <f>'Model Generation'!$M$5*'Outputs Results'!E22^'Model Generation'!$N$5</f>
        <v>4515.6706937717554</v>
      </c>
      <c r="R22" s="9">
        <f t="shared" si="3"/>
        <v>-495.12081503545096</v>
      </c>
      <c r="S22" s="10">
        <f t="shared" si="4"/>
        <v>-0.10964502254744726</v>
      </c>
      <c r="T22" s="11">
        <f t="shared" si="5"/>
        <v>84903640.384296551</v>
      </c>
      <c r="U22" s="9">
        <f t="shared" si="6"/>
        <v>9309261.5642965585</v>
      </c>
      <c r="V22" s="9">
        <f t="shared" si="7"/>
        <v>9309261.5642965585</v>
      </c>
      <c r="W22" s="9">
        <f t="shared" si="8"/>
        <v>2668235.0802046522</v>
      </c>
      <c r="X22" s="42">
        <v>1.0037554726464113</v>
      </c>
      <c r="Y22" s="43">
        <f t="shared" si="9"/>
        <v>2556674.8105002153</v>
      </c>
      <c r="Z22" s="43" t="b">
        <f>'Small College Data'!K16</f>
        <v>0</v>
      </c>
      <c r="AA22" s="43">
        <f t="shared" si="10"/>
        <v>2556674.8105002153</v>
      </c>
      <c r="AB22" s="44">
        <f t="shared" si="11"/>
        <v>4.0721369970172991E-2</v>
      </c>
      <c r="AC22" s="9">
        <f t="shared" si="12"/>
        <v>1221641.0991051898</v>
      </c>
      <c r="AD22" s="9">
        <f t="shared" si="13"/>
        <v>3889876.1793098422</v>
      </c>
      <c r="AE22" s="9">
        <f t="shared" si="14"/>
        <v>141.91230082994639</v>
      </c>
      <c r="AF22" s="13">
        <f t="shared" si="15"/>
        <v>64.973997399488866</v>
      </c>
      <c r="AL22" s="23">
        <v>20</v>
      </c>
      <c r="AM22" s="23">
        <v>11</v>
      </c>
      <c r="AN22" s="21" t="s">
        <v>74</v>
      </c>
      <c r="AO22" s="23" t="s">
        <v>25</v>
      </c>
      <c r="AP22" s="29">
        <f t="shared" si="16"/>
        <v>18802</v>
      </c>
      <c r="AQ22" s="13">
        <f t="shared" si="17"/>
        <v>4020.5498787363044</v>
      </c>
      <c r="AR22" s="9">
        <f t="shared" si="19"/>
        <v>79484254.999309838</v>
      </c>
      <c r="AS22" s="13">
        <f t="shared" si="18"/>
        <v>4227.4361769657398</v>
      </c>
    </row>
    <row r="23" spans="1:46">
      <c r="A23" s="4">
        <v>21</v>
      </c>
      <c r="B23" s="23">
        <v>5</v>
      </c>
      <c r="C23" s="23">
        <v>25</v>
      </c>
      <c r="D23" s="23" t="s">
        <v>26</v>
      </c>
      <c r="E23" s="37">
        <f t="shared" si="0"/>
        <v>19540.900000000001</v>
      </c>
      <c r="F23" s="82">
        <f>'FTE Data'!Q32</f>
        <v>10892.9</v>
      </c>
      <c r="G23" s="82">
        <v>1948</v>
      </c>
      <c r="H23" s="83">
        <v>675</v>
      </c>
      <c r="I23" s="82">
        <v>553</v>
      </c>
      <c r="J23" s="84">
        <v>303</v>
      </c>
      <c r="K23" s="85">
        <v>577</v>
      </c>
      <c r="L23" s="86">
        <v>188</v>
      </c>
      <c r="M23" s="16">
        <v>46570934</v>
      </c>
      <c r="N23" s="16">
        <v>29505409.539999999</v>
      </c>
      <c r="O23" s="16">
        <f t="shared" si="1"/>
        <v>76076343.539999992</v>
      </c>
      <c r="P23" s="8">
        <f t="shared" si="2"/>
        <v>3893.1852442825043</v>
      </c>
      <c r="Q23" s="3">
        <f>'Model Generation'!$M$5*'Outputs Results'!E23^'Model Generation'!$N$5</f>
        <v>4489.6365641115808</v>
      </c>
      <c r="R23" s="9">
        <f t="shared" si="3"/>
        <v>-596.45131982907651</v>
      </c>
      <c r="S23" s="10">
        <f t="shared" si="4"/>
        <v>-0.13285069098841493</v>
      </c>
      <c r="T23" s="11">
        <f t="shared" si="5"/>
        <v>87731539.135647997</v>
      </c>
      <c r="U23" s="9">
        <f t="shared" si="6"/>
        <v>11655195.595648006</v>
      </c>
      <c r="V23" s="9">
        <f t="shared" si="7"/>
        <v>11655195.595648006</v>
      </c>
      <c r="W23" s="9">
        <f t="shared" si="8"/>
        <v>3340630.3539935718</v>
      </c>
      <c r="X23" s="42">
        <v>0.995</v>
      </c>
      <c r="Y23" s="43">
        <f t="shared" si="9"/>
        <v>2618786.443199093</v>
      </c>
      <c r="Z23" s="43" t="b">
        <f>'Small College Data'!K30</f>
        <v>0</v>
      </c>
      <c r="AA23" s="43">
        <f t="shared" si="10"/>
        <v>2618786.443199093</v>
      </c>
      <c r="AB23" s="44">
        <f t="shared" si="11"/>
        <v>4.1710651346198925E-2</v>
      </c>
      <c r="AC23" s="9">
        <f t="shared" si="12"/>
        <v>1251319.5403859678</v>
      </c>
      <c r="AD23" s="9">
        <f t="shared" si="13"/>
        <v>4591949.8943795394</v>
      </c>
      <c r="AE23" s="9">
        <f t="shared" si="14"/>
        <v>170.95580827871652</v>
      </c>
      <c r="AF23" s="13">
        <f t="shared" si="15"/>
        <v>64.035921599617609</v>
      </c>
      <c r="AH23" s="7"/>
      <c r="AI23" s="7"/>
      <c r="AJ23" s="7"/>
      <c r="AL23" s="21">
        <v>21</v>
      </c>
      <c r="AM23" s="21">
        <v>25</v>
      </c>
      <c r="AN23" s="21" t="s">
        <v>81</v>
      </c>
      <c r="AO23" s="23" t="s">
        <v>26</v>
      </c>
      <c r="AP23" s="29">
        <f t="shared" si="16"/>
        <v>19540.900000000001</v>
      </c>
      <c r="AQ23" s="13">
        <f t="shared" si="17"/>
        <v>3893.1852442825043</v>
      </c>
      <c r="AR23" s="9">
        <f t="shared" si="19"/>
        <v>80668293.434379533</v>
      </c>
      <c r="AS23" s="13">
        <f t="shared" si="18"/>
        <v>4128.1769741608387</v>
      </c>
      <c r="AT23" s="23"/>
    </row>
    <row r="24" spans="1:46">
      <c r="A24" s="4">
        <v>22</v>
      </c>
      <c r="B24" s="23">
        <v>6</v>
      </c>
      <c r="C24" s="23">
        <v>7</v>
      </c>
      <c r="D24" s="23" t="s">
        <v>27</v>
      </c>
      <c r="E24" s="37">
        <f t="shared" si="0"/>
        <v>27171.4</v>
      </c>
      <c r="F24" s="82">
        <f>'FTE Data'!Q14</f>
        <v>14172.4</v>
      </c>
      <c r="G24" s="82">
        <v>2141</v>
      </c>
      <c r="H24" s="83">
        <v>1071</v>
      </c>
      <c r="I24" s="82">
        <v>1112</v>
      </c>
      <c r="J24" s="84">
        <v>1400</v>
      </c>
      <c r="K24" s="85">
        <v>701</v>
      </c>
      <c r="L24" s="86">
        <v>67</v>
      </c>
      <c r="M24" s="16">
        <v>78876686</v>
      </c>
      <c r="N24" s="16">
        <v>40567335.579999998</v>
      </c>
      <c r="O24" s="16">
        <f t="shared" si="1"/>
        <v>119444021.58</v>
      </c>
      <c r="P24" s="8">
        <f t="shared" si="2"/>
        <v>4395.9465312792126</v>
      </c>
      <c r="Q24" s="3">
        <f>'Model Generation'!$M$5*'Outputs Results'!E24^'Model Generation'!$N$5</f>
        <v>4273.0312430915665</v>
      </c>
      <c r="R24" s="9">
        <f t="shared" si="3"/>
        <v>122.91528818764618</v>
      </c>
      <c r="S24" s="10">
        <f t="shared" si="4"/>
        <v>2.8765361448355842E-2</v>
      </c>
      <c r="T24" s="11">
        <f t="shared" si="5"/>
        <v>116104241.1185382</v>
      </c>
      <c r="U24" s="9">
        <f t="shared" si="6"/>
        <v>-3339780.4614617974</v>
      </c>
      <c r="V24" s="9" t="str">
        <f t="shared" si="7"/>
        <v/>
      </c>
      <c r="W24" s="9" t="str">
        <f t="shared" si="8"/>
        <v>0</v>
      </c>
      <c r="X24" s="42">
        <v>1.0047339278135843</v>
      </c>
      <c r="Y24" s="43">
        <f t="shared" si="9"/>
        <v>3499616.1064453302</v>
      </c>
      <c r="Z24" s="43" t="b">
        <f>'Small College Data'!K12</f>
        <v>0</v>
      </c>
      <c r="AA24" s="43">
        <f t="shared" si="10"/>
        <v>3499616.1064453302</v>
      </c>
      <c r="AB24" s="44">
        <f t="shared" si="11"/>
        <v>5.5740042354567011E-2</v>
      </c>
      <c r="AC24" s="9">
        <f t="shared" si="12"/>
        <v>1672201.2706370102</v>
      </c>
      <c r="AD24" s="9">
        <f t="shared" si="13"/>
        <v>1672201.2706370102</v>
      </c>
      <c r="AE24" s="9">
        <f t="shared" si="14"/>
        <v>0</v>
      </c>
      <c r="AF24" s="13">
        <f t="shared" si="15"/>
        <v>61.542698228174118</v>
      </c>
      <c r="AH24" s="7"/>
      <c r="AI24" s="7"/>
      <c r="AJ24" s="7"/>
      <c r="AL24" s="23">
        <v>22</v>
      </c>
      <c r="AM24" s="21">
        <v>7</v>
      </c>
      <c r="AN24" s="21" t="s">
        <v>82</v>
      </c>
      <c r="AO24" s="23" t="s">
        <v>27</v>
      </c>
      <c r="AP24" s="29">
        <f t="shared" si="16"/>
        <v>27171.4</v>
      </c>
      <c r="AQ24" s="13">
        <f t="shared" si="17"/>
        <v>4395.9465312792126</v>
      </c>
      <c r="AR24" s="9">
        <f t="shared" si="19"/>
        <v>121116222.850637</v>
      </c>
      <c r="AS24" s="13">
        <f t="shared" si="18"/>
        <v>4457.489229507386</v>
      </c>
      <c r="AT24" s="23"/>
    </row>
    <row r="25" spans="1:46">
      <c r="A25" s="4">
        <v>23</v>
      </c>
      <c r="B25" s="23">
        <v>6</v>
      </c>
      <c r="C25" s="23">
        <v>23</v>
      </c>
      <c r="D25" s="23" t="s">
        <v>28</v>
      </c>
      <c r="E25" s="37">
        <f t="shared" si="0"/>
        <v>28829.3</v>
      </c>
      <c r="F25" s="82">
        <f>'FTE Data'!Q30</f>
        <v>15311.3</v>
      </c>
      <c r="G25" s="82">
        <v>2935</v>
      </c>
      <c r="H25" s="83">
        <v>1052</v>
      </c>
      <c r="I25" s="82">
        <v>1178</v>
      </c>
      <c r="J25" s="84">
        <v>229</v>
      </c>
      <c r="K25" s="85">
        <v>729</v>
      </c>
      <c r="L25" s="86">
        <v>0</v>
      </c>
      <c r="M25" s="16">
        <v>78136883</v>
      </c>
      <c r="N25" s="16">
        <v>48515885</v>
      </c>
      <c r="O25" s="16">
        <f t="shared" si="1"/>
        <v>126652768</v>
      </c>
      <c r="P25" s="8">
        <f t="shared" si="2"/>
        <v>4393.1960887014257</v>
      </c>
      <c r="Q25" s="3">
        <f>'Model Generation'!$M$5*'Outputs Results'!E25^'Model Generation'!$N$5</f>
        <v>4235.237370114829</v>
      </c>
      <c r="R25" s="9">
        <f t="shared" si="3"/>
        <v>157.95871858659666</v>
      </c>
      <c r="S25" s="10">
        <f t="shared" si="4"/>
        <v>3.7296308278068006E-2</v>
      </c>
      <c r="T25" s="11">
        <f t="shared" si="5"/>
        <v>122098928.71425144</v>
      </c>
      <c r="U25" s="9">
        <f t="shared" si="6"/>
        <v>-4553839.2857485563</v>
      </c>
      <c r="V25" s="9" t="str">
        <f t="shared" si="7"/>
        <v/>
      </c>
      <c r="W25" s="9" t="str">
        <f t="shared" si="8"/>
        <v>0</v>
      </c>
      <c r="X25" s="42">
        <v>0.99860000000000004</v>
      </c>
      <c r="Y25" s="43">
        <f t="shared" si="9"/>
        <v>3657839.7064215448</v>
      </c>
      <c r="Z25" s="43" t="b">
        <f>'Small College Data'!K28</f>
        <v>0</v>
      </c>
      <c r="AA25" s="43">
        <f t="shared" si="10"/>
        <v>3657839.7064215448</v>
      </c>
      <c r="AB25" s="44">
        <f t="shared" si="11"/>
        <v>5.8260144530323771E-2</v>
      </c>
      <c r="AC25" s="9">
        <f t="shared" si="12"/>
        <v>1747804.3359097131</v>
      </c>
      <c r="AD25" s="9">
        <f t="shared" si="13"/>
        <v>1747804.3359097131</v>
      </c>
      <c r="AE25" s="9">
        <f t="shared" si="14"/>
        <v>0</v>
      </c>
      <c r="AF25" s="13">
        <f t="shared" si="15"/>
        <v>60.625972046137541</v>
      </c>
      <c r="AL25" s="21">
        <v>23</v>
      </c>
      <c r="AM25" s="21">
        <v>23</v>
      </c>
      <c r="AN25" s="21" t="s">
        <v>79</v>
      </c>
      <c r="AO25" s="23" t="s">
        <v>28</v>
      </c>
      <c r="AP25" s="29">
        <f t="shared" si="16"/>
        <v>28829.3</v>
      </c>
      <c r="AQ25" s="13">
        <f t="shared" si="17"/>
        <v>4393.1960887014257</v>
      </c>
      <c r="AR25" s="9">
        <f t="shared" si="19"/>
        <v>128400572.33590971</v>
      </c>
      <c r="AS25" s="13">
        <f t="shared" si="18"/>
        <v>4453.8220607475632</v>
      </c>
    </row>
    <row r="26" spans="1:46">
      <c r="A26" s="4">
        <v>24</v>
      </c>
      <c r="B26" s="23">
        <v>6</v>
      </c>
      <c r="C26" s="23">
        <v>10</v>
      </c>
      <c r="D26" s="23" t="s">
        <v>29</v>
      </c>
      <c r="E26" s="37">
        <f t="shared" si="0"/>
        <v>29217.5</v>
      </c>
      <c r="F26" s="82">
        <f>'FTE Data'!Q17</f>
        <v>18736.5</v>
      </c>
      <c r="G26" s="82">
        <v>3266</v>
      </c>
      <c r="H26" s="83">
        <v>823</v>
      </c>
      <c r="I26" s="92">
        <v>0</v>
      </c>
      <c r="J26" s="84">
        <v>579</v>
      </c>
      <c r="K26" s="85">
        <v>901</v>
      </c>
      <c r="L26" s="86">
        <v>0</v>
      </c>
      <c r="M26" s="16">
        <v>71428565</v>
      </c>
      <c r="N26" s="16">
        <v>52070647.649999999</v>
      </c>
      <c r="O26" s="16">
        <f t="shared" si="1"/>
        <v>123499212.65000001</v>
      </c>
      <c r="P26" s="8">
        <f t="shared" si="2"/>
        <v>4226.8918507743647</v>
      </c>
      <c r="Q26" s="3">
        <f>'Model Generation'!$M$5*'Outputs Results'!E26^'Model Generation'!$N$5</f>
        <v>4226.7485538272949</v>
      </c>
      <c r="R26" s="9">
        <f t="shared" si="3"/>
        <v>0.14329694706975715</v>
      </c>
      <c r="S26" s="10">
        <f t="shared" si="4"/>
        <v>3.3902406363871028E-5</v>
      </c>
      <c r="T26" s="11">
        <f t="shared" si="5"/>
        <v>123495025.87144899</v>
      </c>
      <c r="U26" s="9">
        <f t="shared" si="6"/>
        <v>-4186.7785510122776</v>
      </c>
      <c r="V26" s="9" t="str">
        <f t="shared" si="7"/>
        <v/>
      </c>
      <c r="W26" s="9" t="str">
        <f t="shared" si="8"/>
        <v>0</v>
      </c>
      <c r="X26" s="42">
        <v>1.0046999999999999</v>
      </c>
      <c r="Y26" s="43">
        <f t="shared" si="9"/>
        <v>3722263.5747913439</v>
      </c>
      <c r="Z26" s="43" t="b">
        <f>'Small College Data'!K15</f>
        <v>0</v>
      </c>
      <c r="AA26" s="43">
        <f t="shared" si="10"/>
        <v>3722263.5747913439</v>
      </c>
      <c r="AB26" s="44">
        <f t="shared" si="11"/>
        <v>5.9286253978432679E-2</v>
      </c>
      <c r="AC26" s="9">
        <f t="shared" si="12"/>
        <v>1778587.6193529803</v>
      </c>
      <c r="AD26" s="9">
        <f t="shared" si="13"/>
        <v>1778587.6193529803</v>
      </c>
      <c r="AE26" s="9">
        <f t="shared" si="14"/>
        <v>0</v>
      </c>
      <c r="AF26" s="13">
        <f t="shared" si="15"/>
        <v>60.87405217260136</v>
      </c>
      <c r="AL26" s="23">
        <v>24</v>
      </c>
      <c r="AM26" s="21">
        <v>10</v>
      </c>
      <c r="AN26" s="21" t="s">
        <v>72</v>
      </c>
      <c r="AO26" s="23" t="s">
        <v>29</v>
      </c>
      <c r="AP26" s="29">
        <f t="shared" si="16"/>
        <v>29217.5</v>
      </c>
      <c r="AQ26" s="13">
        <f t="shared" si="17"/>
        <v>4226.8918507743647</v>
      </c>
      <c r="AR26" s="9">
        <f t="shared" si="19"/>
        <v>125277800.26935299</v>
      </c>
      <c r="AS26" s="13">
        <f t="shared" si="18"/>
        <v>4287.765902946966</v>
      </c>
      <c r="AT26" s="23"/>
    </row>
    <row r="27" spans="1:46">
      <c r="A27" s="4">
        <v>25</v>
      </c>
      <c r="B27" s="23">
        <v>6</v>
      </c>
      <c r="C27" s="23">
        <v>18</v>
      </c>
      <c r="D27" s="23" t="s">
        <v>30</v>
      </c>
      <c r="E27" s="37">
        <f t="shared" si="0"/>
        <v>27449.1</v>
      </c>
      <c r="F27" s="82">
        <f>'FTE Data'!Q25</f>
        <v>16208.1</v>
      </c>
      <c r="G27" s="82">
        <v>3535</v>
      </c>
      <c r="H27" s="83">
        <v>591</v>
      </c>
      <c r="I27" s="82">
        <v>413</v>
      </c>
      <c r="J27" s="84">
        <v>808</v>
      </c>
      <c r="K27" s="85">
        <v>351</v>
      </c>
      <c r="L27" s="86">
        <v>0</v>
      </c>
      <c r="M27" s="16">
        <v>67966511</v>
      </c>
      <c r="N27" s="16">
        <v>46350919.689999998</v>
      </c>
      <c r="O27" s="16">
        <f t="shared" si="1"/>
        <v>114317430.69</v>
      </c>
      <c r="P27" s="8">
        <f t="shared" si="2"/>
        <v>4164.7059717804959</v>
      </c>
      <c r="Q27" s="3">
        <f>'Model Generation'!$M$5*'Outputs Results'!E27^'Model Generation'!$N$5</f>
        <v>4266.518707519529</v>
      </c>
      <c r="R27" s="9">
        <f t="shared" si="3"/>
        <v>-101.81273573903309</v>
      </c>
      <c r="S27" s="10">
        <f t="shared" si="4"/>
        <v>-2.3863187464663673E-2</v>
      </c>
      <c r="T27" s="11">
        <f t="shared" si="5"/>
        <v>117112098.6545743</v>
      </c>
      <c r="U27" s="9">
        <f t="shared" si="6"/>
        <v>2794667.9645743072</v>
      </c>
      <c r="V27" s="9">
        <f t="shared" si="7"/>
        <v>2794667.9645743072</v>
      </c>
      <c r="W27" s="9">
        <f t="shared" si="8"/>
        <v>801012.09414935636</v>
      </c>
      <c r="X27" s="42">
        <v>1.0424</v>
      </c>
      <c r="Y27" s="43">
        <f t="shared" si="9"/>
        <v>3662329.5491258474</v>
      </c>
      <c r="Z27" s="43" t="b">
        <f>'Small College Data'!K23</f>
        <v>0</v>
      </c>
      <c r="AA27" s="43">
        <f t="shared" si="10"/>
        <v>3662329.5491258474</v>
      </c>
      <c r="AB27" s="44">
        <f t="shared" si="11"/>
        <v>5.8331656380449917E-2</v>
      </c>
      <c r="AC27" s="9">
        <f t="shared" si="12"/>
        <v>1749949.6914134976</v>
      </c>
      <c r="AD27" s="9">
        <f t="shared" si="13"/>
        <v>2550961.7855628538</v>
      </c>
      <c r="AE27" s="9">
        <f t="shared" si="14"/>
        <v>29.181725235048013</v>
      </c>
      <c r="AF27" s="13">
        <f t="shared" si="15"/>
        <v>63.752534378668066</v>
      </c>
      <c r="AL27" s="23">
        <v>25</v>
      </c>
      <c r="AM27" s="21">
        <v>18</v>
      </c>
      <c r="AN27" s="21" t="s">
        <v>83</v>
      </c>
      <c r="AO27" s="23" t="s">
        <v>30</v>
      </c>
      <c r="AP27" s="29">
        <f t="shared" si="16"/>
        <v>27449.1</v>
      </c>
      <c r="AQ27" s="13">
        <f t="shared" si="17"/>
        <v>4164.7059717804959</v>
      </c>
      <c r="AR27" s="9">
        <f t="shared" si="19"/>
        <v>116868392.47556286</v>
      </c>
      <c r="AS27" s="13">
        <f t="shared" si="18"/>
        <v>4257.6402313942117</v>
      </c>
    </row>
    <row r="28" spans="1:46">
      <c r="A28" s="4">
        <v>26</v>
      </c>
      <c r="B28" s="23">
        <v>7</v>
      </c>
      <c r="C28" s="23">
        <v>2</v>
      </c>
      <c r="D28" s="23" t="s">
        <v>31</v>
      </c>
      <c r="E28" s="37">
        <f t="shared" si="0"/>
        <v>38897.800000000003</v>
      </c>
      <c r="F28" s="82">
        <f>'FTE Data'!Q9</f>
        <v>21862.799999999999</v>
      </c>
      <c r="G28" s="82">
        <v>4861</v>
      </c>
      <c r="H28" s="83">
        <v>1363</v>
      </c>
      <c r="I28" s="82">
        <v>670</v>
      </c>
      <c r="J28" s="84">
        <v>106</v>
      </c>
      <c r="K28" s="85">
        <v>1108</v>
      </c>
      <c r="L28" s="86">
        <v>0</v>
      </c>
      <c r="M28" s="16">
        <v>92145520</v>
      </c>
      <c r="N28" s="16">
        <v>69438346.450000003</v>
      </c>
      <c r="O28" s="16">
        <f t="shared" si="1"/>
        <v>161583866.44999999</v>
      </c>
      <c r="P28" s="8">
        <f t="shared" si="2"/>
        <v>4154.0618351166386</v>
      </c>
      <c r="Q28" s="3">
        <f>'Model Generation'!$M$5*'Outputs Results'!E28^'Model Generation'!$N$5</f>
        <v>4049.1523250210898</v>
      </c>
      <c r="R28" s="9">
        <f t="shared" si="3"/>
        <v>104.90951009554874</v>
      </c>
      <c r="S28" s="10">
        <f t="shared" si="4"/>
        <v>2.5909005558342961E-2</v>
      </c>
      <c r="T28" s="11">
        <f t="shared" si="5"/>
        <v>157503117.30820537</v>
      </c>
      <c r="U28" s="9">
        <f t="shared" si="6"/>
        <v>-4080749.1417946219</v>
      </c>
      <c r="V28" s="9" t="str">
        <f t="shared" si="7"/>
        <v/>
      </c>
      <c r="W28" s="9" t="str">
        <f t="shared" si="8"/>
        <v>0</v>
      </c>
      <c r="X28" s="42">
        <v>1.0174000000000001</v>
      </c>
      <c r="Y28" s="43">
        <f t="shared" si="9"/>
        <v>4807310.1464810446</v>
      </c>
      <c r="Z28" s="43" t="b">
        <f>'Small College Data'!K7</f>
        <v>0</v>
      </c>
      <c r="AA28" s="43">
        <f t="shared" si="10"/>
        <v>4807310.1464810446</v>
      </c>
      <c r="AB28" s="44">
        <f t="shared" si="11"/>
        <v>7.6568304358550984E-2</v>
      </c>
      <c r="AC28" s="9">
        <f t="shared" si="12"/>
        <v>2297049.1307565295</v>
      </c>
      <c r="AD28" s="9">
        <f t="shared" si="13"/>
        <v>2297049.1307565295</v>
      </c>
      <c r="AE28" s="9">
        <f t="shared" si="14"/>
        <v>0</v>
      </c>
      <c r="AF28" s="13">
        <f t="shared" si="15"/>
        <v>59.053445972690724</v>
      </c>
      <c r="AL28" s="26">
        <v>26</v>
      </c>
      <c r="AM28" s="21">
        <v>2</v>
      </c>
      <c r="AN28" s="21" t="s">
        <v>80</v>
      </c>
      <c r="AO28" s="23" t="s">
        <v>31</v>
      </c>
      <c r="AP28" s="29">
        <f t="shared" si="16"/>
        <v>38897.800000000003</v>
      </c>
      <c r="AQ28" s="13">
        <f t="shared" si="17"/>
        <v>4154.0618351166386</v>
      </c>
      <c r="AR28" s="9">
        <f t="shared" si="19"/>
        <v>163880915.58075652</v>
      </c>
      <c r="AS28" s="13">
        <f t="shared" si="18"/>
        <v>4213.1152810893291</v>
      </c>
      <c r="AT28" s="23"/>
    </row>
    <row r="29" spans="1:46">
      <c r="A29" s="4">
        <v>27</v>
      </c>
      <c r="B29" s="23">
        <v>7</v>
      </c>
      <c r="C29" s="23">
        <v>28</v>
      </c>
      <c r="D29" s="23" t="s">
        <v>32</v>
      </c>
      <c r="E29" s="37">
        <f t="shared" si="0"/>
        <v>52766.400000000001</v>
      </c>
      <c r="F29" s="82">
        <f>'FTE Data'!Q35</f>
        <v>30430.400000000001</v>
      </c>
      <c r="G29" s="82">
        <v>7351</v>
      </c>
      <c r="H29" s="83">
        <v>1480</v>
      </c>
      <c r="I29" s="82">
        <v>764</v>
      </c>
      <c r="J29" s="84">
        <v>267</v>
      </c>
      <c r="K29" s="85">
        <v>635</v>
      </c>
      <c r="L29" s="86">
        <v>0</v>
      </c>
      <c r="M29" s="16">
        <v>95201363</v>
      </c>
      <c r="N29" s="16">
        <v>85929987.469999999</v>
      </c>
      <c r="O29" s="16">
        <f t="shared" si="1"/>
        <v>181131350.47</v>
      </c>
      <c r="P29" s="8">
        <f t="shared" si="2"/>
        <v>3432.7024483383366</v>
      </c>
      <c r="Q29" s="3">
        <f>'Model Generation'!$M$5*'Outputs Results'!E29^'Model Generation'!$N$5</f>
        <v>3868.11387382984</v>
      </c>
      <c r="R29" s="9">
        <f t="shared" si="3"/>
        <v>-435.41142549150345</v>
      </c>
      <c r="S29" s="10">
        <f t="shared" si="4"/>
        <v>-0.11256427284556654</v>
      </c>
      <c r="T29" s="11">
        <f t="shared" si="5"/>
        <v>204106443.91205487</v>
      </c>
      <c r="U29" s="9">
        <f t="shared" si="6"/>
        <v>22975093.442054868</v>
      </c>
      <c r="V29" s="9">
        <f t="shared" si="7"/>
        <v>22975093.442054868</v>
      </c>
      <c r="W29" s="9">
        <f t="shared" si="8"/>
        <v>6585157.1437398884</v>
      </c>
      <c r="X29" s="42">
        <v>1.0033449924908819</v>
      </c>
      <c r="Y29" s="43">
        <f t="shared" si="9"/>
        <v>6143675.353028439</v>
      </c>
      <c r="Z29" s="43" t="b">
        <f>'Small College Data'!K33</f>
        <v>0</v>
      </c>
      <c r="AA29" s="43">
        <f t="shared" si="10"/>
        <v>6143675.353028439</v>
      </c>
      <c r="AB29" s="44">
        <f t="shared" si="11"/>
        <v>9.7853225603750732E-2</v>
      </c>
      <c r="AC29" s="9">
        <f t="shared" si="12"/>
        <v>2935596.7681125221</v>
      </c>
      <c r="AD29" s="9">
        <f t="shared" si="13"/>
        <v>9520753.9118524101</v>
      </c>
      <c r="AE29" s="9">
        <f t="shared" si="14"/>
        <v>124.79830239963098</v>
      </c>
      <c r="AF29" s="13">
        <f t="shared" si="15"/>
        <v>55.633826982938423</v>
      </c>
      <c r="AL29" s="21">
        <v>27</v>
      </c>
      <c r="AM29" s="21">
        <v>28</v>
      </c>
      <c r="AN29" s="21" t="s">
        <v>84</v>
      </c>
      <c r="AO29" s="23" t="s">
        <v>32</v>
      </c>
      <c r="AP29" s="29">
        <f t="shared" si="16"/>
        <v>52766.400000000001</v>
      </c>
      <c r="AQ29" s="13">
        <f t="shared" si="17"/>
        <v>3432.7024483383366</v>
      </c>
      <c r="AR29" s="9">
        <f t="shared" si="19"/>
        <v>190652104.38185242</v>
      </c>
      <c r="AS29" s="13">
        <f t="shared" si="18"/>
        <v>3613.1345777209058</v>
      </c>
      <c r="AT29" s="23"/>
    </row>
    <row r="30" spans="1:46" ht="15" thickBot="1">
      <c r="A30" s="4">
        <v>28</v>
      </c>
      <c r="B30" s="23">
        <v>7</v>
      </c>
      <c r="C30" s="23">
        <v>15</v>
      </c>
      <c r="D30" s="23" t="s">
        <v>33</v>
      </c>
      <c r="E30" s="38">
        <f t="shared" si="0"/>
        <v>69038.8</v>
      </c>
      <c r="F30" s="93">
        <f>'FTE Data'!Q22</f>
        <v>40272.800000000003</v>
      </c>
      <c r="G30" s="93">
        <v>8584</v>
      </c>
      <c r="H30" s="94">
        <v>1814</v>
      </c>
      <c r="I30" s="95">
        <v>1386</v>
      </c>
      <c r="J30" s="96">
        <v>283</v>
      </c>
      <c r="K30" s="97">
        <v>1568</v>
      </c>
      <c r="L30" s="98">
        <v>147</v>
      </c>
      <c r="M30" s="16">
        <v>178905947</v>
      </c>
      <c r="N30" s="16">
        <v>147712402</v>
      </c>
      <c r="O30" s="16">
        <f t="shared" si="1"/>
        <v>326618349</v>
      </c>
      <c r="P30" s="8">
        <f t="shared" si="2"/>
        <v>4730.9389647560502</v>
      </c>
      <c r="Q30" s="3">
        <f>'Model Generation'!$M$5*'Outputs Results'!E30^'Model Generation'!$N$5</f>
        <v>3715.2572088739726</v>
      </c>
      <c r="R30" s="9">
        <f t="shared" si="3"/>
        <v>1015.6817558820776</v>
      </c>
      <c r="S30" s="10">
        <f t="shared" si="4"/>
        <v>0.27338127585247657</v>
      </c>
      <c r="T30" s="11">
        <f t="shared" si="5"/>
        <v>256496899.39200842</v>
      </c>
      <c r="U30" s="9">
        <f t="shared" si="6"/>
        <v>-70121449.607991576</v>
      </c>
      <c r="V30" s="9" t="str">
        <f t="shared" si="7"/>
        <v/>
      </c>
      <c r="W30" s="9" t="str">
        <f t="shared" si="8"/>
        <v>0</v>
      </c>
      <c r="X30" s="42">
        <v>1.0146999999999999</v>
      </c>
      <c r="Y30" s="43">
        <f t="shared" si="9"/>
        <v>7808022.1143921278</v>
      </c>
      <c r="Z30" s="43" t="b">
        <f>'Small College Data'!K20</f>
        <v>0</v>
      </c>
      <c r="AA30" s="43">
        <f t="shared" si="10"/>
        <v>7808022.1143921278</v>
      </c>
      <c r="AB30" s="44">
        <f t="shared" si="11"/>
        <v>0.12436206433044428</v>
      </c>
      <c r="AC30" s="9">
        <f t="shared" si="12"/>
        <v>3730861.9299133285</v>
      </c>
      <c r="AD30" s="9">
        <f t="shared" si="13"/>
        <v>3730861.9299133285</v>
      </c>
      <c r="AE30" s="9">
        <f t="shared" si="14"/>
        <v>0</v>
      </c>
      <c r="AF30" s="13">
        <f t="shared" si="15"/>
        <v>54.040075000048212</v>
      </c>
      <c r="AL30" s="23">
        <v>28</v>
      </c>
      <c r="AM30" s="21">
        <v>15</v>
      </c>
      <c r="AN30" s="21" t="s">
        <v>75</v>
      </c>
      <c r="AO30" s="23" t="s">
        <v>33</v>
      </c>
      <c r="AP30" s="29">
        <f t="shared" si="16"/>
        <v>69038.8</v>
      </c>
      <c r="AQ30" s="13">
        <f t="shared" si="17"/>
        <v>4730.9389647560502</v>
      </c>
      <c r="AR30" s="9">
        <f t="shared" si="19"/>
        <v>330349210.92991334</v>
      </c>
      <c r="AS30" s="13">
        <f t="shared" si="18"/>
        <v>4784.9790397560982</v>
      </c>
    </row>
    <row r="31" spans="1:46">
      <c r="A31" s="23"/>
      <c r="B31" s="23"/>
      <c r="C31" s="23"/>
      <c r="D31" s="23" t="s">
        <v>151</v>
      </c>
      <c r="E31" s="75">
        <f>SUM(G31:L31)</f>
        <v>101861</v>
      </c>
      <c r="F31" s="75">
        <f t="shared" ref="F31:O31" si="20">SUM(F3:F30)</f>
        <v>271915.8</v>
      </c>
      <c r="G31" s="75">
        <f t="shared" si="20"/>
        <v>54545</v>
      </c>
      <c r="H31" s="75">
        <f t="shared" si="20"/>
        <v>15062</v>
      </c>
      <c r="I31" s="75">
        <f t="shared" si="20"/>
        <v>10620</v>
      </c>
      <c r="J31" s="75">
        <f t="shared" si="20"/>
        <v>8008</v>
      </c>
      <c r="K31" s="75">
        <f t="shared" si="20"/>
        <v>12594</v>
      </c>
      <c r="L31" s="75">
        <f t="shared" si="20"/>
        <v>1032</v>
      </c>
      <c r="M31" s="3">
        <f t="shared" si="20"/>
        <v>1293398723</v>
      </c>
      <c r="N31" s="3">
        <f t="shared" si="20"/>
        <v>797992123.93000007</v>
      </c>
      <c r="O31" s="3">
        <f t="shared" si="20"/>
        <v>2091390846.9300003</v>
      </c>
      <c r="P31" s="13"/>
      <c r="Q31" s="23"/>
      <c r="R31" s="23"/>
      <c r="S31" s="23"/>
      <c r="T31" s="9">
        <f>SUM(T3:T30)</f>
        <v>2097100920.1563144</v>
      </c>
      <c r="U31" s="9"/>
      <c r="V31" s="9">
        <f>SUM(V3:V30)</f>
        <v>104667631.79932268</v>
      </c>
      <c r="W31" s="9">
        <f>SUM(W3:W30)</f>
        <v>30000000</v>
      </c>
      <c r="X31" s="43"/>
      <c r="Y31" s="43">
        <f>SUM(Y3:Y30)</f>
        <v>62784597.187493742</v>
      </c>
      <c r="Z31" s="43">
        <f>SUM(Z3:Z30)</f>
        <v>12664205.698217133</v>
      </c>
      <c r="AA31" s="43">
        <f>SUM(AA3:AA30)</f>
        <v>75448802.885710865</v>
      </c>
      <c r="AB31" s="44">
        <f t="shared" si="11"/>
        <v>1</v>
      </c>
      <c r="AC31" s="9">
        <f>SUM(AC3:AC30)</f>
        <v>30000000</v>
      </c>
      <c r="AD31" s="9">
        <f>SUM(AD3:AD30)</f>
        <v>60000000</v>
      </c>
      <c r="AE31" s="23"/>
      <c r="AF31" s="23"/>
      <c r="AR31" s="9"/>
    </row>
    <row r="32" spans="1:46">
      <c r="A32" s="23"/>
      <c r="B32" s="23"/>
      <c r="C32" s="23"/>
      <c r="D32" s="24" t="s">
        <v>152</v>
      </c>
      <c r="E32" s="29">
        <f>SUM(E3:E30)-F31</f>
        <v>207770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U32" s="23"/>
      <c r="W32" s="12"/>
      <c r="X32" s="12"/>
      <c r="Y32" s="12"/>
      <c r="Z32" s="12"/>
      <c r="AA32" s="12"/>
      <c r="AB32" s="12"/>
      <c r="AC32" s="12"/>
      <c r="AD32" s="12"/>
      <c r="AE32" s="23"/>
      <c r="AF32" s="23"/>
    </row>
    <row r="33" spans="4:43">
      <c r="D33" s="24" t="s">
        <v>198</v>
      </c>
      <c r="E33" s="29">
        <f>SUM(E3:E30)</f>
        <v>479685.8</v>
      </c>
      <c r="X33" s="39">
        <v>0.03</v>
      </c>
      <c r="AP33" s="25"/>
      <c r="AQ33" s="25"/>
    </row>
    <row r="34" spans="4:43">
      <c r="M34" s="25" t="s">
        <v>60</v>
      </c>
      <c r="N34" s="25"/>
      <c r="O34" s="25"/>
      <c r="X34" s="40" t="s">
        <v>105</v>
      </c>
      <c r="AN34" s="23">
        <v>16</v>
      </c>
      <c r="AO34" s="23" t="s">
        <v>6</v>
      </c>
      <c r="AP34" s="72"/>
      <c r="AQ34" s="73"/>
    </row>
    <row r="35" spans="4:43">
      <c r="M35" s="25" t="s">
        <v>61</v>
      </c>
      <c r="N35" s="25"/>
      <c r="O35" s="25"/>
      <c r="AN35" s="21">
        <v>8</v>
      </c>
      <c r="AO35" s="23" t="s">
        <v>7</v>
      </c>
      <c r="AP35" s="72"/>
      <c r="AQ35" s="73"/>
    </row>
    <row r="36" spans="4:43">
      <c r="M36" s="25" t="s">
        <v>62</v>
      </c>
      <c r="N36" s="25"/>
      <c r="O36" s="25"/>
      <c r="AD36" s="72"/>
      <c r="AN36" s="23">
        <v>4</v>
      </c>
      <c r="AO36" s="23" t="s">
        <v>8</v>
      </c>
      <c r="AP36" s="72"/>
      <c r="AQ36" s="73"/>
    </row>
    <row r="37" spans="4:43">
      <c r="M37" s="25"/>
      <c r="N37" s="25"/>
      <c r="O37" s="25"/>
      <c r="AD37" s="72"/>
      <c r="AN37" s="28">
        <v>12</v>
      </c>
      <c r="AO37" s="23" t="s">
        <v>9</v>
      </c>
      <c r="AP37" s="72"/>
      <c r="AQ37" s="73"/>
    </row>
    <row r="38" spans="4:43">
      <c r="M38" s="25"/>
      <c r="N38" s="25"/>
      <c r="O38" s="25"/>
      <c r="AD38" s="72"/>
      <c r="AN38" s="23">
        <v>26</v>
      </c>
      <c r="AO38" s="23" t="s">
        <v>10</v>
      </c>
      <c r="AP38" s="72"/>
      <c r="AQ38" s="73"/>
    </row>
    <row r="39" spans="4:43">
      <c r="G39" s="21" t="s">
        <v>91</v>
      </c>
      <c r="H39" s="21" t="s">
        <v>92</v>
      </c>
      <c r="I39" s="21" t="s">
        <v>93</v>
      </c>
      <c r="J39" t="s">
        <v>94</v>
      </c>
      <c r="AD39" s="72"/>
      <c r="AN39" s="23">
        <v>9</v>
      </c>
      <c r="AO39" s="23" t="s">
        <v>11</v>
      </c>
      <c r="AP39" s="72"/>
      <c r="AQ39" s="73"/>
    </row>
    <row r="40" spans="4:43">
      <c r="AD40" s="72"/>
      <c r="AN40" s="21">
        <v>13</v>
      </c>
      <c r="AO40" s="23" t="s">
        <v>12</v>
      </c>
      <c r="AP40" s="72"/>
      <c r="AQ40" s="73"/>
    </row>
    <row r="41" spans="4:43">
      <c r="AD41" s="72"/>
      <c r="AN41" s="26">
        <v>17</v>
      </c>
      <c r="AO41" s="23" t="s">
        <v>13</v>
      </c>
      <c r="AP41" s="72"/>
      <c r="AQ41" s="73"/>
    </row>
    <row r="42" spans="4:43">
      <c r="AD42" s="72"/>
      <c r="AN42" s="23">
        <v>22</v>
      </c>
      <c r="AO42" s="23" t="s">
        <v>14</v>
      </c>
      <c r="AP42" s="72"/>
      <c r="AQ42" s="73"/>
    </row>
    <row r="43" spans="4:43">
      <c r="AD43" s="72"/>
      <c r="AN43" s="21">
        <v>3</v>
      </c>
      <c r="AO43" s="23" t="s">
        <v>15</v>
      </c>
      <c r="AP43" s="72"/>
      <c r="AQ43" s="73"/>
    </row>
    <row r="44" spans="4:43">
      <c r="AD44" s="72"/>
      <c r="AN44" s="23">
        <v>21</v>
      </c>
      <c r="AO44" s="23" t="s">
        <v>16</v>
      </c>
      <c r="AP44" s="72"/>
      <c r="AQ44" s="73"/>
    </row>
    <row r="45" spans="4:43">
      <c r="AD45" s="72"/>
      <c r="AN45" s="26">
        <v>20</v>
      </c>
      <c r="AO45" s="23" t="s">
        <v>17</v>
      </c>
      <c r="AP45" s="72"/>
      <c r="AQ45" s="73"/>
    </row>
    <row r="46" spans="4:43">
      <c r="AD46" s="72"/>
      <c r="AN46" s="23">
        <v>14</v>
      </c>
      <c r="AO46" s="23" t="s">
        <v>18</v>
      </c>
      <c r="AP46" s="72"/>
      <c r="AQ46" s="73"/>
    </row>
    <row r="47" spans="4:43">
      <c r="AD47" s="72"/>
      <c r="AN47" s="23">
        <v>19</v>
      </c>
      <c r="AO47" s="23" t="s">
        <v>19</v>
      </c>
      <c r="AP47" s="72"/>
      <c r="AQ47" s="73"/>
    </row>
    <row r="48" spans="4:43">
      <c r="AD48" s="72"/>
      <c r="AN48" s="21">
        <v>27</v>
      </c>
      <c r="AO48" s="23" t="s">
        <v>20</v>
      </c>
      <c r="AP48" s="72"/>
      <c r="AQ48" s="73"/>
    </row>
    <row r="49" spans="30:43">
      <c r="AD49" s="72"/>
      <c r="AN49" s="26">
        <v>24</v>
      </c>
      <c r="AO49" s="23" t="s">
        <v>21</v>
      </c>
      <c r="AP49" s="72"/>
      <c r="AQ49" s="73"/>
    </row>
    <row r="50" spans="30:43">
      <c r="AD50" s="72"/>
      <c r="AN50" s="23">
        <v>6</v>
      </c>
      <c r="AO50" s="23" t="s">
        <v>22</v>
      </c>
      <c r="AP50" s="72"/>
      <c r="AQ50" s="73"/>
    </row>
    <row r="51" spans="30:43">
      <c r="AD51" s="72"/>
      <c r="AN51" s="21">
        <v>5</v>
      </c>
      <c r="AO51" s="23" t="s">
        <v>23</v>
      </c>
      <c r="AP51" s="72"/>
      <c r="AQ51" s="73"/>
    </row>
    <row r="52" spans="30:43">
      <c r="AD52" s="72"/>
      <c r="AN52" s="23">
        <v>1</v>
      </c>
      <c r="AO52" s="23" t="s">
        <v>24</v>
      </c>
      <c r="AP52" s="72"/>
      <c r="AQ52" s="73"/>
    </row>
    <row r="53" spans="30:43">
      <c r="AD53" s="72"/>
      <c r="AN53" s="23">
        <v>11</v>
      </c>
      <c r="AO53" s="23" t="s">
        <v>25</v>
      </c>
      <c r="AP53" s="72"/>
      <c r="AQ53" s="73"/>
    </row>
    <row r="54" spans="30:43">
      <c r="AD54" s="72"/>
      <c r="AN54" s="23">
        <v>25</v>
      </c>
      <c r="AO54" s="23" t="s">
        <v>26</v>
      </c>
      <c r="AP54" s="72"/>
      <c r="AQ54" s="73"/>
    </row>
    <row r="55" spans="30:43">
      <c r="AD55" s="72"/>
      <c r="AN55" s="23">
        <v>7</v>
      </c>
      <c r="AO55" s="23" t="s">
        <v>27</v>
      </c>
      <c r="AP55" s="72"/>
      <c r="AQ55" s="73"/>
    </row>
    <row r="56" spans="30:43">
      <c r="AD56" s="72"/>
      <c r="AN56" s="21">
        <v>23</v>
      </c>
      <c r="AO56" s="23" t="s">
        <v>28</v>
      </c>
      <c r="AP56" s="72"/>
      <c r="AQ56" s="73"/>
    </row>
    <row r="57" spans="30:43">
      <c r="AD57" s="72"/>
      <c r="AN57" s="23">
        <v>10</v>
      </c>
      <c r="AO57" s="23" t="s">
        <v>29</v>
      </c>
      <c r="AP57" s="72"/>
      <c r="AQ57" s="73"/>
    </row>
    <row r="58" spans="30:43">
      <c r="AD58" s="72"/>
      <c r="AN58" s="21">
        <v>18</v>
      </c>
      <c r="AO58" s="23" t="s">
        <v>30</v>
      </c>
      <c r="AP58" s="72"/>
      <c r="AQ58" s="73"/>
    </row>
    <row r="59" spans="30:43">
      <c r="AD59" s="72"/>
      <c r="AN59" s="23">
        <v>2</v>
      </c>
      <c r="AO59" s="23" t="s">
        <v>31</v>
      </c>
      <c r="AP59" s="72"/>
      <c r="AQ59" s="73"/>
    </row>
    <row r="60" spans="30:43">
      <c r="AD60" s="72"/>
      <c r="AN60" s="23">
        <v>28</v>
      </c>
      <c r="AO60" s="23" t="s">
        <v>32</v>
      </c>
      <c r="AP60" s="72"/>
      <c r="AQ60" s="73"/>
    </row>
    <row r="61" spans="30:43">
      <c r="AD61" s="72"/>
      <c r="AN61" s="21">
        <v>15</v>
      </c>
      <c r="AO61" s="23" t="s">
        <v>33</v>
      </c>
      <c r="AP61" s="72"/>
      <c r="AQ61" s="73"/>
    </row>
    <row r="62" spans="30:43">
      <c r="AD62" s="72"/>
    </row>
    <row r="63" spans="30:43">
      <c r="AD63" s="72"/>
    </row>
  </sheetData>
  <autoFilter ref="A2:AF31">
    <sortState ref="A3:AF36">
      <sortCondition ref="A2:A31"/>
    </sortState>
  </autoFilter>
  <sortState ref="AN33:AP60">
    <sortCondition ref="AN33:AN6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5"/>
  <sheetViews>
    <sheetView workbookViewId="0">
      <selection activeCell="K8" sqref="K8"/>
    </sheetView>
  </sheetViews>
  <sheetFormatPr defaultColWidth="9.109375" defaultRowHeight="14.4"/>
  <cols>
    <col min="1" max="1" width="26.109375" style="21" bestFit="1" customWidth="1"/>
    <col min="2" max="2" width="13.88671875" style="21" bestFit="1" customWidth="1"/>
    <col min="3" max="3" width="12.109375" style="21" bestFit="1" customWidth="1"/>
    <col min="4" max="4" width="17.109375" style="21" customWidth="1"/>
    <col min="5" max="5" width="9.109375" style="21"/>
    <col min="6" max="6" width="13" style="21" customWidth="1"/>
    <col min="7" max="7" width="12.44140625" style="21" customWidth="1"/>
    <col min="8" max="8" width="4.6640625" style="21" customWidth="1"/>
    <col min="9" max="9" width="8.33203125" style="21" customWidth="1"/>
    <col min="10" max="10" width="4.6640625" style="21" customWidth="1"/>
    <col min="11" max="11" width="16.44140625" style="21" customWidth="1"/>
    <col min="12" max="16384" width="9.109375" style="21"/>
  </cols>
  <sheetData>
    <row r="3" spans="1:12" ht="15" thickBot="1"/>
    <row r="4" spans="1:12" ht="15.75" customHeight="1">
      <c r="A4" s="46"/>
      <c r="B4" s="125" t="s">
        <v>107</v>
      </c>
      <c r="C4" s="125"/>
      <c r="D4" s="47"/>
      <c r="E4" s="48"/>
      <c r="F4" s="48"/>
      <c r="G4" s="48"/>
      <c r="H4" s="48"/>
      <c r="I4" s="48"/>
      <c r="J4" s="48"/>
      <c r="K4" s="48"/>
      <c r="L4" s="49"/>
    </row>
    <row r="5" spans="1:12" ht="39.6">
      <c r="A5" s="50" t="s">
        <v>108</v>
      </c>
      <c r="B5" s="51" t="s">
        <v>109</v>
      </c>
      <c r="C5" s="51" t="s">
        <v>110</v>
      </c>
      <c r="D5" s="52" t="s">
        <v>111</v>
      </c>
      <c r="E5" s="53"/>
      <c r="F5" s="52" t="s">
        <v>112</v>
      </c>
      <c r="G5" s="52" t="s">
        <v>113</v>
      </c>
      <c r="H5" s="53"/>
      <c r="I5" s="54" t="s">
        <v>114</v>
      </c>
      <c r="J5" s="53"/>
      <c r="K5" s="54" t="s">
        <v>115</v>
      </c>
      <c r="L5" s="55" t="s">
        <v>116</v>
      </c>
    </row>
    <row r="6" spans="1:12">
      <c r="A6" s="56" t="s">
        <v>117</v>
      </c>
      <c r="B6" s="57">
        <v>51592489.771547981</v>
      </c>
      <c r="C6" s="57">
        <v>5668102.7391714836</v>
      </c>
      <c r="D6" s="57">
        <v>57260592.510719463</v>
      </c>
      <c r="E6" s="53"/>
      <c r="F6" s="58">
        <v>9887.9666666666653</v>
      </c>
      <c r="G6" s="59">
        <f>F6/$F$34</f>
        <v>3.3644567043071068E-2</v>
      </c>
      <c r="H6" s="53"/>
      <c r="I6" s="60">
        <v>7.0000000000000007E-2</v>
      </c>
      <c r="J6" s="53"/>
      <c r="K6" s="61" t="b">
        <f>IF(G6&lt;2%, D6*$I$6)</f>
        <v>0</v>
      </c>
      <c r="L6" s="62">
        <f>K6/$K$34</f>
        <v>0</v>
      </c>
    </row>
    <row r="7" spans="1:12">
      <c r="A7" s="56" t="s">
        <v>118</v>
      </c>
      <c r="B7" s="57">
        <v>107896324</v>
      </c>
      <c r="C7" s="57">
        <v>19831825</v>
      </c>
      <c r="D7" s="57">
        <v>127728149</v>
      </c>
      <c r="E7" s="53"/>
      <c r="F7" s="58">
        <v>24457.233333333334</v>
      </c>
      <c r="G7" s="59">
        <f t="shared" ref="G7:G33" si="0">F7/$F$34</f>
        <v>8.3217617363667548E-2</v>
      </c>
      <c r="H7" s="53"/>
      <c r="I7" s="53"/>
      <c r="J7" s="53"/>
      <c r="K7" s="61" t="b">
        <f t="shared" ref="K7:K33" si="1">IF(G7&lt;2%, D7*$I$6)</f>
        <v>0</v>
      </c>
      <c r="L7" s="62">
        <f t="shared" ref="L7:L33" si="2">K7/$K$34</f>
        <v>0</v>
      </c>
    </row>
    <row r="8" spans="1:12">
      <c r="A8" s="56" t="s">
        <v>119</v>
      </c>
      <c r="B8" s="57">
        <v>21808874.350000001</v>
      </c>
      <c r="C8" s="57">
        <v>7173432.3100000005</v>
      </c>
      <c r="D8" s="57">
        <v>28982306.660000004</v>
      </c>
      <c r="E8" s="53"/>
      <c r="F8" s="58">
        <v>4504</v>
      </c>
      <c r="G8" s="59">
        <f t="shared" si="0"/>
        <v>1.5325206391808774E-2</v>
      </c>
      <c r="H8" s="53"/>
      <c r="I8" s="53"/>
      <c r="J8" s="53"/>
      <c r="K8" s="61">
        <f t="shared" si="1"/>
        <v>2028761.4662000004</v>
      </c>
      <c r="L8" s="62">
        <f t="shared" si="2"/>
        <v>0.16019650300575972</v>
      </c>
    </row>
    <row r="9" spans="1:12">
      <c r="A9" s="56" t="s">
        <v>120</v>
      </c>
      <c r="B9" s="57">
        <v>10498264.68</v>
      </c>
      <c r="C9" s="57">
        <v>1264004.81</v>
      </c>
      <c r="D9" s="57">
        <v>11762269.49</v>
      </c>
      <c r="E9" s="53"/>
      <c r="F9" s="58">
        <v>1337.9</v>
      </c>
      <c r="G9" s="59">
        <f t="shared" si="0"/>
        <v>4.5523076446716167E-3</v>
      </c>
      <c r="H9" s="53"/>
      <c r="I9" s="53"/>
      <c r="J9" s="53"/>
      <c r="K9" s="61">
        <f t="shared" si="1"/>
        <v>823358.86430000013</v>
      </c>
      <c r="L9" s="62">
        <f t="shared" si="2"/>
        <v>6.5014647102258655E-2</v>
      </c>
    </row>
    <row r="10" spans="1:12">
      <c r="A10" s="56" t="s">
        <v>121</v>
      </c>
      <c r="B10" s="57">
        <v>51510790.189999998</v>
      </c>
      <c r="C10" s="57">
        <v>4857831.4000000004</v>
      </c>
      <c r="D10" s="57">
        <v>56368621.589999996</v>
      </c>
      <c r="E10" s="53"/>
      <c r="F10" s="58">
        <v>10275.6</v>
      </c>
      <c r="G10" s="59">
        <f t="shared" si="0"/>
        <v>3.4963519271685221E-2</v>
      </c>
      <c r="H10" s="53"/>
      <c r="I10" s="53"/>
      <c r="J10" s="53"/>
      <c r="K10" s="61" t="b">
        <f t="shared" si="1"/>
        <v>0</v>
      </c>
      <c r="L10" s="62">
        <f t="shared" si="2"/>
        <v>0</v>
      </c>
    </row>
    <row r="11" spans="1:12">
      <c r="A11" s="56" t="s">
        <v>122</v>
      </c>
      <c r="B11" s="57">
        <v>46523745.490000002</v>
      </c>
      <c r="C11" s="57">
        <v>9685810</v>
      </c>
      <c r="D11" s="57">
        <v>56209555.490000002</v>
      </c>
      <c r="E11" s="53"/>
      <c r="F11" s="58">
        <v>9970.9666666666672</v>
      </c>
      <c r="G11" s="59">
        <f t="shared" si="0"/>
        <v>3.3926980926401472E-2</v>
      </c>
      <c r="H11" s="53"/>
      <c r="I11" s="53"/>
      <c r="J11" s="53"/>
      <c r="K11" s="61" t="b">
        <f t="shared" si="1"/>
        <v>0</v>
      </c>
      <c r="L11" s="62">
        <f t="shared" si="2"/>
        <v>0</v>
      </c>
    </row>
    <row r="12" spans="1:12">
      <c r="A12" s="56" t="s">
        <v>123</v>
      </c>
      <c r="B12" s="57">
        <v>92400503.909999996</v>
      </c>
      <c r="C12" s="57">
        <v>11572810.300000001</v>
      </c>
      <c r="D12" s="57">
        <v>103973314.20999999</v>
      </c>
      <c r="E12" s="53"/>
      <c r="F12" s="58">
        <v>15595.366666666667</v>
      </c>
      <c r="G12" s="59">
        <f t="shared" si="0"/>
        <v>5.3064434485479907E-2</v>
      </c>
      <c r="H12" s="53"/>
      <c r="I12" s="53"/>
      <c r="J12" s="53"/>
      <c r="K12" s="61" t="b">
        <f t="shared" si="1"/>
        <v>0</v>
      </c>
      <c r="L12" s="62">
        <f t="shared" si="2"/>
        <v>0</v>
      </c>
    </row>
    <row r="13" spans="1:12">
      <c r="A13" s="56" t="s">
        <v>124</v>
      </c>
      <c r="B13" s="57">
        <v>7091812.615439727</v>
      </c>
      <c r="C13" s="57">
        <v>864755.8108049999</v>
      </c>
      <c r="D13" s="57">
        <v>7956568.4262447264</v>
      </c>
      <c r="E13" s="53"/>
      <c r="F13" s="58">
        <v>789.36666666666667</v>
      </c>
      <c r="G13" s="59">
        <f t="shared" si="0"/>
        <v>2.6858807916253966E-3</v>
      </c>
      <c r="H13" s="53"/>
      <c r="I13" s="53"/>
      <c r="J13" s="53"/>
      <c r="K13" s="61">
        <f t="shared" si="1"/>
        <v>556959.78983713093</v>
      </c>
      <c r="L13" s="62">
        <f t="shared" si="2"/>
        <v>4.3979054281749363E-2</v>
      </c>
    </row>
    <row r="14" spans="1:12">
      <c r="A14" s="56" t="s">
        <v>125</v>
      </c>
      <c r="B14" s="57">
        <v>21834549</v>
      </c>
      <c r="C14" s="57">
        <v>2143003</v>
      </c>
      <c r="D14" s="57">
        <v>23977552</v>
      </c>
      <c r="E14" s="53"/>
      <c r="F14" s="58">
        <v>3067.4</v>
      </c>
      <c r="G14" s="59">
        <f t="shared" si="0"/>
        <v>1.0437064406357513E-2</v>
      </c>
      <c r="H14" s="53"/>
      <c r="I14" s="53"/>
      <c r="J14" s="53"/>
      <c r="K14" s="61">
        <f t="shared" si="1"/>
        <v>1678428.6400000001</v>
      </c>
      <c r="L14" s="62">
        <f t="shared" si="2"/>
        <v>0.13253327370040185</v>
      </c>
    </row>
    <row r="15" spans="1:12">
      <c r="A15" s="56" t="s">
        <v>126</v>
      </c>
      <c r="B15" s="57">
        <v>79202690.699999988</v>
      </c>
      <c r="C15" s="57">
        <v>12367724.680000002</v>
      </c>
      <c r="D15" s="57">
        <v>91570415.379999995</v>
      </c>
      <c r="E15" s="53"/>
      <c r="F15" s="58">
        <v>19659.066666666666</v>
      </c>
      <c r="G15" s="59">
        <f t="shared" si="0"/>
        <v>6.6891486264874511E-2</v>
      </c>
      <c r="H15" s="53"/>
      <c r="I15" s="53"/>
      <c r="J15" s="53"/>
      <c r="K15" s="61" t="b">
        <f t="shared" si="1"/>
        <v>0</v>
      </c>
      <c r="L15" s="62">
        <f t="shared" si="2"/>
        <v>0</v>
      </c>
    </row>
    <row r="16" spans="1:12">
      <c r="A16" s="56" t="s">
        <v>127</v>
      </c>
      <c r="B16" s="57">
        <v>63616118.468254998</v>
      </c>
      <c r="C16" s="57">
        <v>5452218.3877450004</v>
      </c>
      <c r="D16" s="57">
        <v>69068336.856000006</v>
      </c>
      <c r="E16" s="53"/>
      <c r="F16" s="58">
        <v>11145.966666666667</v>
      </c>
      <c r="G16" s="59">
        <f t="shared" si="0"/>
        <v>3.7925008792825829E-2</v>
      </c>
      <c r="H16" s="53"/>
      <c r="I16" s="53"/>
      <c r="J16" s="53"/>
      <c r="K16" s="61" t="b">
        <f t="shared" si="1"/>
        <v>0</v>
      </c>
      <c r="L16" s="62">
        <f t="shared" si="2"/>
        <v>0</v>
      </c>
    </row>
    <row r="17" spans="1:12">
      <c r="A17" s="56" t="s">
        <v>128</v>
      </c>
      <c r="B17" s="57">
        <v>14968518.09</v>
      </c>
      <c r="C17" s="57">
        <v>1497978.51</v>
      </c>
      <c r="D17" s="57">
        <v>16466496.6</v>
      </c>
      <c r="E17" s="53"/>
      <c r="F17" s="58">
        <v>2190.0666666666666</v>
      </c>
      <c r="G17" s="59">
        <f t="shared" si="0"/>
        <v>7.4518702660939908E-3</v>
      </c>
      <c r="H17" s="53"/>
      <c r="I17" s="53"/>
      <c r="J17" s="53"/>
      <c r="K17" s="61">
        <f t="shared" si="1"/>
        <v>1152654.7620000001</v>
      </c>
      <c r="L17" s="62">
        <f t="shared" si="2"/>
        <v>9.1016743526384045E-2</v>
      </c>
    </row>
    <row r="18" spans="1:12">
      <c r="A18" s="56" t="s">
        <v>129</v>
      </c>
      <c r="B18" s="57">
        <v>17185414.239999998</v>
      </c>
      <c r="C18" s="57">
        <v>2362876.5300000003</v>
      </c>
      <c r="D18" s="57">
        <v>19548290.77</v>
      </c>
      <c r="E18" s="53"/>
      <c r="F18" s="58">
        <v>3112.6999999999994</v>
      </c>
      <c r="G18" s="59">
        <f t="shared" si="0"/>
        <v>1.0591201140271572E-2</v>
      </c>
      <c r="H18" s="53"/>
      <c r="I18" s="53"/>
      <c r="J18" s="53"/>
      <c r="K18" s="61">
        <f t="shared" si="1"/>
        <v>1368380.3539</v>
      </c>
      <c r="L18" s="62">
        <f t="shared" si="2"/>
        <v>0.10805102084630863</v>
      </c>
    </row>
    <row r="19" spans="1:12">
      <c r="A19" s="56" t="s">
        <v>130</v>
      </c>
      <c r="B19" s="57">
        <v>31980464.313353822</v>
      </c>
      <c r="C19" s="57">
        <v>4241986.1449025841</v>
      </c>
      <c r="D19" s="57">
        <v>36222450.458256409</v>
      </c>
      <c r="E19" s="53"/>
      <c r="F19" s="58">
        <v>6310.8666666666659</v>
      </c>
      <c r="G19" s="59">
        <f t="shared" si="0"/>
        <v>2.1473209186912284E-2</v>
      </c>
      <c r="H19" s="53"/>
      <c r="I19" s="53"/>
      <c r="J19" s="53"/>
      <c r="K19" s="61" t="b">
        <f t="shared" si="1"/>
        <v>0</v>
      </c>
      <c r="L19" s="62">
        <f t="shared" si="2"/>
        <v>0</v>
      </c>
    </row>
    <row r="20" spans="1:12">
      <c r="A20" s="56" t="s">
        <v>131</v>
      </c>
      <c r="B20" s="57">
        <v>221751611.03000003</v>
      </c>
      <c r="C20" s="57">
        <v>42195017.18</v>
      </c>
      <c r="D20" s="57">
        <v>263946628.21000004</v>
      </c>
      <c r="E20" s="53"/>
      <c r="F20" s="58">
        <v>42259.333333333336</v>
      </c>
      <c r="G20" s="59">
        <f t="shared" si="0"/>
        <v>0.14379063173036805</v>
      </c>
      <c r="H20" s="53"/>
      <c r="I20" s="53"/>
      <c r="J20" s="53"/>
      <c r="K20" s="61" t="b">
        <f t="shared" si="1"/>
        <v>0</v>
      </c>
      <c r="L20" s="62">
        <f t="shared" si="2"/>
        <v>0</v>
      </c>
    </row>
    <row r="21" spans="1:12">
      <c r="A21" s="56" t="s">
        <v>132</v>
      </c>
      <c r="B21" s="57">
        <v>6723099.2599999998</v>
      </c>
      <c r="C21" s="57">
        <v>584692.67999999993</v>
      </c>
      <c r="D21" s="57">
        <v>7307791.9399999995</v>
      </c>
      <c r="E21" s="53"/>
      <c r="F21" s="58">
        <v>806.43333333333339</v>
      </c>
      <c r="G21" s="59">
        <f t="shared" si="0"/>
        <v>2.7439514375150213E-3</v>
      </c>
      <c r="H21" s="53"/>
      <c r="I21" s="53"/>
      <c r="J21" s="53"/>
      <c r="K21" s="61">
        <f t="shared" si="1"/>
        <v>511545.43580000004</v>
      </c>
      <c r="L21" s="62">
        <f t="shared" si="2"/>
        <v>4.0393013820994347E-2</v>
      </c>
    </row>
    <row r="22" spans="1:12">
      <c r="A22" s="56" t="s">
        <v>133</v>
      </c>
      <c r="B22" s="57">
        <v>19040456</v>
      </c>
      <c r="C22" s="57">
        <v>2782679</v>
      </c>
      <c r="D22" s="57">
        <v>21823135</v>
      </c>
      <c r="E22" s="53"/>
      <c r="F22" s="58">
        <v>3421.4666666666667</v>
      </c>
      <c r="G22" s="59">
        <f t="shared" si="0"/>
        <v>1.1641803470106718E-2</v>
      </c>
      <c r="H22" s="53"/>
      <c r="I22" s="53"/>
      <c r="J22" s="53"/>
      <c r="K22" s="61">
        <f t="shared" si="1"/>
        <v>1527619.4500000002</v>
      </c>
      <c r="L22" s="62">
        <f t="shared" si="2"/>
        <v>0.12062497138806412</v>
      </c>
    </row>
    <row r="23" spans="1:12">
      <c r="A23" s="56" t="s">
        <v>134</v>
      </c>
      <c r="B23" s="57">
        <v>81481836.270000011</v>
      </c>
      <c r="C23" s="57">
        <v>16089106.51</v>
      </c>
      <c r="D23" s="57">
        <v>97570942.780000016</v>
      </c>
      <c r="E23" s="53"/>
      <c r="F23" s="58">
        <v>18585.899999999998</v>
      </c>
      <c r="G23" s="59">
        <f t="shared" si="0"/>
        <v>6.3239954146873598E-2</v>
      </c>
      <c r="H23" s="53"/>
      <c r="I23" s="53"/>
      <c r="J23" s="53"/>
      <c r="K23" s="61" t="b">
        <f t="shared" si="1"/>
        <v>0</v>
      </c>
      <c r="L23" s="62">
        <f t="shared" si="2"/>
        <v>0</v>
      </c>
    </row>
    <row r="24" spans="1:12">
      <c r="A24" s="56" t="s">
        <v>135</v>
      </c>
      <c r="B24" s="57">
        <v>33530790.280000001</v>
      </c>
      <c r="C24" s="57">
        <v>2357480.2400000002</v>
      </c>
      <c r="D24" s="57">
        <v>35888270.520000003</v>
      </c>
      <c r="E24" s="53"/>
      <c r="F24" s="58">
        <v>6886.6333333333341</v>
      </c>
      <c r="G24" s="59">
        <f t="shared" si="0"/>
        <v>2.3432299551075349E-2</v>
      </c>
      <c r="H24" s="53"/>
      <c r="I24" s="53"/>
      <c r="J24" s="53"/>
      <c r="K24" s="61" t="b">
        <f t="shared" si="1"/>
        <v>0</v>
      </c>
      <c r="L24" s="62">
        <f t="shared" si="2"/>
        <v>0</v>
      </c>
    </row>
    <row r="25" spans="1:12">
      <c r="A25" s="56" t="s">
        <v>136</v>
      </c>
      <c r="B25" s="57">
        <v>35498964.399999999</v>
      </c>
      <c r="C25" s="57">
        <v>1741419.84</v>
      </c>
      <c r="D25" s="57">
        <v>37240384.240000002</v>
      </c>
      <c r="E25" s="53"/>
      <c r="F25" s="58">
        <v>6447.8666666666659</v>
      </c>
      <c r="G25" s="59">
        <f t="shared" si="0"/>
        <v>2.1939362223252826E-2</v>
      </c>
      <c r="H25" s="53"/>
      <c r="I25" s="53"/>
      <c r="J25" s="53"/>
      <c r="K25" s="61" t="b">
        <f t="shared" si="1"/>
        <v>0</v>
      </c>
      <c r="L25" s="62">
        <f t="shared" si="2"/>
        <v>0</v>
      </c>
    </row>
    <row r="26" spans="1:12">
      <c r="A26" s="56" t="s">
        <v>95</v>
      </c>
      <c r="B26" s="57">
        <v>32678008.75</v>
      </c>
      <c r="C26" s="57">
        <v>3942920.9800000004</v>
      </c>
      <c r="D26" s="57">
        <v>36620929.730000004</v>
      </c>
      <c r="E26" s="53"/>
      <c r="F26" s="58">
        <v>6070.0333333333328</v>
      </c>
      <c r="G26" s="59">
        <f t="shared" si="0"/>
        <v>2.0653755248333107E-2</v>
      </c>
      <c r="H26" s="53"/>
      <c r="I26" s="53"/>
      <c r="J26" s="53"/>
      <c r="K26" s="61" t="b">
        <f t="shared" si="1"/>
        <v>0</v>
      </c>
      <c r="L26" s="62">
        <f t="shared" si="2"/>
        <v>0</v>
      </c>
    </row>
    <row r="27" spans="1:12">
      <c r="A27" s="56" t="s">
        <v>137</v>
      </c>
      <c r="B27" s="57">
        <v>24905900.189999998</v>
      </c>
      <c r="C27" s="57">
        <v>1565940.36</v>
      </c>
      <c r="D27" s="57">
        <v>26471840.549999997</v>
      </c>
      <c r="E27" s="53"/>
      <c r="F27" s="58">
        <v>4364.4333333333334</v>
      </c>
      <c r="G27" s="59">
        <f t="shared" si="0"/>
        <v>1.4850320074738738E-2</v>
      </c>
      <c r="H27" s="53"/>
      <c r="I27" s="53"/>
      <c r="J27" s="53"/>
      <c r="K27" s="61">
        <f t="shared" si="1"/>
        <v>1853028.8385000001</v>
      </c>
      <c r="L27" s="62">
        <f t="shared" si="2"/>
        <v>0.14632017851390944</v>
      </c>
    </row>
    <row r="28" spans="1:12">
      <c r="A28" s="56" t="s">
        <v>138</v>
      </c>
      <c r="B28" s="57">
        <v>92301756.350000009</v>
      </c>
      <c r="C28" s="57">
        <v>11488253.74</v>
      </c>
      <c r="D28" s="57">
        <v>103790010.09</v>
      </c>
      <c r="E28" s="53"/>
      <c r="F28" s="58">
        <v>16812.633333333335</v>
      </c>
      <c r="G28" s="59">
        <f t="shared" si="0"/>
        <v>5.7206277935865295E-2</v>
      </c>
      <c r="H28" s="53"/>
      <c r="I28" s="53"/>
      <c r="J28" s="53"/>
      <c r="K28" s="61" t="b">
        <f t="shared" si="1"/>
        <v>0</v>
      </c>
      <c r="L28" s="62">
        <f t="shared" si="2"/>
        <v>0</v>
      </c>
    </row>
    <row r="29" spans="1:12">
      <c r="A29" s="56" t="s">
        <v>139</v>
      </c>
      <c r="B29" s="57">
        <v>55214475.650000006</v>
      </c>
      <c r="C29" s="57">
        <v>7783660.3299999991</v>
      </c>
      <c r="D29" s="57">
        <v>62998135.980000004</v>
      </c>
      <c r="E29" s="53"/>
      <c r="F29" s="58">
        <v>10131.300000000001</v>
      </c>
      <c r="G29" s="59">
        <f t="shared" si="0"/>
        <v>3.4472527423919236E-2</v>
      </c>
      <c r="H29" s="53"/>
      <c r="I29" s="53"/>
      <c r="J29" s="53"/>
      <c r="K29" s="61" t="b">
        <f t="shared" si="1"/>
        <v>0</v>
      </c>
      <c r="L29" s="62">
        <f t="shared" si="2"/>
        <v>0</v>
      </c>
    </row>
    <row r="30" spans="1:12">
      <c r="A30" s="56" t="s">
        <v>140</v>
      </c>
      <c r="B30" s="57">
        <v>54684819.739999995</v>
      </c>
      <c r="C30" s="57">
        <v>9541170.6600000001</v>
      </c>
      <c r="D30" s="57">
        <v>64225990.399999991</v>
      </c>
      <c r="E30" s="53"/>
      <c r="F30" s="58">
        <v>11963.033333333333</v>
      </c>
      <c r="G30" s="59">
        <f t="shared" si="0"/>
        <v>4.0705140964791608E-2</v>
      </c>
      <c r="H30" s="53"/>
      <c r="I30" s="53"/>
      <c r="J30" s="53"/>
      <c r="K30" s="61" t="b">
        <f t="shared" si="1"/>
        <v>0</v>
      </c>
      <c r="L30" s="62">
        <f t="shared" si="2"/>
        <v>0</v>
      </c>
    </row>
    <row r="31" spans="1:12">
      <c r="A31" s="56" t="s">
        <v>141</v>
      </c>
      <c r="B31" s="57">
        <v>14909181.083999999</v>
      </c>
      <c r="C31" s="57">
        <v>1711791.7400000002</v>
      </c>
      <c r="D31" s="57">
        <v>16620972.823999999</v>
      </c>
      <c r="E31" s="53"/>
      <c r="F31" s="58">
        <v>2329.3999999999996</v>
      </c>
      <c r="G31" s="59">
        <f t="shared" si="0"/>
        <v>7.9259626485522535E-3</v>
      </c>
      <c r="H31" s="53"/>
      <c r="I31" s="53"/>
      <c r="J31" s="53"/>
      <c r="K31" s="61">
        <f t="shared" si="1"/>
        <v>1163468.0976800001</v>
      </c>
      <c r="L31" s="62">
        <f t="shared" si="2"/>
        <v>9.1870593814169746E-2</v>
      </c>
    </row>
    <row r="32" spans="1:12">
      <c r="A32" s="56" t="s">
        <v>142</v>
      </c>
      <c r="B32" s="57">
        <v>39481931.420000002</v>
      </c>
      <c r="C32" s="57">
        <v>5988287.8200000003</v>
      </c>
      <c r="D32" s="57">
        <v>45470219.240000002</v>
      </c>
      <c r="E32" s="53"/>
      <c r="F32" s="58">
        <v>8864.6666666666661</v>
      </c>
      <c r="G32" s="59">
        <f t="shared" si="0"/>
        <v>3.0162710093528902E-2</v>
      </c>
      <c r="H32" s="53"/>
      <c r="I32" s="53"/>
      <c r="J32" s="53"/>
      <c r="K32" s="61" t="b">
        <f t="shared" si="1"/>
        <v>0</v>
      </c>
      <c r="L32" s="62">
        <f t="shared" si="2"/>
        <v>0</v>
      </c>
    </row>
    <row r="33" spans="1:12">
      <c r="A33" s="56" t="s">
        <v>143</v>
      </c>
      <c r="B33" s="57">
        <v>146315372.27000001</v>
      </c>
      <c r="C33" s="57">
        <v>30477948.399999995</v>
      </c>
      <c r="D33" s="57">
        <v>176793320.67000002</v>
      </c>
      <c r="E33" s="53"/>
      <c r="F33" s="58">
        <v>32647.3</v>
      </c>
      <c r="G33" s="59">
        <f t="shared" si="0"/>
        <v>0.11108494907533273</v>
      </c>
      <c r="H33" s="53"/>
      <c r="I33" s="53"/>
      <c r="J33" s="53"/>
      <c r="K33" s="61" t="b">
        <f t="shared" si="1"/>
        <v>0</v>
      </c>
      <c r="L33" s="62">
        <f t="shared" si="2"/>
        <v>0</v>
      </c>
    </row>
    <row r="34" spans="1:12">
      <c r="A34" s="56" t="s">
        <v>144</v>
      </c>
      <c r="B34" s="63">
        <v>1476628762.5125966</v>
      </c>
      <c r="C34" s="63">
        <v>227234729.10262412</v>
      </c>
      <c r="D34" s="63">
        <v>1703863491.6152205</v>
      </c>
      <c r="E34" s="53"/>
      <c r="F34" s="64">
        <v>293894.89999999997</v>
      </c>
      <c r="G34" s="65">
        <f>SUM(G6:G33)</f>
        <v>1.0000000000000004</v>
      </c>
      <c r="H34" s="53"/>
      <c r="I34" s="53"/>
      <c r="J34" s="53"/>
      <c r="K34" s="66">
        <f>SUM(K6:K33)</f>
        <v>12664205.698217133</v>
      </c>
      <c r="L34" s="67">
        <f>SUM(L6:L33)</f>
        <v>1</v>
      </c>
    </row>
    <row r="35" spans="1:12" ht="15" thickBot="1">
      <c r="A35" s="68" t="s">
        <v>145</v>
      </c>
      <c r="B35" s="69">
        <v>0.68230014648475201</v>
      </c>
      <c r="C35" s="69">
        <v>0.10499747322362001</v>
      </c>
      <c r="D35" s="69">
        <v>0.78729761970837153</v>
      </c>
      <c r="E35" s="70"/>
      <c r="F35" s="69"/>
      <c r="G35" s="69"/>
      <c r="H35" s="70"/>
      <c r="I35" s="70"/>
      <c r="J35" s="70"/>
      <c r="K35" s="70"/>
      <c r="L35" s="71"/>
    </row>
  </sheetData>
  <mergeCells count="1"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7" workbookViewId="0">
      <selection activeCell="Q8" sqref="Q8"/>
    </sheetView>
  </sheetViews>
  <sheetFormatPr defaultRowHeight="14.4"/>
  <sheetData>
    <row r="1" spans="1:17" ht="18">
      <c r="A1" s="126" t="s">
        <v>153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ht="18">
      <c r="A2" s="126" t="s">
        <v>154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ht="18">
      <c r="A3" s="126" t="s">
        <v>155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ht="18">
      <c r="A4" s="126" t="s">
        <v>156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ht="15" thickBot="1">
      <c r="A5" s="21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  <c r="I5" s="21">
        <v>8</v>
      </c>
      <c r="J5" s="21">
        <v>9</v>
      </c>
      <c r="K5" s="21">
        <v>10</v>
      </c>
      <c r="L5" s="21">
        <v>11</v>
      </c>
      <c r="M5" s="21">
        <v>12</v>
      </c>
      <c r="N5" s="21">
        <v>13</v>
      </c>
      <c r="O5" s="21">
        <v>14</v>
      </c>
      <c r="P5" s="21">
        <v>15</v>
      </c>
      <c r="Q5" s="21"/>
    </row>
    <row r="6" spans="1:17" ht="43.2">
      <c r="A6" s="99" t="s">
        <v>157</v>
      </c>
      <c r="B6" s="100" t="s">
        <v>158</v>
      </c>
      <c r="C6" s="101" t="s">
        <v>159</v>
      </c>
      <c r="D6" s="101" t="s">
        <v>160</v>
      </c>
      <c r="E6" s="101" t="s">
        <v>161</v>
      </c>
      <c r="F6" s="101" t="s">
        <v>162</v>
      </c>
      <c r="G6" s="101" t="s">
        <v>163</v>
      </c>
      <c r="H6" s="101" t="s">
        <v>164</v>
      </c>
      <c r="I6" s="101" t="s">
        <v>165</v>
      </c>
      <c r="J6" s="101" t="s">
        <v>166</v>
      </c>
      <c r="K6" s="101" t="s">
        <v>167</v>
      </c>
      <c r="L6" s="101" t="s">
        <v>168</v>
      </c>
      <c r="M6" s="101" t="s">
        <v>169</v>
      </c>
      <c r="N6" s="101" t="s">
        <v>170</v>
      </c>
      <c r="O6" s="101" t="s">
        <v>171</v>
      </c>
      <c r="P6" s="102" t="s">
        <v>172</v>
      </c>
      <c r="Q6" s="103" t="s">
        <v>144</v>
      </c>
    </row>
    <row r="7" spans="1:17">
      <c r="A7" s="104" t="s">
        <v>173</v>
      </c>
      <c r="B7" s="105">
        <v>18257.5</v>
      </c>
      <c r="C7" s="106">
        <v>178751.4</v>
      </c>
      <c r="D7" s="106">
        <v>54735.5</v>
      </c>
      <c r="E7" s="106">
        <v>4465.2</v>
      </c>
      <c r="F7" s="106">
        <v>1871.8</v>
      </c>
      <c r="G7" s="106">
        <v>415.7</v>
      </c>
      <c r="H7" s="106">
        <v>7461.5</v>
      </c>
      <c r="I7" s="106">
        <v>430.2</v>
      </c>
      <c r="J7" s="106">
        <v>3309.9</v>
      </c>
      <c r="K7" s="106">
        <v>671.4</v>
      </c>
      <c r="L7" s="106">
        <v>1386</v>
      </c>
      <c r="M7" s="106">
        <v>50.6</v>
      </c>
      <c r="N7" s="106">
        <v>107</v>
      </c>
      <c r="O7" s="106">
        <v>0.2</v>
      </c>
      <c r="P7" s="107">
        <v>1.9</v>
      </c>
      <c r="Q7" s="108">
        <v>271915.8</v>
      </c>
    </row>
    <row r="8" spans="1:17">
      <c r="A8" s="109" t="s">
        <v>73</v>
      </c>
      <c r="B8" s="110">
        <v>1008.5</v>
      </c>
      <c r="C8" s="111">
        <v>5652.2</v>
      </c>
      <c r="D8" s="111">
        <v>1708.1</v>
      </c>
      <c r="E8" s="111">
        <v>176.1</v>
      </c>
      <c r="F8" s="111">
        <v>0</v>
      </c>
      <c r="G8" s="111">
        <v>0</v>
      </c>
      <c r="H8" s="111">
        <v>395.4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v>0</v>
      </c>
      <c r="P8" s="112">
        <v>0</v>
      </c>
      <c r="Q8" s="113">
        <v>8940.2999999999993</v>
      </c>
    </row>
    <row r="9" spans="1:17">
      <c r="A9" s="114" t="s">
        <v>174</v>
      </c>
      <c r="B9" s="115">
        <v>1232.4000000000001</v>
      </c>
      <c r="C9" s="116">
        <v>13259.9</v>
      </c>
      <c r="D9" s="116">
        <v>6546.6</v>
      </c>
      <c r="E9" s="116">
        <v>212.2</v>
      </c>
      <c r="F9" s="116">
        <v>408.9</v>
      </c>
      <c r="G9" s="116">
        <v>25.7</v>
      </c>
      <c r="H9" s="116">
        <v>175.7</v>
      </c>
      <c r="I9" s="116">
        <v>1.4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7">
        <v>0</v>
      </c>
      <c r="Q9" s="118">
        <v>21862.799999999999</v>
      </c>
    </row>
    <row r="10" spans="1:17">
      <c r="A10" s="114" t="s">
        <v>175</v>
      </c>
      <c r="B10" s="115">
        <v>293.3</v>
      </c>
      <c r="C10" s="116">
        <v>2337.1999999999998</v>
      </c>
      <c r="D10" s="116">
        <v>1172.2</v>
      </c>
      <c r="E10" s="116">
        <v>79.7</v>
      </c>
      <c r="F10" s="116">
        <v>7.1</v>
      </c>
      <c r="G10" s="116">
        <v>0</v>
      </c>
      <c r="H10" s="116">
        <v>116.5</v>
      </c>
      <c r="I10" s="116">
        <v>0</v>
      </c>
      <c r="J10" s="116">
        <v>0</v>
      </c>
      <c r="K10" s="116">
        <v>11.1</v>
      </c>
      <c r="L10" s="116">
        <v>0</v>
      </c>
      <c r="M10" s="116">
        <v>0</v>
      </c>
      <c r="N10" s="116">
        <v>4</v>
      </c>
      <c r="O10" s="116">
        <v>0</v>
      </c>
      <c r="P10" s="117">
        <v>0</v>
      </c>
      <c r="Q10" s="118">
        <v>4021.1</v>
      </c>
    </row>
    <row r="11" spans="1:17">
      <c r="A11" s="114" t="s">
        <v>176</v>
      </c>
      <c r="B11" s="115">
        <v>148.6</v>
      </c>
      <c r="C11" s="116">
        <v>764.3</v>
      </c>
      <c r="D11" s="116">
        <v>206.6</v>
      </c>
      <c r="E11" s="116">
        <v>5.9</v>
      </c>
      <c r="F11" s="116">
        <v>0</v>
      </c>
      <c r="G11" s="116">
        <v>0</v>
      </c>
      <c r="H11" s="116">
        <v>151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7">
        <v>0</v>
      </c>
      <c r="Q11" s="118">
        <v>1276.4000000000001</v>
      </c>
    </row>
    <row r="12" spans="1:17">
      <c r="A12" s="114" t="s">
        <v>177</v>
      </c>
      <c r="B12" s="115">
        <v>881.9</v>
      </c>
      <c r="C12" s="116">
        <v>5146.3</v>
      </c>
      <c r="D12" s="116">
        <v>2028.9</v>
      </c>
      <c r="E12" s="116">
        <v>83.2</v>
      </c>
      <c r="F12" s="116">
        <v>0</v>
      </c>
      <c r="G12" s="116">
        <v>0.8</v>
      </c>
      <c r="H12" s="116">
        <v>662</v>
      </c>
      <c r="I12" s="116">
        <v>116.5</v>
      </c>
      <c r="J12" s="116">
        <v>478.4</v>
      </c>
      <c r="K12" s="116">
        <v>42.3</v>
      </c>
      <c r="L12" s="116">
        <v>73.3</v>
      </c>
      <c r="M12" s="116">
        <v>0</v>
      </c>
      <c r="N12" s="116">
        <v>24.9</v>
      </c>
      <c r="O12" s="116">
        <v>0.2</v>
      </c>
      <c r="P12" s="117">
        <v>0</v>
      </c>
      <c r="Q12" s="118">
        <v>9538.7000000000007</v>
      </c>
    </row>
    <row r="13" spans="1:17">
      <c r="A13" s="114" t="s">
        <v>64</v>
      </c>
      <c r="B13" s="115">
        <v>578.6</v>
      </c>
      <c r="C13" s="116">
        <v>8052.4</v>
      </c>
      <c r="D13" s="116">
        <v>525</v>
      </c>
      <c r="E13" s="116">
        <v>90.4</v>
      </c>
      <c r="F13" s="116">
        <v>17.600000000000001</v>
      </c>
      <c r="G13" s="116">
        <v>0</v>
      </c>
      <c r="H13" s="116">
        <v>34.5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7">
        <v>0</v>
      </c>
      <c r="Q13" s="118">
        <v>9298.5</v>
      </c>
    </row>
    <row r="14" spans="1:17">
      <c r="A14" s="114" t="s">
        <v>178</v>
      </c>
      <c r="B14" s="115">
        <v>1606.1</v>
      </c>
      <c r="C14" s="116">
        <v>8141.9</v>
      </c>
      <c r="D14" s="116">
        <v>3179.8</v>
      </c>
      <c r="E14" s="116">
        <v>309.3</v>
      </c>
      <c r="F14" s="116">
        <v>10.4</v>
      </c>
      <c r="G14" s="116">
        <v>17.3</v>
      </c>
      <c r="H14" s="116">
        <v>699.6</v>
      </c>
      <c r="I14" s="116">
        <v>0</v>
      </c>
      <c r="J14" s="116">
        <v>0</v>
      </c>
      <c r="K14" s="116">
        <v>30.6</v>
      </c>
      <c r="L14" s="116">
        <v>169.1</v>
      </c>
      <c r="M14" s="116">
        <v>6.6</v>
      </c>
      <c r="N14" s="116">
        <v>1.7</v>
      </c>
      <c r="O14" s="116">
        <v>0</v>
      </c>
      <c r="P14" s="117">
        <v>0</v>
      </c>
      <c r="Q14" s="118">
        <v>14172.4</v>
      </c>
    </row>
    <row r="15" spans="1:17">
      <c r="A15" s="114" t="s">
        <v>179</v>
      </c>
      <c r="B15" s="115">
        <v>50.3</v>
      </c>
      <c r="C15" s="116">
        <v>345.6</v>
      </c>
      <c r="D15" s="116">
        <v>290.2</v>
      </c>
      <c r="E15" s="116">
        <v>17.399999999999999</v>
      </c>
      <c r="F15" s="116">
        <v>0</v>
      </c>
      <c r="G15" s="116">
        <v>0</v>
      </c>
      <c r="H15" s="116">
        <v>45.3</v>
      </c>
      <c r="I15" s="116">
        <v>4.0999999999999996</v>
      </c>
      <c r="J15" s="116">
        <v>62.2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7">
        <v>0</v>
      </c>
      <c r="Q15" s="118">
        <v>815.1</v>
      </c>
    </row>
    <row r="16" spans="1:17">
      <c r="A16" s="114" t="s">
        <v>180</v>
      </c>
      <c r="B16" s="115">
        <v>133.4</v>
      </c>
      <c r="C16" s="116">
        <v>2162.8000000000002</v>
      </c>
      <c r="D16" s="116">
        <v>539.9</v>
      </c>
      <c r="E16" s="116">
        <v>32.9</v>
      </c>
      <c r="F16" s="116">
        <v>0</v>
      </c>
      <c r="G16" s="116">
        <v>0</v>
      </c>
      <c r="H16" s="116">
        <v>140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7">
        <v>0</v>
      </c>
      <c r="Q16" s="118">
        <v>3009</v>
      </c>
    </row>
    <row r="17" spans="1:17">
      <c r="A17" s="114" t="s">
        <v>181</v>
      </c>
      <c r="B17" s="115">
        <v>0</v>
      </c>
      <c r="C17" s="116">
        <v>11272.4</v>
      </c>
      <c r="D17" s="116">
        <v>4991.2</v>
      </c>
      <c r="E17" s="116">
        <v>722.4</v>
      </c>
      <c r="F17" s="116">
        <v>183.2</v>
      </c>
      <c r="G17" s="116">
        <v>47.8</v>
      </c>
      <c r="H17" s="116">
        <v>349.6</v>
      </c>
      <c r="I17" s="116">
        <v>122.5</v>
      </c>
      <c r="J17" s="116">
        <v>1047.4000000000001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7">
        <v>0</v>
      </c>
      <c r="Q17" s="118">
        <v>18736.5</v>
      </c>
    </row>
    <row r="18" spans="1:17">
      <c r="A18" s="114" t="s">
        <v>182</v>
      </c>
      <c r="B18" s="115">
        <v>1350</v>
      </c>
      <c r="C18" s="116">
        <v>5328.5</v>
      </c>
      <c r="D18" s="116">
        <v>2177.1999999999998</v>
      </c>
      <c r="E18" s="116">
        <v>46</v>
      </c>
      <c r="F18" s="116">
        <v>0</v>
      </c>
      <c r="G18" s="116">
        <v>0</v>
      </c>
      <c r="H18" s="116">
        <v>643.20000000000005</v>
      </c>
      <c r="I18" s="116">
        <v>17.8</v>
      </c>
      <c r="J18" s="116">
        <v>289.60000000000002</v>
      </c>
      <c r="K18" s="116">
        <v>86.6</v>
      </c>
      <c r="L18" s="116">
        <v>203.2</v>
      </c>
      <c r="M18" s="116">
        <v>0</v>
      </c>
      <c r="N18" s="116">
        <v>7.9</v>
      </c>
      <c r="O18" s="116">
        <v>0</v>
      </c>
      <c r="P18" s="117">
        <v>0</v>
      </c>
      <c r="Q18" s="118">
        <v>10150</v>
      </c>
    </row>
    <row r="19" spans="1:17">
      <c r="A19" s="114" t="s">
        <v>69</v>
      </c>
      <c r="B19" s="115">
        <v>95.2</v>
      </c>
      <c r="C19" s="116">
        <v>1236.3</v>
      </c>
      <c r="D19" s="116">
        <v>365.8</v>
      </c>
      <c r="E19" s="116">
        <v>47.5</v>
      </c>
      <c r="F19" s="116">
        <v>0</v>
      </c>
      <c r="G19" s="116">
        <v>16</v>
      </c>
      <c r="H19" s="116">
        <v>232.3</v>
      </c>
      <c r="I19" s="116">
        <v>0</v>
      </c>
      <c r="J19" s="116">
        <v>0</v>
      </c>
      <c r="K19" s="116">
        <v>0.1</v>
      </c>
      <c r="L19" s="116">
        <v>0</v>
      </c>
      <c r="M19" s="116">
        <v>0</v>
      </c>
      <c r="N19" s="116">
        <v>0</v>
      </c>
      <c r="O19" s="116">
        <v>0</v>
      </c>
      <c r="P19" s="117">
        <v>0</v>
      </c>
      <c r="Q19" s="118">
        <v>1993.2</v>
      </c>
    </row>
    <row r="20" spans="1:17">
      <c r="A20" s="114" t="s">
        <v>70</v>
      </c>
      <c r="B20" s="115">
        <v>129.80000000000001</v>
      </c>
      <c r="C20" s="116">
        <v>2222.3000000000002</v>
      </c>
      <c r="D20" s="116">
        <v>434.8</v>
      </c>
      <c r="E20" s="116">
        <v>47.3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7">
        <v>0</v>
      </c>
      <c r="Q20" s="118">
        <v>2834.2</v>
      </c>
    </row>
    <row r="21" spans="1:17">
      <c r="A21" s="114" t="s">
        <v>77</v>
      </c>
      <c r="B21" s="115">
        <v>435</v>
      </c>
      <c r="C21" s="116">
        <v>4615.1000000000004</v>
      </c>
      <c r="D21" s="116">
        <v>606.29999999999995</v>
      </c>
      <c r="E21" s="116">
        <v>148.19999999999999</v>
      </c>
      <c r="F21" s="116">
        <v>13.9</v>
      </c>
      <c r="G21" s="116">
        <v>25.8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7">
        <v>0</v>
      </c>
      <c r="Q21" s="118">
        <v>5844.3</v>
      </c>
    </row>
    <row r="22" spans="1:17">
      <c r="A22" s="114" t="s">
        <v>183</v>
      </c>
      <c r="B22" s="115">
        <v>2434</v>
      </c>
      <c r="C22" s="116">
        <v>31049.5</v>
      </c>
      <c r="D22" s="116">
        <v>4066.1</v>
      </c>
      <c r="E22" s="116">
        <v>258.5</v>
      </c>
      <c r="F22" s="116">
        <v>895.9</v>
      </c>
      <c r="G22" s="116">
        <v>37.700000000000003</v>
      </c>
      <c r="H22" s="116">
        <v>793.4</v>
      </c>
      <c r="I22" s="116">
        <v>0</v>
      </c>
      <c r="J22" s="116">
        <v>43.3</v>
      </c>
      <c r="K22" s="116">
        <v>90.8</v>
      </c>
      <c r="L22" s="116">
        <v>599.9</v>
      </c>
      <c r="M22" s="116">
        <v>0</v>
      </c>
      <c r="N22" s="116">
        <v>1.8</v>
      </c>
      <c r="O22" s="116">
        <v>0</v>
      </c>
      <c r="P22" s="117">
        <v>1.9</v>
      </c>
      <c r="Q22" s="118">
        <v>40272.800000000003</v>
      </c>
    </row>
    <row r="23" spans="1:17">
      <c r="A23" s="114" t="s">
        <v>184</v>
      </c>
      <c r="B23" s="115">
        <v>28.2</v>
      </c>
      <c r="C23" s="116">
        <v>559.4</v>
      </c>
      <c r="D23" s="116">
        <v>153.4</v>
      </c>
      <c r="E23" s="116">
        <v>7.8</v>
      </c>
      <c r="F23" s="116">
        <v>0</v>
      </c>
      <c r="G23" s="116">
        <v>0</v>
      </c>
      <c r="H23" s="116">
        <v>56.1</v>
      </c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  <c r="P23" s="117">
        <v>0</v>
      </c>
      <c r="Q23" s="118">
        <v>804.9</v>
      </c>
    </row>
    <row r="24" spans="1:17">
      <c r="A24" s="114" t="s">
        <v>185</v>
      </c>
      <c r="B24" s="115">
        <v>295.10000000000002</v>
      </c>
      <c r="C24" s="116">
        <v>2031.4</v>
      </c>
      <c r="D24" s="116">
        <v>518.5</v>
      </c>
      <c r="E24" s="116">
        <v>44.7</v>
      </c>
      <c r="F24" s="116">
        <v>0</v>
      </c>
      <c r="G24" s="116">
        <v>0</v>
      </c>
      <c r="H24" s="116">
        <v>162.19999999999999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7">
        <v>0</v>
      </c>
      <c r="Q24" s="118">
        <v>3051.9</v>
      </c>
    </row>
    <row r="25" spans="1:17">
      <c r="A25" s="114" t="s">
        <v>186</v>
      </c>
      <c r="B25" s="115">
        <v>887.4</v>
      </c>
      <c r="C25" s="116">
        <v>12671.2</v>
      </c>
      <c r="D25" s="116">
        <v>1376.8</v>
      </c>
      <c r="E25" s="116">
        <v>214.9</v>
      </c>
      <c r="F25" s="116">
        <v>140.69999999999999</v>
      </c>
      <c r="G25" s="116">
        <v>21</v>
      </c>
      <c r="H25" s="116">
        <v>629.1</v>
      </c>
      <c r="I25" s="116">
        <v>29.3</v>
      </c>
      <c r="J25" s="116">
        <v>237.7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7">
        <v>0</v>
      </c>
      <c r="Q25" s="118">
        <v>16208.1</v>
      </c>
    </row>
    <row r="26" spans="1:17">
      <c r="A26" s="114" t="s">
        <v>187</v>
      </c>
      <c r="B26" s="115">
        <v>347.2</v>
      </c>
      <c r="C26" s="116">
        <v>3569.7</v>
      </c>
      <c r="D26" s="116">
        <v>1786.7</v>
      </c>
      <c r="E26" s="116">
        <v>108</v>
      </c>
      <c r="F26" s="116">
        <v>0</v>
      </c>
      <c r="G26" s="116">
        <v>8.3000000000000007</v>
      </c>
      <c r="H26" s="116">
        <v>249</v>
      </c>
      <c r="I26" s="116">
        <v>1.1000000000000001</v>
      </c>
      <c r="J26" s="116">
        <v>3.3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7">
        <v>0</v>
      </c>
      <c r="Q26" s="118">
        <v>6073.3</v>
      </c>
    </row>
    <row r="27" spans="1:17">
      <c r="A27" s="114" t="s">
        <v>188</v>
      </c>
      <c r="B27" s="115">
        <v>431.3</v>
      </c>
      <c r="C27" s="116">
        <v>3735.1</v>
      </c>
      <c r="D27" s="116">
        <v>1241.5999999999999</v>
      </c>
      <c r="E27" s="116">
        <v>190.1</v>
      </c>
      <c r="F27" s="116">
        <v>0</v>
      </c>
      <c r="G27" s="116">
        <v>0</v>
      </c>
      <c r="H27" s="116">
        <v>296</v>
      </c>
      <c r="I27" s="116">
        <v>0</v>
      </c>
      <c r="J27" s="116">
        <v>0</v>
      </c>
      <c r="K27" s="116">
        <v>54.3</v>
      </c>
      <c r="L27" s="116">
        <v>31.7</v>
      </c>
      <c r="M27" s="116">
        <v>0</v>
      </c>
      <c r="N27" s="116">
        <v>3.2</v>
      </c>
      <c r="O27" s="116">
        <v>0</v>
      </c>
      <c r="P27" s="117">
        <v>0</v>
      </c>
      <c r="Q27" s="118">
        <v>5983.3</v>
      </c>
    </row>
    <row r="28" spans="1:17">
      <c r="A28" s="114" t="s">
        <v>95</v>
      </c>
      <c r="B28" s="115">
        <v>718.7</v>
      </c>
      <c r="C28" s="116">
        <v>3229</v>
      </c>
      <c r="D28" s="116">
        <v>1252.4000000000001</v>
      </c>
      <c r="E28" s="116">
        <v>100.7</v>
      </c>
      <c r="F28" s="116">
        <v>7</v>
      </c>
      <c r="G28" s="116">
        <v>52.3</v>
      </c>
      <c r="H28" s="116">
        <v>113.5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7">
        <v>0</v>
      </c>
      <c r="Q28" s="118">
        <v>5473.6</v>
      </c>
    </row>
    <row r="29" spans="1:17">
      <c r="A29" s="114" t="s">
        <v>189</v>
      </c>
      <c r="B29" s="115">
        <v>241.9</v>
      </c>
      <c r="C29" s="116">
        <v>2826.4</v>
      </c>
      <c r="D29" s="116">
        <v>795.4</v>
      </c>
      <c r="E29" s="116">
        <v>40.5</v>
      </c>
      <c r="F29" s="116">
        <v>0</v>
      </c>
      <c r="G29" s="116">
        <v>30.7</v>
      </c>
      <c r="H29" s="116">
        <v>88</v>
      </c>
      <c r="I29" s="116">
        <v>0</v>
      </c>
      <c r="J29" s="116">
        <v>0</v>
      </c>
      <c r="K29" s="116">
        <v>16</v>
      </c>
      <c r="L29" s="116">
        <v>0</v>
      </c>
      <c r="M29" s="116">
        <v>0</v>
      </c>
      <c r="N29" s="116">
        <v>1.4</v>
      </c>
      <c r="O29" s="116">
        <v>0</v>
      </c>
      <c r="P29" s="117">
        <v>0</v>
      </c>
      <c r="Q29" s="118">
        <v>4040.3</v>
      </c>
    </row>
    <row r="30" spans="1:17">
      <c r="A30" s="114" t="s">
        <v>190</v>
      </c>
      <c r="B30" s="115">
        <v>2366.8000000000002</v>
      </c>
      <c r="C30" s="116">
        <v>7970.1</v>
      </c>
      <c r="D30" s="116">
        <v>4221.6000000000004</v>
      </c>
      <c r="E30" s="116">
        <v>329.9</v>
      </c>
      <c r="F30" s="116">
        <v>27.2</v>
      </c>
      <c r="G30" s="116">
        <v>0</v>
      </c>
      <c r="H30" s="116">
        <v>224.8</v>
      </c>
      <c r="I30" s="116">
        <v>28.8</v>
      </c>
      <c r="J30" s="116">
        <v>142.1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7">
        <v>0</v>
      </c>
      <c r="Q30" s="118">
        <v>15311.3</v>
      </c>
    </row>
    <row r="31" spans="1:17">
      <c r="A31" s="114" t="s">
        <v>191</v>
      </c>
      <c r="B31" s="115">
        <v>460.6</v>
      </c>
      <c r="C31" s="116">
        <v>5997.6</v>
      </c>
      <c r="D31" s="116">
        <v>2057.6999999999998</v>
      </c>
      <c r="E31" s="116">
        <v>217.3</v>
      </c>
      <c r="F31" s="116">
        <v>6</v>
      </c>
      <c r="G31" s="116">
        <v>0.7</v>
      </c>
      <c r="H31" s="116">
        <v>234.1</v>
      </c>
      <c r="I31" s="116">
        <v>58.3</v>
      </c>
      <c r="J31" s="116">
        <v>458.9</v>
      </c>
      <c r="K31" s="116">
        <v>26.2</v>
      </c>
      <c r="L31" s="116">
        <v>33</v>
      </c>
      <c r="M31" s="116">
        <v>0</v>
      </c>
      <c r="N31" s="116">
        <v>1.5</v>
      </c>
      <c r="O31" s="116">
        <v>0</v>
      </c>
      <c r="P31" s="117">
        <v>0</v>
      </c>
      <c r="Q31" s="118">
        <v>9551.9</v>
      </c>
    </row>
    <row r="32" spans="1:17">
      <c r="A32" s="114" t="s">
        <v>192</v>
      </c>
      <c r="B32" s="115">
        <v>847.8</v>
      </c>
      <c r="C32" s="116">
        <v>6020.6</v>
      </c>
      <c r="D32" s="116">
        <v>2801.1</v>
      </c>
      <c r="E32" s="116">
        <v>143.69999999999999</v>
      </c>
      <c r="F32" s="116">
        <v>11.7</v>
      </c>
      <c r="G32" s="116">
        <v>73.8</v>
      </c>
      <c r="H32" s="116">
        <v>182</v>
      </c>
      <c r="I32" s="116">
        <v>23.1</v>
      </c>
      <c r="J32" s="116">
        <v>388.3</v>
      </c>
      <c r="K32" s="116">
        <v>118.3</v>
      </c>
      <c r="L32" s="116">
        <v>191.2</v>
      </c>
      <c r="M32" s="116">
        <v>44</v>
      </c>
      <c r="N32" s="116">
        <v>47.3</v>
      </c>
      <c r="O32" s="116">
        <v>0</v>
      </c>
      <c r="P32" s="117">
        <v>0</v>
      </c>
      <c r="Q32" s="118">
        <v>10892.9</v>
      </c>
    </row>
    <row r="33" spans="1:17">
      <c r="A33" s="114" t="s">
        <v>193</v>
      </c>
      <c r="B33" s="115">
        <v>114.7</v>
      </c>
      <c r="C33" s="116">
        <v>1474.2</v>
      </c>
      <c r="D33" s="116">
        <v>1.6</v>
      </c>
      <c r="E33" s="116">
        <v>16.3</v>
      </c>
      <c r="F33" s="116">
        <v>0</v>
      </c>
      <c r="G33" s="116">
        <v>0</v>
      </c>
      <c r="H33" s="116">
        <v>274.8</v>
      </c>
      <c r="I33" s="116">
        <v>13.8</v>
      </c>
      <c r="J33" s="116">
        <v>136.5</v>
      </c>
      <c r="K33" s="116">
        <v>170</v>
      </c>
      <c r="L33" s="116">
        <v>70.5</v>
      </c>
      <c r="M33" s="116">
        <v>0</v>
      </c>
      <c r="N33" s="116">
        <v>12.5</v>
      </c>
      <c r="O33" s="116">
        <v>0</v>
      </c>
      <c r="P33" s="117">
        <v>0</v>
      </c>
      <c r="Q33" s="118">
        <v>2284.9</v>
      </c>
    </row>
    <row r="34" spans="1:17">
      <c r="A34" s="114" t="s">
        <v>194</v>
      </c>
      <c r="B34" s="115">
        <v>36.200000000000003</v>
      </c>
      <c r="C34" s="116">
        <v>7231.7</v>
      </c>
      <c r="D34" s="116">
        <v>1274.4000000000001</v>
      </c>
      <c r="E34" s="116">
        <v>111.6</v>
      </c>
      <c r="F34" s="116">
        <v>0</v>
      </c>
      <c r="G34" s="116">
        <v>0</v>
      </c>
      <c r="H34" s="116">
        <v>314.10000000000002</v>
      </c>
      <c r="I34" s="116">
        <v>13.5</v>
      </c>
      <c r="J34" s="116">
        <v>22.2</v>
      </c>
      <c r="K34" s="116">
        <v>25.1</v>
      </c>
      <c r="L34" s="116">
        <v>14.1</v>
      </c>
      <c r="M34" s="116">
        <v>0</v>
      </c>
      <c r="N34" s="116">
        <v>0.8</v>
      </c>
      <c r="O34" s="116">
        <v>0</v>
      </c>
      <c r="P34" s="117">
        <v>0</v>
      </c>
      <c r="Q34" s="118">
        <v>9043.7000000000007</v>
      </c>
    </row>
    <row r="35" spans="1:17" ht="15" thickBot="1">
      <c r="A35" s="119" t="s">
        <v>195</v>
      </c>
      <c r="B35" s="120">
        <v>1104.5</v>
      </c>
      <c r="C35" s="121">
        <v>19848.3</v>
      </c>
      <c r="D35" s="121">
        <v>8415.6</v>
      </c>
      <c r="E35" s="121">
        <v>662.7</v>
      </c>
      <c r="F35" s="121">
        <v>142.19999999999999</v>
      </c>
      <c r="G35" s="121">
        <v>57.8</v>
      </c>
      <c r="H35" s="121">
        <v>199.3</v>
      </c>
      <c r="I35" s="121">
        <v>0</v>
      </c>
      <c r="J35" s="121">
        <v>0</v>
      </c>
      <c r="K35" s="121">
        <v>0</v>
      </c>
      <c r="L35" s="121">
        <v>0</v>
      </c>
      <c r="M35" s="121">
        <v>0</v>
      </c>
      <c r="N35" s="121">
        <v>0</v>
      </c>
      <c r="O35" s="121">
        <v>0</v>
      </c>
      <c r="P35" s="122">
        <v>0</v>
      </c>
      <c r="Q35" s="123">
        <v>30430.400000000001</v>
      </c>
    </row>
  </sheetData>
  <mergeCells count="4">
    <mergeCell ref="A1:Q1"/>
    <mergeCell ref="A2:Q2"/>
    <mergeCell ref="A3:Q3"/>
    <mergeCell ref="A4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"/>
  <sheetViews>
    <sheetView zoomScale="104" workbookViewId="0">
      <selection activeCell="M6" sqref="M6"/>
    </sheetView>
  </sheetViews>
  <sheetFormatPr defaultRowHeight="14.4"/>
  <cols>
    <col min="2" max="2" width="9.109375" customWidth="1"/>
    <col min="3" max="3" width="17.44140625" bestFit="1" customWidth="1"/>
    <col min="4" max="4" width="14.5546875" customWidth="1"/>
    <col min="9" max="9" width="10" bestFit="1" customWidth="1"/>
  </cols>
  <sheetData>
    <row r="2" spans="2:14">
      <c r="M2" s="34"/>
      <c r="N2" s="34"/>
    </row>
    <row r="3" spans="2:14">
      <c r="M3" s="34" t="s">
        <v>56</v>
      </c>
      <c r="N3" s="34"/>
    </row>
    <row r="4" spans="2:14" ht="43.8" thickBot="1">
      <c r="B4" t="s">
        <v>0</v>
      </c>
      <c r="C4" t="s">
        <v>47</v>
      </c>
      <c r="D4" s="2" t="s">
        <v>48</v>
      </c>
      <c r="M4" s="17" t="s">
        <v>54</v>
      </c>
      <c r="N4" s="17" t="s">
        <v>55</v>
      </c>
    </row>
    <row r="5" spans="2:14" ht="15" thickBot="1">
      <c r="B5">
        <v>1</v>
      </c>
      <c r="C5" s="1">
        <f>AVERAGE('Outputs Results'!E3:E5)</f>
        <v>1877.1333333333332</v>
      </c>
      <c r="D5" s="5">
        <f>AVERAGE('Outputs Results'!O3:O5)/C5</f>
        <v>6439.3735145789697</v>
      </c>
      <c r="M5" s="22">
        <v>19763</v>
      </c>
      <c r="N5" s="22">
        <v>-0.15</v>
      </c>
    </row>
    <row r="6" spans="2:14">
      <c r="B6">
        <v>2</v>
      </c>
      <c r="C6" s="1">
        <f>AVERAGE('Outputs Results'!E6:E8)</f>
        <v>4199.0333333333338</v>
      </c>
      <c r="D6" s="5">
        <f>AVERAGE('Outputs Results'!O6:O8)/C6</f>
        <v>6077.1677886180141</v>
      </c>
    </row>
    <row r="7" spans="2:14">
      <c r="B7">
        <v>3</v>
      </c>
      <c r="C7" s="1">
        <f>AVERAGE('Outputs Results'!E9:E12)</f>
        <v>6186.875</v>
      </c>
      <c r="D7" s="5">
        <f>AVERAGE('Outputs Results'!O9:O12)/C7</f>
        <v>5233.4295710677843</v>
      </c>
    </row>
    <row r="8" spans="2:14">
      <c r="B8">
        <v>4</v>
      </c>
      <c r="C8" s="1">
        <f>AVERAGE('Outputs Results'!E13:E17)</f>
        <v>11570.24</v>
      </c>
      <c r="D8" s="5">
        <f>AVERAGE('Outputs Results'!O13:O17)/C8</f>
        <v>4627.4570987291536</v>
      </c>
    </row>
    <row r="9" spans="2:14">
      <c r="B9">
        <v>5</v>
      </c>
      <c r="C9" s="1">
        <f>AVERAGE('Outputs Results'!E18:E23)</f>
        <v>17581.383333333335</v>
      </c>
      <c r="D9" s="5">
        <f>AVERAGE('Outputs Results'!O18:O23)/C9</f>
        <v>4058.3479429472263</v>
      </c>
    </row>
    <row r="10" spans="2:14">
      <c r="B10">
        <v>6</v>
      </c>
      <c r="C10" s="1">
        <f>AVERAGE('Outputs Results'!E24:E27)</f>
        <v>28166.824999999997</v>
      </c>
      <c r="D10" s="5">
        <f>AVERAGE('Outputs Results'!O24:O27)/C10</f>
        <v>4295.0654974424706</v>
      </c>
    </row>
    <row r="11" spans="2:14">
      <c r="B11">
        <v>7</v>
      </c>
      <c r="C11" s="1">
        <f>AVERAGE('Outputs Results'!E28:E30)</f>
        <v>53567.666666666664</v>
      </c>
      <c r="D11" s="5">
        <f>AVERAGE('Outputs Results'!O28:O30)/C11</f>
        <v>4165.0346659365414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D66"/>
  <sheetViews>
    <sheetView topLeftCell="D34" zoomScaleNormal="100" workbookViewId="0">
      <selection activeCell="M40" sqref="M40"/>
    </sheetView>
  </sheetViews>
  <sheetFormatPr defaultColWidth="9.109375" defaultRowHeight="14.4"/>
  <cols>
    <col min="1" max="1" width="9.109375" style="21"/>
    <col min="2" max="2" width="29.33203125" style="21" customWidth="1"/>
    <col min="3" max="3" width="12.5546875" style="21" customWidth="1"/>
    <col min="4" max="4" width="14.5546875" style="21" customWidth="1"/>
    <col min="5" max="8" width="9.109375" style="21"/>
    <col min="9" max="9" width="10" style="21" bestFit="1" customWidth="1"/>
    <col min="10" max="27" width="9.109375" style="21"/>
    <col min="28" max="28" width="39.5546875" style="21" bestFit="1" customWidth="1"/>
    <col min="29" max="29" width="9.109375" style="21"/>
    <col min="30" max="30" width="11.5546875" style="21" bestFit="1" customWidth="1"/>
    <col min="31" max="16384" width="9.109375" style="21"/>
  </cols>
  <sheetData>
    <row r="2" spans="1:30">
      <c r="M2" s="33"/>
      <c r="N2" s="33"/>
    </row>
    <row r="3" spans="1:30">
      <c r="M3" s="34" t="s">
        <v>56</v>
      </c>
      <c r="N3" s="34"/>
    </row>
    <row r="4" spans="1:30" ht="43.8" thickBot="1">
      <c r="B4" s="21" t="s">
        <v>0</v>
      </c>
      <c r="C4" s="2" t="s">
        <v>199</v>
      </c>
      <c r="D4" s="2" t="s">
        <v>200</v>
      </c>
      <c r="M4" s="17" t="s">
        <v>54</v>
      </c>
      <c r="N4" s="17" t="s">
        <v>55</v>
      </c>
      <c r="AC4" s="2"/>
      <c r="AD4" s="2"/>
    </row>
    <row r="5" spans="1:30" ht="15" thickBot="1">
      <c r="A5" s="21" t="s">
        <v>85</v>
      </c>
      <c r="B5" s="23" t="s">
        <v>7</v>
      </c>
      <c r="C5" s="124">
        <f>'Outputs Results'!AP4</f>
        <v>1498.1</v>
      </c>
      <c r="D5" s="5">
        <f>'Outputs Results'!AQ4</f>
        <v>7242.0917495494296</v>
      </c>
      <c r="M5" s="22">
        <v>20634</v>
      </c>
      <c r="N5" s="22">
        <v>-0.157</v>
      </c>
      <c r="AB5" s="23"/>
      <c r="AC5" s="1"/>
      <c r="AD5" s="5"/>
    </row>
    <row r="6" spans="1:30">
      <c r="A6" s="21" t="s">
        <v>63</v>
      </c>
      <c r="B6" s="23" t="s">
        <v>6</v>
      </c>
      <c r="C6" s="124">
        <f>'Outputs Results'!AP3</f>
        <v>1634.9</v>
      </c>
      <c r="D6" s="5">
        <f>'Outputs Results'!AQ3</f>
        <v>6101.6979081289373</v>
      </c>
      <c r="AB6" s="23"/>
      <c r="AC6" s="1"/>
      <c r="AD6" s="5"/>
    </row>
    <row r="7" spans="1:30">
      <c r="A7" s="21" t="s">
        <v>88</v>
      </c>
      <c r="B7" s="23" t="s">
        <v>8</v>
      </c>
      <c r="C7" s="124">
        <f>'Outputs Results'!AP5</f>
        <v>2498.4</v>
      </c>
      <c r="D7" s="5">
        <f>'Outputs Results'!AQ5</f>
        <v>6179.012347902657</v>
      </c>
      <c r="AB7" s="23"/>
      <c r="AC7" s="1"/>
      <c r="AD7" s="5"/>
    </row>
    <row r="8" spans="1:30">
      <c r="A8" s="21" t="s">
        <v>86</v>
      </c>
      <c r="B8" s="23" t="s">
        <v>10</v>
      </c>
      <c r="C8" s="124">
        <f>'Outputs Results'!AP7</f>
        <v>3674.9</v>
      </c>
      <c r="D8" s="5">
        <f>'Outputs Results'!AQ7</f>
        <v>6697.0324607472312</v>
      </c>
      <c r="AB8" s="23"/>
      <c r="AD8" s="5"/>
    </row>
    <row r="9" spans="1:30">
      <c r="A9" s="21" t="s">
        <v>69</v>
      </c>
      <c r="B9" s="23" t="s">
        <v>9</v>
      </c>
      <c r="C9" s="124">
        <f>'Outputs Results'!AP6</f>
        <v>3722.2</v>
      </c>
      <c r="D9" s="5">
        <f>'Outputs Results'!AQ6</f>
        <v>5325.8194696684759</v>
      </c>
      <c r="AB9" s="23"/>
      <c r="AD9" s="5"/>
    </row>
    <row r="10" spans="1:30">
      <c r="A10" s="21" t="s">
        <v>70</v>
      </c>
      <c r="B10" s="23" t="s">
        <v>12</v>
      </c>
      <c r="C10" s="124">
        <f>'Outputs Results'!AP9</f>
        <v>4589.2</v>
      </c>
      <c r="D10" s="5">
        <f>'Outputs Results'!AQ9</f>
        <v>4946.7711147912496</v>
      </c>
      <c r="AB10" s="23"/>
      <c r="AD10" s="5"/>
    </row>
    <row r="11" spans="1:30">
      <c r="A11" s="21" t="s">
        <v>87</v>
      </c>
      <c r="B11" s="23" t="s">
        <v>11</v>
      </c>
      <c r="C11" s="124">
        <f>'Outputs Results'!AP8</f>
        <v>5200</v>
      </c>
      <c r="D11" s="5">
        <f>'Outputs Results'!AQ8</f>
        <v>6176.9231788461539</v>
      </c>
      <c r="AB11" s="23"/>
      <c r="AD11" s="5"/>
    </row>
    <row r="12" spans="1:30">
      <c r="A12" s="21" t="s">
        <v>66</v>
      </c>
      <c r="B12" s="23" t="s">
        <v>13</v>
      </c>
      <c r="C12" s="124">
        <f>'Outputs Results'!AP10</f>
        <v>5743.9</v>
      </c>
      <c r="D12" s="5">
        <f>'Outputs Results'!AQ10</f>
        <v>5472.042166472258</v>
      </c>
      <c r="AB12" s="23"/>
      <c r="AC12" s="1"/>
      <c r="AD12" s="5"/>
    </row>
    <row r="13" spans="1:30">
      <c r="A13" s="21" t="s">
        <v>89</v>
      </c>
      <c r="B13" s="23" t="s">
        <v>14</v>
      </c>
      <c r="C13" s="124">
        <f>'Outputs Results'!AP11</f>
        <v>6992.3</v>
      </c>
      <c r="D13" s="5">
        <f>'Outputs Results'!AQ11</f>
        <v>4921.3243396307362</v>
      </c>
      <c r="AB13" s="23"/>
      <c r="AD13" s="5"/>
    </row>
    <row r="14" spans="1:30">
      <c r="A14" s="21" t="s">
        <v>65</v>
      </c>
      <c r="B14" s="23" t="s">
        <v>15</v>
      </c>
      <c r="C14" s="124">
        <f>'Outputs Results'!AP12</f>
        <v>7422.1</v>
      </c>
      <c r="D14" s="5">
        <f>'Outputs Results'!AQ12</f>
        <v>5520.0465003166219</v>
      </c>
      <c r="AB14" s="23"/>
      <c r="AD14" s="5"/>
    </row>
    <row r="15" spans="1:30">
      <c r="A15" s="21" t="s">
        <v>68</v>
      </c>
      <c r="B15" s="23" t="s">
        <v>19</v>
      </c>
      <c r="C15" s="124">
        <f>'Outputs Results'!AP16</f>
        <v>10240.299999999999</v>
      </c>
      <c r="D15" s="5">
        <f>'Outputs Results'!AQ16</f>
        <v>5177.7124986572662</v>
      </c>
      <c r="AB15" s="23"/>
      <c r="AD15" s="5"/>
    </row>
    <row r="16" spans="1:30">
      <c r="A16" s="21" t="s">
        <v>77</v>
      </c>
      <c r="B16" s="23" t="s">
        <v>18</v>
      </c>
      <c r="C16" s="124">
        <f>'Outputs Results'!AP15</f>
        <v>10517.3</v>
      </c>
      <c r="D16" s="5">
        <f>'Outputs Results'!AQ15</f>
        <v>4199.6668536601601</v>
      </c>
      <c r="AB16" s="23"/>
      <c r="AD16" s="5"/>
    </row>
    <row r="17" spans="1:30">
      <c r="A17" s="21" t="s">
        <v>67</v>
      </c>
      <c r="B17" s="23" t="s">
        <v>17</v>
      </c>
      <c r="C17" s="124">
        <f>'Outputs Results'!AP14</f>
        <v>10820.3</v>
      </c>
      <c r="D17" s="5">
        <f>'Outputs Results'!AQ14</f>
        <v>5010.8716458878225</v>
      </c>
      <c r="AB17" s="23"/>
      <c r="AC17" s="1"/>
      <c r="AD17" s="5"/>
    </row>
    <row r="18" spans="1:30">
      <c r="A18" s="21" t="s">
        <v>95</v>
      </c>
      <c r="B18" s="23" t="s">
        <v>16</v>
      </c>
      <c r="C18" s="124">
        <f>'Outputs Results'!AP13</f>
        <v>10887.6</v>
      </c>
      <c r="D18" s="5">
        <f>'Outputs Results'!AQ13</f>
        <v>5111.0884648591054</v>
      </c>
      <c r="AB18" s="23"/>
      <c r="AD18" s="5"/>
    </row>
    <row r="19" spans="1:30">
      <c r="A19" s="21" t="s">
        <v>78</v>
      </c>
      <c r="B19" s="23" t="s">
        <v>20</v>
      </c>
      <c r="C19" s="124">
        <f>'Outputs Results'!AP17</f>
        <v>15385.7</v>
      </c>
      <c r="D19" s="5">
        <f>'Outputs Results'!AQ17</f>
        <v>3941.7666645001527</v>
      </c>
      <c r="AB19" s="23"/>
      <c r="AD19" s="5"/>
    </row>
    <row r="20" spans="1:30">
      <c r="A20" s="21" t="s">
        <v>64</v>
      </c>
      <c r="B20" s="23" t="s">
        <v>22</v>
      </c>
      <c r="C20" s="124">
        <f>'Outputs Results'!AP19</f>
        <v>15863.5</v>
      </c>
      <c r="D20" s="5">
        <f>'Outputs Results'!AQ19</f>
        <v>4009.887648375201</v>
      </c>
      <c r="AB20" s="23"/>
      <c r="AC20" s="1"/>
      <c r="AD20" s="5"/>
    </row>
    <row r="21" spans="1:30">
      <c r="A21" s="21" t="s">
        <v>76</v>
      </c>
      <c r="B21" s="23" t="s">
        <v>21</v>
      </c>
      <c r="C21" s="124">
        <f>'Outputs Results'!AP18</f>
        <v>16431.900000000001</v>
      </c>
      <c r="D21" s="5">
        <f>'Outputs Results'!AQ18</f>
        <v>4159.4882746365292</v>
      </c>
      <c r="AB21" s="23"/>
      <c r="AD21" s="5"/>
    </row>
    <row r="22" spans="1:30">
      <c r="A22" s="21" t="s">
        <v>71</v>
      </c>
      <c r="B22" s="23" t="s">
        <v>23</v>
      </c>
      <c r="C22" s="124">
        <f>'Outputs Results'!AP20</f>
        <v>17144.7</v>
      </c>
      <c r="D22" s="5">
        <f>'Outputs Results'!AQ20</f>
        <v>4432.5733748622015</v>
      </c>
      <c r="AB22" s="23"/>
      <c r="AD22" s="5"/>
    </row>
    <row r="23" spans="1:30">
      <c r="A23" s="21" t="s">
        <v>73</v>
      </c>
      <c r="B23" s="23" t="s">
        <v>24</v>
      </c>
      <c r="C23" s="124">
        <f>'Outputs Results'!AP21</f>
        <v>17705.3</v>
      </c>
      <c r="D23" s="5">
        <f>'Outputs Results'!AQ21</f>
        <v>3867.9499426725333</v>
      </c>
      <c r="AB23" s="23"/>
      <c r="AC23" s="1"/>
      <c r="AD23" s="5"/>
    </row>
    <row r="24" spans="1:30">
      <c r="A24" s="21" t="s">
        <v>74</v>
      </c>
      <c r="B24" s="23" t="s">
        <v>25</v>
      </c>
      <c r="C24" s="124">
        <f>'Outputs Results'!AP22</f>
        <v>18802</v>
      </c>
      <c r="D24" s="5">
        <f>'Outputs Results'!AQ22</f>
        <v>4020.5498787363044</v>
      </c>
      <c r="AB24" s="23"/>
      <c r="AD24" s="5"/>
    </row>
    <row r="25" spans="1:30">
      <c r="A25" s="21" t="s">
        <v>81</v>
      </c>
      <c r="B25" s="23" t="s">
        <v>26</v>
      </c>
      <c r="C25" s="124">
        <f>'Outputs Results'!AP23</f>
        <v>19540.900000000001</v>
      </c>
      <c r="D25" s="5">
        <f>'Outputs Results'!AQ23</f>
        <v>3893.1852442825043</v>
      </c>
      <c r="AB25" s="23"/>
      <c r="AD25" s="5"/>
    </row>
    <row r="26" spans="1:30">
      <c r="A26" s="21" t="s">
        <v>83</v>
      </c>
      <c r="B26" s="23" t="s">
        <v>30</v>
      </c>
      <c r="C26" s="124">
        <f>'Outputs Results'!AP27</f>
        <v>27449.1</v>
      </c>
      <c r="D26" s="5">
        <f>'Outputs Results'!AQ27</f>
        <v>4164.7059717804959</v>
      </c>
      <c r="AB26" s="23"/>
      <c r="AD26" s="5"/>
    </row>
    <row r="27" spans="1:30">
      <c r="A27" s="21" t="s">
        <v>82</v>
      </c>
      <c r="B27" s="23" t="s">
        <v>27</v>
      </c>
      <c r="C27" s="124">
        <f>'Outputs Results'!AP24</f>
        <v>27171.4</v>
      </c>
      <c r="D27" s="5">
        <f>'Outputs Results'!AQ24</f>
        <v>4395.9465312792126</v>
      </c>
      <c r="AB27" s="23"/>
      <c r="AD27" s="5"/>
    </row>
    <row r="28" spans="1:30">
      <c r="A28" s="21" t="s">
        <v>79</v>
      </c>
      <c r="B28" s="23" t="s">
        <v>28</v>
      </c>
      <c r="C28" s="124">
        <f>'Outputs Results'!AP25</f>
        <v>28829.3</v>
      </c>
      <c r="D28" s="5">
        <f>'Outputs Results'!AQ25</f>
        <v>4393.1960887014257</v>
      </c>
      <c r="AB28" s="23"/>
      <c r="AD28" s="5"/>
    </row>
    <row r="29" spans="1:30">
      <c r="A29" s="21" t="s">
        <v>72</v>
      </c>
      <c r="B29" s="23" t="s">
        <v>29</v>
      </c>
      <c r="C29" s="124">
        <f>'Outputs Results'!AP26</f>
        <v>29217.5</v>
      </c>
      <c r="D29" s="5">
        <f>'Outputs Results'!AQ26</f>
        <v>4226.8918507743647</v>
      </c>
      <c r="AB29" s="23"/>
      <c r="AD29" s="5"/>
    </row>
    <row r="30" spans="1:30">
      <c r="A30" s="21" t="s">
        <v>80</v>
      </c>
      <c r="B30" s="23" t="s">
        <v>31</v>
      </c>
      <c r="C30" s="124">
        <f>'Outputs Results'!AP28</f>
        <v>38897.800000000003</v>
      </c>
      <c r="D30" s="5">
        <f>'Outputs Results'!AQ28</f>
        <v>4154.0618351166386</v>
      </c>
      <c r="AB30" s="23"/>
      <c r="AD30" s="5"/>
    </row>
    <row r="31" spans="1:30">
      <c r="A31" s="21" t="s">
        <v>84</v>
      </c>
      <c r="B31" s="23" t="s">
        <v>32</v>
      </c>
      <c r="C31" s="124">
        <f>'Outputs Results'!AP29</f>
        <v>52766.400000000001</v>
      </c>
      <c r="D31" s="5">
        <f>'Outputs Results'!AQ29</f>
        <v>3432.7024483383366</v>
      </c>
      <c r="AB31" s="23"/>
      <c r="AD31" s="5"/>
    </row>
    <row r="32" spans="1:30">
      <c r="A32" s="21" t="s">
        <v>75</v>
      </c>
      <c r="B32" s="23" t="s">
        <v>33</v>
      </c>
      <c r="C32" s="124">
        <f>'Outputs Results'!AP30</f>
        <v>69038.8</v>
      </c>
      <c r="D32" s="5">
        <f>'Outputs Results'!AQ30</f>
        <v>4730.9389647560502</v>
      </c>
      <c r="AB32" s="23"/>
      <c r="AD32" s="5"/>
    </row>
    <row r="36" spans="1:14">
      <c r="M36" s="33"/>
      <c r="N36" s="33"/>
    </row>
    <row r="37" spans="1:14">
      <c r="M37" s="34" t="s">
        <v>56</v>
      </c>
      <c r="N37" s="34"/>
    </row>
    <row r="38" spans="1:14" ht="72.599999999999994" thickBot="1">
      <c r="B38" s="21" t="s">
        <v>0</v>
      </c>
      <c r="C38" s="2" t="s">
        <v>199</v>
      </c>
      <c r="D38" s="2" t="s">
        <v>201</v>
      </c>
      <c r="M38" s="17" t="s">
        <v>54</v>
      </c>
      <c r="N38" s="17" t="s">
        <v>55</v>
      </c>
    </row>
    <row r="39" spans="1:14" ht="15" thickBot="1">
      <c r="A39" s="21" t="s">
        <v>85</v>
      </c>
      <c r="B39" s="23" t="s">
        <v>7</v>
      </c>
      <c r="C39" s="124">
        <f>'Outputs Results'!AP4</f>
        <v>1498.1</v>
      </c>
      <c r="D39" s="5">
        <f>'Outputs Results'!AS4</f>
        <v>7341.4830890609301</v>
      </c>
      <c r="M39" s="22">
        <v>20745</v>
      </c>
      <c r="N39" s="22">
        <v>-0.154</v>
      </c>
    </row>
    <row r="40" spans="1:14">
      <c r="A40" s="21" t="s">
        <v>63</v>
      </c>
      <c r="B40" s="23" t="s">
        <v>6</v>
      </c>
      <c r="C40" s="124">
        <f>'Outputs Results'!AP3</f>
        <v>1634.9</v>
      </c>
      <c r="D40" s="5">
        <f>'Outputs Results'!AS3</f>
        <v>6306.6340671157632</v>
      </c>
    </row>
    <row r="41" spans="1:14">
      <c r="A41" s="21" t="s">
        <v>88</v>
      </c>
      <c r="B41" s="23" t="s">
        <v>8</v>
      </c>
      <c r="C41" s="124">
        <f>'Outputs Results'!AP5</f>
        <v>2498.4</v>
      </c>
      <c r="D41" s="5">
        <f>'Outputs Results'!AS5</f>
        <v>6260.7726053623037</v>
      </c>
    </row>
    <row r="42" spans="1:14">
      <c r="A42" s="21" t="s">
        <v>86</v>
      </c>
      <c r="B42" s="23" t="s">
        <v>10</v>
      </c>
      <c r="C42" s="124">
        <f>'Outputs Results'!AP7</f>
        <v>3674.9</v>
      </c>
      <c r="D42" s="5">
        <f>'Outputs Results'!AS7</f>
        <v>6776.654330544161</v>
      </c>
    </row>
    <row r="43" spans="1:14">
      <c r="A43" s="21" t="s">
        <v>69</v>
      </c>
      <c r="B43" s="23" t="s">
        <v>9</v>
      </c>
      <c r="C43" s="124">
        <f>'Outputs Results'!AP6</f>
        <v>3722.2</v>
      </c>
      <c r="D43" s="5">
        <f>'Outputs Results'!AS6</f>
        <v>5528.1491136766499</v>
      </c>
    </row>
    <row r="44" spans="1:14">
      <c r="A44" s="21" t="s">
        <v>70</v>
      </c>
      <c r="B44" s="23" t="s">
        <v>12</v>
      </c>
      <c r="C44" s="124">
        <f>'Outputs Results'!AP9</f>
        <v>4589.2</v>
      </c>
      <c r="D44" s="5">
        <f>'Outputs Results'!AS9</f>
        <v>5206.3168836603836</v>
      </c>
    </row>
    <row r="45" spans="1:14">
      <c r="A45" s="21" t="s">
        <v>87</v>
      </c>
      <c r="B45" s="23" t="s">
        <v>11</v>
      </c>
      <c r="C45" s="124">
        <f>'Outputs Results'!AP8</f>
        <v>5200</v>
      </c>
      <c r="D45" s="5">
        <f>'Outputs Results'!AS8</f>
        <v>6252.6241387931213</v>
      </c>
    </row>
    <row r="46" spans="1:14">
      <c r="A46" s="21" t="s">
        <v>66</v>
      </c>
      <c r="B46" s="23" t="s">
        <v>13</v>
      </c>
      <c r="C46" s="124">
        <f>'Outputs Results'!AP10</f>
        <v>5743.9</v>
      </c>
      <c r="D46" s="5">
        <f>'Outputs Results'!AS10</f>
        <v>5548.5174800569457</v>
      </c>
    </row>
    <row r="47" spans="1:14">
      <c r="A47" s="21" t="s">
        <v>89</v>
      </c>
      <c r="B47" s="23" t="s">
        <v>14</v>
      </c>
      <c r="C47" s="124">
        <f>'Outputs Results'!AP11</f>
        <v>6992.3</v>
      </c>
      <c r="D47" s="5">
        <f>'Outputs Results'!AS11</f>
        <v>5086.6094583043632</v>
      </c>
    </row>
    <row r="48" spans="1:14">
      <c r="A48" s="21" t="s">
        <v>65</v>
      </c>
      <c r="B48" s="23" t="s">
        <v>15</v>
      </c>
      <c r="C48" s="124">
        <f>'Outputs Results'!AP12</f>
        <v>7422.1</v>
      </c>
      <c r="D48" s="5">
        <f>'Outputs Results'!AS12</f>
        <v>5590.5868463530314</v>
      </c>
    </row>
    <row r="49" spans="1:4">
      <c r="A49" s="21" t="s">
        <v>68</v>
      </c>
      <c r="B49" s="23" t="s">
        <v>19</v>
      </c>
      <c r="C49" s="124">
        <f>'Outputs Results'!AP16</f>
        <v>10240.299999999999</v>
      </c>
      <c r="D49" s="5">
        <f>'Outputs Results'!AS16</f>
        <v>5247.1724373977868</v>
      </c>
    </row>
    <row r="50" spans="1:4">
      <c r="A50" s="21" t="s">
        <v>77</v>
      </c>
      <c r="B50" s="23" t="s">
        <v>18</v>
      </c>
      <c r="C50" s="124">
        <f>'Outputs Results'!AP15</f>
        <v>10517.3</v>
      </c>
      <c r="D50" s="5">
        <f>'Outputs Results'!AS15</f>
        <v>4478.8033805270225</v>
      </c>
    </row>
    <row r="51" spans="1:4">
      <c r="A51" s="21" t="s">
        <v>67</v>
      </c>
      <c r="B51" s="23" t="s">
        <v>17</v>
      </c>
      <c r="C51" s="124">
        <f>'Outputs Results'!AP14</f>
        <v>10820.3</v>
      </c>
      <c r="D51" s="5">
        <f>'Outputs Results'!AS14</f>
        <v>5079.3157682071569</v>
      </c>
    </row>
    <row r="52" spans="1:4">
      <c r="A52" s="21" t="s">
        <v>95</v>
      </c>
      <c r="B52" s="23" t="s">
        <v>16</v>
      </c>
      <c r="C52" s="124">
        <f>'Outputs Results'!AP13</f>
        <v>10887.6</v>
      </c>
      <c r="D52" s="5">
        <f>'Outputs Results'!AS13</f>
        <v>5179.1203297699949</v>
      </c>
    </row>
    <row r="53" spans="1:4">
      <c r="A53" s="21" t="s">
        <v>78</v>
      </c>
      <c r="B53" s="23" t="s">
        <v>20</v>
      </c>
      <c r="C53" s="124">
        <f>'Outputs Results'!AP17</f>
        <v>15385.7</v>
      </c>
      <c r="D53" s="5">
        <f>'Outputs Results'!AS17</f>
        <v>4210.3097842817579</v>
      </c>
    </row>
    <row r="54" spans="1:4">
      <c r="A54" s="21" t="s">
        <v>64</v>
      </c>
      <c r="B54" s="23" t="s">
        <v>22</v>
      </c>
      <c r="C54" s="124">
        <f>'Outputs Results'!AP19</f>
        <v>15863.5</v>
      </c>
      <c r="D54" s="5">
        <f>'Outputs Results'!AS19</f>
        <v>4256.2990490496513</v>
      </c>
    </row>
    <row r="55" spans="1:4">
      <c r="A55" s="21" t="s">
        <v>76</v>
      </c>
      <c r="B55" s="23" t="s">
        <v>21</v>
      </c>
      <c r="C55" s="124">
        <f>'Outputs Results'!AP18</f>
        <v>16431.900000000001</v>
      </c>
      <c r="D55" s="5">
        <f>'Outputs Results'!AS18</f>
        <v>4352.5922283077316</v>
      </c>
    </row>
    <row r="56" spans="1:4">
      <c r="A56" s="21" t="s">
        <v>71</v>
      </c>
      <c r="B56" s="23" t="s">
        <v>23</v>
      </c>
      <c r="C56" s="124">
        <f>'Outputs Results'!AP20</f>
        <v>17144.7</v>
      </c>
      <c r="D56" s="5">
        <f>'Outputs Results'!AS20</f>
        <v>4537.7552891790074</v>
      </c>
    </row>
    <row r="57" spans="1:4">
      <c r="A57" s="21" t="s">
        <v>73</v>
      </c>
      <c r="B57" s="23" t="s">
        <v>24</v>
      </c>
      <c r="C57" s="124">
        <f>'Outputs Results'!AP21</f>
        <v>17705.3</v>
      </c>
      <c r="D57" s="5">
        <f>'Outputs Results'!AS21</f>
        <v>4129.8676259697204</v>
      </c>
    </row>
    <row r="58" spans="1:4">
      <c r="A58" s="21" t="s">
        <v>74</v>
      </c>
      <c r="B58" s="23" t="s">
        <v>25</v>
      </c>
      <c r="C58" s="124">
        <f>'Outputs Results'!AP22</f>
        <v>18802</v>
      </c>
      <c r="D58" s="5">
        <f>'Outputs Results'!AS22</f>
        <v>4227.4361769657398</v>
      </c>
    </row>
    <row r="59" spans="1:4">
      <c r="A59" s="21" t="s">
        <v>81</v>
      </c>
      <c r="B59" s="23" t="s">
        <v>26</v>
      </c>
      <c r="C59" s="124">
        <f>'Outputs Results'!AP23</f>
        <v>19540.900000000001</v>
      </c>
      <c r="D59" s="5">
        <f>'Outputs Results'!AS23</f>
        <v>4128.1769741608387</v>
      </c>
    </row>
    <row r="60" spans="1:4">
      <c r="A60" s="21" t="s">
        <v>83</v>
      </c>
      <c r="B60" s="23" t="s">
        <v>30</v>
      </c>
      <c r="C60" s="124">
        <f>'Outputs Results'!AP27</f>
        <v>27449.1</v>
      </c>
      <c r="D60" s="5">
        <f>'Outputs Results'!AS27</f>
        <v>4257.6402313942117</v>
      </c>
    </row>
    <row r="61" spans="1:4">
      <c r="A61" s="21" t="s">
        <v>82</v>
      </c>
      <c r="B61" s="23" t="s">
        <v>27</v>
      </c>
      <c r="C61" s="124">
        <f>'Outputs Results'!AP24</f>
        <v>27171.4</v>
      </c>
      <c r="D61" s="5">
        <f>'Outputs Results'!AS24</f>
        <v>4457.489229507386</v>
      </c>
    </row>
    <row r="62" spans="1:4">
      <c r="A62" s="21" t="s">
        <v>79</v>
      </c>
      <c r="B62" s="23" t="s">
        <v>28</v>
      </c>
      <c r="C62" s="124">
        <f>'Outputs Results'!AP25</f>
        <v>28829.3</v>
      </c>
      <c r="D62" s="5">
        <f>'Outputs Results'!AS25</f>
        <v>4453.8220607475632</v>
      </c>
    </row>
    <row r="63" spans="1:4">
      <c r="A63" s="21" t="s">
        <v>72</v>
      </c>
      <c r="B63" s="23" t="s">
        <v>29</v>
      </c>
      <c r="C63" s="124">
        <f>'Outputs Results'!AP26</f>
        <v>29217.5</v>
      </c>
      <c r="D63" s="5">
        <f>'Outputs Results'!AS26</f>
        <v>4287.765902946966</v>
      </c>
    </row>
    <row r="64" spans="1:4">
      <c r="A64" s="21" t="s">
        <v>80</v>
      </c>
      <c r="B64" s="23" t="s">
        <v>31</v>
      </c>
      <c r="C64" s="124">
        <f>'Outputs Results'!AP28</f>
        <v>38897.800000000003</v>
      </c>
      <c r="D64" s="5">
        <f>'Outputs Results'!AS28</f>
        <v>4213.1152810893291</v>
      </c>
    </row>
    <row r="65" spans="1:4">
      <c r="A65" s="21" t="s">
        <v>84</v>
      </c>
      <c r="B65" s="23" t="s">
        <v>32</v>
      </c>
      <c r="C65" s="124">
        <f>'Outputs Results'!AP29</f>
        <v>52766.400000000001</v>
      </c>
      <c r="D65" s="5">
        <f>'Outputs Results'!AS29</f>
        <v>3613.1345777209058</v>
      </c>
    </row>
    <row r="66" spans="1:4">
      <c r="A66" s="21" t="s">
        <v>75</v>
      </c>
      <c r="B66" s="23" t="s">
        <v>33</v>
      </c>
      <c r="C66" s="124">
        <f>'Outputs Results'!AP30</f>
        <v>69038.8</v>
      </c>
      <c r="D66" s="5">
        <f>'Outputs Results'!AS30</f>
        <v>4784.9790397560982</v>
      </c>
    </row>
  </sheetData>
  <sortState ref="A5:D32">
    <sortCondition ref="C5:C32"/>
  </sortState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G25" sqref="G25"/>
    </sheetView>
  </sheetViews>
  <sheetFormatPr defaultRowHeight="14.4"/>
  <cols>
    <col min="2" max="2" width="11.44140625" customWidth="1"/>
    <col min="3" max="3" width="14.33203125" customWidth="1"/>
  </cols>
  <sheetData>
    <row r="1" spans="1:5" ht="28.8">
      <c r="A1" s="2" t="s">
        <v>34</v>
      </c>
      <c r="B1" s="2" t="s">
        <v>35</v>
      </c>
      <c r="C1" s="2" t="s">
        <v>36</v>
      </c>
      <c r="D1" s="2"/>
      <c r="E1" s="2"/>
    </row>
    <row r="2" spans="1:5">
      <c r="A2">
        <v>1</v>
      </c>
      <c r="B2">
        <v>271</v>
      </c>
      <c r="C2">
        <v>35884</v>
      </c>
    </row>
    <row r="3" spans="1:5">
      <c r="A3">
        <v>2</v>
      </c>
      <c r="B3">
        <v>618</v>
      </c>
      <c r="C3">
        <v>31532</v>
      </c>
    </row>
    <row r="4" spans="1:5">
      <c r="A4">
        <v>3</v>
      </c>
      <c r="B4">
        <v>1136</v>
      </c>
      <c r="C4">
        <v>19862</v>
      </c>
    </row>
    <row r="5" spans="1:5">
      <c r="A5">
        <v>4</v>
      </c>
      <c r="B5">
        <v>2167</v>
      </c>
      <c r="C5">
        <v>16092</v>
      </c>
    </row>
    <row r="6" spans="1:5">
      <c r="A6">
        <v>5</v>
      </c>
      <c r="B6">
        <v>3145</v>
      </c>
      <c r="C6">
        <v>14639</v>
      </c>
    </row>
    <row r="7" spans="1:5">
      <c r="A7">
        <v>6</v>
      </c>
      <c r="B7">
        <v>4365</v>
      </c>
      <c r="C7">
        <v>16946</v>
      </c>
    </row>
    <row r="8" spans="1:5">
      <c r="A8">
        <v>7</v>
      </c>
      <c r="B8">
        <v>9394</v>
      </c>
      <c r="C8">
        <v>12996</v>
      </c>
    </row>
    <row r="12" spans="1:5">
      <c r="A12" s="127" t="s">
        <v>37</v>
      </c>
      <c r="B12" s="127"/>
      <c r="C12" s="127"/>
      <c r="D12" s="127"/>
    </row>
    <row r="13" spans="1:5">
      <c r="A13" s="127"/>
      <c r="B13" s="127"/>
      <c r="C13" s="127"/>
      <c r="D13" s="127"/>
    </row>
    <row r="14" spans="1:5">
      <c r="A14" s="127"/>
      <c r="B14" s="127"/>
      <c r="C14" s="127"/>
      <c r="D14" s="127"/>
    </row>
    <row r="15" spans="1:5">
      <c r="A15" s="127"/>
      <c r="B15" s="127"/>
      <c r="C15" s="127"/>
      <c r="D15" s="127"/>
    </row>
    <row r="16" spans="1:5">
      <c r="A16" s="127"/>
      <c r="B16" s="127"/>
      <c r="C16" s="127"/>
      <c r="D16" s="127"/>
    </row>
    <row r="17" spans="1:4">
      <c r="A17" s="127"/>
      <c r="B17" s="127"/>
      <c r="C17" s="127"/>
      <c r="D17" s="127"/>
    </row>
    <row r="18" spans="1:4">
      <c r="A18" s="127"/>
      <c r="B18" s="127"/>
      <c r="C18" s="127"/>
      <c r="D18" s="127"/>
    </row>
  </sheetData>
  <mergeCells count="1">
    <mergeCell ref="A12:D1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2288968AE7C049B7B11A9750850B10" ma:contentTypeVersion="4" ma:contentTypeDescription="Create a new document." ma:contentTypeScope="" ma:versionID="d61fed4109eb8b9a8d112d3233972f64">
  <xsd:schema xmlns:xsd="http://www.w3.org/2001/XMLSchema" xmlns:xs="http://www.w3.org/2001/XMLSchema" xmlns:p="http://schemas.microsoft.com/office/2006/metadata/properties" xmlns:ns3="9a5abe50-b523-4702-8af2-903dc9767712" targetNamespace="http://schemas.microsoft.com/office/2006/metadata/properties" ma:root="true" ma:fieldsID="7b4249a247cdada1fac4957f106fdf4f" ns3:_="">
    <xsd:import namespace="9a5abe50-b523-4702-8af2-903dc97677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abe50-b523-4702-8af2-903dc9767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01DE3B-89A5-4D3E-874E-4077D423BF2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a5abe50-b523-4702-8af2-903dc976771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24416B8-4B2A-4D10-90AF-86C5DA88AD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A6DD45-C231-41A5-B579-8E21DD5893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abe50-b523-4702-8af2-903dc97677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Outputs Results</vt:lpstr>
      <vt:lpstr>Small College Data</vt:lpstr>
      <vt:lpstr>FTE Data</vt:lpstr>
      <vt:lpstr>Model Generation</vt:lpstr>
      <vt:lpstr>28 Point Models</vt:lpstr>
      <vt:lpstr>Tiers by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Hale, Ryan</dc:creator>
  <cp:keywords/>
  <dc:description/>
  <cp:lastModifiedBy>Sisley, Dottie</cp:lastModifiedBy>
  <cp:revision/>
  <cp:lastPrinted>2022-05-27T02:59:32Z</cp:lastPrinted>
  <dcterms:created xsi:type="dcterms:W3CDTF">2021-10-31T23:08:04Z</dcterms:created>
  <dcterms:modified xsi:type="dcterms:W3CDTF">2022-08-08T15:00:09Z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0x010100142288968AE7C049B7B11A9750850B10</vt:lpwstr>
  </property>
</Properties>
</file>