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Mash Ups\"/>
    </mc:Choice>
  </mc:AlternateContent>
  <bookViews>
    <workbookView xWindow="0" yWindow="0" windowWidth="20520" windowHeight="9696"/>
  </bookViews>
  <sheets>
    <sheet name="Model" sheetId="15" r:id="rId1"/>
    <sheet name="Graphs" sheetId="21" state="hidden" r:id="rId2"/>
    <sheet name="DCD &amp; Sm College" sheetId="18" r:id="rId3"/>
    <sheet name="All FTE weighted" sheetId="14" state="hidden" r:id="rId4"/>
    <sheet name="FTE-3" sheetId="16" r:id="rId5"/>
    <sheet name="SQ FT" sheetId="11" r:id="rId6"/>
    <sheet name="PSAV Completers" sheetId="22" r:id="rId7"/>
    <sheet name="AA-AS Completers" sheetId="2" r:id="rId8"/>
    <sheet name="BACC Completers" sheetId="17" r:id="rId9"/>
    <sheet name="Industry Certs" sheetId="20" r:id="rId10"/>
    <sheet name="GED &amp; Adult" sheetId="19" r:id="rId11"/>
    <sheet name="Cost Analysis" sheetId="10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5" l="1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20" i="15"/>
  <c r="F12" i="15" l="1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11" i="15"/>
  <c r="T31" i="18"/>
  <c r="S34" i="18"/>
  <c r="T25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S6" i="18"/>
  <c r="S5" i="18"/>
  <c r="S4" i="18"/>
  <c r="S3" i="18"/>
  <c r="T4" i="18" l="1"/>
  <c r="T9" i="18"/>
  <c r="T13" i="18"/>
  <c r="T18" i="18"/>
  <c r="T22" i="18"/>
  <c r="T27" i="18"/>
  <c r="T5" i="18"/>
  <c r="T14" i="18"/>
  <c r="T23" i="18"/>
  <c r="T6" i="18"/>
  <c r="T10" i="18"/>
  <c r="T15" i="18"/>
  <c r="T19" i="18"/>
  <c r="T24" i="18"/>
  <c r="T28" i="18"/>
  <c r="T11" i="18"/>
  <c r="T20" i="18"/>
  <c r="T29" i="18"/>
  <c r="T3" i="18"/>
  <c r="T7" i="18"/>
  <c r="T12" i="18"/>
  <c r="T16" i="18"/>
  <c r="T21" i="18"/>
  <c r="T30" i="18"/>
  <c r="T8" i="18"/>
  <c r="T17" i="18"/>
  <c r="T26" i="18"/>
  <c r="H12" i="15" l="1"/>
  <c r="H13" i="15"/>
  <c r="H14" i="15"/>
  <c r="H15" i="15"/>
  <c r="H16" i="15"/>
  <c r="H17" i="15"/>
  <c r="H18" i="15"/>
  <c r="H19" i="15"/>
  <c r="H11" i="15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T10" i="15" l="1"/>
  <c r="K10" i="15"/>
  <c r="V2" i="15"/>
  <c r="V1" i="15"/>
  <c r="W3" i="15"/>
  <c r="P12" i="15" l="1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11" i="15"/>
  <c r="P39" i="15" l="1"/>
  <c r="P3" i="18"/>
  <c r="R31" i="18" l="1"/>
  <c r="R4" i="18"/>
  <c r="R5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" i="18"/>
  <c r="R34" i="18" s="1"/>
  <c r="C61" i="21" l="1"/>
  <c r="C44" i="21"/>
  <c r="C38" i="21"/>
  <c r="C53" i="21"/>
  <c r="C52" i="21"/>
  <c r="C57" i="21"/>
  <c r="C37" i="21"/>
  <c r="C42" i="21"/>
  <c r="C60" i="21"/>
  <c r="C55" i="21"/>
  <c r="C39" i="21"/>
  <c r="C41" i="21"/>
  <c r="C47" i="21"/>
  <c r="C63" i="21"/>
  <c r="C36" i="21"/>
  <c r="C43" i="21"/>
  <c r="C59" i="21"/>
  <c r="C49" i="21"/>
  <c r="C48" i="21"/>
  <c r="C46" i="21"/>
  <c r="C45" i="21"/>
  <c r="C58" i="21"/>
  <c r="C54" i="21"/>
  <c r="C56" i="21"/>
  <c r="C40" i="21"/>
  <c r="C51" i="21"/>
  <c r="C62" i="21"/>
  <c r="C50" i="21"/>
  <c r="C28" i="21"/>
  <c r="C11" i="21"/>
  <c r="C5" i="21"/>
  <c r="C20" i="21"/>
  <c r="C19" i="21"/>
  <c r="C24" i="21"/>
  <c r="C4" i="21"/>
  <c r="C9" i="21"/>
  <c r="C27" i="21"/>
  <c r="C22" i="21"/>
  <c r="C6" i="21"/>
  <c r="C8" i="21"/>
  <c r="C14" i="21"/>
  <c r="C30" i="21"/>
  <c r="C3" i="21"/>
  <c r="C10" i="21"/>
  <c r="C26" i="21"/>
  <c r="C16" i="21"/>
  <c r="C15" i="21"/>
  <c r="C13" i="21"/>
  <c r="C12" i="21"/>
  <c r="C25" i="21"/>
  <c r="C21" i="21"/>
  <c r="C23" i="21"/>
  <c r="C7" i="21"/>
  <c r="C18" i="21"/>
  <c r="C29" i="21"/>
  <c r="C17" i="21"/>
  <c r="H4" i="18"/>
  <c r="H5" i="18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" i="18"/>
  <c r="G31" i="18"/>
  <c r="S31" i="18" l="1"/>
  <c r="H31" i="18"/>
  <c r="AH8" i="16"/>
  <c r="AC36" i="16"/>
  <c r="AB36" i="16"/>
  <c r="AA36" i="16"/>
  <c r="AH36" i="16" s="1"/>
  <c r="Z36" i="16"/>
  <c r="Y36" i="16"/>
  <c r="X36" i="16"/>
  <c r="AE36" i="16" s="1"/>
  <c r="AH35" i="16"/>
  <c r="AG35" i="16"/>
  <c r="AF35" i="16"/>
  <c r="AE35" i="16"/>
  <c r="AH34" i="16"/>
  <c r="AG34" i="16"/>
  <c r="AF34" i="16"/>
  <c r="AE34" i="16"/>
  <c r="AH33" i="16"/>
  <c r="AG33" i="16"/>
  <c r="AF33" i="16"/>
  <c r="AE33" i="16"/>
  <c r="AH32" i="16"/>
  <c r="AG32" i="16"/>
  <c r="AF32" i="16"/>
  <c r="AE32" i="16"/>
  <c r="AH31" i="16"/>
  <c r="AG31" i="16"/>
  <c r="AF31" i="16"/>
  <c r="AE31" i="16"/>
  <c r="AH30" i="16"/>
  <c r="AG30" i="16"/>
  <c r="AF30" i="16"/>
  <c r="AE30" i="16"/>
  <c r="AH29" i="16"/>
  <c r="AG29" i="16"/>
  <c r="AF29" i="16"/>
  <c r="AE29" i="16"/>
  <c r="AH28" i="16"/>
  <c r="AG28" i="16"/>
  <c r="AF28" i="16"/>
  <c r="AE28" i="16"/>
  <c r="AH27" i="16"/>
  <c r="AG27" i="16"/>
  <c r="AF27" i="16"/>
  <c r="AE27" i="16"/>
  <c r="AH26" i="16"/>
  <c r="AG26" i="16"/>
  <c r="AF26" i="16"/>
  <c r="AE26" i="16"/>
  <c r="AH25" i="16"/>
  <c r="AG25" i="16"/>
  <c r="AF25" i="16"/>
  <c r="AE25" i="16"/>
  <c r="AH24" i="16"/>
  <c r="AG24" i="16"/>
  <c r="AF24" i="16"/>
  <c r="AE24" i="16"/>
  <c r="AH23" i="16"/>
  <c r="AG23" i="16"/>
  <c r="AF23" i="16"/>
  <c r="AE23" i="16"/>
  <c r="AH22" i="16"/>
  <c r="AG22" i="16"/>
  <c r="AF22" i="16"/>
  <c r="AE22" i="16"/>
  <c r="AH21" i="16"/>
  <c r="AG21" i="16"/>
  <c r="AF21" i="16"/>
  <c r="AE21" i="16"/>
  <c r="AH20" i="16"/>
  <c r="AG20" i="16"/>
  <c r="AF20" i="16"/>
  <c r="AE20" i="16"/>
  <c r="AH19" i="16"/>
  <c r="AG19" i="16"/>
  <c r="AF19" i="16"/>
  <c r="AE19" i="16"/>
  <c r="AH18" i="16"/>
  <c r="AG18" i="16"/>
  <c r="AF18" i="16"/>
  <c r="AE18" i="16"/>
  <c r="AH17" i="16"/>
  <c r="AG17" i="16"/>
  <c r="AF17" i="16"/>
  <c r="AE17" i="16"/>
  <c r="AH16" i="16"/>
  <c r="AG16" i="16"/>
  <c r="AF16" i="16"/>
  <c r="AE16" i="16"/>
  <c r="AH15" i="16"/>
  <c r="AG15" i="16"/>
  <c r="AF15" i="16"/>
  <c r="AE15" i="16"/>
  <c r="AH14" i="16"/>
  <c r="AG14" i="16"/>
  <c r="AF14" i="16"/>
  <c r="AE14" i="16"/>
  <c r="AH13" i="16"/>
  <c r="AG13" i="16"/>
  <c r="AF13" i="16"/>
  <c r="AE13" i="16"/>
  <c r="AH12" i="16"/>
  <c r="AG12" i="16"/>
  <c r="AF12" i="16"/>
  <c r="AE12" i="16"/>
  <c r="AH11" i="16"/>
  <c r="AG11" i="16"/>
  <c r="AF11" i="16"/>
  <c r="AE11" i="16"/>
  <c r="AH10" i="16"/>
  <c r="AG10" i="16"/>
  <c r="AF10" i="16"/>
  <c r="AE10" i="16"/>
  <c r="AH9" i="16"/>
  <c r="AG9" i="16"/>
  <c r="AF9" i="16"/>
  <c r="AE9" i="16"/>
  <c r="AG8" i="16"/>
  <c r="AF8" i="16"/>
  <c r="AE8" i="16"/>
  <c r="AF36" i="16" l="1"/>
  <c r="AG36" i="16"/>
  <c r="J106" i="19" l="1"/>
  <c r="I106" i="19" l="1"/>
  <c r="I80" i="19"/>
  <c r="I83" i="19"/>
  <c r="I84" i="19"/>
  <c r="I85" i="19"/>
  <c r="I86" i="19"/>
  <c r="I87" i="19"/>
  <c r="I88" i="19"/>
  <c r="I89" i="19"/>
  <c r="I90" i="19"/>
  <c r="I91" i="19"/>
  <c r="I92" i="19"/>
  <c r="I93" i="19"/>
  <c r="I94" i="19"/>
  <c r="I95" i="19"/>
  <c r="I96" i="19"/>
  <c r="I97" i="19"/>
  <c r="I98" i="19"/>
  <c r="I99" i="19"/>
  <c r="I100" i="19"/>
  <c r="I101" i="19"/>
  <c r="I102" i="19"/>
  <c r="I103" i="19"/>
  <c r="I104" i="19"/>
  <c r="I105" i="19"/>
  <c r="I78" i="19"/>
  <c r="I79" i="19"/>
  <c r="I81" i="19"/>
  <c r="I82" i="19"/>
  <c r="P4" i="18"/>
  <c r="D28" i="21" s="1"/>
  <c r="P5" i="18"/>
  <c r="D11" i="21" s="1"/>
  <c r="P6" i="18"/>
  <c r="D5" i="21" s="1"/>
  <c r="P7" i="18"/>
  <c r="D20" i="21" s="1"/>
  <c r="P8" i="18"/>
  <c r="D19" i="21" s="1"/>
  <c r="P9" i="18"/>
  <c r="D24" i="21" s="1"/>
  <c r="P10" i="18"/>
  <c r="D4" i="21" s="1"/>
  <c r="P11" i="18"/>
  <c r="D9" i="21" s="1"/>
  <c r="P12" i="18"/>
  <c r="D27" i="21" s="1"/>
  <c r="P13" i="18"/>
  <c r="D22" i="21" s="1"/>
  <c r="P14" i="18"/>
  <c r="D6" i="21" s="1"/>
  <c r="P15" i="18"/>
  <c r="D8" i="21" s="1"/>
  <c r="P16" i="18"/>
  <c r="D14" i="21" s="1"/>
  <c r="P17" i="18"/>
  <c r="D30" i="21" s="1"/>
  <c r="P18" i="18"/>
  <c r="D3" i="21" s="1"/>
  <c r="P19" i="18"/>
  <c r="D10" i="21" s="1"/>
  <c r="P20" i="18"/>
  <c r="D26" i="21" s="1"/>
  <c r="P21" i="18"/>
  <c r="P22" i="18"/>
  <c r="D15" i="21" s="1"/>
  <c r="P23" i="18"/>
  <c r="D13" i="21" s="1"/>
  <c r="P24" i="18"/>
  <c r="D12" i="21" s="1"/>
  <c r="P25" i="18"/>
  <c r="D25" i="21" s="1"/>
  <c r="P26" i="18"/>
  <c r="D21" i="21" s="1"/>
  <c r="P27" i="18"/>
  <c r="D23" i="21" s="1"/>
  <c r="P28" i="18"/>
  <c r="D7" i="21" s="1"/>
  <c r="P29" i="18"/>
  <c r="D18" i="21" s="1"/>
  <c r="P30" i="18"/>
  <c r="D29" i="21" s="1"/>
  <c r="D17" i="21"/>
  <c r="O31" i="18"/>
  <c r="N31" i="18"/>
  <c r="J8" i="15"/>
  <c r="C35" i="20"/>
  <c r="P31" i="18" l="1"/>
  <c r="D16" i="21"/>
  <c r="E75" i="19"/>
  <c r="D75" i="19"/>
  <c r="E71" i="19"/>
  <c r="D71" i="19"/>
  <c r="E67" i="19"/>
  <c r="D67" i="19"/>
  <c r="E61" i="19"/>
  <c r="D61" i="19"/>
  <c r="E56" i="19"/>
  <c r="D56" i="19"/>
  <c r="E53" i="19"/>
  <c r="D53" i="19"/>
  <c r="E48" i="19"/>
  <c r="D48" i="19"/>
  <c r="E43" i="19"/>
  <c r="D43" i="19"/>
  <c r="E37" i="19"/>
  <c r="D37" i="19"/>
  <c r="E34" i="19"/>
  <c r="D34" i="19"/>
  <c r="E30" i="19"/>
  <c r="D30" i="19"/>
  <c r="E27" i="19"/>
  <c r="D27" i="19"/>
  <c r="E21" i="19"/>
  <c r="D21" i="19"/>
  <c r="E14" i="19"/>
  <c r="D14" i="19"/>
  <c r="E11" i="19"/>
  <c r="D11" i="19"/>
  <c r="D77" i="19" l="1"/>
  <c r="E77" i="19"/>
  <c r="F31" i="18" l="1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M12" i="15"/>
  <c r="M13" i="15"/>
  <c r="M14" i="15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11" i="15"/>
  <c r="D30" i="15"/>
  <c r="T8" i="16"/>
  <c r="T9" i="16"/>
  <c r="D12" i="15" s="1"/>
  <c r="T10" i="16"/>
  <c r="D13" i="15" s="1"/>
  <c r="T11" i="16"/>
  <c r="D14" i="15" s="1"/>
  <c r="T12" i="16"/>
  <c r="D15" i="15" s="1"/>
  <c r="T13" i="16"/>
  <c r="D16" i="15" s="1"/>
  <c r="T14" i="16"/>
  <c r="T15" i="16"/>
  <c r="D18" i="15" s="1"/>
  <c r="T16" i="16"/>
  <c r="D19" i="15" s="1"/>
  <c r="T17" i="16"/>
  <c r="D20" i="15" s="1"/>
  <c r="T18" i="16"/>
  <c r="T19" i="16"/>
  <c r="D22" i="15" s="1"/>
  <c r="T20" i="16"/>
  <c r="T21" i="16"/>
  <c r="D24" i="15" s="1"/>
  <c r="T22" i="16"/>
  <c r="D25" i="15" s="1"/>
  <c r="T23" i="16"/>
  <c r="D26" i="15" s="1"/>
  <c r="T24" i="16"/>
  <c r="D27" i="15" s="1"/>
  <c r="T25" i="16"/>
  <c r="D28" i="15" s="1"/>
  <c r="T26" i="16"/>
  <c r="T27" i="16"/>
  <c r="T28" i="16"/>
  <c r="D31" i="15" s="1"/>
  <c r="T29" i="16"/>
  <c r="D32" i="15" s="1"/>
  <c r="T30" i="16"/>
  <c r="D33" i="15" s="1"/>
  <c r="T31" i="16"/>
  <c r="D34" i="15" s="1"/>
  <c r="T32" i="16"/>
  <c r="T33" i="16"/>
  <c r="D36" i="15" s="1"/>
  <c r="T34" i="16"/>
  <c r="D37" i="15" s="1"/>
  <c r="T35" i="16"/>
  <c r="D38" i="15" s="1"/>
  <c r="T7" i="16"/>
  <c r="S8" i="16"/>
  <c r="B11" i="15" s="1"/>
  <c r="S9" i="16"/>
  <c r="U9" i="16" s="1"/>
  <c r="S10" i="16"/>
  <c r="B13" i="15" s="1"/>
  <c r="S11" i="16"/>
  <c r="U11" i="16" s="1"/>
  <c r="S12" i="16"/>
  <c r="B15" i="15" s="1"/>
  <c r="S13" i="16"/>
  <c r="U13" i="16" s="1"/>
  <c r="S14" i="16"/>
  <c r="B17" i="15" s="1"/>
  <c r="S15" i="16"/>
  <c r="U15" i="16" s="1"/>
  <c r="S16" i="16"/>
  <c r="B19" i="15" s="1"/>
  <c r="S17" i="16"/>
  <c r="U17" i="16" s="1"/>
  <c r="S18" i="16"/>
  <c r="B21" i="15" s="1"/>
  <c r="S19" i="16"/>
  <c r="U19" i="16" s="1"/>
  <c r="S20" i="16"/>
  <c r="B23" i="15" s="1"/>
  <c r="S21" i="16"/>
  <c r="B24" i="15" s="1"/>
  <c r="S22" i="16"/>
  <c r="B25" i="15" s="1"/>
  <c r="S23" i="16"/>
  <c r="U23" i="16" s="1"/>
  <c r="S24" i="16"/>
  <c r="B27" i="15" s="1"/>
  <c r="S25" i="16"/>
  <c r="U25" i="16" s="1"/>
  <c r="S26" i="16"/>
  <c r="B29" i="15" s="1"/>
  <c r="S27" i="16"/>
  <c r="U27" i="16" s="1"/>
  <c r="S28" i="16"/>
  <c r="B31" i="15" s="1"/>
  <c r="S29" i="16"/>
  <c r="B32" i="15" s="1"/>
  <c r="S30" i="16"/>
  <c r="B33" i="15" s="1"/>
  <c r="S31" i="16"/>
  <c r="U31" i="16" s="1"/>
  <c r="S32" i="16"/>
  <c r="B35" i="15" s="1"/>
  <c r="S33" i="16"/>
  <c r="B36" i="15" s="1"/>
  <c r="S34" i="16"/>
  <c r="B37" i="15" s="1"/>
  <c r="S35" i="16"/>
  <c r="U35" i="16" s="1"/>
  <c r="S7" i="16"/>
  <c r="H36" i="11"/>
  <c r="G36" i="11"/>
  <c r="F36" i="11"/>
  <c r="E36" i="11"/>
  <c r="D36" i="11"/>
  <c r="C36" i="11"/>
  <c r="B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36" i="11" s="1"/>
  <c r="U7" i="16" l="1"/>
  <c r="U32" i="16"/>
  <c r="U26" i="16"/>
  <c r="U20" i="16"/>
  <c r="U14" i="16"/>
  <c r="U8" i="16"/>
  <c r="V8" i="16" s="1"/>
  <c r="U16" i="16"/>
  <c r="U10" i="16"/>
  <c r="U34" i="16"/>
  <c r="U18" i="16"/>
  <c r="V18" i="16" s="1"/>
  <c r="U28" i="16"/>
  <c r="V28" i="16" s="1"/>
  <c r="U22" i="16"/>
  <c r="V22" i="16" s="1"/>
  <c r="U30" i="16"/>
  <c r="V30" i="16" s="1"/>
  <c r="U24" i="16"/>
  <c r="V24" i="16" s="1"/>
  <c r="U12" i="16"/>
  <c r="V12" i="16" s="1"/>
  <c r="B38" i="15"/>
  <c r="B26" i="15"/>
  <c r="B20" i="15"/>
  <c r="B14" i="15"/>
  <c r="U29" i="16"/>
  <c r="V29" i="16" s="1"/>
  <c r="D35" i="15"/>
  <c r="D29" i="15"/>
  <c r="D23" i="15"/>
  <c r="D17" i="15"/>
  <c r="B30" i="15"/>
  <c r="B18" i="15"/>
  <c r="B12" i="15"/>
  <c r="U33" i="16"/>
  <c r="V33" i="16" s="1"/>
  <c r="U21" i="16"/>
  <c r="V21" i="16" s="1"/>
  <c r="D11" i="15"/>
  <c r="D21" i="15"/>
  <c r="B34" i="15"/>
  <c r="B28" i="15"/>
  <c r="B16" i="15"/>
  <c r="B22" i="15"/>
  <c r="V10" i="16"/>
  <c r="V11" i="16"/>
  <c r="V17" i="16"/>
  <c r="V23" i="16"/>
  <c r="V35" i="16"/>
  <c r="V13" i="16"/>
  <c r="V25" i="16"/>
  <c r="V19" i="16"/>
  <c r="V31" i="16"/>
  <c r="V9" i="16"/>
  <c r="V15" i="16"/>
  <c r="V27" i="16"/>
  <c r="V16" i="16"/>
  <c r="V34" i="16"/>
  <c r="V14" i="16"/>
  <c r="V20" i="16"/>
  <c r="V26" i="16"/>
  <c r="V32" i="16"/>
  <c r="M39" i="15"/>
  <c r="N39" i="15" s="1"/>
  <c r="H39" i="15"/>
  <c r="I20" i="15" s="1"/>
  <c r="F39" i="15"/>
  <c r="G19" i="15" s="1"/>
  <c r="E2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33" i="14"/>
  <c r="C33" i="14"/>
  <c r="B33" i="14"/>
  <c r="I22" i="15" l="1"/>
  <c r="I37" i="15"/>
  <c r="I14" i="15"/>
  <c r="I15" i="15"/>
  <c r="I27" i="15"/>
  <c r="I11" i="15"/>
  <c r="I33" i="15"/>
  <c r="I28" i="15"/>
  <c r="I29" i="15"/>
  <c r="I35" i="15"/>
  <c r="I16" i="15"/>
  <c r="I31" i="15"/>
  <c r="I21" i="15"/>
  <c r="I12" i="15"/>
  <c r="I18" i="15"/>
  <c r="I26" i="15"/>
  <c r="I13" i="15"/>
  <c r="I17" i="15"/>
  <c r="I24" i="15"/>
  <c r="I32" i="15"/>
  <c r="I36" i="15"/>
  <c r="I23" i="15"/>
  <c r="I19" i="15"/>
  <c r="I38" i="15"/>
  <c r="I25" i="15"/>
  <c r="G34" i="15"/>
  <c r="G35" i="15"/>
  <c r="G37" i="15"/>
  <c r="G23" i="15"/>
  <c r="G38" i="15"/>
  <c r="G22" i="15"/>
  <c r="G29" i="15"/>
  <c r="G30" i="15"/>
  <c r="G13" i="15"/>
  <c r="G20" i="15"/>
  <c r="G15" i="15"/>
  <c r="G18" i="15"/>
  <c r="G21" i="15"/>
  <c r="G24" i="15"/>
  <c r="G27" i="15"/>
  <c r="G28" i="15"/>
  <c r="G36" i="15"/>
  <c r="G17" i="15"/>
  <c r="G32" i="15"/>
  <c r="G33" i="15"/>
  <c r="G25" i="15"/>
  <c r="G14" i="15"/>
  <c r="I34" i="15"/>
  <c r="G11" i="15"/>
  <c r="G16" i="15"/>
  <c r="I30" i="15"/>
  <c r="G12" i="15"/>
  <c r="G31" i="15"/>
  <c r="G26" i="15"/>
  <c r="V7" i="16"/>
  <c r="N23" i="15"/>
  <c r="N12" i="15"/>
  <c r="N27" i="15"/>
  <c r="N36" i="15"/>
  <c r="N20" i="15"/>
  <c r="N22" i="15"/>
  <c r="N33" i="15"/>
  <c r="N19" i="15"/>
  <c r="N26" i="15"/>
  <c r="N16" i="15"/>
  <c r="N25" i="15"/>
  <c r="N32" i="15"/>
  <c r="N35" i="15"/>
  <c r="N34" i="15"/>
  <c r="N18" i="15"/>
  <c r="N31" i="15"/>
  <c r="N15" i="15"/>
  <c r="N13" i="15"/>
  <c r="N29" i="15"/>
  <c r="N24" i="15"/>
  <c r="N37" i="15"/>
  <c r="N38" i="15"/>
  <c r="N28" i="15"/>
  <c r="N30" i="15"/>
  <c r="N14" i="15"/>
  <c r="N11" i="15"/>
  <c r="N21" i="15"/>
  <c r="N17" i="15"/>
  <c r="E33" i="14"/>
  <c r="B39" i="15"/>
  <c r="C34" i="15" s="1"/>
  <c r="D39" i="15"/>
  <c r="E37" i="15" s="1"/>
  <c r="C27" i="15" l="1"/>
  <c r="I39" i="15"/>
  <c r="C21" i="15"/>
  <c r="G39" i="15"/>
  <c r="C20" i="15"/>
  <c r="C14" i="15"/>
  <c r="C11" i="15"/>
  <c r="C36" i="15"/>
  <c r="E31" i="15"/>
  <c r="C19" i="15"/>
  <c r="E19" i="15"/>
  <c r="E35" i="15"/>
  <c r="E25" i="15"/>
  <c r="E12" i="15"/>
  <c r="C15" i="15"/>
  <c r="C29" i="15"/>
  <c r="C12" i="15"/>
  <c r="C22" i="15"/>
  <c r="C13" i="15"/>
  <c r="C23" i="15"/>
  <c r="E14" i="15"/>
  <c r="E34" i="15"/>
  <c r="E28" i="15"/>
  <c r="E22" i="15"/>
  <c r="E16" i="15"/>
  <c r="E33" i="15"/>
  <c r="E27" i="15"/>
  <c r="E15" i="15"/>
  <c r="E38" i="15"/>
  <c r="E32" i="15"/>
  <c r="E26" i="15"/>
  <c r="E20" i="15"/>
  <c r="E21" i="15"/>
  <c r="C25" i="15"/>
  <c r="C28" i="15"/>
  <c r="C35" i="15"/>
  <c r="C30" i="15"/>
  <c r="E36" i="15"/>
  <c r="C38" i="15"/>
  <c r="C37" i="15"/>
  <c r="J37" i="15" s="1"/>
  <c r="E30" i="15"/>
  <c r="E29" i="15"/>
  <c r="E13" i="15"/>
  <c r="C16" i="15"/>
  <c r="C32" i="15"/>
  <c r="C18" i="15"/>
  <c r="C31" i="15"/>
  <c r="E24" i="15"/>
  <c r="E23" i="15"/>
  <c r="C33" i="15"/>
  <c r="C26" i="15"/>
  <c r="C17" i="15"/>
  <c r="C24" i="15"/>
  <c r="E18" i="15"/>
  <c r="E17" i="15"/>
  <c r="E11" i="15"/>
  <c r="K37" i="15" l="1"/>
  <c r="Q37" i="15"/>
  <c r="R37" i="15" s="1"/>
  <c r="J11" i="15"/>
  <c r="J34" i="15"/>
  <c r="D26" i="18" s="1"/>
  <c r="J26" i="18" s="1"/>
  <c r="D29" i="18"/>
  <c r="J29" i="18" s="1"/>
  <c r="J16" i="15"/>
  <c r="J28" i="15"/>
  <c r="J33" i="15"/>
  <c r="J27" i="15"/>
  <c r="J12" i="15"/>
  <c r="J26" i="15"/>
  <c r="J21" i="15"/>
  <c r="J29" i="15"/>
  <c r="J23" i="15"/>
  <c r="J32" i="15"/>
  <c r="J38" i="15"/>
  <c r="J30" i="15"/>
  <c r="J14" i="15"/>
  <c r="J13" i="15"/>
  <c r="J22" i="15"/>
  <c r="J20" i="15"/>
  <c r="J17" i="15"/>
  <c r="J18" i="15"/>
  <c r="J25" i="15"/>
  <c r="J36" i="15"/>
  <c r="J19" i="15"/>
  <c r="J35" i="15"/>
  <c r="J15" i="15"/>
  <c r="J24" i="15"/>
  <c r="J31" i="15"/>
  <c r="C39" i="15"/>
  <c r="E39" i="15"/>
  <c r="K24" i="15" l="1"/>
  <c r="Q24" i="15"/>
  <c r="R24" i="15" s="1"/>
  <c r="K30" i="15"/>
  <c r="Q30" i="15"/>
  <c r="R30" i="15" s="1"/>
  <c r="K26" i="15"/>
  <c r="Q26" i="15"/>
  <c r="R26" i="15" s="1"/>
  <c r="K15" i="15"/>
  <c r="Q15" i="15"/>
  <c r="R15" i="15" s="1"/>
  <c r="K38" i="15"/>
  <c r="Q38" i="15"/>
  <c r="R38" i="15" s="1"/>
  <c r="K35" i="15"/>
  <c r="Q35" i="15"/>
  <c r="R35" i="15" s="1"/>
  <c r="K20" i="15"/>
  <c r="Q20" i="15"/>
  <c r="R20" i="15" s="1"/>
  <c r="K32" i="15"/>
  <c r="Q32" i="15"/>
  <c r="R32" i="15" s="1"/>
  <c r="K27" i="15"/>
  <c r="Q27" i="15"/>
  <c r="R27" i="15" s="1"/>
  <c r="K34" i="15"/>
  <c r="Q34" i="15"/>
  <c r="R34" i="15" s="1"/>
  <c r="K18" i="15"/>
  <c r="Q18" i="15"/>
  <c r="R18" i="15" s="1"/>
  <c r="K17" i="15"/>
  <c r="Q17" i="15"/>
  <c r="R17" i="15" s="1"/>
  <c r="K12" i="15"/>
  <c r="Q12" i="15"/>
  <c r="R12" i="15" s="1"/>
  <c r="K19" i="15"/>
  <c r="Q19" i="15"/>
  <c r="R19" i="15" s="1"/>
  <c r="K22" i="15"/>
  <c r="Q22" i="15"/>
  <c r="R22" i="15" s="1"/>
  <c r="K23" i="15"/>
  <c r="Q23" i="15"/>
  <c r="R23" i="15" s="1"/>
  <c r="K33" i="15"/>
  <c r="Q33" i="15"/>
  <c r="R33" i="15" s="1"/>
  <c r="K11" i="15"/>
  <c r="Q11" i="15"/>
  <c r="R11" i="15" s="1"/>
  <c r="K36" i="15"/>
  <c r="Q36" i="15"/>
  <c r="R36" i="15" s="1"/>
  <c r="K13" i="15"/>
  <c r="Q13" i="15"/>
  <c r="R13" i="15" s="1"/>
  <c r="K29" i="15"/>
  <c r="Q29" i="15"/>
  <c r="R29" i="15" s="1"/>
  <c r="K28" i="15"/>
  <c r="Q28" i="15"/>
  <c r="R28" i="15" s="1"/>
  <c r="K31" i="15"/>
  <c r="Q31" i="15"/>
  <c r="R31" i="15" s="1"/>
  <c r="K25" i="15"/>
  <c r="Q25" i="15"/>
  <c r="R25" i="15" s="1"/>
  <c r="K14" i="15"/>
  <c r="Q14" i="15"/>
  <c r="R14" i="15" s="1"/>
  <c r="K21" i="15"/>
  <c r="Q21" i="15"/>
  <c r="R21" i="15" s="1"/>
  <c r="K16" i="15"/>
  <c r="Q16" i="15"/>
  <c r="R16" i="15" s="1"/>
  <c r="D8" i="18"/>
  <c r="J8" i="18" s="1"/>
  <c r="D21" i="18"/>
  <c r="J21" i="18" s="1"/>
  <c r="D28" i="18"/>
  <c r="J28" i="18" s="1"/>
  <c r="D16" i="18"/>
  <c r="J16" i="18" s="1"/>
  <c r="D13" i="18"/>
  <c r="J13" i="18" s="1"/>
  <c r="D10" i="18"/>
  <c r="J10" i="18" s="1"/>
  <c r="D27" i="18"/>
  <c r="J27" i="18" s="1"/>
  <c r="D9" i="18"/>
  <c r="J9" i="18" s="1"/>
  <c r="D30" i="18"/>
  <c r="J30" i="18" s="1"/>
  <c r="D4" i="18"/>
  <c r="J4" i="18" s="1"/>
  <c r="D5" i="18"/>
  <c r="J5" i="18" s="1"/>
  <c r="D6" i="18"/>
  <c r="J6" i="18" s="1"/>
  <c r="D22" i="18"/>
  <c r="J22" i="18" s="1"/>
  <c r="D11" i="18"/>
  <c r="J11" i="18" s="1"/>
  <c r="D24" i="18"/>
  <c r="J24" i="18" s="1"/>
  <c r="D19" i="18"/>
  <c r="J19" i="18" s="1"/>
  <c r="D23" i="18"/>
  <c r="J23" i="18" s="1"/>
  <c r="D20" i="18"/>
  <c r="J20" i="18" s="1"/>
  <c r="D17" i="18"/>
  <c r="J17" i="18" s="1"/>
  <c r="D7" i="18"/>
  <c r="J7" i="18" s="1"/>
  <c r="D18" i="18"/>
  <c r="J18" i="18" s="1"/>
  <c r="D12" i="18"/>
  <c r="J12" i="18" s="1"/>
  <c r="D14" i="18"/>
  <c r="J14" i="18" s="1"/>
  <c r="D15" i="18"/>
  <c r="J15" i="18" s="1"/>
  <c r="D25" i="18"/>
  <c r="J25" i="18" s="1"/>
  <c r="Q39" i="15" l="1"/>
  <c r="R39" i="15"/>
  <c r="S38" i="15" s="1"/>
  <c r="T38" i="15" s="1"/>
  <c r="V38" i="15" s="1"/>
  <c r="Y38" i="15" s="1"/>
  <c r="J39" i="15"/>
  <c r="D3" i="18"/>
  <c r="J3" i="18" s="1"/>
  <c r="S27" i="15" l="1"/>
  <c r="T27" i="15" s="1"/>
  <c r="V27" i="15" s="1"/>
  <c r="Y27" i="15" s="1"/>
  <c r="S11" i="15"/>
  <c r="T11" i="15" s="1"/>
  <c r="S37" i="15"/>
  <c r="T37" i="15" s="1"/>
  <c r="V37" i="15" s="1"/>
  <c r="Y37" i="15" s="1"/>
  <c r="S17" i="15"/>
  <c r="T17" i="15" s="1"/>
  <c r="V17" i="15" s="1"/>
  <c r="Y17" i="15" s="1"/>
  <c r="S33" i="15"/>
  <c r="T33" i="15" s="1"/>
  <c r="V33" i="15" s="1"/>
  <c r="Y33" i="15" s="1"/>
  <c r="S24" i="15"/>
  <c r="T24" i="15" s="1"/>
  <c r="V24" i="15" s="1"/>
  <c r="Y24" i="15" s="1"/>
  <c r="S28" i="15"/>
  <c r="T28" i="15" s="1"/>
  <c r="V28" i="15" s="1"/>
  <c r="Y28" i="15" s="1"/>
  <c r="S23" i="15"/>
  <c r="T23" i="15" s="1"/>
  <c r="V23" i="15" s="1"/>
  <c r="Y23" i="15" s="1"/>
  <c r="S18" i="15"/>
  <c r="T18" i="15" s="1"/>
  <c r="V18" i="15" s="1"/>
  <c r="Y18" i="15" s="1"/>
  <c r="S26" i="15"/>
  <c r="T26" i="15" s="1"/>
  <c r="V26" i="15" s="1"/>
  <c r="Y26" i="15" s="1"/>
  <c r="S25" i="15"/>
  <c r="T25" i="15" s="1"/>
  <c r="V25" i="15" s="1"/>
  <c r="Y25" i="15" s="1"/>
  <c r="S30" i="15"/>
  <c r="T30" i="15" s="1"/>
  <c r="V30" i="15" s="1"/>
  <c r="Y30" i="15" s="1"/>
  <c r="S34" i="15"/>
  <c r="T34" i="15" s="1"/>
  <c r="V34" i="15" s="1"/>
  <c r="Y34" i="15" s="1"/>
  <c r="S21" i="15"/>
  <c r="T21" i="15" s="1"/>
  <c r="V21" i="15" s="1"/>
  <c r="Y21" i="15" s="1"/>
  <c r="S31" i="15"/>
  <c r="T31" i="15" s="1"/>
  <c r="V31" i="15" s="1"/>
  <c r="Y31" i="15" s="1"/>
  <c r="S36" i="15"/>
  <c r="T36" i="15" s="1"/>
  <c r="V36" i="15" s="1"/>
  <c r="Y36" i="15" s="1"/>
  <c r="S22" i="15"/>
  <c r="T22" i="15" s="1"/>
  <c r="V22" i="15" s="1"/>
  <c r="Y22" i="15" s="1"/>
  <c r="S13" i="15"/>
  <c r="T13" i="15" s="1"/>
  <c r="V13" i="15" s="1"/>
  <c r="Y13" i="15" s="1"/>
  <c r="S15" i="15"/>
  <c r="T15" i="15" s="1"/>
  <c r="V15" i="15" s="1"/>
  <c r="Y15" i="15" s="1"/>
  <c r="S14" i="15"/>
  <c r="T14" i="15" s="1"/>
  <c r="V14" i="15" s="1"/>
  <c r="Y14" i="15" s="1"/>
  <c r="S29" i="15"/>
  <c r="T29" i="15" s="1"/>
  <c r="V29" i="15" s="1"/>
  <c r="Y29" i="15" s="1"/>
  <c r="S20" i="15"/>
  <c r="T20" i="15" s="1"/>
  <c r="V20" i="15" s="1"/>
  <c r="Y20" i="15" s="1"/>
  <c r="S35" i="15"/>
  <c r="T35" i="15" s="1"/>
  <c r="V35" i="15" s="1"/>
  <c r="Y35" i="15" s="1"/>
  <c r="S16" i="15"/>
  <c r="T16" i="15" s="1"/>
  <c r="V16" i="15" s="1"/>
  <c r="Y16" i="15" s="1"/>
  <c r="S19" i="15"/>
  <c r="T19" i="15" s="1"/>
  <c r="V19" i="15" s="1"/>
  <c r="Y19" i="15" s="1"/>
  <c r="S12" i="15"/>
  <c r="T12" i="15" s="1"/>
  <c r="V12" i="15" s="1"/>
  <c r="Y12" i="15" s="1"/>
  <c r="S32" i="15"/>
  <c r="T32" i="15" s="1"/>
  <c r="V32" i="15" s="1"/>
  <c r="Y32" i="15" s="1"/>
  <c r="D31" i="18"/>
  <c r="J31" i="18"/>
  <c r="K16" i="18" s="1"/>
  <c r="L24" i="15" s="1"/>
  <c r="D47" i="21" s="1"/>
  <c r="T39" i="15" l="1"/>
  <c r="V11" i="15"/>
  <c r="S39" i="15"/>
  <c r="K13" i="18"/>
  <c r="L21" i="15" s="1"/>
  <c r="D55" i="21" s="1"/>
  <c r="K20" i="18"/>
  <c r="L28" i="15" s="1"/>
  <c r="D59" i="21" s="1"/>
  <c r="K21" i="18"/>
  <c r="L29" i="15" s="1"/>
  <c r="D49" i="21" s="1"/>
  <c r="K26" i="18"/>
  <c r="L34" i="15" s="1"/>
  <c r="D54" i="21" s="1"/>
  <c r="K29" i="18"/>
  <c r="L37" i="15" s="1"/>
  <c r="D51" i="21" s="1"/>
  <c r="K7" i="18"/>
  <c r="L15" i="15" s="1"/>
  <c r="D53" i="21" s="1"/>
  <c r="K23" i="18"/>
  <c r="L31" i="15" s="1"/>
  <c r="D46" i="21" s="1"/>
  <c r="K18" i="18"/>
  <c r="L26" i="15" s="1"/>
  <c r="D36" i="21" s="1"/>
  <c r="K30" i="18"/>
  <c r="L38" i="15" s="1"/>
  <c r="D62" i="21" s="1"/>
  <c r="K4" i="18"/>
  <c r="L12" i="15" s="1"/>
  <c r="D61" i="21" s="1"/>
  <c r="K31" i="18"/>
  <c r="K11" i="18"/>
  <c r="L19" i="15" s="1"/>
  <c r="D42" i="21" s="1"/>
  <c r="K9" i="18"/>
  <c r="L17" i="15" s="1"/>
  <c r="D57" i="21" s="1"/>
  <c r="K25" i="18"/>
  <c r="L33" i="15" s="1"/>
  <c r="D58" i="21" s="1"/>
  <c r="K8" i="18"/>
  <c r="L16" i="15" s="1"/>
  <c r="D52" i="21" s="1"/>
  <c r="K10" i="18"/>
  <c r="L18" i="15" s="1"/>
  <c r="D37" i="21" s="1"/>
  <c r="K22" i="18"/>
  <c r="L30" i="15" s="1"/>
  <c r="D48" i="21" s="1"/>
  <c r="K12" i="18"/>
  <c r="L20" i="15" s="1"/>
  <c r="D60" i="21" s="1"/>
  <c r="K5" i="18"/>
  <c r="L13" i="15" s="1"/>
  <c r="D44" i="21" s="1"/>
  <c r="K27" i="18"/>
  <c r="L35" i="15" s="1"/>
  <c r="D56" i="21" s="1"/>
  <c r="K6" i="18"/>
  <c r="L14" i="15" s="1"/>
  <c r="D38" i="21" s="1"/>
  <c r="K24" i="18"/>
  <c r="L32" i="15" s="1"/>
  <c r="D45" i="21" s="1"/>
  <c r="K17" i="18"/>
  <c r="L25" i="15" s="1"/>
  <c r="D63" i="21" s="1"/>
  <c r="K28" i="18"/>
  <c r="L36" i="15" s="1"/>
  <c r="D40" i="21" s="1"/>
  <c r="K14" i="18"/>
  <c r="L22" i="15" s="1"/>
  <c r="D39" i="21" s="1"/>
  <c r="K19" i="18"/>
  <c r="L27" i="15" s="1"/>
  <c r="D43" i="21" s="1"/>
  <c r="K15" i="18"/>
  <c r="L23" i="15" s="1"/>
  <c r="D41" i="21" s="1"/>
  <c r="K3" i="18"/>
  <c r="Y11" i="15" l="1"/>
  <c r="Y39" i="15" s="1"/>
  <c r="V39" i="15"/>
  <c r="K39" i="15"/>
  <c r="L11" i="15"/>
  <c r="D50" i="21" s="1"/>
  <c r="L39" i="15" l="1"/>
  <c r="V10" i="15"/>
</calcChain>
</file>

<file path=xl/sharedStrings.xml><?xml version="1.0" encoding="utf-8"?>
<sst xmlns="http://schemas.openxmlformats.org/spreadsheetml/2006/main" count="885" uniqueCount="422">
  <si>
    <t>College</t>
  </si>
  <si>
    <t>FLORIDA</t>
  </si>
  <si>
    <t>EASTERN FLORIDA</t>
  </si>
  <si>
    <t>BROWARD</t>
  </si>
  <si>
    <t>CENTRAL FLORIDA</t>
  </si>
  <si>
    <t>CHIPOLA</t>
  </si>
  <si>
    <t>DAYTONA</t>
  </si>
  <si>
    <t>FL SOUTHWESTERN</t>
  </si>
  <si>
    <t>FL SC AT JAX</t>
  </si>
  <si>
    <t>FLORIDA KEYS</t>
  </si>
  <si>
    <t>GULF COAST</t>
  </si>
  <si>
    <t>HILLSBOROUGH</t>
  </si>
  <si>
    <t>INDIAN RIVER</t>
  </si>
  <si>
    <t>FLORIDA GATEWAY</t>
  </si>
  <si>
    <t>LAKE-SUMTER</t>
  </si>
  <si>
    <t>SC FL MNTEE-SRST</t>
  </si>
  <si>
    <t>MIAMI DADE</t>
  </si>
  <si>
    <t>NORTH FLORIDA</t>
  </si>
  <si>
    <t>NORTHWEST FL SC</t>
  </si>
  <si>
    <t>PALM BEACH SC</t>
  </si>
  <si>
    <t>PASCO-HERNANDO CC</t>
  </si>
  <si>
    <t>PENSACOLA SC</t>
  </si>
  <si>
    <t>POLK SC</t>
  </si>
  <si>
    <t>ST. JOHNS RIVER SC</t>
  </si>
  <si>
    <t>ST. PETERSBURG</t>
  </si>
  <si>
    <t>SANTA FE</t>
  </si>
  <si>
    <t>SEMINOLE SC OF FL</t>
  </si>
  <si>
    <t>SOUTH FLORIDA SC</t>
  </si>
  <si>
    <t>TALLAHASSEE CC</t>
  </si>
  <si>
    <t>VALENCIA</t>
  </si>
  <si>
    <t>Total</t>
  </si>
  <si>
    <t>Florida College System</t>
  </si>
  <si>
    <t>Credit Program Completers</t>
  </si>
  <si>
    <t>Male</t>
  </si>
  <si>
    <t>Female</t>
  </si>
  <si>
    <t>EPI</t>
  </si>
  <si>
    <t>https://www.fldoe.org/core/fileparse.php/19874/urlt/2021CA-2Summary.pdf</t>
  </si>
  <si>
    <t>Source:</t>
  </si>
  <si>
    <t>Fact Book 5.3T</t>
  </si>
  <si>
    <t>Headcount by College, Award Type, and Gender</t>
  </si>
  <si>
    <t>Associate in Arts</t>
  </si>
  <si>
    <t>Educator Preparation
Institute</t>
  </si>
  <si>
    <t>Associate in Science</t>
  </si>
  <si>
    <t>Certificates</t>
  </si>
  <si>
    <t>Certificate of
Professional Prep</t>
  </si>
  <si>
    <t>Unknown</t>
  </si>
  <si>
    <t>Number of Sites</t>
  </si>
  <si>
    <t>Total Operating Campus</t>
  </si>
  <si>
    <t>Weighted FTE Index</t>
  </si>
  <si>
    <t>Completers Index</t>
  </si>
  <si>
    <t>SQ. FT. Index</t>
  </si>
  <si>
    <t>Distribution Index</t>
  </si>
  <si>
    <t>Notes:</t>
  </si>
  <si>
    <t>Category A</t>
  </si>
  <si>
    <t>Category B</t>
  </si>
  <si>
    <t>Category C</t>
  </si>
  <si>
    <t>Category D</t>
  </si>
  <si>
    <t>Funding Distribution @</t>
  </si>
  <si>
    <t>2020-21   Total FTE 3</t>
  </si>
  <si>
    <t>New Funding per FTE</t>
  </si>
  <si>
    <t>Funding Distribution Model for Consideration</t>
  </si>
  <si>
    <t>Upper Div / Workforce / Adult Ed</t>
  </si>
  <si>
    <t>Fact Book 7.14T</t>
  </si>
  <si>
    <t>Facilities</t>
  </si>
  <si>
    <t>Sites, Inventory, and Value by College</t>
  </si>
  <si>
    <t>Total Acres*</t>
  </si>
  <si>
    <t>Total Owned Buildings**</t>
  </si>
  <si>
    <t>Owned Total Gross Sq Ft**</t>
  </si>
  <si>
    <t>Building Values***</t>
  </si>
  <si>
    <t>Content Values***</t>
  </si>
  <si>
    <t>Combined Values***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</si>
  <si>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</si>
  <si>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</si>
  <si>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</si>
  <si>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</si>
  <si>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</si>
  <si>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</si>
  <si>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</si>
  <si>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The College of the Florida Keys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</si>
  <si>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</si>
  <si>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</si>
  <si>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</si>
  <si>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</si>
  <si>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</si>
  <si>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</si>
  <si>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</si>
  <si>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</si>
  <si>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</si>
  <si>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</si>
  <si>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</si>
  <si>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</si>
  <si>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</si>
  <si>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</si>
  <si>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</si>
  <si>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</si>
  <si>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</si>
  <si>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</si>
  <si>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</si>
  <si>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</si>
  <si>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SYSTEM TOTAL</t>
  </si>
  <si>
    <t>CCTCMIS - FCSITFACTBK PROGRAM NAME: FCSITFACTBK</t>
  </si>
  <si>
    <t>RUN DATE: 01/06/22 RUN TIME: 11:58:21</t>
  </si>
  <si>
    <t>SOURCE: FCO 2020-21 WINTER/SPRING</t>
  </si>
  <si>
    <t>Source: Value Information: Florida College System Risk Management Consortium, Property Summary Sheet for 2021-22 dated 08/18/2020 (all colleges except Florida State College at Jacksonville)</t>
  </si>
  <si>
    <t>Source: Value Information: Florida State College at Jacksonville, Risk Management, for 2021-22, sent via email on 01/12/21.</t>
  </si>
  <si>
    <t>* Includes leased</t>
  </si>
  <si>
    <t>** Includes covered walks identified in the facilities inventory</t>
  </si>
  <si>
    <t>*** Building and content values do not include campus property, builders risk, owned fine art, rental, vehicle or watercraft values.</t>
  </si>
  <si>
    <t>Weighted Distribution Index</t>
  </si>
  <si>
    <t>Category E</t>
  </si>
  <si>
    <t>FACT BOOK 3.2.2T</t>
  </si>
  <si>
    <t>FLORIDA COLLEGE SYSTEM</t>
  </si>
  <si>
    <t>FTE ENROLLMENT: FUNDED, LOWER AND UPPER DIVISION</t>
  </si>
  <si>
    <t/>
  </si>
  <si>
    <t>UPPER
DIVISION</t>
  </si>
  <si>
    <t>A &amp; P</t>
  </si>
  <si>
    <t>POSTSEC
VOC</t>
  </si>
  <si>
    <t>DEV ED</t>
  </si>
  <si>
    <t>DEV ED
EAP</t>
  </si>
  <si>
    <t>POSTSEC
ADULT
VOC</t>
  </si>
  <si>
    <t>APPRN
CLASS</t>
  </si>
  <si>
    <t>APPRN
OJT</t>
  </si>
  <si>
    <t>ADULT
BASIC</t>
  </si>
  <si>
    <t>LTRCY
EAP</t>
  </si>
  <si>
    <t>ADULT
SEC</t>
  </si>
  <si>
    <t>GED
PREP</t>
  </si>
  <si>
    <t>VOC
PREP</t>
  </si>
  <si>
    <t>VOC
PREP
EAP</t>
  </si>
  <si>
    <t>TOTAL</t>
  </si>
  <si>
    <t>SYST</t>
  </si>
  <si>
    <t>EFSC</t>
  </si>
  <si>
    <t>BROW</t>
  </si>
  <si>
    <t>CFLA</t>
  </si>
  <si>
    <t>CHIP</t>
  </si>
  <si>
    <t>DAYT</t>
  </si>
  <si>
    <t>FSW</t>
  </si>
  <si>
    <t>FJAX</t>
  </si>
  <si>
    <t>FKEY</t>
  </si>
  <si>
    <t>GULF</t>
  </si>
  <si>
    <t>HILL</t>
  </si>
  <si>
    <t>INDR</t>
  </si>
  <si>
    <t>FGC</t>
  </si>
  <si>
    <t>LSSC</t>
  </si>
  <si>
    <t>SCF</t>
  </si>
  <si>
    <t>MIAM</t>
  </si>
  <si>
    <t>NFLA</t>
  </si>
  <si>
    <t>NWFC</t>
  </si>
  <si>
    <t>PALM</t>
  </si>
  <si>
    <t>PASC</t>
  </si>
  <si>
    <t>PENS</t>
  </si>
  <si>
    <t>POLK</t>
  </si>
  <si>
    <t>ST.J</t>
  </si>
  <si>
    <t>ST.P</t>
  </si>
  <si>
    <t>SANF</t>
  </si>
  <si>
    <t>SEMI</t>
  </si>
  <si>
    <t>SFLA</t>
  </si>
  <si>
    <t>TALL</t>
  </si>
  <si>
    <t>VALE</t>
  </si>
  <si>
    <t>A&amp;P/Dev ED/Dev ED EAP</t>
  </si>
  <si>
    <t>2,4,5</t>
  </si>
  <si>
    <t>1,3,6-15</t>
  </si>
  <si>
    <t>Percentage</t>
  </si>
  <si>
    <t>FTE Upper Division / Workforce / Adult Ed</t>
  </si>
  <si>
    <t>FTE A&amp;P/DEV ED FTE</t>
  </si>
  <si>
    <t>3. Sum of Category A and Category B equals total FTE reported on State FTE-3 report.</t>
  </si>
  <si>
    <t>Program Completers</t>
  </si>
  <si>
    <t>Fact Book 5.5.4.T</t>
  </si>
  <si>
    <t>All Bachelors Degree Program</t>
  </si>
  <si>
    <t>Headcount by College and Ethnicity/Special Populations</t>
  </si>
  <si>
    <t>Ethnicity and Gender</t>
  </si>
  <si>
    <t>Special Populations</t>
  </si>
  <si>
    <t>Non-Resident
Alien</t>
  </si>
  <si>
    <t>Asian</t>
  </si>
  <si>
    <t>American Indian</t>
  </si>
  <si>
    <t>Black/
African American</t>
  </si>
  <si>
    <t>Hispanic</t>
  </si>
  <si>
    <t>White</t>
  </si>
  <si>
    <t>Pacific</t>
  </si>
  <si>
    <t>Two or More</t>
  </si>
  <si>
    <t>Unknowns</t>
  </si>
  <si>
    <t>Disabled</t>
  </si>
  <si>
    <t>LEP</t>
  </si>
  <si>
    <t>Disadvantage</t>
  </si>
  <si>
    <t>FLORIDA  GATEWAY</t>
  </si>
  <si>
    <t>SOUTH FLORIDA  SC</t>
  </si>
  <si>
    <t>LEP - Limited English Proficiency</t>
  </si>
  <si>
    <t>Disadvantage - Disadvantaged economically or academically</t>
  </si>
  <si>
    <t>Total unknowns includes both unknown ethnicity and unknown gender.</t>
  </si>
  <si>
    <t>6. Need to verify if completers total is accurate as Fact Book excludes reporting with low numbers (e.g. Florida Keys)</t>
  </si>
  <si>
    <t>1. Category A includes total FTE in Advanced &amp; Professional, Dev Ed and DEV Ed EAP categories from state FTE-3 report (2021 Fact Book Table 3.2.2T).</t>
  </si>
  <si>
    <t>2. Category B includes total FTE in Upper Division, PSV, PSAV, EPI, Apprenticeship, Adult Education and Voc Prep (2021 Fact Book Table 3.2.2T).</t>
  </si>
  <si>
    <t>Based on 2021-2022 Report Year Data from FCS Fact Book</t>
  </si>
  <si>
    <t>2021-2022</t>
  </si>
  <si>
    <t>Notes: Students are counted once for each program completion (Data Element 2101; Completion – CIP) .  Unknown = Unknown gender and/or race.</t>
  </si>
  <si>
    <t>PERA 2208k   Division of Accountability, Research and Measurement</t>
  </si>
  <si>
    <t>Notes:  Students are counted once for each program  completion (Data Element 2101; Completion – CIP).  Total unknowns includes both unknown ethnicity and unknown gender.  Disadvantage - Disadvantaged economically or academically.  LEP - Limited English Proficiency.</t>
  </si>
  <si>
    <t>SOURCE:  FN30C3</t>
  </si>
  <si>
    <t>CCTCMIS: FTECOL, CO3F29C - 07/11/2022    9:31 AM</t>
  </si>
  <si>
    <t>2021-22 FTE-3</t>
  </si>
  <si>
    <t>COLLEGE</t>
  </si>
  <si>
    <t>DCD</t>
  </si>
  <si>
    <t>Eastern Florida</t>
  </si>
  <si>
    <t>Broward</t>
  </si>
  <si>
    <t>Central Florida</t>
  </si>
  <si>
    <t>Chipola</t>
  </si>
  <si>
    <t>Daytona Beach</t>
  </si>
  <si>
    <t>SouthWestern</t>
  </si>
  <si>
    <t>FSC, Jacksonville</t>
  </si>
  <si>
    <t>Florida Keys</t>
  </si>
  <si>
    <t>Gulf Coast</t>
  </si>
  <si>
    <t>Hillsborough</t>
  </si>
  <si>
    <t>Indian River</t>
  </si>
  <si>
    <t xml:space="preserve">Florida Gateway </t>
  </si>
  <si>
    <t>Lake Sumter</t>
  </si>
  <si>
    <t>SCF, Manatee-Sarasota</t>
  </si>
  <si>
    <t>Miami Dade</t>
  </si>
  <si>
    <t>North Florida</t>
  </si>
  <si>
    <t>Northwest Florida</t>
  </si>
  <si>
    <t>Palm Beach</t>
  </si>
  <si>
    <t>Pasco-Hernando</t>
  </si>
  <si>
    <t>Pensacola</t>
  </si>
  <si>
    <t>Polk</t>
  </si>
  <si>
    <t>Saint Johns</t>
  </si>
  <si>
    <t>Saint Petersburg</t>
  </si>
  <si>
    <t>Santa Fe</t>
  </si>
  <si>
    <t>Seminole</t>
  </si>
  <si>
    <t>South Florida</t>
  </si>
  <si>
    <t>Tallahassee</t>
  </si>
  <si>
    <t>Valencia</t>
  </si>
  <si>
    <t xml:space="preserve">Recurring State Funds (2021-2022 GR + Lottery) </t>
  </si>
  <si>
    <t xml:space="preserve">DCD x Index x Funds </t>
  </si>
  <si>
    <t xml:space="preserve">% of Funds </t>
  </si>
  <si>
    <t xml:space="preserve">Total </t>
  </si>
  <si>
    <t>District  or College Name</t>
  </si>
  <si>
    <t>CIP</t>
  </si>
  <si>
    <t>PROGRAM_TITLE</t>
  </si>
  <si>
    <t>Total Enrollment 2021-22</t>
  </si>
  <si>
    <t>Count of Students who Earned a GED or Adult High School Diploma
2021-22</t>
  </si>
  <si>
    <t>1532010200</t>
  </si>
  <si>
    <t>Adult Basic Education (ABE)</t>
  </si>
  <si>
    <t>1532010202</t>
  </si>
  <si>
    <t>Adult High School</t>
  </si>
  <si>
    <t>1532010207</t>
  </si>
  <si>
    <t>General Education Development ® (GED ®) Preparation</t>
  </si>
  <si>
    <t>1532010300</t>
  </si>
  <si>
    <t>Adult English for Speakers of Other Languages (ESOL)</t>
  </si>
  <si>
    <t>1532010301</t>
  </si>
  <si>
    <t>English Literacy for Career and Technical Education (ELCATE)</t>
  </si>
  <si>
    <t>1532010303</t>
  </si>
  <si>
    <t>Adult ESOL Literacy Skills</t>
  </si>
  <si>
    <t>1532010503</t>
  </si>
  <si>
    <t>Applied Academics for Adult Education (AAAE)</t>
  </si>
  <si>
    <t>1532019900</t>
  </si>
  <si>
    <t>Adult High School Co-Enrolled</t>
  </si>
  <si>
    <t>1533010200</t>
  </si>
  <si>
    <t>Citizenship</t>
  </si>
  <si>
    <t>All Adult Education Progams</t>
  </si>
  <si>
    <t>COLLEGE OF CENTRAL FLORIDA</t>
  </si>
  <si>
    <t>COLLEGE OF CENTRAL FLORIDA Total</t>
  </si>
  <si>
    <t>DAYTONA STATE COLLEGE</t>
  </si>
  <si>
    <t>1532010302</t>
  </si>
  <si>
    <t>Adult ESOL College and Career Readiness</t>
  </si>
  <si>
    <t>DAYTONA STATE COLLEGE Total</t>
  </si>
  <si>
    <t>FLORIDA STATE COLLEGE AT JACKSONVILLE</t>
  </si>
  <si>
    <t>FLORIDA STATE COLLEGE AT JACKSONVILLE Total</t>
  </si>
  <si>
    <t>HILLSBOROUGH COMMUNITY COLLEGE</t>
  </si>
  <si>
    <t>HILLSBOROUGH COMMUNITY COLLEGE Total</t>
  </si>
  <si>
    <t>INDIAN RIVER STATE COLLEGE</t>
  </si>
  <si>
    <t>INDIAN RIVER STATE COLLEGE Total</t>
  </si>
  <si>
    <t>FLORIDA GATEWAY COLLEGE</t>
  </si>
  <si>
    <t>FLORIDA GATEWAY COLLEGE Total</t>
  </si>
  <si>
    <t>MIAMI DADE COLLEGE</t>
  </si>
  <si>
    <t>MIAMI DADE COLLEGE Total</t>
  </si>
  <si>
    <t>NORTHWEST FLORIDA STATE COLLEGE</t>
  </si>
  <si>
    <t>NORTHWEST FLORIDA STATE COLLEGE Total</t>
  </si>
  <si>
    <t>PENSACOLA STATE COLLEGE</t>
  </si>
  <si>
    <t>PENSACOLA STATE COLLEGE Total</t>
  </si>
  <si>
    <t>ST. JOHNS RIVER STATE COLLEGE</t>
  </si>
  <si>
    <t>ST. JOHNS RIVER STATE COLLEGE Total</t>
  </si>
  <si>
    <t>SANTA FE COLLEGE</t>
  </si>
  <si>
    <t>SANTA FE COLLEGE Total</t>
  </si>
  <si>
    <t>SEMINOLE STATE COLLEGE OF FLORIDA</t>
  </si>
  <si>
    <t>SEMINOLE STATE COLLEGE OF FLORIDA Total</t>
  </si>
  <si>
    <t>SOUTH FLORIDA STATE COLLEGE</t>
  </si>
  <si>
    <t>SOUTH FLORIDA STATE COLLEGE Total</t>
  </si>
  <si>
    <t>TALLAHASSEE COMMUNITY COLLEGE</t>
  </si>
  <si>
    <t>TALLAHASSEE COMMUNITY COLLEGE Total</t>
  </si>
  <si>
    <t>Grand Total</t>
  </si>
  <si>
    <t>THE FLORIDA COLLEGE SYSTEM</t>
  </si>
  <si>
    <t>FUNDABLE INDUSTRY CERTIFICATIONS SUMMARY</t>
  </si>
  <si>
    <t>CC #</t>
  </si>
  <si>
    <t xml:space="preserve">College   </t>
  </si>
  <si>
    <t>College of the Florida Keys</t>
  </si>
  <si>
    <t xml:space="preserve">St. Johns River State College </t>
  </si>
  <si>
    <t>Totals</t>
  </si>
  <si>
    <t>APPROPRIATED AMOUNT (1)</t>
  </si>
  <si>
    <t>AMOUNT PER CERTIFICATE (2)</t>
  </si>
  <si>
    <t>Note: In 2013-14, Florida Keys Community College, North Florida Community College and South Florida State College did not participate.</t>
  </si>
  <si>
    <t>Source:   PK-20 Education Reporting and Accessibility</t>
  </si>
  <si>
    <t>2021-22</t>
  </si>
  <si>
    <t xml:space="preserve"> </t>
  </si>
  <si>
    <t>FTE-3</t>
  </si>
  <si>
    <t>DAYTONA STATE COLLEGE TOTAL</t>
  </si>
  <si>
    <t>EASTERN FLORIDA STATE COLLEGE TOTAL</t>
  </si>
  <si>
    <t>BROWARD COLLEGE TOTAL</t>
  </si>
  <si>
    <t>CHIPOLA COLLEGE TOTAL</t>
  </si>
  <si>
    <t>FLORIDA SOUTHWESTERN STATE COLLEGE TOTAL</t>
  </si>
  <si>
    <t>FLORIDA STATE COLLEGE AT JACKSONVILLE TOTAL</t>
  </si>
  <si>
    <t>COLLEGE OF THE FLORIDA KEYS TOTAL</t>
  </si>
  <si>
    <t>GULF COAST STATE COLLEGE TOTAL</t>
  </si>
  <si>
    <t>HILLSBOROUGH COMMUNITY COLLEGE TOTAL</t>
  </si>
  <si>
    <t>INDIAN RIVER STATE COLLEGE TOTAL</t>
  </si>
  <si>
    <t xml:space="preserve">FLORIDA GATEWAY COLLEGE TOTAL </t>
  </si>
  <si>
    <t xml:space="preserve">LAKE SUMTER STATE COLLEGE TOTAL </t>
  </si>
  <si>
    <t xml:space="preserve">STATE COLLEGE OF FLORIDA MANATEE-SARASOTA TOTAL </t>
  </si>
  <si>
    <t>NORTH FLORIDA COLLEGE TOTAL</t>
  </si>
  <si>
    <t xml:space="preserve">PALM BEACH STATE COLLEGE TOTAL </t>
  </si>
  <si>
    <t xml:space="preserve">PASCO-HERNANDO STATE COLLEGE TOTAL </t>
  </si>
  <si>
    <t xml:space="preserve">POLK STATE COLLEGE TOTAL </t>
  </si>
  <si>
    <t xml:space="preserve">ST. PETERSBURG COLLEGE TOTAL </t>
  </si>
  <si>
    <t xml:space="preserve">VALENCIA COLLEGE TOTAL </t>
  </si>
  <si>
    <t xml:space="preserve">Mash Up - College of Central Florida and South Florida Models </t>
  </si>
  <si>
    <t>5. Category D includes all completers certificates through baccalaureates (2021 Fact Book Table 5.3T and Table 5.5.4T) plus 2021-22 Industry Certifications and 2021-22 Adult High School &amp; GED's.</t>
  </si>
  <si>
    <t xml:space="preserve">3-Year Average </t>
  </si>
  <si>
    <t>2016-17</t>
  </si>
  <si>
    <t>2017-18</t>
  </si>
  <si>
    <t>2018-19</t>
  </si>
  <si>
    <t>2019-20</t>
  </si>
  <si>
    <t>2020-21</t>
  </si>
  <si>
    <t>17/18/19</t>
  </si>
  <si>
    <t>18/19/20</t>
  </si>
  <si>
    <t>19/20/21</t>
  </si>
  <si>
    <t>20/21/22</t>
  </si>
  <si>
    <t xml:space="preserve">The College of the Florida Keys </t>
  </si>
  <si>
    <t>Saint Johns River State College</t>
  </si>
  <si>
    <t>Saint Petersburg College</t>
  </si>
  <si>
    <t xml:space="preserve">College  </t>
  </si>
  <si>
    <t>NF</t>
  </si>
  <si>
    <t>CFK</t>
  </si>
  <si>
    <t>CC</t>
  </si>
  <si>
    <t>SFSC</t>
  </si>
  <si>
    <t>GCSC</t>
  </si>
  <si>
    <t>NWF</t>
  </si>
  <si>
    <t>SJRSC</t>
  </si>
  <si>
    <t>CF</t>
  </si>
  <si>
    <t>PSC</t>
  </si>
  <si>
    <t>PHSC</t>
  </si>
  <si>
    <t>TCC</t>
  </si>
  <si>
    <t>SFC</t>
  </si>
  <si>
    <t>DSC</t>
  </si>
  <si>
    <t>IRSC</t>
  </si>
  <si>
    <t>SSCF</t>
  </si>
  <si>
    <t>FSCJ</t>
  </si>
  <si>
    <t>SPC</t>
  </si>
  <si>
    <t>HCC</t>
  </si>
  <si>
    <t>PBSC</t>
  </si>
  <si>
    <t>BC</t>
  </si>
  <si>
    <t>VC</t>
  </si>
  <si>
    <t>MDC</t>
  </si>
  <si>
    <t xml:space="preserve">2021-22 Tuition and Fees </t>
  </si>
  <si>
    <t xml:space="preserve">Total Recurring Funds &amp; Tuition/Fees </t>
  </si>
  <si>
    <t xml:space="preserve">Funds per FTE </t>
  </si>
  <si>
    <t xml:space="preserve">Funds Per FTE </t>
  </si>
  <si>
    <t xml:space="preserve">College </t>
  </si>
  <si>
    <t xml:space="preserve">Total Funds Per FTE &amp; New $ </t>
  </si>
  <si>
    <t>Funding with DCD</t>
  </si>
  <si>
    <t xml:space="preserve"> Graph Data </t>
  </si>
  <si>
    <t>Small College Calculation</t>
  </si>
  <si>
    <t>DCD Calculation</t>
  </si>
  <si>
    <t>Small College</t>
  </si>
  <si>
    <t xml:space="preserve">FTE 3-Year Average </t>
  </si>
  <si>
    <t xml:space="preserve">Average of the FTE 3-Year Average </t>
  </si>
  <si>
    <t>4. Category C includes small college calculation using the average of the FTE 3-year average.</t>
  </si>
  <si>
    <t xml:space="preserve">7. Category G is the Total Weighted Distribution Index used to allocate the new funding amount. </t>
  </si>
  <si>
    <t>2021-22 State Funds</t>
  </si>
  <si>
    <t>Equity Projection</t>
  </si>
  <si>
    <t xml:space="preserve">Equity Funding Needs </t>
  </si>
  <si>
    <t>Equity Funding Needs %</t>
  </si>
  <si>
    <t xml:space="preserve">Total Funds to be Allocated </t>
  </si>
  <si>
    <t>Equity Funds</t>
  </si>
  <si>
    <t xml:space="preserve">Performance Funds </t>
  </si>
  <si>
    <t xml:space="preserve">9. DCD calculation is included at the end as a factor to recalculate the allocation. </t>
  </si>
  <si>
    <t xml:space="preserve">8. Equity funding columns added to allocate funds on % of needs projected above base amount.  </t>
  </si>
  <si>
    <t>Fact Book 5.4.5T</t>
  </si>
  <si>
    <t>Workforce Education: Postsecondary Adult Vocational Certificate Program</t>
  </si>
  <si>
    <t>Black
African American</t>
  </si>
  <si>
    <t>EASTERN FLORIDA
 STATE COLLEGE</t>
  </si>
  <si>
    <t>BROWARD 
COLLEGE</t>
  </si>
  <si>
    <t>COLLEGE OF 
CENTRAL FLORIDA</t>
  </si>
  <si>
    <t>CHIPOLA COLLEGE</t>
  </si>
  <si>
    <t>DAYTONA STATE 
COLLEGE</t>
  </si>
  <si>
    <t>FLORIDA 
SOUTHWESTERN 
STATE COLLEGE</t>
  </si>
  <si>
    <t>FLORIDA STATE 
COLLEGE AT 
JACKSONVILLE</t>
  </si>
  <si>
    <t>THE COLLEGE OF 
THE FLORIDA KEYS</t>
  </si>
  <si>
    <t>GULF COAST 
STATE COLLEGE</t>
  </si>
  <si>
    <t>HILLSBOROUGH 
COMMUNITY 
COLLEGE</t>
  </si>
  <si>
    <t>INDIAN RIVER 
STATE COLLEGE</t>
  </si>
  <si>
    <t>FLORIDA 
GATEWAY 
COLLEGE</t>
  </si>
  <si>
    <t>MIAMI DADE 
COLLEGE</t>
  </si>
  <si>
    <t>NORTH FLORIDA 
COLLEGE</t>
  </si>
  <si>
    <t>NORTHWEST 
FLORIDA STATE 
COLLEGE</t>
  </si>
  <si>
    <t>PALM BEACH 
STATE COLLEGE</t>
  </si>
  <si>
    <t>PASCO
-HERNANDO 
STATE COLLEGE</t>
  </si>
  <si>
    <t>PENSACOLA STATE
 COLLEGE</t>
  </si>
  <si>
    <t>POLK STATE 
COLLEGE</t>
  </si>
  <si>
    <t>ST. JOHNS RIVER 
STATE COLLEGE</t>
  </si>
  <si>
    <t>ST. PETERSBURG 
COLLEGE</t>
  </si>
  <si>
    <t>SANTA FE 
COLLEGE</t>
  </si>
  <si>
    <t>SEMINOLE STATE 
COLLEGE OF 
FLORIDA</t>
  </si>
  <si>
    <t>SOUTH FLORIDA 
STATE COLLEGE</t>
  </si>
  <si>
    <t>TALLAHASSEE 
COMMUNITY 
COLLEGE</t>
  </si>
  <si>
    <t>VALENCIA 
COLLEGE</t>
  </si>
  <si>
    <t>PERA2208m - 5.4.5T 07/26/2022 12:40:31</t>
  </si>
  <si>
    <t>Source: 2022 AALA</t>
  </si>
  <si>
    <t>Students are counted once for each program completion (Data Element 2101; Completion – CIP).</t>
  </si>
  <si>
    <t xml:space="preserve">AA/AS Total </t>
  </si>
  <si>
    <t xml:space="preserve">FTE Below the Average </t>
  </si>
  <si>
    <t>Count of FTE Below the Median</t>
  </si>
  <si>
    <t>Median of Average</t>
  </si>
  <si>
    <t xml:space="preserve">Lake Sumter State College </t>
  </si>
  <si>
    <t xml:space="preserve">State College of FL, Manatee-Sarasota </t>
  </si>
  <si>
    <t xml:space="preserve">Hillsborough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</si>
</sst>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0"/>
    <numFmt numFmtId="165" formatCode="_(* #,##0_);_(* \(#,##0\);_(* &quot;-&quot;??_);_(@_)"/>
    <numFmt numFmtId="166" formatCode="0.0%"/>
    <numFmt numFmtId="167" formatCode="0.0"/>
    <numFmt numFmtId="168" formatCode="_(* #,##0.0_);_(* \(#,##0.0\);_(* &quot;-&quot;??_);_(@_)"/>
    <numFmt numFmtId="169" formatCode="_(&quot;$&quot;* #,##0_);_(&quot;$&quot;* \(#,##0\);_(&quot;$&quot;* &quot;-&quot;??_);_(@_)"/>
    <numFmt numFmtId="170" formatCode="0.0000"/>
    <numFmt numFmtId="171" formatCode="&quot;$&quot;#,##0.00"/>
    <numFmt numFmtId="172" formatCode="&quot;$&quot;#,##0.00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14"/>
      <color theme="1"/>
      <name val="Calibri"/>
      <family val="2"/>
      <scheme val="minor"/>
    </font>
    <font>
      <b/>
      <u/>
      <sz val="14"/>
      <color rgb="FF000000"/>
      <name val="Calibri"/>
      <family val="2"/>
    </font>
    <font>
      <sz val="14"/>
      <color rgb="FF000000"/>
      <name val="Calibri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</font>
  </fonts>
  <fills count="15">
    <fill>
      <patternFill patternType="none"/>
    </fill>
    <fill>
      <patternFill patternType="gray125"/>
    </fill>
    <fill>
      <patternFill patternType="solid">
        <fgColor rgb="FFC4BD97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auto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/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 tint="-0.34998626667073579"/>
      </top>
      <bottom style="medium">
        <color theme="1"/>
      </bottom>
      <diagonal/>
    </border>
    <border>
      <left/>
      <right style="thin">
        <color theme="0" tint="-0.34998626667073579"/>
      </right>
      <top style="medium">
        <color theme="1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1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1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indexed="64"/>
      </bottom>
      <diagonal/>
    </border>
    <border>
      <left/>
      <right style="medium">
        <color auto="1"/>
      </right>
      <top/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</borders>
  <cellStyleXfs count="3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9" fillId="0" borderId="0"/>
    <xf numFmtId="0" fontId="18" fillId="0" borderId="0"/>
    <xf numFmtId="0" fontId="3" fillId="0" borderId="0"/>
    <xf numFmtId="0" fontId="3" fillId="0" borderId="0"/>
    <xf numFmtId="0" fontId="24" fillId="0" borderId="0"/>
    <xf numFmtId="9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0" fontId="24" fillId="0" borderId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9" fillId="0" borderId="0"/>
    <xf numFmtId="0" fontId="3" fillId="0" borderId="0"/>
    <xf numFmtId="0" fontId="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26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0" borderId="0"/>
    <xf numFmtId="0" fontId="24" fillId="0" borderId="0"/>
  </cellStyleXfs>
  <cellXfs count="452">
    <xf numFmtId="0" fontId="0" fillId="0" borderId="0" xfId="0"/>
    <xf numFmtId="0" fontId="5" fillId="4" borderId="3" xfId="3" applyFont="1" applyFill="1" applyBorder="1" applyAlignment="1">
      <alignment horizontal="left" wrapText="1"/>
    </xf>
    <xf numFmtId="10" fontId="0" fillId="0" borderId="0" xfId="2" applyNumberFormat="1" applyFont="1"/>
    <xf numFmtId="0" fontId="6" fillId="0" borderId="0" xfId="4"/>
    <xf numFmtId="0" fontId="9" fillId="2" borderId="11" xfId="3" applyFont="1" applyFill="1" applyBorder="1" applyAlignment="1">
      <alignment horizontal="center"/>
    </xf>
    <xf numFmtId="0" fontId="9" fillId="2" borderId="6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center"/>
    </xf>
    <xf numFmtId="0" fontId="9" fillId="2" borderId="14" xfId="3" applyFont="1" applyFill="1" applyBorder="1" applyAlignment="1">
      <alignment horizontal="center"/>
    </xf>
    <xf numFmtId="0" fontId="9" fillId="2" borderId="15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left"/>
    </xf>
    <xf numFmtId="0" fontId="10" fillId="4" borderId="16" xfId="3" applyFont="1" applyFill="1" applyBorder="1" applyAlignment="1">
      <alignment horizontal="left"/>
    </xf>
    <xf numFmtId="0" fontId="10" fillId="4" borderId="3" xfId="3" applyFont="1" applyFill="1" applyBorder="1" applyAlignment="1">
      <alignment horizontal="left"/>
    </xf>
    <xf numFmtId="0" fontId="10" fillId="4" borderId="4" xfId="3" applyFont="1" applyFill="1" applyBorder="1" applyAlignment="1">
      <alignment horizontal="left"/>
    </xf>
    <xf numFmtId="0" fontId="0" fillId="0" borderId="0" xfId="0" applyAlignment="1">
      <alignment wrapText="1"/>
    </xf>
    <xf numFmtId="166" fontId="0" fillId="0" borderId="0" xfId="2" applyNumberFormat="1" applyFont="1"/>
    <xf numFmtId="167" fontId="0" fillId="0" borderId="0" xfId="0" applyNumberFormat="1"/>
    <xf numFmtId="10" fontId="8" fillId="4" borderId="0" xfId="2" applyNumberFormat="1" applyFont="1" applyFill="1" applyBorder="1" applyAlignment="1">
      <alignment horizontal="right"/>
    </xf>
    <xf numFmtId="0" fontId="5" fillId="4" borderId="4" xfId="3" applyFont="1" applyFill="1" applyBorder="1" applyAlignment="1">
      <alignment horizontal="left" wrapText="1"/>
    </xf>
    <xf numFmtId="10" fontId="0" fillId="0" borderId="33" xfId="0" applyNumberFormat="1" applyBorder="1"/>
    <xf numFmtId="166" fontId="0" fillId="0" borderId="33" xfId="0" applyNumberFormat="1" applyBorder="1"/>
    <xf numFmtId="10" fontId="0" fillId="0" borderId="33" xfId="2" applyNumberFormat="1" applyFont="1" applyBorder="1"/>
    <xf numFmtId="0" fontId="5" fillId="4" borderId="36" xfId="3" applyFont="1" applyFill="1" applyBorder="1" applyAlignment="1">
      <alignment horizontal="left" wrapText="1"/>
    </xf>
    <xf numFmtId="10" fontId="0" fillId="0" borderId="37" xfId="0" applyNumberFormat="1" applyBorder="1"/>
    <xf numFmtId="166" fontId="0" fillId="0" borderId="37" xfId="0" applyNumberFormat="1" applyBorder="1"/>
    <xf numFmtId="10" fontId="0" fillId="0" borderId="37" xfId="2" applyNumberFormat="1" applyFont="1" applyBorder="1"/>
    <xf numFmtId="9" fontId="0" fillId="0" borderId="38" xfId="0" applyNumberFormat="1" applyBorder="1"/>
    <xf numFmtId="9" fontId="0" fillId="0" borderId="39" xfId="0" applyNumberFormat="1" applyBorder="1"/>
    <xf numFmtId="9" fontId="0" fillId="0" borderId="40" xfId="2" applyNumberFormat="1" applyFont="1" applyBorder="1"/>
    <xf numFmtId="0" fontId="5" fillId="4" borderId="41" xfId="3" applyFont="1" applyFill="1" applyBorder="1" applyAlignment="1">
      <alignment horizontal="left" wrapText="1"/>
    </xf>
    <xf numFmtId="0" fontId="5" fillId="4" borderId="33" xfId="3" applyFont="1" applyFill="1" applyBorder="1" applyAlignment="1">
      <alignment horizontal="left" wrapText="1"/>
    </xf>
    <xf numFmtId="0" fontId="5" fillId="4" borderId="32" xfId="3" applyFont="1" applyFill="1" applyBorder="1" applyAlignment="1">
      <alignment horizontal="left" wrapText="1"/>
    </xf>
    <xf numFmtId="10" fontId="0" fillId="0" borderId="42" xfId="0" applyNumberFormat="1" applyBorder="1"/>
    <xf numFmtId="166" fontId="0" fillId="0" borderId="42" xfId="0" applyNumberFormat="1" applyBorder="1"/>
    <xf numFmtId="10" fontId="0" fillId="0" borderId="42" xfId="2" applyNumberFormat="1" applyFont="1" applyBorder="1"/>
    <xf numFmtId="9" fontId="0" fillId="5" borderId="43" xfId="2" applyFont="1" applyFill="1" applyBorder="1" applyAlignment="1">
      <alignment horizontal="center"/>
    </xf>
    <xf numFmtId="9" fontId="0" fillId="5" borderId="44" xfId="2" applyFont="1" applyFill="1" applyBorder="1" applyAlignment="1">
      <alignment horizontal="center"/>
    </xf>
    <xf numFmtId="0" fontId="0" fillId="0" borderId="0" xfId="0" quotePrefix="1" applyAlignment="1">
      <alignment wrapText="1"/>
    </xf>
    <xf numFmtId="0" fontId="0" fillId="0" borderId="48" xfId="0" applyBorder="1" applyAlignment="1">
      <alignment wrapText="1"/>
    </xf>
    <xf numFmtId="168" fontId="0" fillId="0" borderId="32" xfId="1" applyNumberFormat="1" applyFont="1" applyBorder="1"/>
    <xf numFmtId="10" fontId="0" fillId="0" borderId="49" xfId="2" applyNumberFormat="1" applyFont="1" applyBorder="1"/>
    <xf numFmtId="168" fontId="0" fillId="0" borderId="36" xfId="1" applyNumberFormat="1" applyFont="1" applyBorder="1"/>
    <xf numFmtId="10" fontId="0" fillId="0" borderId="51" xfId="0" applyNumberFormat="1" applyBorder="1"/>
    <xf numFmtId="168" fontId="0" fillId="0" borderId="52" xfId="0" applyNumberFormat="1" applyBorder="1"/>
    <xf numFmtId="10" fontId="0" fillId="0" borderId="52" xfId="0" applyNumberFormat="1" applyBorder="1"/>
    <xf numFmtId="165" fontId="0" fillId="0" borderId="52" xfId="0" applyNumberFormat="1" applyBorder="1"/>
    <xf numFmtId="10" fontId="0" fillId="0" borderId="50" xfId="2" applyNumberFormat="1" applyFont="1" applyBorder="1"/>
    <xf numFmtId="165" fontId="0" fillId="0" borderId="32" xfId="1" applyNumberFormat="1" applyFont="1" applyBorder="1"/>
    <xf numFmtId="0" fontId="5" fillId="4" borderId="16" xfId="3" applyFont="1" applyFill="1" applyBorder="1" applyAlignment="1">
      <alignment horizontal="left" wrapText="1"/>
    </xf>
    <xf numFmtId="10" fontId="0" fillId="0" borderId="29" xfId="2" applyNumberFormat="1" applyFont="1" applyBorder="1"/>
    <xf numFmtId="10" fontId="0" fillId="0" borderId="31" xfId="0" applyNumberFormat="1" applyBorder="1"/>
    <xf numFmtId="165" fontId="0" fillId="0" borderId="36" xfId="0" applyNumberFormat="1" applyBorder="1"/>
    <xf numFmtId="0" fontId="2" fillId="5" borderId="48" xfId="0" applyFont="1" applyFill="1" applyBorder="1" applyAlignment="1">
      <alignment horizontal="center" wrapText="1"/>
    </xf>
    <xf numFmtId="169" fontId="0" fillId="0" borderId="29" xfId="5" applyNumberFormat="1" applyFont="1" applyBorder="1"/>
    <xf numFmtId="169" fontId="0" fillId="0" borderId="48" xfId="5" applyNumberFormat="1" applyFont="1" applyBorder="1"/>
    <xf numFmtId="169" fontId="0" fillId="0" borderId="53" xfId="5" applyNumberFormat="1" applyFont="1" applyBorder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55" xfId="0" applyFont="1" applyFill="1" applyBorder="1" applyAlignment="1">
      <alignment horizontal="center" wrapText="1"/>
    </xf>
    <xf numFmtId="0" fontId="2" fillId="0" borderId="56" xfId="0" applyFont="1" applyFill="1" applyBorder="1" applyAlignment="1">
      <alignment horizontal="center" wrapText="1"/>
    </xf>
    <xf numFmtId="0" fontId="2" fillId="0" borderId="57" xfId="0" applyFont="1" applyFill="1" applyBorder="1" applyAlignment="1">
      <alignment horizontal="center" wrapText="1"/>
    </xf>
    <xf numFmtId="0" fontId="2" fillId="0" borderId="58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0" fillId="0" borderId="59" xfId="0" applyFill="1" applyBorder="1" applyAlignment="1">
      <alignment horizontal="left" vertical="top" wrapText="1"/>
    </xf>
    <xf numFmtId="0" fontId="0" fillId="0" borderId="60" xfId="0" applyFill="1" applyBorder="1" applyAlignment="1">
      <alignment horizontal="right" vertical="top" wrapText="1"/>
    </xf>
    <xf numFmtId="43" fontId="0" fillId="0" borderId="60" xfId="1" applyFont="1" applyFill="1" applyBorder="1" applyAlignment="1">
      <alignment horizontal="right" vertical="top" wrapText="1"/>
    </xf>
    <xf numFmtId="3" fontId="0" fillId="0" borderId="60" xfId="0" applyNumberFormat="1" applyFill="1" applyBorder="1" applyAlignment="1">
      <alignment horizontal="right" vertical="top" wrapText="1"/>
    </xf>
    <xf numFmtId="3" fontId="0" fillId="0" borderId="60" xfId="0" applyNumberFormat="1" applyFill="1" applyBorder="1" applyAlignment="1">
      <alignment horizontal="right"/>
    </xf>
    <xf numFmtId="3" fontId="0" fillId="0" borderId="61" xfId="0" applyNumberFormat="1" applyFill="1" applyBorder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0" borderId="60" xfId="1" applyNumberFormat="1" applyFont="1" applyFill="1" applyBorder="1" applyAlignment="1">
      <alignment horizontal="right"/>
    </xf>
    <xf numFmtId="3" fontId="0" fillId="0" borderId="60" xfId="0" applyNumberFormat="1" applyFill="1" applyBorder="1" applyAlignment="1">
      <alignment horizontal="right" vertical="top"/>
    </xf>
    <xf numFmtId="3" fontId="0" fillId="0" borderId="61" xfId="0" applyNumberFormat="1" applyFill="1" applyBorder="1" applyAlignment="1">
      <alignment horizontal="right" vertical="top"/>
    </xf>
    <xf numFmtId="0" fontId="2" fillId="0" borderId="62" xfId="0" applyFont="1" applyFill="1" applyBorder="1" applyAlignment="1">
      <alignment horizontal="left" vertical="top" wrapText="1"/>
    </xf>
    <xf numFmtId="0" fontId="2" fillId="0" borderId="63" xfId="0" applyFont="1" applyFill="1" applyBorder="1" applyAlignment="1">
      <alignment horizontal="right" vertical="top" wrapText="1"/>
    </xf>
    <xf numFmtId="43" fontId="2" fillId="0" borderId="63" xfId="1" applyFont="1" applyFill="1" applyBorder="1" applyAlignment="1">
      <alignment horizontal="right" vertical="top" wrapText="1"/>
    </xf>
    <xf numFmtId="165" fontId="2" fillId="0" borderId="63" xfId="1" applyNumberFormat="1" applyFont="1" applyFill="1" applyBorder="1" applyAlignment="1">
      <alignment horizontal="right" vertical="top" wrapText="1"/>
    </xf>
    <xf numFmtId="3" fontId="2" fillId="0" borderId="63" xfId="0" applyNumberFormat="1" applyFont="1" applyFill="1" applyBorder="1" applyAlignment="1">
      <alignment horizontal="right" vertical="top" wrapText="1"/>
    </xf>
    <xf numFmtId="3" fontId="2" fillId="0" borderId="63" xfId="0" applyNumberFormat="1" applyFont="1" applyFill="1" applyBorder="1" applyAlignment="1">
      <alignment horizontal="right"/>
    </xf>
    <xf numFmtId="3" fontId="2" fillId="0" borderId="64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left"/>
    </xf>
    <xf numFmtId="43" fontId="0" fillId="0" borderId="0" xfId="0" applyNumberForma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1" fillId="0" borderId="36" xfId="0" applyFont="1" applyBorder="1"/>
    <xf numFmtId="169" fontId="2" fillId="5" borderId="48" xfId="5" applyNumberFormat="1" applyFont="1" applyFill="1" applyBorder="1" applyAlignment="1">
      <alignment horizontal="center"/>
    </xf>
    <xf numFmtId="0" fontId="0" fillId="5" borderId="53" xfId="0" applyFill="1" applyBorder="1"/>
    <xf numFmtId="0" fontId="2" fillId="0" borderId="0" xfId="0" applyFont="1" applyAlignment="1">
      <alignment horizontal="centerContinuous" wrapText="1"/>
    </xf>
    <xf numFmtId="0" fontId="0" fillId="0" borderId="0" xfId="0" applyAlignment="1">
      <alignment horizontal="centerContinuous"/>
    </xf>
    <xf numFmtId="44" fontId="0" fillId="0" borderId="29" xfId="0" applyNumberFormat="1" applyBorder="1"/>
    <xf numFmtId="44" fontId="0" fillId="0" borderId="31" xfId="0" applyNumberFormat="1" applyBorder="1"/>
    <xf numFmtId="0" fontId="0" fillId="5" borderId="29" xfId="0" applyFill="1" applyBorder="1"/>
    <xf numFmtId="0" fontId="29" fillId="4" borderId="0" xfId="3" applyFont="1" applyFill="1" applyBorder="1" applyAlignment="1">
      <alignment horizontal="left"/>
    </xf>
    <xf numFmtId="0" fontId="27" fillId="0" borderId="0" xfId="0" applyFont="1"/>
    <xf numFmtId="0" fontId="28" fillId="4" borderId="0" xfId="3" applyFont="1" applyFill="1" applyBorder="1" applyAlignment="1">
      <alignment horizontal="left" wrapText="1"/>
    </xf>
    <xf numFmtId="0" fontId="13" fillId="0" borderId="0" xfId="0" applyFont="1" applyAlignment="1">
      <alignment horizontal="centerContinuous"/>
    </xf>
    <xf numFmtId="166" fontId="0" fillId="0" borderId="0" xfId="0" applyNumberFormat="1"/>
    <xf numFmtId="164" fontId="10" fillId="4" borderId="0" xfId="7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Fill="1" applyAlignment="1">
      <alignment horizontal="centerContinuous"/>
    </xf>
    <xf numFmtId="0" fontId="0" fillId="0" borderId="0" xfId="0"/>
    <xf numFmtId="0" fontId="0" fillId="6" borderId="0" xfId="0" applyNumberFormat="1" applyFont="1" applyFill="1" applyBorder="1" applyAlignment="1" applyProtection="1"/>
    <xf numFmtId="0" fontId="22" fillId="4" borderId="7" xfId="0" applyNumberFormat="1" applyFont="1" applyFill="1" applyBorder="1" applyAlignment="1" applyProtection="1">
      <alignment horizontal="right" wrapText="1"/>
    </xf>
    <xf numFmtId="0" fontId="22" fillId="4" borderId="8" xfId="0" applyNumberFormat="1" applyFont="1" applyFill="1" applyBorder="1" applyAlignment="1" applyProtection="1">
      <alignment horizontal="right" wrapText="1"/>
    </xf>
    <xf numFmtId="0" fontId="22" fillId="4" borderId="18" xfId="0" applyNumberFormat="1" applyFont="1" applyFill="1" applyBorder="1" applyAlignment="1" applyProtection="1">
      <alignment horizontal="right" wrapText="1"/>
    </xf>
    <xf numFmtId="0" fontId="20" fillId="3" borderId="6" xfId="0" applyNumberFormat="1" applyFont="1" applyFill="1" applyBorder="1" applyAlignment="1" applyProtection="1">
      <alignment horizontal="right" wrapText="1"/>
    </xf>
    <xf numFmtId="0" fontId="20" fillId="3" borderId="12" xfId="0" applyNumberFormat="1" applyFont="1" applyFill="1" applyBorder="1" applyAlignment="1" applyProtection="1">
      <alignment horizontal="right" wrapText="1"/>
    </xf>
    <xf numFmtId="0" fontId="22" fillId="4" borderId="19" xfId="0" applyNumberFormat="1" applyFont="1" applyFill="1" applyBorder="1" applyAlignment="1" applyProtection="1">
      <alignment horizontal="right" wrapText="1"/>
    </xf>
    <xf numFmtId="0" fontId="22" fillId="4" borderId="23" xfId="0" applyNumberFormat="1" applyFont="1" applyFill="1" applyBorder="1" applyAlignment="1" applyProtection="1">
      <alignment horizontal="right" wrapText="1"/>
    </xf>
    <xf numFmtId="0" fontId="22" fillId="4" borderId="27" xfId="0" applyNumberFormat="1" applyFont="1" applyFill="1" applyBorder="1" applyAlignment="1" applyProtection="1">
      <alignment horizontal="right" wrapText="1"/>
    </xf>
    <xf numFmtId="0" fontId="20" fillId="3" borderId="15" xfId="0" applyNumberFormat="1" applyFont="1" applyFill="1" applyBorder="1" applyAlignment="1" applyProtection="1">
      <alignment horizontal="right" wrapText="1"/>
    </xf>
    <xf numFmtId="0" fontId="22" fillId="4" borderId="21" xfId="0" applyNumberFormat="1" applyFont="1" applyFill="1" applyBorder="1" applyAlignment="1" applyProtection="1">
      <alignment horizontal="right" wrapText="1"/>
    </xf>
    <xf numFmtId="0" fontId="22" fillId="4" borderId="25" xfId="0" applyNumberFormat="1" applyFont="1" applyFill="1" applyBorder="1" applyAlignment="1" applyProtection="1">
      <alignment horizontal="right" wrapText="1"/>
    </xf>
    <xf numFmtId="0" fontId="22" fillId="4" borderId="28" xfId="0" applyNumberFormat="1" applyFont="1" applyFill="1" applyBorder="1" applyAlignment="1" applyProtection="1">
      <alignment horizontal="right" wrapText="1"/>
    </xf>
    <xf numFmtId="0" fontId="20" fillId="3" borderId="11" xfId="0" applyNumberFormat="1" applyFont="1" applyFill="1" applyBorder="1" applyAlignment="1" applyProtection="1">
      <alignment horizontal="right" wrapText="1"/>
    </xf>
    <xf numFmtId="0" fontId="22" fillId="4" borderId="17" xfId="0" applyNumberFormat="1" applyFont="1" applyFill="1" applyBorder="1" applyAlignment="1" applyProtection="1">
      <alignment horizontal="right" wrapText="1"/>
    </xf>
    <xf numFmtId="0" fontId="22" fillId="4" borderId="22" xfId="0" applyNumberFormat="1" applyFont="1" applyFill="1" applyBorder="1" applyAlignment="1" applyProtection="1">
      <alignment horizontal="right" wrapText="1"/>
    </xf>
    <xf numFmtId="0" fontId="22" fillId="4" borderId="26" xfId="0" applyNumberFormat="1" applyFont="1" applyFill="1" applyBorder="1" applyAlignment="1" applyProtection="1">
      <alignment horizontal="right" wrapText="1"/>
    </xf>
    <xf numFmtId="0" fontId="20" fillId="3" borderId="2" xfId="0" applyNumberFormat="1" applyFont="1" applyFill="1" applyBorder="1" applyAlignment="1" applyProtection="1">
      <alignment horizontal="left" wrapText="1"/>
    </xf>
    <xf numFmtId="0" fontId="22" fillId="4" borderId="16" xfId="0" applyNumberFormat="1" applyFont="1" applyFill="1" applyBorder="1" applyAlignment="1" applyProtection="1">
      <alignment horizontal="left" wrapText="1"/>
    </xf>
    <xf numFmtId="0" fontId="22" fillId="4" borderId="3" xfId="0" applyNumberFormat="1" applyFont="1" applyFill="1" applyBorder="1" applyAlignment="1" applyProtection="1">
      <alignment horizontal="left" wrapText="1"/>
    </xf>
    <xf numFmtId="0" fontId="22" fillId="4" borderId="4" xfId="0" applyNumberFormat="1" applyFont="1" applyFill="1" applyBorder="1" applyAlignment="1" applyProtection="1">
      <alignment horizontal="left" wrapText="1"/>
    </xf>
    <xf numFmtId="0" fontId="20" fillId="2" borderId="91" xfId="0" applyNumberFormat="1" applyFont="1" applyFill="1" applyBorder="1" applyAlignment="1" applyProtection="1">
      <alignment horizontal="center" wrapText="1"/>
    </xf>
    <xf numFmtId="0" fontId="20" fillId="2" borderId="92" xfId="0" applyNumberFormat="1" applyFont="1" applyFill="1" applyBorder="1" applyAlignment="1" applyProtection="1">
      <alignment horizontal="center" wrapText="1"/>
    </xf>
    <xf numFmtId="0" fontId="20" fillId="2" borderId="89" xfId="0" applyNumberFormat="1" applyFont="1" applyFill="1" applyBorder="1" applyAlignment="1" applyProtection="1">
      <alignment horizontal="center" wrapText="1"/>
    </xf>
    <xf numFmtId="0" fontId="20" fillId="2" borderId="90" xfId="0" applyNumberFormat="1" applyFont="1" applyFill="1" applyBorder="1" applyAlignment="1" applyProtection="1">
      <alignment horizontal="center" wrapText="1"/>
    </xf>
    <xf numFmtId="0" fontId="20" fillId="2" borderId="93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Continuous"/>
    </xf>
    <xf numFmtId="164" fontId="10" fillId="4" borderId="0" xfId="7" applyNumberFormat="1" applyFont="1" applyFill="1" applyBorder="1" applyAlignment="1">
      <alignment horizontal="right"/>
    </xf>
    <xf numFmtId="0" fontId="9" fillId="2" borderId="77" xfId="7" applyFont="1" applyFill="1" applyBorder="1" applyAlignment="1">
      <alignment horizontal="center"/>
    </xf>
    <xf numFmtId="0" fontId="10" fillId="4" borderId="24" xfId="7" applyFont="1" applyFill="1" applyBorder="1" applyAlignment="1">
      <alignment horizontal="left"/>
    </xf>
    <xf numFmtId="0" fontId="10" fillId="4" borderId="73" xfId="7" applyFont="1" applyFill="1" applyBorder="1" applyAlignment="1">
      <alignment horizontal="left"/>
    </xf>
    <xf numFmtId="0" fontId="10" fillId="4" borderId="20" xfId="7" applyFont="1" applyFill="1" applyBorder="1" applyAlignment="1">
      <alignment horizontal="left"/>
    </xf>
    <xf numFmtId="0" fontId="9" fillId="2" borderId="71" xfId="7" applyFont="1" applyFill="1" applyBorder="1" applyAlignment="1">
      <alignment horizontal="center"/>
    </xf>
    <xf numFmtId="0" fontId="9" fillId="2" borderId="72" xfId="7" applyFont="1" applyFill="1" applyBorder="1" applyAlignment="1">
      <alignment horizontal="center"/>
    </xf>
    <xf numFmtId="0" fontId="9" fillId="2" borderId="75" xfId="7" applyFont="1" applyFill="1" applyBorder="1" applyAlignment="1">
      <alignment horizontal="center"/>
    </xf>
    <xf numFmtId="0" fontId="9" fillId="3" borderId="69" xfId="7" applyFont="1" applyFill="1" applyBorder="1" applyAlignment="1">
      <alignment horizontal="left"/>
    </xf>
    <xf numFmtId="0" fontId="10" fillId="4" borderId="24" xfId="7" applyFont="1" applyFill="1" applyBorder="1" applyAlignment="1">
      <alignment horizontal="left" wrapText="1"/>
    </xf>
    <xf numFmtId="0" fontId="4" fillId="2" borderId="98" xfId="3" applyFont="1" applyFill="1" applyBorder="1" applyAlignment="1">
      <alignment horizontal="center"/>
    </xf>
    <xf numFmtId="0" fontId="4" fillId="2" borderId="96" xfId="3" applyFont="1" applyFill="1" applyBorder="1" applyAlignment="1">
      <alignment horizontal="center"/>
    </xf>
    <xf numFmtId="0" fontId="9" fillId="2" borderId="81" xfId="7" applyFont="1" applyFill="1" applyBorder="1" applyAlignment="1">
      <alignment horizontal="center"/>
    </xf>
    <xf numFmtId="0" fontId="4" fillId="2" borderId="94" xfId="3" applyFont="1" applyFill="1" applyBorder="1" applyAlignment="1">
      <alignment horizontal="center"/>
    </xf>
    <xf numFmtId="0" fontId="4" fillId="2" borderId="95" xfId="3" applyFont="1" applyFill="1" applyBorder="1" applyAlignment="1">
      <alignment horizontal="center"/>
    </xf>
    <xf numFmtId="0" fontId="4" fillId="2" borderId="87" xfId="3" applyFont="1" applyFill="1" applyBorder="1" applyAlignment="1">
      <alignment horizontal="center"/>
    </xf>
    <xf numFmtId="0" fontId="4" fillId="2" borderId="102" xfId="3" applyFont="1" applyFill="1" applyBorder="1" applyAlignment="1">
      <alignment horizontal="center"/>
    </xf>
    <xf numFmtId="3" fontId="2" fillId="7" borderId="104" xfId="0" applyNumberFormat="1" applyFont="1" applyFill="1" applyBorder="1"/>
    <xf numFmtId="3" fontId="2" fillId="7" borderId="105" xfId="0" applyNumberFormat="1" applyFont="1" applyFill="1" applyBorder="1"/>
    <xf numFmtId="3" fontId="2" fillId="7" borderId="106" xfId="0" applyNumberFormat="1" applyFont="1" applyFill="1" applyBorder="1"/>
    <xf numFmtId="3" fontId="2" fillId="7" borderId="107" xfId="0" applyNumberFormat="1" applyFont="1" applyFill="1" applyBorder="1"/>
    <xf numFmtId="3" fontId="2" fillId="7" borderId="108" xfId="0" applyNumberFormat="1" applyFont="1" applyFill="1" applyBorder="1"/>
    <xf numFmtId="3" fontId="0" fillId="0" borderId="67" xfId="0" applyNumberFormat="1" applyBorder="1"/>
    <xf numFmtId="3" fontId="0" fillId="0" borderId="18" xfId="0" applyNumberFormat="1" applyBorder="1"/>
    <xf numFmtId="3" fontId="0" fillId="0" borderId="65" xfId="0" applyNumberFormat="1" applyBorder="1"/>
    <xf numFmtId="3" fontId="0" fillId="0" borderId="17" xfId="0" applyNumberFormat="1" applyBorder="1"/>
    <xf numFmtId="3" fontId="0" fillId="0" borderId="19" xfId="0" applyNumberFormat="1" applyBorder="1"/>
    <xf numFmtId="3" fontId="0" fillId="0" borderId="68" xfId="0" applyNumberFormat="1" applyBorder="1"/>
    <xf numFmtId="3" fontId="0" fillId="0" borderId="7" xfId="0" applyNumberFormat="1" applyBorder="1"/>
    <xf numFmtId="3" fontId="0" fillId="0" borderId="66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3" fontId="0" fillId="0" borderId="109" xfId="0" applyNumberFormat="1" applyBorder="1"/>
    <xf numFmtId="3" fontId="0" fillId="0" borderId="8" xfId="0" applyNumberFormat="1" applyBorder="1"/>
    <xf numFmtId="3" fontId="0" fillId="0" borderId="110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4" xfId="0" applyNumberFormat="1" applyBorder="1"/>
    <xf numFmtId="0" fontId="10" fillId="0" borderId="0" xfId="3" applyFont="1" applyFill="1" applyBorder="1" applyAlignment="1"/>
    <xf numFmtId="0" fontId="8" fillId="4" borderId="0" xfId="3" applyFont="1" applyFill="1" applyBorder="1" applyAlignment="1"/>
    <xf numFmtId="3" fontId="2" fillId="7" borderId="111" xfId="0" applyNumberFormat="1" applyFont="1" applyFill="1" applyBorder="1"/>
    <xf numFmtId="3" fontId="2" fillId="7" borderId="112" xfId="0" applyNumberFormat="1" applyFont="1" applyFill="1" applyBorder="1"/>
    <xf numFmtId="3" fontId="0" fillId="0" borderId="16" xfId="0" applyNumberFormat="1" applyBorder="1"/>
    <xf numFmtId="3" fontId="0" fillId="0" borderId="113" xfId="0" applyNumberFormat="1" applyBorder="1"/>
    <xf numFmtId="3" fontId="0" fillId="0" borderId="3" xfId="0" applyNumberFormat="1" applyBorder="1"/>
    <xf numFmtId="3" fontId="0" fillId="0" borderId="114" xfId="0" applyNumberFormat="1" applyBorder="1"/>
    <xf numFmtId="3" fontId="0" fillId="0" borderId="115" xfId="0" applyNumberFormat="1" applyBorder="1"/>
    <xf numFmtId="0" fontId="10" fillId="0" borderId="0" xfId="7" applyFont="1" applyFill="1" applyBorder="1" applyAlignment="1"/>
    <xf numFmtId="0" fontId="8" fillId="4" borderId="0" xfId="7" applyFont="1" applyFill="1" applyBorder="1" applyAlignment="1"/>
    <xf numFmtId="0" fontId="22" fillId="4" borderId="0" xfId="0" applyNumberFormat="1" applyFont="1" applyFill="1" applyBorder="1" applyAlignment="1" applyProtection="1">
      <alignment vertical="top"/>
    </xf>
    <xf numFmtId="0" fontId="32" fillId="4" borderId="0" xfId="0" applyNumberFormat="1" applyFont="1" applyFill="1" applyBorder="1" applyAlignment="1" applyProtection="1">
      <alignment horizontal="left"/>
    </xf>
    <xf numFmtId="0" fontId="0" fillId="0" borderId="0" xfId="5" applyNumberFormat="1" applyFont="1"/>
    <xf numFmtId="10" fontId="0" fillId="0" borderId="97" xfId="2" applyNumberFormat="1" applyFont="1" applyBorder="1"/>
    <xf numFmtId="0" fontId="0" fillId="0" borderId="97" xfId="0" applyBorder="1"/>
    <xf numFmtId="169" fontId="0" fillId="0" borderId="97" xfId="5" applyNumberFormat="1" applyFont="1" applyBorder="1"/>
    <xf numFmtId="0" fontId="23" fillId="0" borderId="87" xfId="0" applyFont="1" applyBorder="1"/>
    <xf numFmtId="0" fontId="23" fillId="0" borderId="116" xfId="0" applyFont="1" applyBorder="1"/>
    <xf numFmtId="0" fontId="33" fillId="0" borderId="97" xfId="0" applyFont="1" applyBorder="1" applyAlignment="1">
      <alignment horizontal="center" vertical="center" wrapText="1"/>
    </xf>
    <xf numFmtId="170" fontId="34" fillId="8" borderId="97" xfId="0" applyNumberFormat="1" applyFont="1" applyFill="1" applyBorder="1"/>
    <xf numFmtId="0" fontId="2" fillId="0" borderId="102" xfId="0" applyFont="1" applyBorder="1"/>
    <xf numFmtId="170" fontId="2" fillId="0" borderId="97" xfId="0" applyNumberFormat="1" applyFont="1" applyBorder="1"/>
    <xf numFmtId="0" fontId="2" fillId="0" borderId="97" xfId="0" applyFont="1" applyBorder="1"/>
    <xf numFmtId="10" fontId="2" fillId="0" borderId="97" xfId="2" applyNumberFormat="1" applyFont="1" applyBorder="1"/>
    <xf numFmtId="169" fontId="2" fillId="0" borderId="97" xfId="0" applyNumberFormat="1" applyFont="1" applyBorder="1"/>
    <xf numFmtId="0" fontId="2" fillId="0" borderId="0" xfId="0" applyFont="1"/>
    <xf numFmtId="3" fontId="9" fillId="2" borderId="89" xfId="7" applyNumberFormat="1" applyFont="1" applyFill="1" applyBorder="1" applyAlignment="1">
      <alignment horizontal="center" vertical="center" wrapText="1"/>
    </xf>
    <xf numFmtId="3" fontId="9" fillId="2" borderId="90" xfId="7" applyNumberFormat="1" applyFont="1" applyFill="1" applyBorder="1" applyAlignment="1">
      <alignment horizontal="center" vertical="center" wrapText="1"/>
    </xf>
    <xf numFmtId="3" fontId="9" fillId="2" borderId="117" xfId="7" applyNumberFormat="1" applyFont="1" applyFill="1" applyBorder="1" applyAlignment="1">
      <alignment horizontal="center" vertical="center" wrapText="1"/>
    </xf>
    <xf numFmtId="3" fontId="9" fillId="2" borderId="118" xfId="7" applyNumberFormat="1" applyFont="1" applyFill="1" applyBorder="1" applyAlignment="1">
      <alignment horizontal="center" vertical="center" wrapText="1"/>
    </xf>
    <xf numFmtId="3" fontId="2" fillId="7" borderId="119" xfId="0" applyNumberFormat="1" applyFont="1" applyFill="1" applyBorder="1"/>
    <xf numFmtId="3" fontId="2" fillId="7" borderId="119" xfId="0" applyNumberFormat="1" applyFont="1" applyFill="1" applyBorder="1" applyAlignment="1">
      <alignment horizontal="center"/>
    </xf>
    <xf numFmtId="3" fontId="2" fillId="7" borderId="120" xfId="0" applyNumberFormat="1" applyFont="1" applyFill="1" applyBorder="1"/>
    <xf numFmtId="3" fontId="2" fillId="7" borderId="121" xfId="0" applyNumberFormat="1" applyFont="1" applyFill="1" applyBorder="1"/>
    <xf numFmtId="3" fontId="2" fillId="7" borderId="122" xfId="0" applyNumberFormat="1" applyFont="1" applyFill="1" applyBorder="1"/>
    <xf numFmtId="3" fontId="2" fillId="7" borderId="123" xfId="0" applyNumberFormat="1" applyFont="1" applyFill="1" applyBorder="1"/>
    <xf numFmtId="3" fontId="2" fillId="7" borderId="123" xfId="0" applyNumberFormat="1" applyFont="1" applyFill="1" applyBorder="1" applyAlignment="1">
      <alignment horizontal="center"/>
    </xf>
    <xf numFmtId="3" fontId="2" fillId="7" borderId="124" xfId="0" applyNumberFormat="1" applyFont="1" applyFill="1" applyBorder="1"/>
    <xf numFmtId="3" fontId="2" fillId="7" borderId="68" xfId="0" applyNumberFormat="1" applyFont="1" applyFill="1" applyBorder="1"/>
    <xf numFmtId="3" fontId="2" fillId="7" borderId="66" xfId="0" applyNumberFormat="1" applyFont="1" applyFill="1" applyBorder="1"/>
    <xf numFmtId="3" fontId="2" fillId="7" borderId="125" xfId="0" applyNumberFormat="1" applyFont="1" applyFill="1" applyBorder="1"/>
    <xf numFmtId="3" fontId="2" fillId="7" borderId="125" xfId="0" applyNumberFormat="1" applyFont="1" applyFill="1" applyBorder="1" applyAlignment="1">
      <alignment horizontal="center"/>
    </xf>
    <xf numFmtId="3" fontId="2" fillId="7" borderId="126" xfId="0" applyNumberFormat="1" applyFont="1" applyFill="1" applyBorder="1"/>
    <xf numFmtId="3" fontId="2" fillId="7" borderId="127" xfId="0" applyNumberFormat="1" applyFont="1" applyFill="1" applyBorder="1"/>
    <xf numFmtId="3" fontId="2" fillId="7" borderId="127" xfId="0" applyNumberFormat="1" applyFont="1" applyFill="1" applyBorder="1" applyAlignment="1">
      <alignment horizontal="center"/>
    </xf>
    <xf numFmtId="3" fontId="2" fillId="7" borderId="128" xfId="0" applyNumberFormat="1" applyFont="1" applyFill="1" applyBorder="1"/>
    <xf numFmtId="3" fontId="2" fillId="7" borderId="129" xfId="0" applyNumberFormat="1" applyFont="1" applyFill="1" applyBorder="1"/>
    <xf numFmtId="3" fontId="2" fillId="7" borderId="130" xfId="0" applyNumberFormat="1" applyFont="1" applyFill="1" applyBorder="1" applyAlignment="1">
      <alignment horizontal="center"/>
    </xf>
    <xf numFmtId="3" fontId="2" fillId="7" borderId="131" xfId="0" applyNumberFormat="1" applyFont="1" applyFill="1" applyBorder="1"/>
    <xf numFmtId="3" fontId="2" fillId="7" borderId="132" xfId="0" applyNumberFormat="1" applyFont="1" applyFill="1" applyBorder="1"/>
    <xf numFmtId="3" fontId="2" fillId="9" borderId="133" xfId="0" applyNumberFormat="1" applyFont="1" applyFill="1" applyBorder="1"/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0" fillId="0" borderId="23" xfId="0" applyBorder="1"/>
    <xf numFmtId="0" fontId="2" fillId="0" borderId="7" xfId="0" applyFont="1" applyBorder="1"/>
    <xf numFmtId="0" fontId="0" fillId="0" borderId="8" xfId="0" applyBorder="1"/>
    <xf numFmtId="0" fontId="0" fillId="0" borderId="27" xfId="0" applyBorder="1"/>
    <xf numFmtId="0" fontId="0" fillId="0" borderId="0" xfId="0" applyFont="1"/>
    <xf numFmtId="0" fontId="35" fillId="4" borderId="0" xfId="0" applyFont="1" applyFill="1" applyAlignment="1">
      <alignment horizontal="center" vertical="center"/>
    </xf>
    <xf numFmtId="0" fontId="36" fillId="0" borderId="31" xfId="0" applyFont="1" applyFill="1" applyBorder="1"/>
    <xf numFmtId="0" fontId="36" fillId="0" borderId="31" xfId="0" applyFont="1" applyFill="1" applyBorder="1" applyAlignment="1">
      <alignment horizontal="center"/>
    </xf>
    <xf numFmtId="1" fontId="37" fillId="0" borderId="111" xfId="0" applyNumberFormat="1" applyFont="1" applyBorder="1"/>
    <xf numFmtId="49" fontId="37" fillId="0" borderId="111" xfId="0" applyNumberFormat="1" applyFont="1" applyBorder="1"/>
    <xf numFmtId="0" fontId="22" fillId="0" borderId="91" xfId="0" applyFont="1" applyBorder="1"/>
    <xf numFmtId="1" fontId="37" fillId="0" borderId="2" xfId="0" applyNumberFormat="1" applyFont="1" applyBorder="1"/>
    <xf numFmtId="49" fontId="37" fillId="0" borderId="2" xfId="0" applyNumberFormat="1" applyFont="1" applyBorder="1"/>
    <xf numFmtId="0" fontId="22" fillId="0" borderId="2" xfId="0" applyFont="1" applyBorder="1"/>
    <xf numFmtId="1" fontId="37" fillId="0" borderId="134" xfId="0" applyNumberFormat="1" applyFont="1" applyBorder="1"/>
    <xf numFmtId="49" fontId="37" fillId="0" borderId="134" xfId="0" applyNumberFormat="1" applyFont="1" applyBorder="1"/>
    <xf numFmtId="0" fontId="22" fillId="0" borderId="54" xfId="0" applyFont="1" applyBorder="1"/>
    <xf numFmtId="0" fontId="27" fillId="0" borderId="31" xfId="0" applyFont="1" applyBorder="1"/>
    <xf numFmtId="0" fontId="36" fillId="0" borderId="31" xfId="0" applyFont="1" applyBorder="1"/>
    <xf numFmtId="165" fontId="36" fillId="0" borderId="31" xfId="1" applyNumberFormat="1" applyFont="1" applyBorder="1" applyAlignment="1">
      <alignment horizontal="right"/>
    </xf>
    <xf numFmtId="0" fontId="37" fillId="0" borderId="0" xfId="0" applyFont="1"/>
    <xf numFmtId="171" fontId="11" fillId="0" borderId="31" xfId="1" applyNumberFormat="1" applyFont="1" applyFill="1" applyBorder="1" applyAlignment="1">
      <alignment horizontal="right"/>
    </xf>
    <xf numFmtId="0" fontId="0" fillId="0" borderId="0" xfId="0" applyFont="1" applyBorder="1"/>
    <xf numFmtId="0" fontId="11" fillId="0" borderId="0" xfId="0" applyFont="1" applyFill="1" applyBorder="1" applyAlignment="1">
      <alignment horizontal="left"/>
    </xf>
    <xf numFmtId="49" fontId="0" fillId="0" borderId="0" xfId="0" applyNumberFormat="1" applyFont="1"/>
    <xf numFmtId="0" fontId="10" fillId="4" borderId="0" xfId="0" applyFont="1" applyFill="1" applyAlignment="1">
      <alignment horizontal="left" vertical="center"/>
    </xf>
    <xf numFmtId="171" fontId="0" fillId="0" borderId="0" xfId="0" applyNumberFormat="1" applyFont="1"/>
    <xf numFmtId="171" fontId="11" fillId="0" borderId="31" xfId="1" applyNumberFormat="1" applyFont="1" applyFill="1" applyBorder="1" applyAlignment="1">
      <alignment horizontal="center"/>
    </xf>
    <xf numFmtId="172" fontId="11" fillId="0" borderId="135" xfId="1" applyNumberFormat="1" applyFont="1" applyFill="1" applyBorder="1" applyAlignment="1">
      <alignment horizontal="right"/>
    </xf>
    <xf numFmtId="0" fontId="0" fillId="0" borderId="103" xfId="0" applyFont="1" applyBorder="1" applyAlignment="1">
      <alignment horizontal="center"/>
    </xf>
    <xf numFmtId="9" fontId="2" fillId="5" borderId="31" xfId="0" applyNumberFormat="1" applyFont="1" applyFill="1" applyBorder="1" applyAlignment="1">
      <alignment horizontal="center"/>
    </xf>
    <xf numFmtId="169" fontId="0" fillId="0" borderId="102" xfId="5" applyNumberFormat="1" applyFont="1" applyBorder="1"/>
    <xf numFmtId="169" fontId="2" fillId="0" borderId="102" xfId="0" applyNumberFormat="1" applyFont="1" applyBorder="1"/>
    <xf numFmtId="0" fontId="22" fillId="4" borderId="97" xfId="0" applyNumberFormat="1" applyFont="1" applyFill="1" applyBorder="1" applyAlignment="1" applyProtection="1">
      <alignment horizontal="right" wrapText="1"/>
    </xf>
    <xf numFmtId="44" fontId="0" fillId="0" borderId="97" xfId="0" applyNumberFormat="1" applyBorder="1"/>
    <xf numFmtId="44" fontId="2" fillId="0" borderId="97" xfId="0" applyNumberFormat="1" applyFont="1" applyBorder="1"/>
    <xf numFmtId="0" fontId="35" fillId="4" borderId="0" xfId="0" applyFont="1" applyFill="1" applyAlignment="1">
      <alignment vertical="center"/>
    </xf>
    <xf numFmtId="0" fontId="0" fillId="0" borderId="7" xfId="0" applyFont="1" applyBorder="1"/>
    <xf numFmtId="49" fontId="0" fillId="0" borderId="111" xfId="0" applyNumberFormat="1" applyFont="1" applyBorder="1"/>
    <xf numFmtId="49" fontId="0" fillId="0" borderId="2" xfId="0" applyNumberFormat="1" applyFont="1" applyBorder="1"/>
    <xf numFmtId="49" fontId="0" fillId="0" borderId="134" xfId="0" applyNumberFormat="1" applyFont="1" applyBorder="1"/>
    <xf numFmtId="10" fontId="0" fillId="5" borderId="97" xfId="2" applyNumberFormat="1" applyFont="1" applyFill="1" applyBorder="1"/>
    <xf numFmtId="10" fontId="2" fillId="5" borderId="97" xfId="2" applyNumberFormat="1" applyFont="1" applyFill="1" applyBorder="1"/>
    <xf numFmtId="0" fontId="0" fillId="10" borderId="0" xfId="0" applyFill="1"/>
    <xf numFmtId="0" fontId="27" fillId="10" borderId="0" xfId="0" applyFont="1" applyFill="1"/>
    <xf numFmtId="0" fontId="2" fillId="5" borderId="48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97" xfId="0" applyFont="1" applyBorder="1" applyAlignment="1">
      <alignment horizontal="center"/>
    </xf>
    <xf numFmtId="0" fontId="2" fillId="0" borderId="137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0" fillId="0" borderId="137" xfId="0" applyBorder="1"/>
    <xf numFmtId="0" fontId="0" fillId="0" borderId="88" xfId="0" applyBorder="1"/>
    <xf numFmtId="0" fontId="2" fillId="0" borderId="138" xfId="0" applyFont="1" applyBorder="1"/>
    <xf numFmtId="0" fontId="2" fillId="0" borderId="46" xfId="0" applyFont="1" applyBorder="1"/>
    <xf numFmtId="0" fontId="2" fillId="0" borderId="47" xfId="0" applyFont="1" applyBorder="1"/>
    <xf numFmtId="167" fontId="0" fillId="0" borderId="97" xfId="0" applyNumberFormat="1" applyBorder="1"/>
    <xf numFmtId="167" fontId="0" fillId="0" borderId="137" xfId="0" applyNumberFormat="1" applyBorder="1"/>
    <xf numFmtId="167" fontId="0" fillId="0" borderId="88" xfId="0" applyNumberFormat="1" applyBorder="1"/>
    <xf numFmtId="167" fontId="2" fillId="0" borderId="138" xfId="0" applyNumberFormat="1" applyFont="1" applyBorder="1"/>
    <xf numFmtId="167" fontId="2" fillId="0" borderId="46" xfId="0" applyNumberFormat="1" applyFont="1" applyBorder="1"/>
    <xf numFmtId="167" fontId="2" fillId="0" borderId="47" xfId="0" applyNumberFormat="1" applyFont="1" applyBorder="1"/>
    <xf numFmtId="0" fontId="2" fillId="11" borderId="9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Border="1"/>
    <xf numFmtId="0" fontId="0" fillId="0" borderId="54" xfId="0" applyBorder="1"/>
    <xf numFmtId="1" fontId="0" fillId="0" borderId="0" xfId="0" applyNumberFormat="1"/>
    <xf numFmtId="44" fontId="0" fillId="0" borderId="0" xfId="0" applyNumberFormat="1"/>
    <xf numFmtId="0" fontId="2" fillId="0" borderId="0" xfId="0" applyFont="1" applyAlignment="1">
      <alignment horizontal="center" wrapText="1"/>
    </xf>
    <xf numFmtId="170" fontId="0" fillId="0" borderId="29" xfId="0" applyNumberFormat="1" applyBorder="1"/>
    <xf numFmtId="169" fontId="0" fillId="0" borderId="29" xfId="0" applyNumberFormat="1" applyBorder="1"/>
    <xf numFmtId="169" fontId="0" fillId="0" borderId="31" xfId="0" applyNumberFormat="1" applyBorder="1"/>
    <xf numFmtId="169" fontId="0" fillId="0" borderId="0" xfId="0" applyNumberFormat="1"/>
    <xf numFmtId="1" fontId="2" fillId="0" borderId="0" xfId="0" applyNumberFormat="1" applyFont="1" applyAlignment="1">
      <alignment wrapText="1"/>
    </xf>
    <xf numFmtId="1" fontId="2" fillId="12" borderId="97" xfId="0" applyNumberFormat="1" applyFont="1" applyFill="1" applyBorder="1" applyAlignment="1">
      <alignment horizontal="center" vertical="center" wrapText="1"/>
    </xf>
    <xf numFmtId="1" fontId="0" fillId="12" borderId="97" xfId="0" applyNumberFormat="1" applyFill="1" applyBorder="1"/>
    <xf numFmtId="1" fontId="33" fillId="12" borderId="97" xfId="0" applyNumberFormat="1" applyFont="1" applyFill="1" applyBorder="1" applyAlignment="1">
      <alignment horizontal="center" vertical="center" wrapText="1"/>
    </xf>
    <xf numFmtId="0" fontId="2" fillId="12" borderId="97" xfId="0" applyFont="1" applyFill="1" applyBorder="1" applyAlignment="1">
      <alignment horizontal="center" vertical="center" wrapText="1"/>
    </xf>
    <xf numFmtId="1" fontId="2" fillId="12" borderId="97" xfId="0" applyNumberFormat="1" applyFont="1" applyFill="1" applyBorder="1"/>
    <xf numFmtId="0" fontId="33" fillId="0" borderId="139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2" fillId="0" borderId="42" xfId="0" applyFont="1" applyBorder="1"/>
    <xf numFmtId="0" fontId="33" fillId="0" borderId="42" xfId="0" applyFont="1" applyBorder="1" applyAlignment="1">
      <alignment horizontal="center" vertical="center" wrapText="1"/>
    </xf>
    <xf numFmtId="0" fontId="33" fillId="5" borderId="42" xfId="0" applyFont="1" applyFill="1" applyBorder="1" applyAlignment="1">
      <alignment horizontal="center" vertical="center" wrapText="1"/>
    </xf>
    <xf numFmtId="0" fontId="0" fillId="13" borderId="102" xfId="0" applyFill="1" applyBorder="1" applyAlignment="1">
      <alignment horizontal="centerContinuous"/>
    </xf>
    <xf numFmtId="0" fontId="0" fillId="13" borderId="98" xfId="0" applyFill="1" applyBorder="1" applyAlignment="1">
      <alignment horizontal="centerContinuous"/>
    </xf>
    <xf numFmtId="0" fontId="0" fillId="13" borderId="101" xfId="0" applyFill="1" applyBorder="1" applyAlignment="1">
      <alignment horizontal="centerContinuous"/>
    </xf>
    <xf numFmtId="1" fontId="0" fillId="13" borderId="102" xfId="0" applyNumberFormat="1" applyFill="1" applyBorder="1" applyAlignment="1">
      <alignment horizontal="centerContinuous"/>
    </xf>
    <xf numFmtId="0" fontId="8" fillId="4" borderId="0" xfId="3" applyFont="1" applyFill="1" applyBorder="1" applyAlignment="1">
      <alignment horizontal="left"/>
    </xf>
    <xf numFmtId="0" fontId="2" fillId="5" borderId="48" xfId="0" applyFont="1" applyFill="1" applyBorder="1" applyAlignment="1">
      <alignment horizontal="center" vertical="top" wrapText="1"/>
    </xf>
    <xf numFmtId="10" fontId="0" fillId="0" borderId="53" xfId="2" applyNumberFormat="1" applyFont="1" applyBorder="1"/>
    <xf numFmtId="10" fontId="0" fillId="0" borderId="48" xfId="2" applyNumberFormat="1" applyFont="1" applyBorder="1"/>
    <xf numFmtId="10" fontId="0" fillId="0" borderId="31" xfId="2" applyNumberFormat="1" applyFont="1" applyBorder="1"/>
    <xf numFmtId="169" fontId="0" fillId="0" borderId="53" xfId="0" applyNumberFormat="1" applyBorder="1"/>
    <xf numFmtId="169" fontId="0" fillId="0" borderId="48" xfId="0" applyNumberFormat="1" applyBorder="1"/>
    <xf numFmtId="0" fontId="0" fillId="0" borderId="36" xfId="0" applyFill="1" applyBorder="1"/>
    <xf numFmtId="0" fontId="0" fillId="0" borderId="52" xfId="0" applyFill="1" applyBorder="1"/>
    <xf numFmtId="0" fontId="2" fillId="0" borderId="30" xfId="0" applyFont="1" applyBorder="1"/>
    <xf numFmtId="0" fontId="2" fillId="0" borderId="32" xfId="0" applyFont="1" applyBorder="1"/>
    <xf numFmtId="0" fontId="2" fillId="0" borderId="41" xfId="0" applyFont="1" applyBorder="1"/>
    <xf numFmtId="0" fontId="0" fillId="0" borderId="135" xfId="0" applyBorder="1"/>
    <xf numFmtId="0" fontId="0" fillId="0" borderId="0" xfId="0" applyBorder="1"/>
    <xf numFmtId="0" fontId="0" fillId="0" borderId="103" xfId="0" applyBorder="1"/>
    <xf numFmtId="169" fontId="0" fillId="0" borderId="136" xfId="5" applyNumberFormat="1" applyFont="1" applyBorder="1"/>
    <xf numFmtId="9" fontId="0" fillId="14" borderId="100" xfId="2" applyFont="1" applyFill="1" applyBorder="1"/>
    <xf numFmtId="169" fontId="0" fillId="0" borderId="137" xfId="5" applyNumberFormat="1" applyFont="1" applyBorder="1"/>
    <xf numFmtId="9" fontId="0" fillId="14" borderId="88" xfId="2" applyFont="1" applyFill="1" applyBorder="1"/>
    <xf numFmtId="169" fontId="0" fillId="14" borderId="138" xfId="5" applyNumberFormat="1" applyFont="1" applyFill="1" applyBorder="1"/>
    <xf numFmtId="9" fontId="0" fillId="0" borderId="47" xfId="2" applyFont="1" applyBorder="1"/>
    <xf numFmtId="0" fontId="39" fillId="0" borderId="0" xfId="0" applyFont="1" applyAlignment="1">
      <alignment horizontal="centerContinuous"/>
    </xf>
    <xf numFmtId="14" fontId="39" fillId="0" borderId="0" xfId="0" applyNumberFormat="1" applyFont="1" applyAlignment="1">
      <alignment horizontal="centerContinuous"/>
    </xf>
    <xf numFmtId="169" fontId="2" fillId="5" borderId="48" xfId="0" applyNumberFormat="1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left"/>
    </xf>
    <xf numFmtId="0" fontId="4" fillId="2" borderId="140" xfId="0" applyFont="1" applyFill="1" applyBorder="1" applyAlignment="1">
      <alignment horizontal="center"/>
    </xf>
    <xf numFmtId="0" fontId="5" fillId="4" borderId="140" xfId="0" applyFont="1" applyFill="1" applyBorder="1" applyAlignment="1">
      <alignment horizontal="left"/>
    </xf>
    <xf numFmtId="164" fontId="5" fillId="4" borderId="140" xfId="0" applyNumberFormat="1" applyFont="1" applyFill="1" applyBorder="1" applyAlignment="1">
      <alignment horizontal="right"/>
    </xf>
    <xf numFmtId="0" fontId="5" fillId="4" borderId="140" xfId="0" applyFont="1" applyFill="1" applyBorder="1" applyAlignment="1">
      <alignment horizontal="left" wrapText="1"/>
    </xf>
    <xf numFmtId="0" fontId="9" fillId="2" borderId="10" xfId="3" applyFont="1" applyFill="1" applyBorder="1" applyAlignment="1"/>
    <xf numFmtId="0" fontId="9" fillId="2" borderId="95" xfId="3" applyFont="1" applyFill="1" applyBorder="1" applyAlignment="1">
      <alignment horizontal="center"/>
    </xf>
    <xf numFmtId="0" fontId="9" fillId="2" borderId="88" xfId="3" applyFont="1" applyFill="1" applyBorder="1" applyAlignment="1">
      <alignment horizontal="center"/>
    </xf>
    <xf numFmtId="0" fontId="8" fillId="4" borderId="97" xfId="3" applyFont="1" applyFill="1" applyBorder="1" applyAlignment="1">
      <alignment horizontal="left"/>
    </xf>
    <xf numFmtId="3" fontId="2" fillId="14" borderId="104" xfId="0" applyNumberFormat="1" applyFont="1" applyFill="1" applyBorder="1"/>
    <xf numFmtId="3" fontId="2" fillId="14" borderId="105" xfId="0" applyNumberFormat="1" applyFont="1" applyFill="1" applyBorder="1"/>
    <xf numFmtId="3" fontId="2" fillId="14" borderId="106" xfId="0" applyNumberFormat="1" applyFont="1" applyFill="1" applyBorder="1"/>
    <xf numFmtId="3" fontId="8" fillId="14" borderId="97" xfId="3" applyNumberFormat="1" applyFont="1" applyFill="1" applyBorder="1" applyAlignment="1">
      <alignment horizontal="right"/>
    </xf>
    <xf numFmtId="3" fontId="8" fillId="4" borderId="97" xfId="3" applyNumberFormat="1" applyFont="1" applyFill="1" applyBorder="1" applyAlignment="1">
      <alignment horizontal="right"/>
    </xf>
    <xf numFmtId="0" fontId="0" fillId="4" borderId="0" xfId="0" applyFont="1" applyFill="1" applyBorder="1" applyAlignment="1">
      <alignment horizontal="left"/>
    </xf>
    <xf numFmtId="0" fontId="0" fillId="13" borderId="0" xfId="0" applyFill="1" applyAlignment="1">
      <alignment horizontal="centerContinuous"/>
    </xf>
    <xf numFmtId="0" fontId="41" fillId="14" borderId="140" xfId="0" applyFont="1" applyFill="1" applyBorder="1" applyAlignment="1">
      <alignment horizontal="left" wrapText="1"/>
    </xf>
    <xf numFmtId="164" fontId="41" fillId="4" borderId="140" xfId="0" applyNumberFormat="1" applyFont="1" applyFill="1" applyBorder="1" applyAlignment="1">
      <alignment horizontal="right"/>
    </xf>
    <xf numFmtId="0" fontId="10" fillId="14" borderId="24" xfId="7" applyFont="1" applyFill="1" applyBorder="1" applyAlignment="1">
      <alignment horizontal="left"/>
    </xf>
    <xf numFmtId="0" fontId="5" fillId="0" borderId="3" xfId="3" applyFont="1" applyFill="1" applyBorder="1" applyAlignment="1">
      <alignment horizontal="left" wrapText="1"/>
    </xf>
    <xf numFmtId="168" fontId="0" fillId="0" borderId="32" xfId="1" applyNumberFormat="1" applyFont="1" applyFill="1" applyBorder="1"/>
    <xf numFmtId="10" fontId="0" fillId="0" borderId="49" xfId="2" applyNumberFormat="1" applyFont="1" applyFill="1" applyBorder="1"/>
    <xf numFmtId="165" fontId="0" fillId="0" borderId="32" xfId="1" applyNumberFormat="1" applyFont="1" applyFill="1" applyBorder="1"/>
    <xf numFmtId="10" fontId="0" fillId="0" borderId="29" xfId="2" applyNumberFormat="1" applyFont="1" applyFill="1" applyBorder="1"/>
    <xf numFmtId="169" fontId="0" fillId="0" borderId="29" xfId="5" applyNumberFormat="1" applyFont="1" applyFill="1" applyBorder="1"/>
    <xf numFmtId="44" fontId="0" fillId="0" borderId="29" xfId="0" applyNumberFormat="1" applyFill="1" applyBorder="1"/>
    <xf numFmtId="167" fontId="0" fillId="0" borderId="0" xfId="0" applyNumberFormat="1" applyFill="1"/>
    <xf numFmtId="10" fontId="0" fillId="0" borderId="0" xfId="2" applyNumberFormat="1" applyFont="1" applyFill="1"/>
    <xf numFmtId="169" fontId="0" fillId="0" borderId="29" xfId="0" applyNumberFormat="1" applyFill="1" applyBorder="1"/>
    <xf numFmtId="0" fontId="0" fillId="0" borderId="0" xfId="0" applyFill="1"/>
    <xf numFmtId="170" fontId="0" fillId="0" borderId="29" xfId="0" applyNumberFormat="1" applyFill="1" applyBorder="1"/>
    <xf numFmtId="0" fontId="4" fillId="5" borderId="1" xfId="3" applyFont="1" applyFill="1" applyBorder="1" applyAlignment="1">
      <alignment horizontal="center" wrapText="1"/>
    </xf>
    <xf numFmtId="0" fontId="4" fillId="5" borderId="2" xfId="3" applyFont="1" applyFill="1" applyBorder="1" applyAlignment="1">
      <alignment horizontal="center" wrapText="1"/>
    </xf>
    <xf numFmtId="0" fontId="4" fillId="5" borderId="54" xfId="3" applyFont="1" applyFill="1" applyBorder="1" applyAlignment="1">
      <alignment horizontal="center" wrapText="1"/>
    </xf>
    <xf numFmtId="0" fontId="4" fillId="5" borderId="32" xfId="3" applyFont="1" applyFill="1" applyBorder="1" applyAlignment="1">
      <alignment horizontal="center" wrapText="1"/>
    </xf>
    <xf numFmtId="0" fontId="4" fillId="5" borderId="49" xfId="3" applyFont="1" applyFill="1" applyBorder="1" applyAlignment="1">
      <alignment horizontal="center" wrapText="1"/>
    </xf>
    <xf numFmtId="0" fontId="4" fillId="5" borderId="41" xfId="3" applyFont="1" applyFill="1" applyBorder="1" applyAlignment="1">
      <alignment horizontal="center" wrapText="1"/>
    </xf>
    <xf numFmtId="0" fontId="4" fillId="5" borderId="50" xfId="3" applyFont="1" applyFill="1" applyBorder="1" applyAlignment="1">
      <alignment horizontal="center" wrapText="1"/>
    </xf>
    <xf numFmtId="9" fontId="0" fillId="5" borderId="36" xfId="2" applyFont="1" applyFill="1" applyBorder="1" applyAlignment="1">
      <alignment horizontal="center"/>
    </xf>
    <xf numFmtId="9" fontId="0" fillId="5" borderId="51" xfId="2" applyFont="1" applyFill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2" fillId="5" borderId="32" xfId="0" applyFont="1" applyFill="1" applyBorder="1" applyAlignment="1">
      <alignment horizontal="center" wrapText="1"/>
    </xf>
    <xf numFmtId="0" fontId="2" fillId="5" borderId="49" xfId="0" applyFont="1" applyFill="1" applyBorder="1" applyAlignment="1">
      <alignment horizontal="center" wrapText="1"/>
    </xf>
    <xf numFmtId="0" fontId="2" fillId="5" borderId="41" xfId="0" applyFont="1" applyFill="1" applyBorder="1" applyAlignment="1">
      <alignment horizontal="center" wrapText="1"/>
    </xf>
    <xf numFmtId="0" fontId="2" fillId="5" borderId="50" xfId="0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" fillId="5" borderId="49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2" fillId="5" borderId="50" xfId="0" applyFont="1" applyFill="1" applyBorder="1" applyAlignment="1">
      <alignment horizontal="center"/>
    </xf>
    <xf numFmtId="0" fontId="11" fillId="5" borderId="53" xfId="0" applyFont="1" applyFill="1" applyBorder="1" applyAlignment="1">
      <alignment horizontal="center" wrapText="1"/>
    </xf>
    <xf numFmtId="0" fontId="11" fillId="0" borderId="29" xfId="0" applyFont="1" applyBorder="1" applyAlignment="1">
      <alignment horizontal="center" wrapText="1"/>
    </xf>
    <xf numFmtId="0" fontId="11" fillId="0" borderId="48" xfId="0" applyFont="1" applyBorder="1" applyAlignment="1">
      <alignment horizontal="center" wrapText="1"/>
    </xf>
    <xf numFmtId="0" fontId="2" fillId="5" borderId="30" xfId="0" applyFont="1" applyFill="1" applyBorder="1" applyAlignment="1">
      <alignment horizontal="center" wrapText="1"/>
    </xf>
    <xf numFmtId="0" fontId="2" fillId="5" borderId="48" xfId="0" applyFont="1" applyFill="1" applyBorder="1" applyAlignment="1">
      <alignment horizontal="center" wrapText="1"/>
    </xf>
    <xf numFmtId="165" fontId="2" fillId="5" borderId="32" xfId="1" applyNumberFormat="1" applyFont="1" applyFill="1" applyBorder="1" applyAlignment="1">
      <alignment horizontal="center" wrapText="1"/>
    </xf>
    <xf numFmtId="165" fontId="2" fillId="5" borderId="49" xfId="1" applyNumberFormat="1" applyFont="1" applyFill="1" applyBorder="1" applyAlignment="1">
      <alignment horizontal="center" wrapText="1"/>
    </xf>
    <xf numFmtId="165" fontId="2" fillId="5" borderId="41" xfId="1" applyNumberFormat="1" applyFont="1" applyFill="1" applyBorder="1" applyAlignment="1">
      <alignment horizontal="center" wrapText="1"/>
    </xf>
    <xf numFmtId="165" fontId="2" fillId="5" borderId="50" xfId="1" applyNumberFormat="1" applyFont="1" applyFill="1" applyBorder="1" applyAlignment="1">
      <alignment horizontal="center" wrapText="1"/>
    </xf>
    <xf numFmtId="0" fontId="2" fillId="5" borderId="33" xfId="0" applyFont="1" applyFill="1" applyBorder="1" applyAlignment="1">
      <alignment horizontal="center" wrapText="1"/>
    </xf>
    <xf numFmtId="0" fontId="2" fillId="5" borderId="46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5" borderId="47" xfId="0" applyFont="1" applyFill="1" applyBorder="1" applyAlignment="1">
      <alignment horizontal="center" wrapText="1"/>
    </xf>
    <xf numFmtId="0" fontId="4" fillId="5" borderId="34" xfId="3" applyFont="1" applyFill="1" applyBorder="1" applyAlignment="1">
      <alignment horizontal="center" wrapText="1"/>
    </xf>
    <xf numFmtId="0" fontId="4" fillId="5" borderId="35" xfId="3" applyFont="1" applyFill="1" applyBorder="1" applyAlignment="1">
      <alignment horizontal="center" wrapText="1"/>
    </xf>
    <xf numFmtId="0" fontId="4" fillId="5" borderId="45" xfId="3" applyFont="1" applyFill="1" applyBorder="1" applyAlignment="1">
      <alignment horizontal="center" wrapText="1"/>
    </xf>
    <xf numFmtId="0" fontId="2" fillId="11" borderId="136" xfId="0" applyFont="1" applyFill="1" applyBorder="1" applyAlignment="1">
      <alignment horizontal="center"/>
    </xf>
    <xf numFmtId="0" fontId="2" fillId="11" borderId="99" xfId="0" applyFont="1" applyFill="1" applyBorder="1" applyAlignment="1">
      <alignment horizontal="center"/>
    </xf>
    <xf numFmtId="0" fontId="2" fillId="11" borderId="100" xfId="0" applyFont="1" applyFill="1" applyBorder="1" applyAlignment="1">
      <alignment horizontal="center"/>
    </xf>
    <xf numFmtId="0" fontId="21" fillId="4" borderId="0" xfId="0" applyNumberFormat="1" applyFont="1" applyFill="1" applyBorder="1" applyAlignment="1" applyProtection="1">
      <alignment horizontal="center" wrapText="1"/>
    </xf>
    <xf numFmtId="0" fontId="20" fillId="11" borderId="136" xfId="0" applyFont="1" applyFill="1" applyBorder="1" applyAlignment="1">
      <alignment horizontal="center"/>
    </xf>
    <xf numFmtId="0" fontId="20" fillId="11" borderId="99" xfId="0" applyFont="1" applyFill="1" applyBorder="1" applyAlignment="1">
      <alignment horizontal="center"/>
    </xf>
    <xf numFmtId="0" fontId="20" fillId="11" borderId="100" xfId="0" applyFont="1" applyFill="1" applyBorder="1" applyAlignment="1">
      <alignment horizontal="center"/>
    </xf>
    <xf numFmtId="0" fontId="16" fillId="0" borderId="0" xfId="0" applyFont="1" applyFill="1" applyAlignment="1">
      <alignment horizontal="left" wrapText="1"/>
    </xf>
    <xf numFmtId="0" fontId="40" fillId="0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4" fillId="2" borderId="140" xfId="0" applyFont="1" applyFill="1" applyBorder="1" applyAlignment="1">
      <alignment horizontal="center"/>
    </xf>
    <xf numFmtId="0" fontId="4" fillId="2" borderId="14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31" fillId="4" borderId="103" xfId="0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/>
    </xf>
    <xf numFmtId="0" fontId="8" fillId="4" borderId="0" xfId="3" applyFont="1" applyFill="1" applyBorder="1" applyAlignment="1">
      <alignment horizontal="left"/>
    </xf>
    <xf numFmtId="0" fontId="9" fillId="2" borderId="91" xfId="3" applyFont="1" applyFill="1" applyBorder="1" applyAlignment="1">
      <alignment horizontal="center" wrapText="1"/>
    </xf>
    <xf numFmtId="0" fontId="9" fillId="2" borderId="9" xfId="3" applyFont="1" applyFill="1" applyBorder="1" applyAlignment="1">
      <alignment horizontal="center" wrapText="1"/>
    </xf>
    <xf numFmtId="0" fontId="9" fillId="2" borderId="10" xfId="3" applyFont="1" applyFill="1" applyBorder="1" applyAlignment="1">
      <alignment horizontal="center"/>
    </xf>
    <xf numFmtId="0" fontId="9" fillId="2" borderId="93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left"/>
    </xf>
    <xf numFmtId="0" fontId="9" fillId="2" borderId="9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31" fillId="4" borderId="103" xfId="0" applyFont="1" applyFill="1" applyBorder="1" applyAlignment="1">
      <alignment horizontal="center" vertical="center" wrapText="1"/>
    </xf>
    <xf numFmtId="0" fontId="7" fillId="0" borderId="0" xfId="7" applyFont="1" applyFill="1" applyBorder="1" applyAlignment="1">
      <alignment horizontal="center"/>
    </xf>
    <xf numFmtId="0" fontId="8" fillId="4" borderId="0" xfId="7" applyFont="1" applyFill="1" applyBorder="1" applyAlignment="1">
      <alignment horizontal="left"/>
    </xf>
    <xf numFmtId="0" fontId="10" fillId="0" borderId="0" xfId="7" applyFont="1" applyFill="1" applyBorder="1" applyAlignment="1">
      <alignment horizontal="left"/>
    </xf>
    <xf numFmtId="0" fontId="9" fillId="2" borderId="75" xfId="7" applyFont="1" applyFill="1" applyBorder="1" applyAlignment="1">
      <alignment horizontal="center" wrapText="1"/>
    </xf>
    <xf numFmtId="0" fontId="9" fillId="2" borderId="76" xfId="7" applyFont="1" applyFill="1" applyBorder="1" applyAlignment="1">
      <alignment horizontal="center" wrapText="1"/>
    </xf>
    <xf numFmtId="0" fontId="9" fillId="2" borderId="84" xfId="7" applyFont="1" applyFill="1" applyBorder="1" applyAlignment="1">
      <alignment horizontal="center"/>
    </xf>
    <xf numFmtId="0" fontId="9" fillId="2" borderId="86" xfId="7" applyFont="1" applyFill="1" applyBorder="1" applyAlignment="1">
      <alignment horizontal="center"/>
    </xf>
    <xf numFmtId="0" fontId="9" fillId="2" borderId="82" xfId="7" applyFont="1" applyFill="1" applyBorder="1" applyAlignment="1">
      <alignment horizontal="center"/>
    </xf>
    <xf numFmtId="0" fontId="4" fillId="2" borderId="82" xfId="3" applyFont="1" applyFill="1" applyBorder="1" applyAlignment="1">
      <alignment horizontal="center" wrapText="1"/>
    </xf>
    <xf numFmtId="0" fontId="9" fillId="2" borderId="83" xfId="7" applyFont="1" applyFill="1" applyBorder="1" applyAlignment="1">
      <alignment horizontal="center"/>
    </xf>
    <xf numFmtId="0" fontId="9" fillId="2" borderId="85" xfId="7" applyFont="1" applyFill="1" applyBorder="1" applyAlignment="1">
      <alignment horizontal="center"/>
    </xf>
    <xf numFmtId="0" fontId="9" fillId="2" borderId="74" xfId="7" applyFont="1" applyFill="1" applyBorder="1" applyAlignment="1">
      <alignment horizontal="center"/>
    </xf>
    <xf numFmtId="0" fontId="9" fillId="2" borderId="70" xfId="7" applyFont="1" applyFill="1" applyBorder="1" applyAlignment="1">
      <alignment horizontal="center"/>
    </xf>
    <xf numFmtId="0" fontId="9" fillId="2" borderId="78" xfId="3" applyFont="1" applyFill="1" applyBorder="1" applyAlignment="1">
      <alignment horizontal="center"/>
    </xf>
    <xf numFmtId="0" fontId="9" fillId="2" borderId="79" xfId="3" applyFont="1" applyFill="1" applyBorder="1" applyAlignment="1">
      <alignment horizontal="center"/>
    </xf>
    <xf numFmtId="0" fontId="9" fillId="2" borderId="80" xfId="3" applyFont="1" applyFill="1" applyBorder="1" applyAlignment="1">
      <alignment horizontal="center"/>
    </xf>
    <xf numFmtId="0" fontId="4" fillId="2" borderId="99" xfId="3" applyFont="1" applyFill="1" applyBorder="1" applyAlignment="1">
      <alignment horizontal="center"/>
    </xf>
    <xf numFmtId="0" fontId="4" fillId="2" borderId="100" xfId="3" applyFont="1" applyFill="1" applyBorder="1" applyAlignment="1">
      <alignment horizontal="center"/>
    </xf>
    <xf numFmtId="0" fontId="4" fillId="2" borderId="101" xfId="3" applyFont="1" applyFill="1" applyBorder="1" applyAlignment="1">
      <alignment horizontal="center"/>
    </xf>
    <xf numFmtId="0" fontId="4" fillId="2" borderId="97" xfId="3" applyFont="1" applyFill="1" applyBorder="1" applyAlignment="1">
      <alignment horizontal="center"/>
    </xf>
    <xf numFmtId="0" fontId="4" fillId="2" borderId="88" xfId="3" applyFont="1" applyFill="1" applyBorder="1" applyAlignment="1">
      <alignment horizontal="center"/>
    </xf>
    <xf numFmtId="49" fontId="11" fillId="0" borderId="36" xfId="0" applyNumberFormat="1" applyFont="1" applyFill="1" applyBorder="1" applyAlignment="1">
      <alignment horizontal="left"/>
    </xf>
    <xf numFmtId="49" fontId="11" fillId="0" borderId="51" xfId="0" applyNumberFormat="1" applyFont="1" applyFill="1" applyBorder="1" applyAlignment="1">
      <alignment horizontal="left"/>
    </xf>
    <xf numFmtId="0" fontId="11" fillId="0" borderId="36" xfId="0" applyFont="1" applyFill="1" applyBorder="1" applyAlignment="1">
      <alignment horizontal="left"/>
    </xf>
    <xf numFmtId="0" fontId="11" fillId="0" borderId="51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 wrapText="1"/>
    </xf>
  </cellXfs>
  <cellStyles count="37">
    <cellStyle name="Comma" xfId="1" builtinId="3"/>
    <cellStyle name="Comma 2" xfId="6"/>
    <cellStyle name="Comma 3" xfId="27"/>
    <cellStyle name="Comma 4" xfId="30"/>
    <cellStyle name="Comma 5" xfId="14"/>
    <cellStyle name="Comma 5 2" xfId="31"/>
    <cellStyle name="Currency" xfId="5" builtinId="4"/>
    <cellStyle name="Currency 2" xfId="16"/>
    <cellStyle name="Currency 2 2" xfId="33"/>
    <cellStyle name="Hyperlink" xfId="4" builtinId="8"/>
    <cellStyle name="Normal" xfId="0" builtinId="0"/>
    <cellStyle name="Normal 14 3" xfId="36"/>
    <cellStyle name="Normal 2" xfId="7"/>
    <cellStyle name="Normal 2 2" xfId="3"/>
    <cellStyle name="Normal 2 2 2" xfId="10"/>
    <cellStyle name="Normal 2 3" xfId="23"/>
    <cellStyle name="Normal 2 4" xfId="8"/>
    <cellStyle name="Normal 3" xfId="9"/>
    <cellStyle name="Normal 3 2" xfId="18"/>
    <cellStyle name="Normal 3 3" xfId="20"/>
    <cellStyle name="Normal 4" xfId="11"/>
    <cellStyle name="Normal 4 2" xfId="12"/>
    <cellStyle name="Normal 4 3" xfId="24"/>
    <cellStyle name="Normal 5" xfId="17"/>
    <cellStyle name="Normal 5 2" xfId="25"/>
    <cellStyle name="Normal 5 3" xfId="35"/>
    <cellStyle name="Normal 6" xfId="19"/>
    <cellStyle name="Normal 6 2" xfId="26"/>
    <cellStyle name="Normal 7" xfId="28"/>
    <cellStyle name="Normal 8" xfId="29"/>
    <cellStyle name="Percent" xfId="2" builtinId="5"/>
    <cellStyle name="Percent 2" xfId="21"/>
    <cellStyle name="Percent 2 2" xfId="22"/>
    <cellStyle name="Percent 2 3" xfId="34"/>
    <cellStyle name="Percent 3" xfId="13"/>
    <cellStyle name="Percent 4" xfId="15"/>
    <cellStyle name="Percent 4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Recurring Funds Per FTE</a:t>
            </a:r>
          </a:p>
        </c:rich>
      </c:tx>
      <c:layout>
        <c:manualLayout>
          <c:xMode val="edge"/>
          <c:yMode val="edge"/>
          <c:x val="0.38454738300063768"/>
          <c:y val="3.48278513908241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Graphs!$D$2</c:f>
              <c:strCache>
                <c:ptCount val="1"/>
                <c:pt idx="0">
                  <c:v>Funds Per FTE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66778916-1584-4B04-BA28-81C59250600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18E-4E12-B38B-17277B5CECD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14FB8AC-A20A-48B0-AB94-8202ECAD096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18E-4E12-B38B-17277B5CECD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DAF28F2-528F-4912-8699-BF0FDF91AD6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18E-4E12-B38B-17277B5CEC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EB995CC-7B8D-4820-ACE8-54C9BC5EC8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18E-4E12-B38B-17277B5CECD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A499B7E-1D76-4993-914C-742688ED06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18E-4E12-B38B-17277B5CECD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92B8D1-3FB1-4B7F-8494-EF5FDCD91C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18E-4E12-B38B-17277B5CECD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47FE8E7-FEC2-4A5A-BBA3-DF6AFCB7C95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18E-4E12-B38B-17277B5CECD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682CAD1-9D50-4E36-8686-82451F886B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18E-4E12-B38B-17277B5CECD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CF8E22E8-63D6-4A33-9C76-86DF171D8F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18E-4E12-B38B-17277B5CECD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8530727D-CAC7-424F-89BF-50165A622A5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18E-4E12-B38B-17277B5CECD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654FB7C-3577-4C97-8F7C-ADDF192634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18E-4E12-B38B-17277B5CECD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99A9A9A-B96F-4A29-A4EF-B3019D51BC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18E-4E12-B38B-17277B5CECD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E2E09AF9-103D-4FB8-9EDA-D291BE6AF5A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318E-4E12-B38B-17277B5CECD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A6D656F7-5607-415F-B369-769179E38BD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18E-4E12-B38B-17277B5CECD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47A3DD7B-9BBA-4B65-AA19-CA85281829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18E-4E12-B38B-17277B5CECD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3DC73840-0EBF-4BF2-963F-267A128BCE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18E-4E12-B38B-17277B5CECD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F35C923-A994-4E90-9319-B13E774075A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18E-4E12-B38B-17277B5CECD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0FFE900-9E80-4FEF-A3C7-371F7888661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18E-4E12-B38B-17277B5CECD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5FD2C737-BF21-4C0F-B454-9B7D5F44D9C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318E-4E12-B38B-17277B5CECD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82C8980C-08D2-45D0-A352-2276349ADE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18E-4E12-B38B-17277B5CECD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1F34FB4F-E546-4E80-8FFC-72F252D855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18E-4E12-B38B-17277B5CECD6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BE083CD7-D1D4-4BA1-9780-49E1ED2815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18E-4E12-B38B-17277B5CECD6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6D6172C3-74E1-4E2B-910C-A2B460232A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318E-4E12-B38B-17277B5CECD6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A241E3BF-C4C2-43E5-ADFA-8A6B9EF9EFB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18E-4E12-B38B-17277B5CECD6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88851BA-C515-4D3A-A5E5-1C587EF9C9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18E-4E12-B38B-17277B5CECD6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69200F4-5AAA-41BB-9E1D-9197B06E96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18E-4E12-B38B-17277B5CECD6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24CC99E-DBDE-4C44-A47B-8792C04203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18E-4E12-B38B-17277B5CECD6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6BF19679-06C2-404C-A938-36710B73177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18E-4E12-B38B-17277B5CE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Graphs!$C$3:$C$30</c:f>
              <c:numCache>
                <c:formatCode>0</c:formatCode>
                <c:ptCount val="28"/>
                <c:pt idx="0">
                  <c:v>804.9</c:v>
                </c:pt>
                <c:pt idx="1">
                  <c:v>815.1</c:v>
                </c:pt>
                <c:pt idx="2">
                  <c:v>1276.4000000000001</c:v>
                </c:pt>
                <c:pt idx="3">
                  <c:v>1993.2</c:v>
                </c:pt>
                <c:pt idx="4">
                  <c:v>2284.9</c:v>
                </c:pt>
                <c:pt idx="5">
                  <c:v>2834.2</c:v>
                </c:pt>
                <c:pt idx="6">
                  <c:v>3009</c:v>
                </c:pt>
                <c:pt idx="7">
                  <c:v>3051.9</c:v>
                </c:pt>
                <c:pt idx="8">
                  <c:v>4021.1</c:v>
                </c:pt>
                <c:pt idx="9">
                  <c:v>4040.3</c:v>
                </c:pt>
                <c:pt idx="10">
                  <c:v>5473.6</c:v>
                </c:pt>
                <c:pt idx="11">
                  <c:v>5844.3</c:v>
                </c:pt>
                <c:pt idx="12">
                  <c:v>5983.3</c:v>
                </c:pt>
                <c:pt idx="13">
                  <c:v>6073.3</c:v>
                </c:pt>
                <c:pt idx="14">
                  <c:v>8940.2999999999993</c:v>
                </c:pt>
                <c:pt idx="15">
                  <c:v>9043.7000000000007</c:v>
                </c:pt>
                <c:pt idx="16">
                  <c:v>9298.5</c:v>
                </c:pt>
                <c:pt idx="17">
                  <c:v>9538.7000000000007</c:v>
                </c:pt>
                <c:pt idx="18">
                  <c:v>9551.9</c:v>
                </c:pt>
                <c:pt idx="19">
                  <c:v>10150</c:v>
                </c:pt>
                <c:pt idx="20">
                  <c:v>10892.9</c:v>
                </c:pt>
                <c:pt idx="21">
                  <c:v>14172.4</c:v>
                </c:pt>
                <c:pt idx="22">
                  <c:v>15311.3</c:v>
                </c:pt>
                <c:pt idx="23">
                  <c:v>16208.1</c:v>
                </c:pt>
                <c:pt idx="24">
                  <c:v>18736.5</c:v>
                </c:pt>
                <c:pt idx="25">
                  <c:v>21862.799999999999</c:v>
                </c:pt>
                <c:pt idx="26">
                  <c:v>30430.400000000001</c:v>
                </c:pt>
                <c:pt idx="27">
                  <c:v>40272.800000000003</c:v>
                </c:pt>
              </c:numCache>
            </c:numRef>
          </c:xVal>
          <c:yVal>
            <c:numRef>
              <c:f>Graphs!$D$3:$D$30</c:f>
              <c:numCache>
                <c:formatCode>_("$"* #,##0.00_);_("$"* \(#,##0.00\);_("$"* "-"??_);_(@_)</c:formatCode>
                <c:ptCount val="28"/>
                <c:pt idx="0">
                  <c:v>10164.759597465523</c:v>
                </c:pt>
                <c:pt idx="1">
                  <c:v>10397.321801006012</c:v>
                </c:pt>
                <c:pt idx="2">
                  <c:v>9834.7547790661229</c:v>
                </c:pt>
                <c:pt idx="3">
                  <c:v>7395.3607264699976</c:v>
                </c:pt>
                <c:pt idx="4">
                  <c:v>8856.7504048317205</c:v>
                </c:pt>
                <c:pt idx="5">
                  <c:v>5429.8408722037966</c:v>
                </c:pt>
                <c:pt idx="6">
                  <c:v>8147.4071119973414</c:v>
                </c:pt>
                <c:pt idx="7">
                  <c:v>6725.3478161145513</c:v>
                </c:pt>
                <c:pt idx="8">
                  <c:v>7282.8290766208256</c:v>
                </c:pt>
                <c:pt idx="9">
                  <c:v>6191.0056183946735</c:v>
                </c:pt>
                <c:pt idx="10">
                  <c:v>7064.2889505992398</c:v>
                </c:pt>
                <c:pt idx="11">
                  <c:v>4451.2874082439303</c:v>
                </c:pt>
                <c:pt idx="12">
                  <c:v>6385.9620944963481</c:v>
                </c:pt>
                <c:pt idx="13">
                  <c:v>6120.7862282449405</c:v>
                </c:pt>
                <c:pt idx="14">
                  <c:v>5077.2987483641491</c:v>
                </c:pt>
                <c:pt idx="15">
                  <c:v>3847.5396132114065</c:v>
                </c:pt>
                <c:pt idx="16">
                  <c:v>3970.6918320159166</c:v>
                </c:pt>
                <c:pt idx="17">
                  <c:v>5472.5775000786271</c:v>
                </c:pt>
                <c:pt idx="18">
                  <c:v>4653.7968362315351</c:v>
                </c:pt>
                <c:pt idx="19">
                  <c:v>5066.3025615763545</c:v>
                </c:pt>
                <c:pt idx="20">
                  <c:v>4275.3476117471018</c:v>
                </c:pt>
                <c:pt idx="21">
                  <c:v>5565.513674465863</c:v>
                </c:pt>
                <c:pt idx="22">
                  <c:v>5103.2167745390661</c:v>
                </c:pt>
                <c:pt idx="23">
                  <c:v>4193.3669584960608</c:v>
                </c:pt>
                <c:pt idx="24">
                  <c:v>3812.2682998425535</c:v>
                </c:pt>
                <c:pt idx="25">
                  <c:v>4214.7172365845181</c:v>
                </c:pt>
                <c:pt idx="26">
                  <c:v>3128.4952876071297</c:v>
                </c:pt>
                <c:pt idx="27">
                  <c:v>4442.3518354820126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Graphs!$A$3:$A$30</c15:f>
                <c15:dlblRangeCache>
                  <c:ptCount val="28"/>
                  <c:pt idx="0">
                    <c:v>NF</c:v>
                  </c:pt>
                  <c:pt idx="1">
                    <c:v>CFK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CF</c:v>
                  </c:pt>
                  <c:pt idx="9">
                    <c:v>SJRSC</c:v>
                  </c:pt>
                  <c:pt idx="10">
                    <c:v>POLK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PHSC</c:v>
                  </c:pt>
                  <c:pt idx="14">
                    <c:v>EFSC</c:v>
                  </c:pt>
                  <c:pt idx="15">
                    <c:v>TCC</c:v>
                  </c:pt>
                  <c:pt idx="16">
                    <c:v>FSW</c:v>
                  </c:pt>
                  <c:pt idx="17">
                    <c:v>DSC</c:v>
                  </c:pt>
                  <c:pt idx="18">
                    <c:v>SFC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PBSC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318E-4E12-B38B-17277B5CEC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Recurring Funds Per FTE with New Funds</a:t>
            </a:r>
          </a:p>
        </c:rich>
      </c:tx>
      <c:layout>
        <c:manualLayout>
          <c:xMode val="edge"/>
          <c:yMode val="edge"/>
          <c:x val="0.34965444670135204"/>
          <c:y val="4.666917541122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Graphs!$D$35</c:f>
              <c:strCache>
                <c:ptCount val="1"/>
                <c:pt idx="0">
                  <c:v>Total Funds Per FTE &amp; New $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DD0E6B99-2E42-4751-AF21-1693F99FFC5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5B9-4875-BBC6-8DB67C9B52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2B5BF9A-C1CC-43C5-ADBC-9E05163D42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5B9-4875-BBC6-8DB67C9B52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E508F07-F6D2-495E-A4F8-D8DFD24C1F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5B9-4875-BBC6-8DB67C9B52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328733C-332E-4CDC-B79C-065FEB2E47C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5B9-4875-BBC6-8DB67C9B52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8B66423-0965-4197-92A3-F1A3231D62C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5B9-4875-BBC6-8DB67C9B52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869EE89-7B79-4FE3-AE60-C66021F3F8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5B9-4875-BBC6-8DB67C9B52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5631F3CF-DAC3-49C7-95EA-3CDC843EAD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5B9-4875-BBC6-8DB67C9B52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197D8A9-5AC5-483B-8488-05C94E391E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5B9-4875-BBC6-8DB67C9B526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06498AAA-D0CF-4796-BFD8-E08653F6B17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E5B9-4875-BBC6-8DB67C9B526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42E359E-36EA-4B9E-95F5-3C33D7EED27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5B9-4875-BBC6-8DB67C9B526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83B93FE8-0726-46CB-B1C2-F55EE46CAB2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5B9-4875-BBC6-8DB67C9B526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A2212A44-372E-49ED-93C2-1AF497C8F2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E5B9-4875-BBC6-8DB67C9B526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6D4E7A0-C123-4DE6-8CC3-30A5956D6F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5B9-4875-BBC6-8DB67C9B526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59D5629B-2C0C-4D7C-A83C-21FC7041946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E5B9-4875-BBC6-8DB67C9B526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852E9B4D-14F1-40AC-852F-899C34D20F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E5B9-4875-BBC6-8DB67C9B526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DFC40A87-E1EE-436E-8C6A-D8F720C2227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E5B9-4875-BBC6-8DB67C9B526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31B541CB-00C5-4798-B37A-2CD64DEB98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E5B9-4875-BBC6-8DB67C9B526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D7AF7F1-56AC-4657-9F27-2AF7B9404F7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E5B9-4875-BBC6-8DB67C9B526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0F9C64A3-B0A1-40E9-9FA1-7B83082B78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E5B9-4875-BBC6-8DB67C9B526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3775BDAF-572C-4A3C-9B3F-A014866342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E5B9-4875-BBC6-8DB67C9B526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7AAA628C-1CF5-4ABA-98B0-122ECD27FE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E5B9-4875-BBC6-8DB67C9B526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10B6BA1D-2D2C-42B4-B6A8-444C12C63EC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E5B9-4875-BBC6-8DB67C9B5262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2910B922-70D4-4863-B6C1-1B198EAA39E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E5B9-4875-BBC6-8DB67C9B5262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EE5E16A-0439-4FBA-950F-0A3967B2AD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5B9-4875-BBC6-8DB67C9B5262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228D6851-F224-4C0F-B150-922B8A1D591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E5B9-4875-BBC6-8DB67C9B5262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83DCA1A9-5D1D-40B2-ABBA-768D7A39330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E5B9-4875-BBC6-8DB67C9B5262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3512DBB5-4545-405B-A348-5525A944FE6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E5B9-4875-BBC6-8DB67C9B5262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31672487-A32A-43E8-9AFB-094FEE3DE65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E5B9-4875-BBC6-8DB67C9B5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Graphs!$C$36:$C$63</c:f>
              <c:numCache>
                <c:formatCode>0</c:formatCode>
                <c:ptCount val="28"/>
                <c:pt idx="0">
                  <c:v>804.9</c:v>
                </c:pt>
                <c:pt idx="1">
                  <c:v>815.1</c:v>
                </c:pt>
                <c:pt idx="2">
                  <c:v>1276.4000000000001</c:v>
                </c:pt>
                <c:pt idx="3">
                  <c:v>1993.2</c:v>
                </c:pt>
                <c:pt idx="4">
                  <c:v>2284.9</c:v>
                </c:pt>
                <c:pt idx="5">
                  <c:v>2834.2</c:v>
                </c:pt>
                <c:pt idx="6">
                  <c:v>3009</c:v>
                </c:pt>
                <c:pt idx="7">
                  <c:v>3051.9</c:v>
                </c:pt>
                <c:pt idx="8">
                  <c:v>4021.1</c:v>
                </c:pt>
                <c:pt idx="9">
                  <c:v>4040.3</c:v>
                </c:pt>
                <c:pt idx="10">
                  <c:v>5473.6</c:v>
                </c:pt>
                <c:pt idx="11">
                  <c:v>5844.3</c:v>
                </c:pt>
                <c:pt idx="12">
                  <c:v>5983.3</c:v>
                </c:pt>
                <c:pt idx="13">
                  <c:v>6073.3</c:v>
                </c:pt>
                <c:pt idx="14">
                  <c:v>8940.2999999999993</c:v>
                </c:pt>
                <c:pt idx="15">
                  <c:v>9043.7000000000007</c:v>
                </c:pt>
                <c:pt idx="16">
                  <c:v>9298.5</c:v>
                </c:pt>
                <c:pt idx="17">
                  <c:v>9538.7000000000007</c:v>
                </c:pt>
                <c:pt idx="18">
                  <c:v>9551.9</c:v>
                </c:pt>
                <c:pt idx="19">
                  <c:v>10150</c:v>
                </c:pt>
                <c:pt idx="20">
                  <c:v>10892.9</c:v>
                </c:pt>
                <c:pt idx="21">
                  <c:v>14172.4</c:v>
                </c:pt>
                <c:pt idx="22">
                  <c:v>15311.3</c:v>
                </c:pt>
                <c:pt idx="23">
                  <c:v>16208.1</c:v>
                </c:pt>
                <c:pt idx="24">
                  <c:v>18736.5</c:v>
                </c:pt>
                <c:pt idx="25">
                  <c:v>21862.799999999999</c:v>
                </c:pt>
                <c:pt idx="26">
                  <c:v>30430.400000000001</c:v>
                </c:pt>
                <c:pt idx="27">
                  <c:v>40272.800000000003</c:v>
                </c:pt>
              </c:numCache>
            </c:numRef>
          </c:xVal>
          <c:yVal>
            <c:numRef>
              <c:f>Graphs!$D$36:$D$63</c:f>
              <c:numCache>
                <c:formatCode>_("$"* #,##0.00_);_("$"* \(#,##0.00\);_("$"* "-"??_);_(@_)</c:formatCode>
                <c:ptCount val="28"/>
                <c:pt idx="0">
                  <c:v>10888.286305587222</c:v>
                </c:pt>
                <c:pt idx="1">
                  <c:v>11127.395617812235</c:v>
                </c:pt>
                <c:pt idx="2">
                  <c:v>10319.024244291926</c:v>
                </c:pt>
                <c:pt idx="3">
                  <c:v>7711.3417849911084</c:v>
                </c:pt>
                <c:pt idx="4">
                  <c:v>9126.5662299855194</c:v>
                </c:pt>
                <c:pt idx="5">
                  <c:v>5616.9992908335771</c:v>
                </c:pt>
                <c:pt idx="6">
                  <c:v>8355.6654656194642</c:v>
                </c:pt>
                <c:pt idx="7">
                  <c:v>6936.3586360562122</c:v>
                </c:pt>
                <c:pt idx="8">
                  <c:v>7457.6160650758511</c:v>
                </c:pt>
                <c:pt idx="9">
                  <c:v>6348.2486682502258</c:v>
                </c:pt>
                <c:pt idx="10">
                  <c:v>7243.6839049680093</c:v>
                </c:pt>
                <c:pt idx="11">
                  <c:v>4589.3337611129018</c:v>
                </c:pt>
                <c:pt idx="12">
                  <c:v>6550.1238677573747</c:v>
                </c:pt>
                <c:pt idx="13">
                  <c:v>6283.9574210822102</c:v>
                </c:pt>
                <c:pt idx="14">
                  <c:v>5252.2015976712719</c:v>
                </c:pt>
                <c:pt idx="15">
                  <c:v>3989.2664621457457</c:v>
                </c:pt>
                <c:pt idx="16">
                  <c:v>4096.1057427048117</c:v>
                </c:pt>
                <c:pt idx="17">
                  <c:v>5650.6285597205624</c:v>
                </c:pt>
                <c:pt idx="18">
                  <c:v>4812.6971090312045</c:v>
                </c:pt>
                <c:pt idx="19">
                  <c:v>5251.3323671756798</c:v>
                </c:pt>
                <c:pt idx="20">
                  <c:v>4448.6003728165979</c:v>
                </c:pt>
                <c:pt idx="21">
                  <c:v>5745.7249992963179</c:v>
                </c:pt>
                <c:pt idx="22">
                  <c:v>5280.848435208417</c:v>
                </c:pt>
                <c:pt idx="23">
                  <c:v>4332.1803075219532</c:v>
                </c:pt>
                <c:pt idx="24">
                  <c:v>3961.2271654971878</c:v>
                </c:pt>
                <c:pt idx="25">
                  <c:v>4376.8759803527446</c:v>
                </c:pt>
                <c:pt idx="26">
                  <c:v>3281.3667247410199</c:v>
                </c:pt>
                <c:pt idx="27">
                  <c:v>4580.2133647741684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Graphs!$A$36:$A$63</c15:f>
                <c15:dlblRangeCache>
                  <c:ptCount val="28"/>
                  <c:pt idx="0">
                    <c:v>NF</c:v>
                  </c:pt>
                  <c:pt idx="1">
                    <c:v>CFK</c:v>
                  </c:pt>
                  <c:pt idx="2">
                    <c:v>CC</c:v>
                  </c:pt>
                  <c:pt idx="3">
                    <c:v>FGC</c:v>
                  </c:pt>
                  <c:pt idx="4">
                    <c:v>SFSC</c:v>
                  </c:pt>
                  <c:pt idx="5">
                    <c:v>LSSC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CF</c:v>
                  </c:pt>
                  <c:pt idx="9">
                    <c:v>SJRSC</c:v>
                  </c:pt>
                  <c:pt idx="10">
                    <c:v>POLK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PHSC</c:v>
                  </c:pt>
                  <c:pt idx="14">
                    <c:v>EFSC</c:v>
                  </c:pt>
                  <c:pt idx="15">
                    <c:v>TCC</c:v>
                  </c:pt>
                  <c:pt idx="16">
                    <c:v>FSW</c:v>
                  </c:pt>
                  <c:pt idx="17">
                    <c:v>DSC</c:v>
                  </c:pt>
                  <c:pt idx="18">
                    <c:v>SFC</c:v>
                  </c:pt>
                  <c:pt idx="19">
                    <c:v>IRSC</c:v>
                  </c:pt>
                  <c:pt idx="20">
                    <c:v>SSCF</c:v>
                  </c:pt>
                  <c:pt idx="21">
                    <c:v>FSCJ</c:v>
                  </c:pt>
                  <c:pt idx="22">
                    <c:v>SPC</c:v>
                  </c:pt>
                  <c:pt idx="23">
                    <c:v>PBSC</c:v>
                  </c:pt>
                  <c:pt idx="24">
                    <c:v>HCC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E5B9-4875-BBC6-8DB67C9B52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152400</xdr:rowOff>
    </xdr:from>
    <xdr:to>
      <xdr:col>24</xdr:col>
      <xdr:colOff>428627</xdr:colOff>
      <xdr:row>29</xdr:row>
      <xdr:rowOff>180976</xdr:rowOff>
    </xdr:to>
    <xdr:graphicFrame macro="">
      <xdr:nvGraphicFramePr>
        <xdr:cNvPr id="3" name="Chart 2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35</xdr:row>
      <xdr:rowOff>0</xdr:rowOff>
    </xdr:from>
    <xdr:to>
      <xdr:col>24</xdr:col>
      <xdr:colOff>428627</xdr:colOff>
      <xdr:row>63</xdr:row>
      <xdr:rowOff>28576</xdr:rowOff>
    </xdr:to>
    <xdr:graphicFrame macro="">
      <xdr:nvGraphicFramePr>
        <xdr:cNvPr id="5" name="Chart 4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24</xdr:col>
      <xdr:colOff>26743</xdr:colOff>
      <xdr:row>29</xdr:row>
      <xdr:rowOff>132667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65108D-CE47-45B5-AC87-2C4FCECCB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4657143" cy="5466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19</xdr:col>
      <xdr:colOff>436647</xdr:colOff>
      <xdr:row>59</xdr:row>
      <xdr:rowOff>46976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5739A3-A9F5-4597-A6FE-6161BDB9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05500"/>
          <a:ext cx="12019047" cy="5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fldoe.org/core/fileparse.php/19874/urlt/2021CA-2Summar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tabSelected="1" workbookViewId="0"/>
  </sheetViews>
  <sheetFormatPr defaultRowHeight="14.4"/>
  <cols>
    <col min="1" max="1" width="39.6640625" customWidth="1"/>
    <col min="2" max="2" width="11.5546875" bestFit="1" customWidth="1"/>
    <col min="4" max="4" width="11.6640625" customWidth="1"/>
    <col min="5" max="5" width="11" customWidth="1"/>
    <col min="6" max="6" width="13.109375" customWidth="1"/>
    <col min="8" max="8" width="10.88671875" customWidth="1"/>
    <col min="10" max="10" width="14.109375" customWidth="1"/>
    <col min="11" max="11" width="17" customWidth="1"/>
    <col min="12" max="12" width="13" customWidth="1"/>
    <col min="13" max="13" width="12.5546875" hidden="1" customWidth="1"/>
    <col min="14" max="14" width="0" hidden="1" customWidth="1"/>
    <col min="15" max="15" width="9.109375" style="103"/>
    <col min="16" max="16" width="18.5546875" style="103" customWidth="1"/>
    <col min="17" max="18" width="17.44140625" style="103" customWidth="1"/>
    <col min="19" max="19" width="14.88671875" style="103" customWidth="1"/>
    <col min="20" max="20" width="17.109375" style="103" customWidth="1"/>
    <col min="21" max="21" width="9.109375" customWidth="1"/>
    <col min="22" max="22" width="15.5546875" style="103" customWidth="1"/>
    <col min="23" max="23" width="9.109375" style="103" customWidth="1"/>
    <col min="25" max="25" width="14.109375" customWidth="1"/>
  </cols>
  <sheetData>
    <row r="1" spans="1:25" ht="25.8">
      <c r="A1" s="98" t="s">
        <v>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321" t="s">
        <v>380</v>
      </c>
      <c r="U1" s="324"/>
      <c r="V1" s="327">
        <f>W1*V3</f>
        <v>45000000</v>
      </c>
      <c r="W1" s="328">
        <v>0.75</v>
      </c>
    </row>
    <row r="2" spans="1:25" ht="25.8">
      <c r="A2" s="98" t="s">
        <v>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322" t="s">
        <v>379</v>
      </c>
      <c r="U2" s="325"/>
      <c r="V2" s="329">
        <f>W2*V3</f>
        <v>15000000</v>
      </c>
      <c r="W2" s="330">
        <v>0.25</v>
      </c>
    </row>
    <row r="3" spans="1:25" ht="21.6" thickBot="1">
      <c r="A3" s="333" t="s">
        <v>321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323" t="s">
        <v>378</v>
      </c>
      <c r="U3" s="326"/>
      <c r="V3" s="331">
        <v>60000000</v>
      </c>
      <c r="W3" s="332">
        <f>SUM(W1:W2)</f>
        <v>1</v>
      </c>
    </row>
    <row r="4" spans="1:25" ht="21">
      <c r="A4" s="333" t="s">
        <v>191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</row>
    <row r="5" spans="1:25" ht="21">
      <c r="A5" s="334">
        <v>44778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</row>
    <row r="6" spans="1:25" s="103" customFormat="1" ht="15" thickBot="1"/>
    <row r="7" spans="1:25" ht="16.2" thickBot="1">
      <c r="B7" s="376" t="s">
        <v>53</v>
      </c>
      <c r="C7" s="377"/>
      <c r="D7" s="376" t="s">
        <v>54</v>
      </c>
      <c r="E7" s="377"/>
      <c r="F7" s="376" t="s">
        <v>55</v>
      </c>
      <c r="G7" s="377"/>
      <c r="H7" s="376" t="s">
        <v>56</v>
      </c>
      <c r="I7" s="377"/>
      <c r="J7" s="87" t="s">
        <v>109</v>
      </c>
      <c r="K7" s="386" t="s">
        <v>57</v>
      </c>
      <c r="L7" s="89"/>
      <c r="P7" s="319"/>
      <c r="Q7" s="320"/>
      <c r="R7" s="320"/>
      <c r="S7" s="320"/>
      <c r="T7" s="386" t="s">
        <v>57</v>
      </c>
      <c r="V7" s="386" t="s">
        <v>57</v>
      </c>
      <c r="X7" s="89"/>
      <c r="Y7" s="89"/>
    </row>
    <row r="8" spans="1:25" ht="15" customHeight="1" thickBot="1">
      <c r="A8" s="367" t="s">
        <v>0</v>
      </c>
      <c r="B8" s="374">
        <v>0.25</v>
      </c>
      <c r="C8" s="375"/>
      <c r="D8" s="374">
        <v>0.35</v>
      </c>
      <c r="E8" s="375"/>
      <c r="F8" s="374">
        <v>0.05</v>
      </c>
      <c r="G8" s="375"/>
      <c r="H8" s="374">
        <v>0.35</v>
      </c>
      <c r="I8" s="375"/>
      <c r="J8" s="254">
        <f>SUM(B8:I8)</f>
        <v>1</v>
      </c>
      <c r="K8" s="387"/>
      <c r="L8" s="94"/>
      <c r="P8" s="94"/>
      <c r="Q8" s="94"/>
      <c r="R8" s="94"/>
      <c r="S8" s="94"/>
      <c r="T8" s="387"/>
      <c r="V8" s="387"/>
      <c r="X8" s="94"/>
      <c r="Y8" s="94"/>
    </row>
    <row r="9" spans="1:25" ht="30.75" customHeight="1" thickBot="1">
      <c r="A9" s="368"/>
      <c r="B9" s="370" t="s">
        <v>163</v>
      </c>
      <c r="C9" s="371"/>
      <c r="D9" s="378" t="s">
        <v>162</v>
      </c>
      <c r="E9" s="379"/>
      <c r="F9" s="391" t="s">
        <v>369</v>
      </c>
      <c r="G9" s="392"/>
      <c r="H9" s="382" t="s">
        <v>165</v>
      </c>
      <c r="I9" s="383"/>
      <c r="J9" s="389" t="s">
        <v>108</v>
      </c>
      <c r="K9" s="388"/>
      <c r="L9" s="94"/>
      <c r="P9" s="94"/>
      <c r="Q9" s="94"/>
      <c r="R9" s="94"/>
      <c r="S9" s="94"/>
      <c r="T9" s="388"/>
      <c r="V9" s="388"/>
      <c r="X9" s="94"/>
      <c r="Y9" s="94"/>
    </row>
    <row r="10" spans="1:25" ht="32.25" customHeight="1" thickBot="1">
      <c r="A10" s="369"/>
      <c r="B10" s="372"/>
      <c r="C10" s="373"/>
      <c r="D10" s="380"/>
      <c r="E10" s="381"/>
      <c r="F10" s="393"/>
      <c r="G10" s="394"/>
      <c r="H10" s="384"/>
      <c r="I10" s="385"/>
      <c r="J10" s="390"/>
      <c r="K10" s="88">
        <f>V1</f>
        <v>45000000</v>
      </c>
      <c r="L10" s="51" t="s">
        <v>59</v>
      </c>
      <c r="M10" s="90" t="s">
        <v>58</v>
      </c>
      <c r="N10" s="91"/>
      <c r="O10" s="130"/>
      <c r="P10" s="313" t="s">
        <v>374</v>
      </c>
      <c r="Q10" s="313" t="s">
        <v>375</v>
      </c>
      <c r="R10" s="313" t="s">
        <v>376</v>
      </c>
      <c r="S10" s="313" t="s">
        <v>377</v>
      </c>
      <c r="T10" s="88">
        <f>V2</f>
        <v>15000000</v>
      </c>
      <c r="V10" s="335">
        <f>K39+T39</f>
        <v>60000000</v>
      </c>
      <c r="X10" s="269" t="s">
        <v>200</v>
      </c>
      <c r="Y10" s="269" t="s">
        <v>365</v>
      </c>
    </row>
    <row r="11" spans="1:25" ht="15.75" customHeight="1">
      <c r="A11" s="47" t="str">
        <f>'SQ FT'!A8</f>
        <v>Eastern Florida State College</v>
      </c>
      <c r="B11" s="38">
        <f>'FTE-3'!S8</f>
        <v>5828.3</v>
      </c>
      <c r="C11" s="39">
        <f>B11/$B$39</f>
        <v>3.1489277556021877E-2</v>
      </c>
      <c r="D11" s="38">
        <f>'FTE-3'!T8</f>
        <v>3112</v>
      </c>
      <c r="E11" s="39">
        <f>D11/$D$39</f>
        <v>3.5841220628511285E-2</v>
      </c>
      <c r="F11" s="46" t="b">
        <f>'DCD &amp; Sm College'!T3</f>
        <v>0</v>
      </c>
      <c r="G11" s="39">
        <f>F11/$F$39</f>
        <v>0</v>
      </c>
      <c r="H11" s="46">
        <f>'AA-AS Completers'!AA10+'BACC Completers'!S12+'Industry Certs'!C7+'GED &amp; Adult'!J78+'PSAV Completers'!S12</f>
        <v>4171</v>
      </c>
      <c r="I11" s="39">
        <f>H11/$H$39</f>
        <v>4.0947958492455402E-2</v>
      </c>
      <c r="J11" s="48">
        <f t="shared" ref="J11:J38" si="0">C11*$B$8+E11*$D$8+G11*$F$8+I11*$H$8</f>
        <v>3.4748532081343805E-2</v>
      </c>
      <c r="K11" s="54">
        <f>J11*$K$10</f>
        <v>1563683.9436604714</v>
      </c>
      <c r="L11" s="92">
        <f t="shared" ref="L11:L39" si="1">K11/M11</f>
        <v>174.90284930712298</v>
      </c>
      <c r="M11" s="15">
        <f>'FTE-3'!Q8</f>
        <v>8940.2999999999993</v>
      </c>
      <c r="N11" s="2">
        <f>M11/M$39</f>
        <v>3.2878927962258914E-2</v>
      </c>
      <c r="O11" s="2"/>
      <c r="P11" s="294">
        <f>'DCD &amp; Sm College'!F3</f>
        <v>45392574</v>
      </c>
      <c r="Q11" s="294">
        <f>J11*$P$39</f>
        <v>44943707.020134613</v>
      </c>
      <c r="R11" s="294">
        <f>IF((Q11-P11)&gt;0,(Q11-P11),0)</f>
        <v>0</v>
      </c>
      <c r="S11" s="314">
        <f>R11/$R$39</f>
        <v>0</v>
      </c>
      <c r="T11" s="317">
        <f>S11*$T$10</f>
        <v>0</v>
      </c>
      <c r="V11" s="294">
        <f>K11+T11</f>
        <v>1563683.9436604714</v>
      </c>
      <c r="X11" s="293">
        <v>0.98819999999999997</v>
      </c>
      <c r="Y11" s="294">
        <f>V11*X11</f>
        <v>1545232.4731252778</v>
      </c>
    </row>
    <row r="12" spans="1:25">
      <c r="A12" s="1" t="str">
        <f>'SQ FT'!A9</f>
        <v>Broward College</v>
      </c>
      <c r="B12" s="38">
        <f>'FTE-3'!S9</f>
        <v>13881</v>
      </c>
      <c r="C12" s="39">
        <f t="shared" ref="C12:C38" si="2">B12/$B$39</f>
        <v>7.4996596221048956E-2</v>
      </c>
      <c r="D12" s="38">
        <f>'FTE-3'!T9</f>
        <v>7981.8</v>
      </c>
      <c r="E12" s="39">
        <f t="shared" ref="E12:E38" si="3">D12/$D$39</f>
        <v>9.1927202703294145E-2</v>
      </c>
      <c r="F12" s="46" t="b">
        <f>'DCD &amp; Sm College'!T4</f>
        <v>0</v>
      </c>
      <c r="G12" s="39">
        <f t="shared" ref="G12:G38" si="4">F12/$F$39</f>
        <v>0</v>
      </c>
      <c r="H12" s="46">
        <f>'AA-AS Completers'!AA11+'BACC Completers'!S13+'Industry Certs'!C8+'GED &amp; Adult'!J79+'PSAV Completers'!S13</f>
        <v>8108</v>
      </c>
      <c r="I12" s="39">
        <f t="shared" ref="I12:I38" si="5">H12/$H$39</f>
        <v>7.9598668774113743E-2</v>
      </c>
      <c r="J12" s="48">
        <f t="shared" si="0"/>
        <v>7.8783204072354993E-2</v>
      </c>
      <c r="K12" s="52">
        <f t="shared" ref="K12:K38" si="6">J12*$K$10</f>
        <v>3545244.1832559747</v>
      </c>
      <c r="L12" s="92">
        <f t="shared" si="1"/>
        <v>162.15874376822615</v>
      </c>
      <c r="M12" s="15">
        <f>'FTE-3'!Q9</f>
        <v>21862.799999999999</v>
      </c>
      <c r="N12" s="2">
        <f t="shared" ref="N12:N39" si="7">M12/M$39</f>
        <v>8.0402830582114046E-2</v>
      </c>
      <c r="O12" s="2"/>
      <c r="P12" s="294">
        <f>'DCD &amp; Sm College'!F4</f>
        <v>92145520</v>
      </c>
      <c r="Q12" s="294">
        <f t="shared" ref="Q12:Q38" si="8">J12*$P$39</f>
        <v>101898095.54103234</v>
      </c>
      <c r="R12" s="294">
        <f t="shared" ref="R12:R38" si="9">IF((Q12-P12)&gt;0,(Q12-P12),0)</f>
        <v>9752575.5410323441</v>
      </c>
      <c r="S12" s="48">
        <f t="shared" ref="S12:S38" si="10">R12/$R$39</f>
        <v>0.10253279246084955</v>
      </c>
      <c r="T12" s="294">
        <f t="shared" ref="T12:T38" si="11">S12*$T$10</f>
        <v>1537991.8869127433</v>
      </c>
      <c r="V12" s="294">
        <f t="shared" ref="V12:V38" si="12">K12+T12</f>
        <v>5083236.0701687178</v>
      </c>
      <c r="X12" s="293">
        <v>1.0174000000000001</v>
      </c>
      <c r="Y12" s="294">
        <f t="shared" ref="Y12:Y38" si="13">V12*X12</f>
        <v>5171684.3777896538</v>
      </c>
    </row>
    <row r="13" spans="1:25">
      <c r="A13" s="1" t="str">
        <f>'SQ FT'!A10</f>
        <v>College of Central Florida</v>
      </c>
      <c r="B13" s="38">
        <f>'FTE-3'!S10</f>
        <v>2423.9999999999995</v>
      </c>
      <c r="C13" s="39">
        <f t="shared" si="2"/>
        <v>1.3096444725871525E-2</v>
      </c>
      <c r="D13" s="38">
        <f>'FTE-3'!T10</f>
        <v>1597.1</v>
      </c>
      <c r="E13" s="39">
        <f t="shared" si="3"/>
        <v>1.8393963195949669E-2</v>
      </c>
      <c r="F13" s="46">
        <f>'DCD &amp; Sm College'!T5</f>
        <v>0</v>
      </c>
      <c r="G13" s="39">
        <f t="shared" si="4"/>
        <v>0</v>
      </c>
      <c r="H13" s="46">
        <f>'AA-AS Completers'!AA12+'BACC Completers'!S14+'Industry Certs'!C9+'GED &amp; Adult'!J80+'PSAV Completers'!S14</f>
        <v>1719</v>
      </c>
      <c r="I13" s="39">
        <f t="shared" si="5"/>
        <v>1.6875938779316913E-2</v>
      </c>
      <c r="J13" s="48">
        <f t="shared" si="0"/>
        <v>1.5618576872811185E-2</v>
      </c>
      <c r="K13" s="52">
        <f t="shared" si="6"/>
        <v>702835.9592765033</v>
      </c>
      <c r="L13" s="92">
        <f t="shared" si="1"/>
        <v>174.78698845502558</v>
      </c>
      <c r="M13" s="15">
        <f>'FTE-3'!Q10</f>
        <v>4021.1</v>
      </c>
      <c r="N13" s="2">
        <f t="shared" si="7"/>
        <v>1.4788033648651534E-2</v>
      </c>
      <c r="O13" s="2"/>
      <c r="P13" s="294">
        <f>'DCD &amp; Sm College'!F5</f>
        <v>29284984</v>
      </c>
      <c r="Q13" s="294">
        <f t="shared" si="8"/>
        <v>20201047.382371321</v>
      </c>
      <c r="R13" s="294">
        <f t="shared" si="9"/>
        <v>0</v>
      </c>
      <c r="S13" s="48">
        <f t="shared" si="10"/>
        <v>0</v>
      </c>
      <c r="T13" s="294">
        <f t="shared" si="11"/>
        <v>0</v>
      </c>
      <c r="V13" s="294">
        <f t="shared" si="12"/>
        <v>702835.9592765033</v>
      </c>
      <c r="X13" s="293">
        <v>0.94792578777603176</v>
      </c>
      <c r="Y13" s="294">
        <f t="shared" si="13"/>
        <v>666236.33037450234</v>
      </c>
    </row>
    <row r="14" spans="1:25">
      <c r="A14" s="1" t="str">
        <f>'SQ FT'!A11</f>
        <v>Chipola College</v>
      </c>
      <c r="B14" s="38">
        <f>'FTE-3'!S11</f>
        <v>770.19999999999993</v>
      </c>
      <c r="C14" s="39">
        <f t="shared" si="2"/>
        <v>4.1612548382286511E-3</v>
      </c>
      <c r="D14" s="38">
        <f>'FTE-3'!T11</f>
        <v>506.2</v>
      </c>
      <c r="E14" s="39">
        <f t="shared" si="3"/>
        <v>5.8299569030052737E-3</v>
      </c>
      <c r="F14" s="46">
        <f>'DCD &amp; Sm College'!T6</f>
        <v>3166.1</v>
      </c>
      <c r="G14" s="39">
        <f t="shared" si="4"/>
        <v>0.16561843401539653</v>
      </c>
      <c r="H14" s="46">
        <f>'AA-AS Completers'!AA13+'BACC Completers'!S15+'Industry Certs'!C10+'GED &amp; Adult'!J81+'PSAV Completers'!S15</f>
        <v>691</v>
      </c>
      <c r="I14" s="39">
        <f t="shared" si="5"/>
        <v>6.783754331883645E-3</v>
      </c>
      <c r="J14" s="48">
        <f t="shared" si="0"/>
        <v>1.373603434253811E-2</v>
      </c>
      <c r="K14" s="52">
        <f t="shared" si="6"/>
        <v>618121.54541421495</v>
      </c>
      <c r="L14" s="92">
        <f t="shared" si="1"/>
        <v>484.26946522580295</v>
      </c>
      <c r="M14" s="15">
        <f>'FTE-3'!Q11</f>
        <v>1276.4000000000001</v>
      </c>
      <c r="N14" s="2">
        <f t="shared" si="7"/>
        <v>4.6941001589462638E-3</v>
      </c>
      <c r="O14" s="2"/>
      <c r="P14" s="294">
        <f>'DCD &amp; Sm College'!F6</f>
        <v>12553081</v>
      </c>
      <c r="Q14" s="294">
        <f t="shared" si="8"/>
        <v>17766169.277722936</v>
      </c>
      <c r="R14" s="294">
        <f t="shared" si="9"/>
        <v>5213088.2777229361</v>
      </c>
      <c r="S14" s="48">
        <f t="shared" si="10"/>
        <v>5.4807316919615823E-2</v>
      </c>
      <c r="T14" s="294">
        <f t="shared" si="11"/>
        <v>822109.75379423739</v>
      </c>
      <c r="V14" s="294">
        <f t="shared" si="12"/>
        <v>1440231.2992084525</v>
      </c>
      <c r="X14" s="293">
        <v>0.93314531126941291</v>
      </c>
      <c r="Y14" s="294">
        <f t="shared" si="13"/>
        <v>1343945.0839998224</v>
      </c>
    </row>
    <row r="15" spans="1:25">
      <c r="A15" s="1" t="str">
        <f>'SQ FT'!A12</f>
        <v>Daytona State College</v>
      </c>
      <c r="B15" s="38">
        <f>'FTE-3'!S12</f>
        <v>5229.5</v>
      </c>
      <c r="C15" s="39">
        <f t="shared" si="2"/>
        <v>2.8254066705422919E-2</v>
      </c>
      <c r="D15" s="38">
        <f>'FTE-3'!T12</f>
        <v>4309.2</v>
      </c>
      <c r="E15" s="39">
        <f t="shared" si="3"/>
        <v>4.9629494836883295E-2</v>
      </c>
      <c r="F15" s="46" t="b">
        <f>'DCD &amp; Sm College'!T7</f>
        <v>0</v>
      </c>
      <c r="G15" s="39">
        <f t="shared" si="4"/>
        <v>0</v>
      </c>
      <c r="H15" s="46">
        <f>'AA-AS Completers'!AA14+'BACC Completers'!S16+'Industry Certs'!C11+'GED &amp; Adult'!J82+'PSAV Completers'!S16</f>
        <v>3873</v>
      </c>
      <c r="I15" s="39">
        <f t="shared" si="5"/>
        <v>3.8022403078705296E-2</v>
      </c>
      <c r="J15" s="48">
        <f t="shared" si="0"/>
        <v>3.7741680946811733E-2</v>
      </c>
      <c r="K15" s="52">
        <f t="shared" si="6"/>
        <v>1698375.642606528</v>
      </c>
      <c r="L15" s="92">
        <f t="shared" si="1"/>
        <v>178.05105964193527</v>
      </c>
      <c r="M15" s="15">
        <f>'FTE-3'!Q12</f>
        <v>9538.7000000000007</v>
      </c>
      <c r="N15" s="2">
        <f t="shared" si="7"/>
        <v>3.5079609202554624E-2</v>
      </c>
      <c r="O15" s="2"/>
      <c r="P15" s="294">
        <f>'DCD &amp; Sm College'!F7</f>
        <v>52201275</v>
      </c>
      <c r="Q15" s="294">
        <f t="shared" si="8"/>
        <v>48815041.940479726</v>
      </c>
      <c r="R15" s="294">
        <f t="shared" si="9"/>
        <v>0</v>
      </c>
      <c r="S15" s="48">
        <f t="shared" si="10"/>
        <v>0</v>
      </c>
      <c r="T15" s="294">
        <f t="shared" si="11"/>
        <v>0</v>
      </c>
      <c r="V15" s="294">
        <f t="shared" si="12"/>
        <v>1698375.642606528</v>
      </c>
      <c r="X15" s="293">
        <v>0.96484076044625344</v>
      </c>
      <c r="Y15" s="294">
        <f t="shared" si="13"/>
        <v>1638662.0465358768</v>
      </c>
    </row>
    <row r="16" spans="1:25" s="365" customFormat="1">
      <c r="A16" s="355" t="str">
        <f>'SQ FT'!A13</f>
        <v>Florida SouthWestern State College</v>
      </c>
      <c r="B16" s="356">
        <f>'FTE-3'!S13</f>
        <v>8160.4</v>
      </c>
      <c r="C16" s="357">
        <f t="shared" si="2"/>
        <v>4.4089202780941424E-2</v>
      </c>
      <c r="D16" s="356">
        <f>'FTE-3'!T13</f>
        <v>1138.0999999999999</v>
      </c>
      <c r="E16" s="357">
        <f t="shared" si="3"/>
        <v>1.3107613495279141E-2</v>
      </c>
      <c r="F16" s="358" t="b">
        <f>'DCD &amp; Sm College'!T8</f>
        <v>0</v>
      </c>
      <c r="G16" s="357">
        <f t="shared" si="4"/>
        <v>0</v>
      </c>
      <c r="H16" s="358">
        <f>'AA-AS Completers'!AA15+'BACC Completers'!S17+'Industry Certs'!C12+'GED &amp; Adult'!J83+'PSAV Completers'!S17</f>
        <v>2999</v>
      </c>
      <c r="I16" s="357">
        <f t="shared" si="5"/>
        <v>2.9442082838377789E-2</v>
      </c>
      <c r="J16" s="359">
        <f t="shared" si="0"/>
        <v>2.5914694412015282E-2</v>
      </c>
      <c r="K16" s="360">
        <f t="shared" si="6"/>
        <v>1166161.2485406876</v>
      </c>
      <c r="L16" s="361">
        <f t="shared" si="1"/>
        <v>125.41391068889473</v>
      </c>
      <c r="M16" s="362">
        <f>'FTE-3'!Q13</f>
        <v>9298.5</v>
      </c>
      <c r="N16" s="363">
        <f t="shared" si="7"/>
        <v>3.4196247514855713E-2</v>
      </c>
      <c r="O16" s="363"/>
      <c r="P16" s="364">
        <f>'DCD &amp; Sm College'!F8</f>
        <v>36921478</v>
      </c>
      <c r="Q16" s="364">
        <f t="shared" si="8"/>
        <v>33518032.659435801</v>
      </c>
      <c r="R16" s="364">
        <f t="shared" si="9"/>
        <v>0</v>
      </c>
      <c r="S16" s="359">
        <f t="shared" si="10"/>
        <v>0</v>
      </c>
      <c r="T16" s="364">
        <f t="shared" si="11"/>
        <v>0</v>
      </c>
      <c r="V16" s="364">
        <f t="shared" si="12"/>
        <v>1166161.2485406876</v>
      </c>
      <c r="X16" s="366">
        <v>1.0244509263407358</v>
      </c>
      <c r="Y16" s="364">
        <f t="shared" si="13"/>
        <v>1194674.9713301763</v>
      </c>
    </row>
    <row r="17" spans="1:25">
      <c r="A17" s="1" t="str">
        <f>'SQ FT'!A14</f>
        <v>Florida State College at Jacksonville</v>
      </c>
      <c r="B17" s="38">
        <f>'FTE-3'!S14</f>
        <v>8461.5999999999985</v>
      </c>
      <c r="C17" s="39">
        <f t="shared" si="2"/>
        <v>4.5716533288958125E-2</v>
      </c>
      <c r="D17" s="38">
        <f>'FTE-3'!T14</f>
        <v>5710.8000000000011</v>
      </c>
      <c r="E17" s="39">
        <f t="shared" si="3"/>
        <v>6.5771864641806649E-2</v>
      </c>
      <c r="F17" s="46" t="b">
        <f>'DCD &amp; Sm College'!T9</f>
        <v>0</v>
      </c>
      <c r="G17" s="39">
        <f t="shared" si="4"/>
        <v>0</v>
      </c>
      <c r="H17" s="46">
        <f>'AA-AS Completers'!AA16+'BACC Completers'!S18+'Industry Certs'!C13+'GED &amp; Adult'!J84+'PSAV Completers'!S18</f>
        <v>6492</v>
      </c>
      <c r="I17" s="39">
        <f t="shared" si="5"/>
        <v>6.3733911899549384E-2</v>
      </c>
      <c r="J17" s="48">
        <f t="shared" si="0"/>
        <v>5.6756155111714141E-2</v>
      </c>
      <c r="K17" s="52">
        <f t="shared" si="6"/>
        <v>2554026.9800271364</v>
      </c>
      <c r="L17" s="92">
        <f t="shared" si="1"/>
        <v>180.21132483045471</v>
      </c>
      <c r="M17" s="15">
        <f>'FTE-3'!Q14</f>
        <v>14172.4</v>
      </c>
      <c r="N17" s="2">
        <f t="shared" si="7"/>
        <v>5.2120546139650593E-2</v>
      </c>
      <c r="O17" s="2"/>
      <c r="P17" s="294">
        <f>'DCD &amp; Sm College'!F9</f>
        <v>78876686</v>
      </c>
      <c r="Q17" s="294">
        <f t="shared" si="8"/>
        <v>73408338.543880999</v>
      </c>
      <c r="R17" s="294">
        <f t="shared" si="9"/>
        <v>0</v>
      </c>
      <c r="S17" s="48">
        <f t="shared" si="10"/>
        <v>0</v>
      </c>
      <c r="T17" s="294">
        <f t="shared" si="11"/>
        <v>0</v>
      </c>
      <c r="V17" s="294">
        <f t="shared" si="12"/>
        <v>2554026.9800271364</v>
      </c>
      <c r="X17" s="293">
        <v>1.0047339278135843</v>
      </c>
      <c r="Y17" s="294">
        <f t="shared" si="13"/>
        <v>2566117.5593845313</v>
      </c>
    </row>
    <row r="18" spans="1:25">
      <c r="A18" s="1" t="str">
        <f>'SQ FT'!A15</f>
        <v>The College of the Florida Keys</v>
      </c>
      <c r="B18" s="38">
        <f>'FTE-3'!S15</f>
        <v>363</v>
      </c>
      <c r="C18" s="39">
        <f t="shared" si="2"/>
        <v>1.9612250146416521E-3</v>
      </c>
      <c r="D18" s="38">
        <f>'FTE-3'!T15</f>
        <v>452.1</v>
      </c>
      <c r="E18" s="39">
        <f t="shared" si="3"/>
        <v>5.2068816986343032E-3</v>
      </c>
      <c r="F18" s="46">
        <f>'DCD &amp; Sm College'!T10</f>
        <v>3714.6333333333332</v>
      </c>
      <c r="G18" s="39">
        <f t="shared" si="4"/>
        <v>0.19431216815895239</v>
      </c>
      <c r="H18" s="46">
        <f>'AA-AS Completers'!AA17+'BACC Completers'!S19+'Industry Certs'!C14+'GED &amp; Adult'!J85+'PSAV Completers'!S19</f>
        <v>348</v>
      </c>
      <c r="I18" s="39">
        <f t="shared" si="5"/>
        <v>3.416420416057176E-3</v>
      </c>
      <c r="J18" s="48">
        <f t="shared" si="0"/>
        <v>1.3224070401750051E-2</v>
      </c>
      <c r="K18" s="52">
        <f t="shared" si="6"/>
        <v>595083.16807875223</v>
      </c>
      <c r="L18" s="92">
        <f t="shared" si="1"/>
        <v>730.07381680622279</v>
      </c>
      <c r="M18" s="15">
        <f>'FTE-3'!Q15</f>
        <v>815.1</v>
      </c>
      <c r="N18" s="2">
        <f t="shared" si="7"/>
        <v>2.9976191159175017E-3</v>
      </c>
      <c r="O18" s="2"/>
      <c r="P18" s="294">
        <f>'DCD &amp; Sm College'!F10</f>
        <v>8474857</v>
      </c>
      <c r="Q18" s="294">
        <f t="shared" si="8"/>
        <v>17103995.770485613</v>
      </c>
      <c r="R18" s="294">
        <f t="shared" si="9"/>
        <v>8629138.7704856135</v>
      </c>
      <c r="S18" s="48">
        <f t="shared" si="10"/>
        <v>9.0721644856535597E-2</v>
      </c>
      <c r="T18" s="294">
        <f t="shared" si="11"/>
        <v>1360824.672848034</v>
      </c>
      <c r="V18" s="294">
        <f t="shared" si="12"/>
        <v>1955907.8409267862</v>
      </c>
      <c r="X18" s="293">
        <v>1.0506</v>
      </c>
      <c r="Y18" s="294">
        <f t="shared" si="13"/>
        <v>2054876.7776776815</v>
      </c>
    </row>
    <row r="19" spans="1:25">
      <c r="A19" s="1" t="str">
        <f>'SQ FT'!A16</f>
        <v>Gulf Coast State College</v>
      </c>
      <c r="B19" s="38">
        <f>'FTE-3'!S16</f>
        <v>2195.7000000000003</v>
      </c>
      <c r="C19" s="39">
        <f t="shared" si="2"/>
        <v>1.1862980067902689E-2</v>
      </c>
      <c r="D19" s="38">
        <f>'FTE-3'!T16</f>
        <v>813.3</v>
      </c>
      <c r="E19" s="39">
        <f t="shared" si="3"/>
        <v>9.3668588487044423E-3</v>
      </c>
      <c r="F19" s="46">
        <f>'DCD &amp; Sm College'!T11</f>
        <v>1436.6</v>
      </c>
      <c r="G19" s="39">
        <f t="shared" si="4"/>
        <v>7.5148429394687036E-2</v>
      </c>
      <c r="H19" s="46">
        <f>'AA-AS Completers'!AA18+'BACC Completers'!S20+'Industry Certs'!C15+'GED &amp; Adult'!J86+'PSAV Completers'!S20</f>
        <v>1142</v>
      </c>
      <c r="I19" s="39">
        <f t="shared" si="5"/>
        <v>1.1211356652693375E-2</v>
      </c>
      <c r="J19" s="48">
        <f t="shared" si="0"/>
        <v>1.392554191219926E-2</v>
      </c>
      <c r="K19" s="52">
        <f t="shared" si="6"/>
        <v>626649.38604896667</v>
      </c>
      <c r="L19" s="92">
        <f t="shared" si="1"/>
        <v>208.25835362212251</v>
      </c>
      <c r="M19" s="15">
        <f>'FTE-3'!Q16</f>
        <v>3009</v>
      </c>
      <c r="N19" s="2">
        <f t="shared" si="7"/>
        <v>1.1065925554896041E-2</v>
      </c>
      <c r="O19" s="2"/>
      <c r="P19" s="294">
        <f>'DCD &amp; Sm College'!F11</f>
        <v>24515548</v>
      </c>
      <c r="Q19" s="294">
        <f t="shared" si="8"/>
        <v>18011278.126321502</v>
      </c>
      <c r="R19" s="294">
        <f t="shared" si="9"/>
        <v>0</v>
      </c>
      <c r="S19" s="48">
        <f t="shared" si="10"/>
        <v>0</v>
      </c>
      <c r="T19" s="294">
        <f t="shared" si="11"/>
        <v>0</v>
      </c>
      <c r="V19" s="294">
        <f t="shared" si="12"/>
        <v>626649.38604896667</v>
      </c>
      <c r="X19" s="293">
        <v>0.96440537110040403</v>
      </c>
      <c r="Y19" s="294">
        <f t="shared" si="13"/>
        <v>604344.03370239399</v>
      </c>
    </row>
    <row r="20" spans="1:25">
      <c r="A20" s="1" t="str">
        <f>'SQ FT'!A17</f>
        <v>Hillsborough Community College</v>
      </c>
      <c r="B20" s="38">
        <f>'FTE-3'!S17</f>
        <v>12178</v>
      </c>
      <c r="C20" s="39">
        <f t="shared" si="2"/>
        <v>6.5795587405801756E-2</v>
      </c>
      <c r="D20" s="38">
        <f>'FTE-3'!T17</f>
        <v>6558.5</v>
      </c>
      <c r="E20" s="39">
        <f t="shared" si="3"/>
        <v>7.5534911790517759E-2</v>
      </c>
      <c r="F20" s="46" t="b">
        <f>'DCD &amp; Sm College'!T12</f>
        <v>0</v>
      </c>
      <c r="G20" s="39">
        <f t="shared" si="4"/>
        <v>0</v>
      </c>
      <c r="H20" s="46">
        <f>'AA-AS Completers'!AA19+'BACC Completers'!S21+'Industry Certs'!C16+'GED &amp; Adult'!J87+'PSAV Completers'!S21</f>
        <v>5569</v>
      </c>
      <c r="I20" s="39">
        <f t="shared" si="5"/>
        <v>5.4672543956960959E-2</v>
      </c>
      <c r="J20" s="48">
        <f t="shared" si="0"/>
        <v>6.2021506363067989E-2</v>
      </c>
      <c r="K20" s="52">
        <f t="shared" si="6"/>
        <v>2790967.7863380597</v>
      </c>
      <c r="L20" s="92">
        <f t="shared" si="1"/>
        <v>148.95886565463451</v>
      </c>
      <c r="M20" s="15">
        <f>'FTE-3'!Q17</f>
        <v>18736.5</v>
      </c>
      <c r="N20" s="2">
        <f t="shared" si="7"/>
        <v>6.8905521488637309E-2</v>
      </c>
      <c r="O20" s="2"/>
      <c r="P20" s="294">
        <f>'DCD &amp; Sm College'!F12</f>
        <v>71428565</v>
      </c>
      <c r="Q20" s="294">
        <f t="shared" si="8"/>
        <v>80218537.128528506</v>
      </c>
      <c r="R20" s="294">
        <f t="shared" si="9"/>
        <v>8789972.1285285056</v>
      </c>
      <c r="S20" s="48">
        <f t="shared" si="10"/>
        <v>9.2412551351093011E-2</v>
      </c>
      <c r="T20" s="294">
        <f t="shared" si="11"/>
        <v>1386188.2702663951</v>
      </c>
      <c r="V20" s="294">
        <f t="shared" si="12"/>
        <v>4177156.0566044548</v>
      </c>
      <c r="X20" s="293">
        <v>1.0046999999999999</v>
      </c>
      <c r="Y20" s="294">
        <f t="shared" si="13"/>
        <v>4196788.690070495</v>
      </c>
    </row>
    <row r="21" spans="1:25">
      <c r="A21" s="1" t="str">
        <f>'SQ FT'!A18</f>
        <v>Indian River State College</v>
      </c>
      <c r="B21" s="38">
        <f>'FTE-3'!S18</f>
        <v>5374.5</v>
      </c>
      <c r="C21" s="39">
        <f t="shared" si="2"/>
        <v>2.9037476146533219E-2</v>
      </c>
      <c r="D21" s="38">
        <f>'FTE-3'!T18</f>
        <v>4775.5</v>
      </c>
      <c r="E21" s="39">
        <f t="shared" si="3"/>
        <v>5.4999919380287803E-2</v>
      </c>
      <c r="F21" s="46" t="b">
        <f>'DCD &amp; Sm College'!T13</f>
        <v>0</v>
      </c>
      <c r="G21" s="39">
        <f t="shared" si="4"/>
        <v>0</v>
      </c>
      <c r="H21" s="46">
        <f>'AA-AS Completers'!AA20+'BACC Completers'!S22+'Industry Certs'!C17+'GED &amp; Adult'!J88+'PSAV Completers'!S22</f>
        <v>4431</v>
      </c>
      <c r="I21" s="39">
        <f t="shared" si="5"/>
        <v>4.3500456504452147E-2</v>
      </c>
      <c r="J21" s="48">
        <f t="shared" si="0"/>
        <v>4.1734500596292287E-2</v>
      </c>
      <c r="K21" s="52">
        <f t="shared" si="6"/>
        <v>1878052.5268331529</v>
      </c>
      <c r="L21" s="92">
        <f t="shared" si="1"/>
        <v>185.02980559932541</v>
      </c>
      <c r="M21" s="15">
        <f>'FTE-3'!Q18</f>
        <v>10150</v>
      </c>
      <c r="N21" s="2">
        <f t="shared" si="7"/>
        <v>3.7327731599267139E-2</v>
      </c>
      <c r="O21" s="2"/>
      <c r="P21" s="294">
        <f>'DCD &amp; Sm College'!F13</f>
        <v>51422971</v>
      </c>
      <c r="Q21" s="294">
        <f t="shared" si="8"/>
        <v>53979349.776287183</v>
      </c>
      <c r="R21" s="294">
        <f t="shared" si="9"/>
        <v>2556378.7762871832</v>
      </c>
      <c r="S21" s="48">
        <f t="shared" si="10"/>
        <v>2.687624960376659E-2</v>
      </c>
      <c r="T21" s="294">
        <f t="shared" si="11"/>
        <v>403143.74405649886</v>
      </c>
      <c r="V21" s="294">
        <f t="shared" si="12"/>
        <v>2281196.270889652</v>
      </c>
      <c r="X21" s="293">
        <v>1.0037554726464113</v>
      </c>
      <c r="Y21" s="294">
        <f t="shared" si="13"/>
        <v>2289763.2410860737</v>
      </c>
    </row>
    <row r="22" spans="1:25">
      <c r="A22" s="1" t="str">
        <f>'SQ FT'!A19</f>
        <v>Florida Gateway College</v>
      </c>
      <c r="B22" s="38">
        <f>'FTE-3'!S19</f>
        <v>1283.8</v>
      </c>
      <c r="C22" s="39">
        <f t="shared" si="2"/>
        <v>6.9361451068786582E-3</v>
      </c>
      <c r="D22" s="38">
        <f>'FTE-3'!T19</f>
        <v>709.4</v>
      </c>
      <c r="E22" s="39">
        <f t="shared" si="3"/>
        <v>8.1702319774633377E-3</v>
      </c>
      <c r="F22" s="46">
        <f>'DCD &amp; Sm College'!T14</f>
        <v>2313.9333333333334</v>
      </c>
      <c r="G22" s="39">
        <f t="shared" si="4"/>
        <v>0.12104166485035003</v>
      </c>
      <c r="H22" s="46">
        <f>'AA-AS Completers'!AA21+'BACC Completers'!S23+'Industry Certs'!C18+'GED &amp; Adult'!J89+'PSAV Completers'!S23</f>
        <v>975</v>
      </c>
      <c r="I22" s="39">
        <f t="shared" si="5"/>
        <v>9.5718675449877767E-3</v>
      </c>
      <c r="J22" s="48">
        <f t="shared" si="0"/>
        <v>1.3995854352095057E-2</v>
      </c>
      <c r="K22" s="52">
        <f t="shared" si="6"/>
        <v>629813.44584427751</v>
      </c>
      <c r="L22" s="92">
        <f t="shared" si="1"/>
        <v>315.98105852111053</v>
      </c>
      <c r="M22" s="15">
        <f>'FTE-3'!Q19</f>
        <v>1993.2</v>
      </c>
      <c r="N22" s="2">
        <f t="shared" si="7"/>
        <v>7.3302103077496801E-3</v>
      </c>
      <c r="O22" s="2"/>
      <c r="P22" s="294">
        <f>'DCD &amp; Sm College'!F14</f>
        <v>14740433</v>
      </c>
      <c r="Q22" s="294">
        <f t="shared" si="8"/>
        <v>18102220.146293737</v>
      </c>
      <c r="R22" s="294">
        <f t="shared" si="9"/>
        <v>3361787.146293737</v>
      </c>
      <c r="S22" s="48">
        <f t="shared" si="10"/>
        <v>3.5343835309785299E-2</v>
      </c>
      <c r="T22" s="294">
        <f t="shared" si="11"/>
        <v>530157.52964677953</v>
      </c>
      <c r="V22" s="294">
        <f t="shared" si="12"/>
        <v>1159970.9754910572</v>
      </c>
      <c r="X22" s="293">
        <v>0.95241393955638953</v>
      </c>
      <c r="Y22" s="294">
        <f t="shared" si="13"/>
        <v>1104772.5265385059</v>
      </c>
    </row>
    <row r="23" spans="1:25">
      <c r="A23" s="1" t="str">
        <f>'SQ FT'!A20</f>
        <v>Lake-Sumter State College</v>
      </c>
      <c r="B23" s="38">
        <f>'FTE-3'!S20</f>
        <v>2269.6000000000004</v>
      </c>
      <c r="C23" s="39">
        <f t="shared" si="2"/>
        <v>1.2262248741682353E-2</v>
      </c>
      <c r="D23" s="38">
        <f>'FTE-3'!T20</f>
        <v>564.6</v>
      </c>
      <c r="E23" s="39">
        <f t="shared" si="3"/>
        <v>6.5025556448770798E-3</v>
      </c>
      <c r="F23" s="46">
        <f>'DCD &amp; Sm College'!T15</f>
        <v>1391.3000000000006</v>
      </c>
      <c r="G23" s="39">
        <f t="shared" si="4"/>
        <v>7.2778790071577434E-2</v>
      </c>
      <c r="H23" s="46">
        <f>'AA-AS Completers'!AA22+'BACC Completers'!S24+'Industry Certs'!C19+'GED &amp; Adult'!J90+'PSAV Completers'!S24</f>
        <v>817</v>
      </c>
      <c r="I23" s="39">
        <f t="shared" si="5"/>
        <v>8.0207341376974505E-3</v>
      </c>
      <c r="J23" s="48">
        <f t="shared" si="0"/>
        <v>1.1787653112900545E-2</v>
      </c>
      <c r="K23" s="52">
        <f t="shared" si="6"/>
        <v>530444.39008052449</v>
      </c>
      <c r="L23" s="92">
        <f t="shared" si="1"/>
        <v>187.15841862978073</v>
      </c>
      <c r="M23" s="15">
        <f>'FTE-3'!Q20</f>
        <v>2834.2</v>
      </c>
      <c r="N23" s="2">
        <f t="shared" si="7"/>
        <v>1.0423079497403242E-2</v>
      </c>
      <c r="O23" s="2"/>
      <c r="P23" s="294">
        <f>'DCD &amp; Sm College'!F15</f>
        <v>15389255</v>
      </c>
      <c r="Q23" s="294">
        <f t="shared" si="8"/>
        <v>15246135.48339254</v>
      </c>
      <c r="R23" s="294">
        <f t="shared" si="9"/>
        <v>0</v>
      </c>
      <c r="S23" s="48">
        <f t="shared" si="10"/>
        <v>0</v>
      </c>
      <c r="T23" s="294">
        <f t="shared" si="11"/>
        <v>0</v>
      </c>
      <c r="V23" s="294">
        <f t="shared" si="12"/>
        <v>530444.39008052449</v>
      </c>
      <c r="X23" s="293">
        <v>0.97778027565055581</v>
      </c>
      <c r="Y23" s="294">
        <f t="shared" si="13"/>
        <v>518658.0619502262</v>
      </c>
    </row>
    <row r="24" spans="1:25">
      <c r="A24" s="1" t="str">
        <f>'SQ FT'!A21</f>
        <v>State College of Florida, Manatee-Sarasota</v>
      </c>
      <c r="B24" s="38">
        <f>'FTE-3'!S21</f>
        <v>4777.2</v>
      </c>
      <c r="C24" s="39">
        <f t="shared" si="2"/>
        <v>2.5810369531531957E-2</v>
      </c>
      <c r="D24" s="38">
        <f>'FTE-3'!T21</f>
        <v>1067.0999999999999</v>
      </c>
      <c r="E24" s="39">
        <f t="shared" si="3"/>
        <v>1.2289899271428146E-2</v>
      </c>
      <c r="F24" s="46" t="b">
        <f>'DCD &amp; Sm College'!T16</f>
        <v>0</v>
      </c>
      <c r="G24" s="39">
        <f t="shared" si="4"/>
        <v>0</v>
      </c>
      <c r="H24" s="46">
        <f>'AA-AS Completers'!AA23+'BACC Completers'!S25+'Industry Certs'!C20+'GED &amp; Adult'!J91+'PSAV Completers'!S25</f>
        <v>2088</v>
      </c>
      <c r="I24" s="39">
        <f t="shared" si="5"/>
        <v>2.0498522496343055E-2</v>
      </c>
      <c r="J24" s="48">
        <f t="shared" si="0"/>
        <v>1.7928540001602909E-2</v>
      </c>
      <c r="K24" s="52">
        <f t="shared" si="6"/>
        <v>806784.30007213086</v>
      </c>
      <c r="L24" s="92">
        <f t="shared" si="1"/>
        <v>138.04635286897161</v>
      </c>
      <c r="M24" s="15">
        <f>'FTE-3'!Q21</f>
        <v>5844.3</v>
      </c>
      <c r="N24" s="2">
        <f t="shared" si="7"/>
        <v>2.1493050422226299E-2</v>
      </c>
      <c r="O24" s="2"/>
      <c r="P24" s="294">
        <f>'DCD &amp; Sm College'!F16</f>
        <v>26014659</v>
      </c>
      <c r="Q24" s="294">
        <f t="shared" si="8"/>
        <v>23188750.743327621</v>
      </c>
      <c r="R24" s="294">
        <f t="shared" si="9"/>
        <v>0</v>
      </c>
      <c r="S24" s="48">
        <f t="shared" si="10"/>
        <v>0</v>
      </c>
      <c r="T24" s="294">
        <f t="shared" si="11"/>
        <v>0</v>
      </c>
      <c r="V24" s="294">
        <f t="shared" si="12"/>
        <v>806784.30007213086</v>
      </c>
      <c r="X24" s="293">
        <v>1.0013070996590896</v>
      </c>
      <c r="Y24" s="294">
        <f t="shared" si="13"/>
        <v>807838.84755571396</v>
      </c>
    </row>
    <row r="25" spans="1:25">
      <c r="A25" s="1" t="str">
        <f>'SQ FT'!A22</f>
        <v>Miami Dade College</v>
      </c>
      <c r="B25" s="38">
        <f>'FTE-3'!S22</f>
        <v>32203.9</v>
      </c>
      <c r="C25" s="39">
        <f t="shared" si="2"/>
        <v>0.17399199517635897</v>
      </c>
      <c r="D25" s="38">
        <f>'FTE-3'!T22</f>
        <v>8068.8999999999987</v>
      </c>
      <c r="E25" s="39">
        <f t="shared" si="3"/>
        <v>9.2930342265229643E-2</v>
      </c>
      <c r="F25" s="46" t="b">
        <f>'DCD &amp; Sm College'!T17</f>
        <v>0</v>
      </c>
      <c r="G25" s="39">
        <f t="shared" si="4"/>
        <v>0</v>
      </c>
      <c r="H25" s="46">
        <f>'AA-AS Completers'!AA24+'BACC Completers'!S26+'Industry Certs'!C21+'GED &amp; Adult'!J92+'PSAV Completers'!S26</f>
        <v>13782</v>
      </c>
      <c r="I25" s="39">
        <f t="shared" si="5"/>
        <v>0.13530202923591952</v>
      </c>
      <c r="J25" s="48">
        <f t="shared" si="0"/>
        <v>0.12337932881949194</v>
      </c>
      <c r="K25" s="52">
        <f t="shared" si="6"/>
        <v>5552069.7968771374</v>
      </c>
      <c r="L25" s="92">
        <f t="shared" si="1"/>
        <v>137.86152929215592</v>
      </c>
      <c r="M25" s="15">
        <f>'FTE-3'!Q22</f>
        <v>40272.800000000003</v>
      </c>
      <c r="N25" s="2">
        <f t="shared" si="7"/>
        <v>0.14810761272423306</v>
      </c>
      <c r="O25" s="2"/>
      <c r="P25" s="294">
        <f>'DCD &amp; Sm College'!F17</f>
        <v>178905947</v>
      </c>
      <c r="Q25" s="294">
        <f t="shared" si="8"/>
        <v>159578666.33972797</v>
      </c>
      <c r="R25" s="294">
        <f t="shared" si="9"/>
        <v>0</v>
      </c>
      <c r="S25" s="48">
        <f t="shared" si="10"/>
        <v>0</v>
      </c>
      <c r="T25" s="294">
        <f t="shared" si="11"/>
        <v>0</v>
      </c>
      <c r="V25" s="294">
        <f t="shared" si="12"/>
        <v>5552069.7968771374</v>
      </c>
      <c r="X25" s="293">
        <v>1.0146999999999999</v>
      </c>
      <c r="Y25" s="294">
        <f t="shared" si="13"/>
        <v>5633685.2228912311</v>
      </c>
    </row>
    <row r="26" spans="1:25" s="365" customFormat="1">
      <c r="A26" s="355" t="str">
        <f>'SQ FT'!A23</f>
        <v>North Florida College</v>
      </c>
      <c r="B26" s="356">
        <f>'FTE-3'!S23</f>
        <v>567.19999999999993</v>
      </c>
      <c r="C26" s="357">
        <f t="shared" si="2"/>
        <v>3.0644816206742286E-3</v>
      </c>
      <c r="D26" s="356">
        <f>'FTE-3'!T23</f>
        <v>237.7</v>
      </c>
      <c r="E26" s="357">
        <f t="shared" si="3"/>
        <v>2.7376150846391812E-3</v>
      </c>
      <c r="F26" s="358">
        <f>'DCD &amp; Sm College'!T18</f>
        <v>3697.5666666666666</v>
      </c>
      <c r="G26" s="357">
        <f t="shared" si="4"/>
        <v>0.19341941221087869</v>
      </c>
      <c r="H26" s="358">
        <f>'AA-AS Completers'!AA25+'BACC Completers'!S27+'Industry Certs'!C22+'GED &amp; Adult'!J93+'PSAV Completers'!S27</f>
        <v>450</v>
      </c>
      <c r="I26" s="357">
        <f t="shared" si="5"/>
        <v>4.4177850207635892E-3</v>
      </c>
      <c r="J26" s="359">
        <f t="shared" si="0"/>
        <v>1.2941481052603463E-2</v>
      </c>
      <c r="K26" s="360">
        <f t="shared" si="6"/>
        <v>582366.64736715588</v>
      </c>
      <c r="L26" s="361">
        <f t="shared" si="1"/>
        <v>723.52670812169947</v>
      </c>
      <c r="M26" s="362">
        <f>'FTE-3'!Q23</f>
        <v>804.9</v>
      </c>
      <c r="N26" s="363">
        <f t="shared" si="7"/>
        <v>2.9601075038670067E-3</v>
      </c>
      <c r="O26" s="363"/>
      <c r="P26" s="364">
        <f>'DCD &amp; Sm College'!F18</f>
        <v>8181615</v>
      </c>
      <c r="Q26" s="364">
        <f t="shared" si="8"/>
        <v>16738495.067166014</v>
      </c>
      <c r="R26" s="364">
        <f t="shared" si="9"/>
        <v>8556880.0671660136</v>
      </c>
      <c r="S26" s="359">
        <f t="shared" si="10"/>
        <v>8.9961959725178564E-2</v>
      </c>
      <c r="T26" s="364">
        <f t="shared" si="11"/>
        <v>1349429.3958776784</v>
      </c>
      <c r="V26" s="364">
        <f t="shared" si="12"/>
        <v>1931796.0432448343</v>
      </c>
      <c r="X26" s="366">
        <v>0.93005295507476293</v>
      </c>
      <c r="Y26" s="364">
        <f t="shared" si="13"/>
        <v>1796672.6186215926</v>
      </c>
    </row>
    <row r="27" spans="1:25">
      <c r="A27" s="1" t="str">
        <f>'SQ FT'!A24</f>
        <v>Northwest Florida State College</v>
      </c>
      <c r="B27" s="38">
        <f>'FTE-3'!S24</f>
        <v>2076.1</v>
      </c>
      <c r="C27" s="39">
        <f t="shared" si="2"/>
        <v>1.1216802349579983E-2</v>
      </c>
      <c r="D27" s="38">
        <f>'FTE-3'!T24</f>
        <v>975.8</v>
      </c>
      <c r="E27" s="39">
        <f t="shared" si="3"/>
        <v>1.1238387882166231E-2</v>
      </c>
      <c r="F27" s="46">
        <f>'DCD &amp; Sm College'!T19</f>
        <v>1082.5333333333333</v>
      </c>
      <c r="G27" s="39">
        <f t="shared" si="4"/>
        <v>5.6627230800080197E-2</v>
      </c>
      <c r="H27" s="46">
        <f>'AA-AS Completers'!AA26+'BACC Completers'!S28+'Industry Certs'!C23+'GED &amp; Adult'!J94+'PSAV Completers'!S28</f>
        <v>1380</v>
      </c>
      <c r="I27" s="39">
        <f t="shared" si="5"/>
        <v>1.3547874063675008E-2</v>
      </c>
      <c r="J27" s="48">
        <f t="shared" si="0"/>
        <v>1.431075380844344E-2</v>
      </c>
      <c r="K27" s="52">
        <f t="shared" si="6"/>
        <v>643983.92137995479</v>
      </c>
      <c r="L27" s="92">
        <f t="shared" si="1"/>
        <v>211.01081994166086</v>
      </c>
      <c r="M27" s="15">
        <f>'FTE-3'!Q24</f>
        <v>3051.9</v>
      </c>
      <c r="N27" s="2">
        <f t="shared" si="7"/>
        <v>1.1223694982049594E-2</v>
      </c>
      <c r="O27" s="2"/>
      <c r="P27" s="294">
        <f>'DCD &amp; Sm College'!F19</f>
        <v>20525089</v>
      </c>
      <c r="Q27" s="294">
        <f t="shared" si="8"/>
        <v>18509510.70100813</v>
      </c>
      <c r="R27" s="294">
        <f t="shared" si="9"/>
        <v>0</v>
      </c>
      <c r="S27" s="48">
        <f t="shared" si="10"/>
        <v>0</v>
      </c>
      <c r="T27" s="294">
        <f t="shared" si="11"/>
        <v>0</v>
      </c>
      <c r="V27" s="294">
        <f t="shared" si="12"/>
        <v>643983.92137995479</v>
      </c>
      <c r="X27" s="293">
        <v>0.98891742465094712</v>
      </c>
      <c r="Y27" s="294">
        <f t="shared" si="13"/>
        <v>636846.92104768287</v>
      </c>
    </row>
    <row r="28" spans="1:25">
      <c r="A28" s="1" t="str">
        <f>'SQ FT'!A25</f>
        <v>Palm Beach State College</v>
      </c>
      <c r="B28" s="38">
        <f>'FTE-3'!S25</f>
        <v>13026.800000000001</v>
      </c>
      <c r="C28" s="39">
        <f t="shared" si="2"/>
        <v>7.038150418934952E-2</v>
      </c>
      <c r="D28" s="38">
        <f>'FTE-3'!T25</f>
        <v>3181.2999999999997</v>
      </c>
      <c r="E28" s="39">
        <f t="shared" si="3"/>
        <v>3.663935577939683E-2</v>
      </c>
      <c r="F28" s="46" t="b">
        <f>'DCD &amp; Sm College'!T20</f>
        <v>0</v>
      </c>
      <c r="G28" s="39">
        <f t="shared" si="4"/>
        <v>0</v>
      </c>
      <c r="H28" s="46">
        <f>'AA-AS Completers'!AA27+'BACC Completers'!S29+'Industry Certs'!C24+'GED &amp; Adult'!J95+'PSAV Completers'!S29</f>
        <v>5698</v>
      </c>
      <c r="I28" s="39">
        <f t="shared" si="5"/>
        <v>5.5938975662913185E-2</v>
      </c>
      <c r="J28" s="48">
        <f t="shared" si="0"/>
        <v>4.9997792052145884E-2</v>
      </c>
      <c r="K28" s="52">
        <f t="shared" si="6"/>
        <v>2249900.6423465647</v>
      </c>
      <c r="L28" s="92">
        <f t="shared" si="1"/>
        <v>138.81334902589228</v>
      </c>
      <c r="M28" s="15">
        <f>'FTE-3'!Q25</f>
        <v>16208.1</v>
      </c>
      <c r="N28" s="2">
        <f t="shared" si="7"/>
        <v>5.9607054830944008E-2</v>
      </c>
      <c r="O28" s="2"/>
      <c r="P28" s="294">
        <f>'DCD &amp; Sm College'!F20</f>
        <v>67966511</v>
      </c>
      <c r="Q28" s="294">
        <f t="shared" si="8"/>
        <v>64667080.393065035</v>
      </c>
      <c r="R28" s="294">
        <f t="shared" si="9"/>
        <v>0</v>
      </c>
      <c r="S28" s="48">
        <f t="shared" si="10"/>
        <v>0</v>
      </c>
      <c r="T28" s="294">
        <f t="shared" si="11"/>
        <v>0</v>
      </c>
      <c r="V28" s="294">
        <f t="shared" si="12"/>
        <v>2249900.6423465647</v>
      </c>
      <c r="X28" s="293">
        <v>1.0424</v>
      </c>
      <c r="Y28" s="294">
        <f t="shared" si="13"/>
        <v>2345296.4295820589</v>
      </c>
    </row>
    <row r="29" spans="1:25">
      <c r="A29" s="1" t="str">
        <f>'SQ FT'!A26</f>
        <v>Pasco-Hernando State College</v>
      </c>
      <c r="B29" s="38">
        <f>'FTE-3'!S26</f>
        <v>3677.7</v>
      </c>
      <c r="C29" s="39">
        <f t="shared" si="2"/>
        <v>1.9869964838423151E-2</v>
      </c>
      <c r="D29" s="38">
        <f>'FTE-3'!T26</f>
        <v>2395.6</v>
      </c>
      <c r="E29" s="39">
        <f t="shared" si="3"/>
        <v>2.7590368938837286E-2</v>
      </c>
      <c r="F29" s="46" t="b">
        <f>'DCD &amp; Sm College'!T21</f>
        <v>0</v>
      </c>
      <c r="G29" s="39">
        <f t="shared" si="4"/>
        <v>0</v>
      </c>
      <c r="H29" s="46">
        <f>'AA-AS Completers'!AA28+'BACC Completers'!S30+'Industry Certs'!C25+'GED &amp; Adult'!J96+'PSAV Completers'!S30</f>
        <v>2153</v>
      </c>
      <c r="I29" s="39">
        <f t="shared" si="5"/>
        <v>2.1136646999342239E-2</v>
      </c>
      <c r="J29" s="48">
        <f t="shared" si="0"/>
        <v>2.2021946787968621E-2</v>
      </c>
      <c r="K29" s="52">
        <f t="shared" si="6"/>
        <v>990987.60545858799</v>
      </c>
      <c r="L29" s="92">
        <f t="shared" si="1"/>
        <v>163.17119283726936</v>
      </c>
      <c r="M29" s="15">
        <f>'FTE-3'!Q26</f>
        <v>6073.3</v>
      </c>
      <c r="N29" s="2">
        <f t="shared" si="7"/>
        <v>2.2335222888850158E-2</v>
      </c>
      <c r="O29" s="2"/>
      <c r="P29" s="294">
        <f>'DCD &amp; Sm College'!F21</f>
        <v>37173371</v>
      </c>
      <c r="Q29" s="294">
        <f t="shared" si="8"/>
        <v>28483157.853532568</v>
      </c>
      <c r="R29" s="294">
        <f t="shared" si="9"/>
        <v>0</v>
      </c>
      <c r="S29" s="48">
        <f t="shared" si="10"/>
        <v>0</v>
      </c>
      <c r="T29" s="294">
        <f t="shared" si="11"/>
        <v>0</v>
      </c>
      <c r="V29" s="294">
        <f t="shared" si="12"/>
        <v>990987.60545858799</v>
      </c>
      <c r="X29" s="293">
        <v>0.97957801628883356</v>
      </c>
      <c r="Y29" s="294">
        <f t="shared" si="13"/>
        <v>970749.67272194487</v>
      </c>
    </row>
    <row r="30" spans="1:25">
      <c r="A30" s="1" t="str">
        <f>'SQ FT'!A27</f>
        <v>Pensacola State College</v>
      </c>
      <c r="B30" s="38">
        <f>'FTE-3'!S27</f>
        <v>3925.2</v>
      </c>
      <c r="C30" s="39">
        <f t="shared" si="2"/>
        <v>2.1207163712042457E-2</v>
      </c>
      <c r="D30" s="38">
        <f>'FTE-3'!T27</f>
        <v>2058.0999999999995</v>
      </c>
      <c r="E30" s="39">
        <f t="shared" si="3"/>
        <v>2.3703347100108952E-2</v>
      </c>
      <c r="F30" s="46" t="b">
        <f>'DCD &amp; Sm College'!T22</f>
        <v>0</v>
      </c>
      <c r="G30" s="39">
        <f t="shared" si="4"/>
        <v>0</v>
      </c>
      <c r="H30" s="46">
        <f>'AA-AS Completers'!AA29+'BACC Completers'!S31+'Industry Certs'!C26+'GED &amp; Adult'!J97+'PSAV Completers'!S31</f>
        <v>2395</v>
      </c>
      <c r="I30" s="39">
        <f t="shared" si="5"/>
        <v>2.3512433610508438E-2</v>
      </c>
      <c r="J30" s="48">
        <f t="shared" si="0"/>
        <v>2.18273141767267E-2</v>
      </c>
      <c r="K30" s="52">
        <f t="shared" si="6"/>
        <v>982229.13795270154</v>
      </c>
      <c r="L30" s="92">
        <f t="shared" si="1"/>
        <v>164.16177326102678</v>
      </c>
      <c r="M30" s="15">
        <f>'FTE-3'!Q27</f>
        <v>5983.3</v>
      </c>
      <c r="N30" s="2">
        <f t="shared" si="7"/>
        <v>2.2004238076639909E-2</v>
      </c>
      <c r="O30" s="2"/>
      <c r="P30" s="294">
        <f>'DCD &amp; Sm College'!F22</f>
        <v>38209127</v>
      </c>
      <c r="Q30" s="294">
        <f t="shared" si="8"/>
        <v>28231420.28269811</v>
      </c>
      <c r="R30" s="294">
        <f t="shared" si="9"/>
        <v>0</v>
      </c>
      <c r="S30" s="48">
        <f t="shared" si="10"/>
        <v>0</v>
      </c>
      <c r="T30" s="294">
        <f t="shared" si="11"/>
        <v>0</v>
      </c>
      <c r="V30" s="294">
        <f t="shared" si="12"/>
        <v>982229.13795270154</v>
      </c>
      <c r="X30" s="293">
        <v>0.97326204284145634</v>
      </c>
      <c r="Y30" s="294">
        <f t="shared" si="13"/>
        <v>955966.33734224888</v>
      </c>
    </row>
    <row r="31" spans="1:25">
      <c r="A31" s="1" t="str">
        <f>'SQ FT'!A28</f>
        <v>Polk State College</v>
      </c>
      <c r="B31" s="38">
        <f>'FTE-3'!S28</f>
        <v>3336.7</v>
      </c>
      <c r="C31" s="39">
        <f t="shared" si="2"/>
        <v>1.8027601945880992E-2</v>
      </c>
      <c r="D31" s="38">
        <f>'FTE-3'!T28</f>
        <v>2136.9</v>
      </c>
      <c r="E31" s="39">
        <f t="shared" si="3"/>
        <v>2.4610894717566122E-2</v>
      </c>
      <c r="F31" s="46" t="b">
        <f>'DCD &amp; Sm College'!T23</f>
        <v>0</v>
      </c>
      <c r="G31" s="39">
        <f t="shared" si="4"/>
        <v>0</v>
      </c>
      <c r="H31" s="46">
        <f>'AA-AS Completers'!AA30+'BACC Completers'!S32+'Industry Certs'!C27+'GED &amp; Adult'!J98+'PSAV Completers'!S32</f>
        <v>2532</v>
      </c>
      <c r="I31" s="39">
        <f t="shared" si="5"/>
        <v>2.4857403716829797E-2</v>
      </c>
      <c r="J31" s="48">
        <f t="shared" si="0"/>
        <v>2.1820804938508818E-2</v>
      </c>
      <c r="K31" s="52">
        <f t="shared" si="6"/>
        <v>981936.22223289683</v>
      </c>
      <c r="L31" s="92">
        <f t="shared" si="1"/>
        <v>179.3949543687695</v>
      </c>
      <c r="M31" s="15">
        <f>'FTE-3'!Q28</f>
        <v>5473.6</v>
      </c>
      <c r="N31" s="2">
        <f t="shared" si="7"/>
        <v>2.0129760756822521E-2</v>
      </c>
      <c r="O31" s="2"/>
      <c r="P31" s="294">
        <f>'DCD &amp; Sm College'!F23</f>
        <v>38667092</v>
      </c>
      <c r="Q31" s="294">
        <f t="shared" si="8"/>
        <v>28223001.2422994</v>
      </c>
      <c r="R31" s="294">
        <f t="shared" si="9"/>
        <v>0</v>
      </c>
      <c r="S31" s="48">
        <f t="shared" si="10"/>
        <v>0</v>
      </c>
      <c r="T31" s="294">
        <f t="shared" si="11"/>
        <v>0</v>
      </c>
      <c r="V31" s="294">
        <f t="shared" si="12"/>
        <v>981936.22223289683</v>
      </c>
      <c r="X31" s="293">
        <v>0.96830000000000005</v>
      </c>
      <c r="Y31" s="294">
        <f t="shared" si="13"/>
        <v>950808.84398811404</v>
      </c>
    </row>
    <row r="32" spans="1:25">
      <c r="A32" s="1" t="str">
        <f>'SQ FT'!A29</f>
        <v>St. Johns River State College</v>
      </c>
      <c r="B32" s="38">
        <f>'FTE-3'!S29</f>
        <v>2866.9</v>
      </c>
      <c r="C32" s="39">
        <f t="shared" si="2"/>
        <v>1.5489355356683616E-2</v>
      </c>
      <c r="D32" s="38">
        <f>'FTE-3'!T29</f>
        <v>1173.4000000000001</v>
      </c>
      <c r="E32" s="39">
        <f t="shared" si="3"/>
        <v>1.3514167186855766E-2</v>
      </c>
      <c r="F32" s="46">
        <f>'DCD &amp; Sm College'!T24</f>
        <v>139.56666666666661</v>
      </c>
      <c r="G32" s="39">
        <f t="shared" si="4"/>
        <v>7.3007210050479027E-3</v>
      </c>
      <c r="H32" s="46">
        <f>'AA-AS Completers'!AA31+'BACC Completers'!S33+'Industry Certs'!C28+'GED &amp; Adult'!J99+'PSAV Completers'!S33</f>
        <v>1499</v>
      </c>
      <c r="I32" s="39">
        <f t="shared" si="5"/>
        <v>1.4716132769165825E-2</v>
      </c>
      <c r="J32" s="48">
        <f t="shared" si="0"/>
        <v>1.4117979874030854E-2</v>
      </c>
      <c r="K32" s="52">
        <f t="shared" si="6"/>
        <v>635309.09433138848</v>
      </c>
      <c r="L32" s="92">
        <f t="shared" si="1"/>
        <v>157.24304985555241</v>
      </c>
      <c r="M32" s="15">
        <f>'FTE-3'!Q29</f>
        <v>4040.3</v>
      </c>
      <c r="N32" s="2">
        <f t="shared" si="7"/>
        <v>1.4858643741923055E-2</v>
      </c>
      <c r="O32" s="2"/>
      <c r="P32" s="294">
        <f>'DCD &amp; Sm College'!F24</f>
        <v>25013520</v>
      </c>
      <c r="Q32" s="294">
        <f t="shared" si="8"/>
        <v>18260177.140411206</v>
      </c>
      <c r="R32" s="294">
        <f t="shared" si="9"/>
        <v>0</v>
      </c>
      <c r="S32" s="48">
        <f t="shared" si="10"/>
        <v>0</v>
      </c>
      <c r="T32" s="294">
        <f t="shared" si="11"/>
        <v>0</v>
      </c>
      <c r="V32" s="294">
        <f t="shared" si="12"/>
        <v>635309.09433138848</v>
      </c>
      <c r="X32" s="293">
        <v>0.99273073938337641</v>
      </c>
      <c r="Y32" s="294">
        <f t="shared" si="13"/>
        <v>630690.8669525825</v>
      </c>
    </row>
    <row r="33" spans="1:25">
      <c r="A33" s="1" t="str">
        <f>'SQ FT'!A30</f>
        <v>St. Petersburg College</v>
      </c>
      <c r="B33" s="38">
        <f>'FTE-3'!S30</f>
        <v>8327.2000000000007</v>
      </c>
      <c r="C33" s="39">
        <f t="shared" si="2"/>
        <v>4.4990393779404864E-2</v>
      </c>
      <c r="D33" s="38">
        <f>'FTE-3'!T30</f>
        <v>6984.1000000000013</v>
      </c>
      <c r="E33" s="39">
        <f t="shared" si="3"/>
        <v>8.0436590292926005E-2</v>
      </c>
      <c r="F33" s="46" t="b">
        <f>'DCD &amp; Sm College'!T25</f>
        <v>0</v>
      </c>
      <c r="G33" s="39">
        <f t="shared" si="4"/>
        <v>0</v>
      </c>
      <c r="H33" s="46">
        <f>'AA-AS Completers'!AA32+'BACC Completers'!S34+'Industry Certs'!C29+'GED &amp; Adult'!J100+'PSAV Completers'!S34</f>
        <v>6123</v>
      </c>
      <c r="I33" s="39">
        <f t="shared" si="5"/>
        <v>6.0111328182523245E-2</v>
      </c>
      <c r="J33" s="48">
        <f t="shared" si="0"/>
        <v>6.043936991125845E-2</v>
      </c>
      <c r="K33" s="52">
        <f t="shared" si="6"/>
        <v>2719771.6460066303</v>
      </c>
      <c r="L33" s="92">
        <f t="shared" si="1"/>
        <v>177.63166066935077</v>
      </c>
      <c r="M33" s="15">
        <f>'FTE-3'!Q30</f>
        <v>15311.3</v>
      </c>
      <c r="N33" s="2">
        <f t="shared" si="7"/>
        <v>5.6308975057720083E-2</v>
      </c>
      <c r="O33" s="2"/>
      <c r="P33" s="294">
        <f>'DCD &amp; Sm College'!F25</f>
        <v>78136883</v>
      </c>
      <c r="Q33" s="294">
        <f t="shared" si="8"/>
        <v>78172203.862146303</v>
      </c>
      <c r="R33" s="294">
        <f t="shared" si="9"/>
        <v>35320.862146303058</v>
      </c>
      <c r="S33" s="48">
        <f t="shared" si="10"/>
        <v>3.7134258665806911E-4</v>
      </c>
      <c r="T33" s="294">
        <f t="shared" si="11"/>
        <v>5570.138799871037</v>
      </c>
      <c r="V33" s="294">
        <f t="shared" si="12"/>
        <v>2725341.7848065011</v>
      </c>
      <c r="X33" s="293">
        <v>0.99860000000000004</v>
      </c>
      <c r="Y33" s="294">
        <f t="shared" si="13"/>
        <v>2721526.3063077722</v>
      </c>
    </row>
    <row r="34" spans="1:25">
      <c r="A34" s="1" t="str">
        <f>'SQ FT'!A31</f>
        <v>Santa Fe College</v>
      </c>
      <c r="B34" s="38">
        <f>'FTE-3'!S31</f>
        <v>6220.9000000000005</v>
      </c>
      <c r="C34" s="39">
        <f t="shared" si="2"/>
        <v>3.3610426153124665E-2</v>
      </c>
      <c r="D34" s="38">
        <f>'FTE-3'!T31</f>
        <v>3331</v>
      </c>
      <c r="E34" s="39">
        <f t="shared" si="3"/>
        <v>3.8363465910530553E-2</v>
      </c>
      <c r="F34" s="46" t="b">
        <f>'DCD &amp; Sm College'!T26</f>
        <v>0</v>
      </c>
      <c r="G34" s="39">
        <f t="shared" si="4"/>
        <v>0</v>
      </c>
      <c r="H34" s="46">
        <f>'AA-AS Completers'!AA33+'BACC Completers'!S35+'Industry Certs'!C30+'GED &amp; Adult'!J101+'PSAV Completers'!S35</f>
        <v>3463</v>
      </c>
      <c r="I34" s="39">
        <f t="shared" si="5"/>
        <v>3.3997310059787358E-2</v>
      </c>
      <c r="J34" s="48">
        <f t="shared" si="0"/>
        <v>3.3728878127892437E-2</v>
      </c>
      <c r="K34" s="52">
        <f t="shared" si="6"/>
        <v>1517799.5157551595</v>
      </c>
      <c r="L34" s="92">
        <f t="shared" si="1"/>
        <v>158.90027279966912</v>
      </c>
      <c r="M34" s="15">
        <f>'FTE-3'!Q31</f>
        <v>9551.9</v>
      </c>
      <c r="N34" s="2">
        <f t="shared" si="7"/>
        <v>3.5128153641678789E-2</v>
      </c>
      <c r="O34" s="2"/>
      <c r="P34" s="294">
        <f>'DCD &amp; Sm College'!F26</f>
        <v>44452602</v>
      </c>
      <c r="Q34" s="294">
        <f t="shared" si="8"/>
        <v>43624887.898838706</v>
      </c>
      <c r="R34" s="294">
        <f t="shared" si="9"/>
        <v>0</v>
      </c>
      <c r="S34" s="48">
        <f t="shared" si="10"/>
        <v>0</v>
      </c>
      <c r="T34" s="294">
        <f t="shared" si="11"/>
        <v>0</v>
      </c>
      <c r="V34" s="294">
        <f t="shared" si="12"/>
        <v>1517799.5157551595</v>
      </c>
      <c r="X34" s="293">
        <v>0.97785357241123361</v>
      </c>
      <c r="Y34" s="294">
        <f t="shared" si="13"/>
        <v>1484185.6786852232</v>
      </c>
    </row>
    <row r="35" spans="1:25">
      <c r="A35" s="1" t="str">
        <f>'SQ FT'!A32</f>
        <v>Seminole State College of Florida</v>
      </c>
      <c r="B35" s="38">
        <f>'FTE-3'!S32</f>
        <v>6176</v>
      </c>
      <c r="C35" s="39">
        <f t="shared" si="2"/>
        <v>3.3367839367567063E-2</v>
      </c>
      <c r="D35" s="38">
        <f>'FTE-3'!T32</f>
        <v>4716.8999999999996</v>
      </c>
      <c r="E35" s="39">
        <f t="shared" si="3"/>
        <v>5.4325017218067116E-2</v>
      </c>
      <c r="F35" s="46" t="b">
        <f>'DCD &amp; Sm College'!T27</f>
        <v>0</v>
      </c>
      <c r="G35" s="39">
        <f t="shared" si="4"/>
        <v>0</v>
      </c>
      <c r="H35" s="46">
        <f>'AA-AS Completers'!AA34+'BACC Completers'!S36+'Industry Certs'!C31+'GED &amp; Adult'!J102+'PSAV Completers'!S36</f>
        <v>4244</v>
      </c>
      <c r="I35" s="39">
        <f t="shared" si="5"/>
        <v>4.166462139582372E-2</v>
      </c>
      <c r="J35" s="48">
        <f t="shared" si="0"/>
        <v>4.1938333356753552E-2</v>
      </c>
      <c r="K35" s="52">
        <f t="shared" si="6"/>
        <v>1887225.0010539098</v>
      </c>
      <c r="L35" s="92">
        <f t="shared" si="1"/>
        <v>173.2527610694957</v>
      </c>
      <c r="M35" s="15">
        <f>'FTE-3'!Q32</f>
        <v>10892.9</v>
      </c>
      <c r="N35" s="2">
        <f t="shared" si="7"/>
        <v>4.0059827343611527E-2</v>
      </c>
      <c r="O35" s="2"/>
      <c r="P35" s="294">
        <f>'DCD &amp; Sm College'!F27</f>
        <v>46570934</v>
      </c>
      <c r="Q35" s="294">
        <f t="shared" si="8"/>
        <v>54242986.808373347</v>
      </c>
      <c r="R35" s="294">
        <f t="shared" si="9"/>
        <v>7672052.8083733469</v>
      </c>
      <c r="S35" s="48">
        <f t="shared" si="10"/>
        <v>8.0659410946367721E-2</v>
      </c>
      <c r="T35" s="294">
        <f t="shared" si="11"/>
        <v>1209891.1641955159</v>
      </c>
      <c r="V35" s="294">
        <f t="shared" si="12"/>
        <v>3097116.1652494259</v>
      </c>
      <c r="X35" s="293">
        <v>0.995</v>
      </c>
      <c r="Y35" s="294">
        <f t="shared" si="13"/>
        <v>3081630.5844231788</v>
      </c>
    </row>
    <row r="36" spans="1:25">
      <c r="A36" s="1" t="str">
        <f>'SQ FT'!A33</f>
        <v>South Florida State College</v>
      </c>
      <c r="B36" s="38">
        <f>'FTE-3'!S33</f>
        <v>1490.5</v>
      </c>
      <c r="C36" s="39">
        <f t="shared" si="2"/>
        <v>8.0529087722407237E-3</v>
      </c>
      <c r="D36" s="38">
        <f>'FTE-3'!T33</f>
        <v>794.40000000000009</v>
      </c>
      <c r="E36" s="39">
        <f t="shared" si="3"/>
        <v>9.1491856257356584E-3</v>
      </c>
      <c r="F36" s="46">
        <f>'DCD &amp; Sm College'!T28</f>
        <v>2174.6000000000004</v>
      </c>
      <c r="G36" s="39">
        <f t="shared" si="4"/>
        <v>0.11375314949302971</v>
      </c>
      <c r="H36" s="46">
        <f>'AA-AS Completers'!AA35+'BACC Completers'!S37+'Industry Certs'!C32+'GED &amp; Adult'!J103+'PSAV Completers'!S37</f>
        <v>814</v>
      </c>
      <c r="I36" s="39">
        <f t="shared" si="5"/>
        <v>7.9912822375590269E-3</v>
      </c>
      <c r="J36" s="48">
        <f t="shared" si="0"/>
        <v>1.3700048419864806E-2</v>
      </c>
      <c r="K36" s="52">
        <f t="shared" si="6"/>
        <v>616502.17889391619</v>
      </c>
      <c r="L36" s="92">
        <f t="shared" si="1"/>
        <v>269.81582515379938</v>
      </c>
      <c r="M36" s="15">
        <f>'FTE-3'!Q33</f>
        <v>2284.9</v>
      </c>
      <c r="N36" s="2">
        <f t="shared" si="7"/>
        <v>8.4029688602133487E-3</v>
      </c>
      <c r="O36" s="2"/>
      <c r="P36" s="294">
        <f>'DCD &amp; Sm College'!F28</f>
        <v>20236789</v>
      </c>
      <c r="Q36" s="294">
        <f t="shared" si="8"/>
        <v>17719625.131291308</v>
      </c>
      <c r="R36" s="294">
        <f t="shared" si="9"/>
        <v>0</v>
      </c>
      <c r="S36" s="48">
        <f t="shared" si="10"/>
        <v>0</v>
      </c>
      <c r="T36" s="294">
        <f t="shared" si="11"/>
        <v>0</v>
      </c>
      <c r="V36" s="294">
        <f t="shared" si="12"/>
        <v>616502.17889391619</v>
      </c>
      <c r="X36" s="293">
        <v>0.96289056920645733</v>
      </c>
      <c r="Y36" s="294">
        <f t="shared" si="13"/>
        <v>593624.13395218411</v>
      </c>
    </row>
    <row r="37" spans="1:25">
      <c r="A37" s="1" t="str">
        <f>'SQ FT'!A34</f>
        <v>Tallahassee Community College</v>
      </c>
      <c r="B37" s="38">
        <f>'FTE-3'!S34</f>
        <v>7343.3</v>
      </c>
      <c r="C37" s="39">
        <f t="shared" si="2"/>
        <v>3.9674555509691581E-2</v>
      </c>
      <c r="D37" s="38">
        <f>'FTE-3'!T34</f>
        <v>1700.4</v>
      </c>
      <c r="E37" s="39">
        <f t="shared" si="3"/>
        <v>1.9583679806144148E-2</v>
      </c>
      <c r="F37" s="46" t="b">
        <f>'DCD &amp; Sm College'!T29</f>
        <v>0</v>
      </c>
      <c r="G37" s="39">
        <f t="shared" si="4"/>
        <v>0</v>
      </c>
      <c r="H37" s="46">
        <f>'AA-AS Completers'!AA36+'BACC Completers'!S38+'Industry Certs'!C33+'GED &amp; Adult'!J104+'PSAV Completers'!S38</f>
        <v>3408</v>
      </c>
      <c r="I37" s="39">
        <f t="shared" si="5"/>
        <v>3.3457358557249586E-2</v>
      </c>
      <c r="J37" s="48">
        <f t="shared" si="0"/>
        <v>2.8483002304610702E-2</v>
      </c>
      <c r="K37" s="52">
        <f t="shared" si="6"/>
        <v>1281735.1037074816</v>
      </c>
      <c r="L37" s="92">
        <f t="shared" si="1"/>
        <v>141.72684893433899</v>
      </c>
      <c r="M37" s="15">
        <f>'FTE-3'!Q34</f>
        <v>9043.7000000000007</v>
      </c>
      <c r="N37" s="2">
        <f t="shared" si="7"/>
        <v>3.3259192735398249E-2</v>
      </c>
      <c r="O37" s="2"/>
      <c r="P37" s="294">
        <f>'DCD &amp; Sm College'!F29</f>
        <v>34795994</v>
      </c>
      <c r="Q37" s="294">
        <f t="shared" si="8"/>
        <v>36839878.807989538</v>
      </c>
      <c r="R37" s="294">
        <f t="shared" si="9"/>
        <v>2043884.8079895377</v>
      </c>
      <c r="S37" s="48">
        <f t="shared" si="10"/>
        <v>2.1488192113946075E-2</v>
      </c>
      <c r="T37" s="294">
        <f t="shared" si="11"/>
        <v>322322.88170919113</v>
      </c>
      <c r="V37" s="294">
        <f t="shared" si="12"/>
        <v>1604057.9854166727</v>
      </c>
      <c r="X37" s="293">
        <v>0.9673261915010225</v>
      </c>
      <c r="Y37" s="294">
        <f t="shared" si="13"/>
        <v>1551647.3019799127</v>
      </c>
    </row>
    <row r="38" spans="1:25" ht="15" thickBot="1">
      <c r="A38" s="17" t="str">
        <f>'SQ FT'!A35</f>
        <v>Valencia College</v>
      </c>
      <c r="B38" s="38">
        <f>'FTE-3'!S35</f>
        <v>20653.2</v>
      </c>
      <c r="C38" s="39">
        <f t="shared" si="2"/>
        <v>0.11158559909751231</v>
      </c>
      <c r="D38" s="38">
        <f>'FTE-3'!T35</f>
        <v>9777.1999999999989</v>
      </c>
      <c r="E38" s="45">
        <f t="shared" si="3"/>
        <v>0.1126050071751544</v>
      </c>
      <c r="F38" s="46" t="b">
        <f>'DCD &amp; Sm College'!T30</f>
        <v>0</v>
      </c>
      <c r="G38" s="45">
        <f t="shared" si="4"/>
        <v>0</v>
      </c>
      <c r="H38" s="46">
        <f>'AA-AS Completers'!AA37+'BACC Completers'!S39+'Industry Certs'!C34+'GED &amp; Adult'!J105+'PSAV Completers'!S39</f>
        <v>10497</v>
      </c>
      <c r="I38" s="45">
        <f t="shared" si="5"/>
        <v>0.10305219858434533</v>
      </c>
      <c r="J38" s="48">
        <f t="shared" si="0"/>
        <v>0.10337642179020298</v>
      </c>
      <c r="K38" s="53">
        <f t="shared" si="6"/>
        <v>4651938.9805591339</v>
      </c>
      <c r="L38" s="92">
        <f t="shared" si="1"/>
        <v>152.87143713389025</v>
      </c>
      <c r="M38" s="15">
        <f>'FTE-3'!Q35</f>
        <v>30430.400000000001</v>
      </c>
      <c r="N38" s="2">
        <f t="shared" si="7"/>
        <v>0.11191111366092008</v>
      </c>
      <c r="O38" s="2"/>
      <c r="P38" s="294">
        <f>'DCD &amp; Sm College'!F30</f>
        <v>95201363</v>
      </c>
      <c r="Q38" s="294">
        <f t="shared" si="8"/>
        <v>133706931.93175791</v>
      </c>
      <c r="R38" s="294">
        <f t="shared" si="9"/>
        <v>38505568.931757912</v>
      </c>
      <c r="S38" s="315">
        <f t="shared" si="10"/>
        <v>0.40482470412620375</v>
      </c>
      <c r="T38" s="318">
        <f t="shared" si="11"/>
        <v>6072370.5618930561</v>
      </c>
      <c r="V38" s="294">
        <f t="shared" si="12"/>
        <v>10724309.54245219</v>
      </c>
      <c r="X38" s="293">
        <v>1.0033449924908819</v>
      </c>
      <c r="Y38" s="294">
        <f t="shared" si="13"/>
        <v>10760182.277341586</v>
      </c>
    </row>
    <row r="39" spans="1:25" ht="15" thickBot="1">
      <c r="A39" s="37" t="s">
        <v>30</v>
      </c>
      <c r="B39" s="40">
        <f t="shared" ref="B39:J39" si="14">SUM(B11:B38)</f>
        <v>185088.40000000002</v>
      </c>
      <c r="C39" s="41">
        <f t="shared" si="14"/>
        <v>1</v>
      </c>
      <c r="D39" s="42">
        <f t="shared" si="14"/>
        <v>86827.39999999998</v>
      </c>
      <c r="E39" s="43">
        <f t="shared" si="14"/>
        <v>1.0000000000000002</v>
      </c>
      <c r="F39" s="50">
        <f t="shared" si="14"/>
        <v>19116.833333333336</v>
      </c>
      <c r="G39" s="41">
        <f t="shared" si="14"/>
        <v>0.99999999999999989</v>
      </c>
      <c r="H39" s="44">
        <f t="shared" si="14"/>
        <v>101861</v>
      </c>
      <c r="I39" s="41">
        <f t="shared" si="14"/>
        <v>1</v>
      </c>
      <c r="J39" s="49">
        <f t="shared" si="14"/>
        <v>1.0000000000000002</v>
      </c>
      <c r="K39" s="53">
        <f>SUM(K11:K38)</f>
        <v>45000000</v>
      </c>
      <c r="L39" s="93">
        <f t="shared" si="1"/>
        <v>165.49240610512524</v>
      </c>
      <c r="M39" s="15">
        <f>SUM(M11:M38)</f>
        <v>271915.79999999993</v>
      </c>
      <c r="N39" s="2">
        <f t="shared" si="7"/>
        <v>1</v>
      </c>
      <c r="O39" s="2"/>
      <c r="P39" s="295">
        <f>SUM(P11:P38)</f>
        <v>1293398723</v>
      </c>
      <c r="Q39" s="295">
        <f>SUM(Q11:Q38)</f>
        <v>1293398723.0000002</v>
      </c>
      <c r="R39" s="295">
        <f>SUM(R11:R38)</f>
        <v>95116648.117783427</v>
      </c>
      <c r="S39" s="316">
        <f>SUM(S11:S38)</f>
        <v>1</v>
      </c>
      <c r="T39" s="295">
        <f>SUM(T11:T38)</f>
        <v>15000000</v>
      </c>
      <c r="V39" s="295">
        <f>SUM(V11:V38)</f>
        <v>59999999.999999985</v>
      </c>
      <c r="X39" s="93"/>
      <c r="Y39" s="295">
        <f>SUM(Y11:Y38)</f>
        <v>59817108.21695824</v>
      </c>
    </row>
    <row r="41" spans="1:25" ht="18">
      <c r="A41" s="97" t="s">
        <v>52</v>
      </c>
      <c r="Y41" s="296"/>
    </row>
    <row r="42" spans="1:25" ht="18">
      <c r="A42" s="95" t="s">
        <v>189</v>
      </c>
    </row>
    <row r="43" spans="1:25" ht="18">
      <c r="A43" s="96" t="s">
        <v>190</v>
      </c>
    </row>
    <row r="44" spans="1:25" ht="18">
      <c r="A44" s="96" t="s">
        <v>164</v>
      </c>
    </row>
    <row r="45" spans="1:25" ht="18">
      <c r="A45" s="268" t="s">
        <v>372</v>
      </c>
      <c r="B45" s="267"/>
      <c r="C45" s="267"/>
      <c r="D45" s="267"/>
      <c r="E45" s="267"/>
      <c r="F45" s="267"/>
      <c r="G45" s="267"/>
    </row>
    <row r="46" spans="1:25" ht="18">
      <c r="A46" s="268" t="s">
        <v>322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  <c r="M46" s="267"/>
      <c r="N46" s="267"/>
      <c r="O46" s="267"/>
      <c r="P46" s="267"/>
      <c r="Q46" s="267"/>
      <c r="R46" s="267"/>
      <c r="S46" s="267"/>
      <c r="T46" s="267"/>
      <c r="U46" s="267"/>
      <c r="V46" s="267"/>
      <c r="W46" s="267"/>
      <c r="X46" s="267"/>
    </row>
    <row r="47" spans="1:25" ht="18">
      <c r="A47" s="96" t="s">
        <v>188</v>
      </c>
    </row>
    <row r="48" spans="1:25" ht="18">
      <c r="A48" s="268" t="s">
        <v>373</v>
      </c>
      <c r="B48" s="267"/>
      <c r="C48" s="267"/>
      <c r="D48" s="267"/>
      <c r="E48" s="267"/>
      <c r="F48" s="267"/>
      <c r="G48" s="267"/>
      <c r="H48" s="267"/>
      <c r="I48" s="267"/>
      <c r="J48" s="267"/>
    </row>
    <row r="49" spans="1:10" ht="18">
      <c r="A49" s="268" t="s">
        <v>382</v>
      </c>
      <c r="B49" s="267"/>
      <c r="C49" s="267"/>
      <c r="D49" s="267"/>
      <c r="E49" s="267"/>
      <c r="F49" s="267"/>
      <c r="G49" s="267"/>
      <c r="H49" s="267"/>
      <c r="I49" s="267"/>
      <c r="J49" s="267"/>
    </row>
    <row r="50" spans="1:10" ht="18">
      <c r="A50" s="268" t="s">
        <v>381</v>
      </c>
      <c r="B50" s="267"/>
      <c r="C50" s="267"/>
      <c r="D50" s="267"/>
      <c r="E50" s="267"/>
      <c r="F50" s="267"/>
      <c r="G50" s="267"/>
      <c r="H50" s="267"/>
      <c r="I50" s="267"/>
      <c r="J50" s="267"/>
    </row>
  </sheetData>
  <mergeCells count="17">
    <mergeCell ref="F8:G8"/>
    <mergeCell ref="H9:I10"/>
    <mergeCell ref="H8:I8"/>
    <mergeCell ref="T7:T9"/>
    <mergeCell ref="V7:V9"/>
    <mergeCell ref="J9:J10"/>
    <mergeCell ref="K7:K9"/>
    <mergeCell ref="F7:G7"/>
    <mergeCell ref="H7:I7"/>
    <mergeCell ref="F9:G10"/>
    <mergeCell ref="A8:A10"/>
    <mergeCell ref="B9:C10"/>
    <mergeCell ref="B8:C8"/>
    <mergeCell ref="B7:C7"/>
    <mergeCell ref="D8:E8"/>
    <mergeCell ref="D9:E10"/>
    <mergeCell ref="D7:E7"/>
  </mergeCells>
  <pageMargins left="0.7" right="0.7" top="0.75" bottom="0.75" header="0.3" footer="0.3"/>
  <pageSetup scale="66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opLeftCell="A3" workbookViewId="0">
      <selection activeCell="C7" sqref="C7:C34"/>
    </sheetView>
  </sheetViews>
  <sheetFormatPr defaultColWidth="8.88671875" defaultRowHeight="14.4"/>
  <cols>
    <col min="1" max="1" width="5.6640625" style="228" customWidth="1"/>
    <col min="2" max="2" width="43.109375" style="228" bestFit="1" customWidth="1"/>
    <col min="3" max="3" width="15" style="228" customWidth="1"/>
    <col min="4" max="16384" width="8.88671875" style="228"/>
  </cols>
  <sheetData>
    <row r="1" spans="1:3" ht="18" customHeight="1">
      <c r="A1" s="260" t="s">
        <v>288</v>
      </c>
      <c r="B1" s="260"/>
      <c r="C1" s="229"/>
    </row>
    <row r="2" spans="1:3" ht="18.75" customHeight="1">
      <c r="A2" s="260" t="s">
        <v>289</v>
      </c>
      <c r="B2" s="260"/>
    </row>
    <row r="3" spans="1:3" ht="18.75" customHeight="1">
      <c r="A3" s="229"/>
      <c r="B3" s="229"/>
    </row>
    <row r="4" spans="1:3">
      <c r="C4" s="246"/>
    </row>
    <row r="5" spans="1:3" ht="15" thickBot="1">
      <c r="C5" s="253"/>
    </row>
    <row r="6" spans="1:3" ht="18.600000000000001" thickBot="1">
      <c r="A6" s="230" t="s">
        <v>290</v>
      </c>
      <c r="B6" s="231" t="s">
        <v>291</v>
      </c>
      <c r="C6" s="231" t="s">
        <v>299</v>
      </c>
    </row>
    <row r="7" spans="1:3" ht="15.6">
      <c r="A7" s="232">
        <v>1</v>
      </c>
      <c r="B7" s="233" t="s">
        <v>71</v>
      </c>
      <c r="C7" s="234">
        <v>395</v>
      </c>
    </row>
    <row r="8" spans="1:3" ht="15.6">
      <c r="A8" s="235">
        <v>2</v>
      </c>
      <c r="B8" s="236" t="s">
        <v>72</v>
      </c>
      <c r="C8" s="237">
        <v>1108</v>
      </c>
    </row>
    <row r="9" spans="1:3" ht="15.6">
      <c r="A9" s="235">
        <v>3</v>
      </c>
      <c r="B9" s="236" t="s">
        <v>73</v>
      </c>
      <c r="C9" s="237">
        <v>364</v>
      </c>
    </row>
    <row r="10" spans="1:3" ht="15.6">
      <c r="A10" s="235">
        <v>4</v>
      </c>
      <c r="B10" s="236" t="s">
        <v>74</v>
      </c>
      <c r="C10" s="237">
        <v>202</v>
      </c>
    </row>
    <row r="11" spans="1:3" ht="15.6">
      <c r="A11" s="235">
        <v>5</v>
      </c>
      <c r="B11" s="236" t="s">
        <v>75</v>
      </c>
      <c r="C11" s="237">
        <v>581</v>
      </c>
    </row>
    <row r="12" spans="1:3" ht="15.6">
      <c r="A12" s="235">
        <v>6</v>
      </c>
      <c r="B12" s="236" t="s">
        <v>76</v>
      </c>
      <c r="C12" s="237">
        <v>313</v>
      </c>
    </row>
    <row r="13" spans="1:3" ht="15.6">
      <c r="A13" s="235">
        <v>7</v>
      </c>
      <c r="B13" s="236" t="s">
        <v>77</v>
      </c>
      <c r="C13" s="237">
        <v>701</v>
      </c>
    </row>
    <row r="14" spans="1:3" ht="15.6">
      <c r="A14" s="235">
        <v>8</v>
      </c>
      <c r="B14" s="236" t="s">
        <v>292</v>
      </c>
      <c r="C14" s="237">
        <v>87</v>
      </c>
    </row>
    <row r="15" spans="1:3" ht="15.6">
      <c r="A15" s="235">
        <v>9</v>
      </c>
      <c r="B15" s="236" t="s">
        <v>79</v>
      </c>
      <c r="C15" s="237">
        <v>327</v>
      </c>
    </row>
    <row r="16" spans="1:3" ht="15.6">
      <c r="A16" s="235">
        <v>10</v>
      </c>
      <c r="B16" s="236" t="s">
        <v>80</v>
      </c>
      <c r="C16" s="237">
        <v>901</v>
      </c>
    </row>
    <row r="17" spans="1:3" ht="15.6">
      <c r="A17" s="235">
        <v>11</v>
      </c>
      <c r="B17" s="236" t="s">
        <v>81</v>
      </c>
      <c r="C17" s="237">
        <v>705</v>
      </c>
    </row>
    <row r="18" spans="1:3" ht="15.6">
      <c r="A18" s="235">
        <v>12</v>
      </c>
      <c r="B18" s="236" t="s">
        <v>82</v>
      </c>
      <c r="C18" s="237">
        <v>191</v>
      </c>
    </row>
    <row r="19" spans="1:3" ht="15.6">
      <c r="A19" s="235">
        <v>13</v>
      </c>
      <c r="B19" s="236" t="s">
        <v>83</v>
      </c>
      <c r="C19" s="237">
        <v>42</v>
      </c>
    </row>
    <row r="20" spans="1:3" ht="15.6">
      <c r="A20" s="235">
        <v>14</v>
      </c>
      <c r="B20" s="236" t="s">
        <v>84</v>
      </c>
      <c r="C20" s="237">
        <v>177</v>
      </c>
    </row>
    <row r="21" spans="1:3" ht="15.6">
      <c r="A21" s="235">
        <v>15</v>
      </c>
      <c r="B21" s="236" t="s">
        <v>85</v>
      </c>
      <c r="C21" s="237">
        <v>1568</v>
      </c>
    </row>
    <row r="22" spans="1:3" ht="15.6">
      <c r="A22" s="235">
        <v>16</v>
      </c>
      <c r="B22" s="236" t="s">
        <v>86</v>
      </c>
      <c r="C22" s="237">
        <v>99</v>
      </c>
    </row>
    <row r="23" spans="1:3" ht="15.6">
      <c r="A23" s="235">
        <v>17</v>
      </c>
      <c r="B23" s="236" t="s">
        <v>87</v>
      </c>
      <c r="C23" s="237">
        <v>257</v>
      </c>
    </row>
    <row r="24" spans="1:3" ht="15.6">
      <c r="A24" s="235">
        <v>18</v>
      </c>
      <c r="B24" s="236" t="s">
        <v>88</v>
      </c>
      <c r="C24" s="237">
        <v>351</v>
      </c>
    </row>
    <row r="25" spans="1:3" ht="15.6">
      <c r="A25" s="235">
        <v>19</v>
      </c>
      <c r="B25" s="236" t="s">
        <v>89</v>
      </c>
      <c r="C25" s="237">
        <v>347</v>
      </c>
    </row>
    <row r="26" spans="1:3" ht="15.6">
      <c r="A26" s="235">
        <v>20</v>
      </c>
      <c r="B26" s="236" t="s">
        <v>90</v>
      </c>
      <c r="C26" s="237">
        <v>286</v>
      </c>
    </row>
    <row r="27" spans="1:3" ht="15.6">
      <c r="A27" s="235">
        <v>21</v>
      </c>
      <c r="B27" s="236" t="s">
        <v>91</v>
      </c>
      <c r="C27" s="237">
        <v>293</v>
      </c>
    </row>
    <row r="28" spans="1:3" ht="15.6">
      <c r="A28" s="235">
        <v>22</v>
      </c>
      <c r="B28" s="236" t="s">
        <v>293</v>
      </c>
      <c r="C28" s="237">
        <v>229</v>
      </c>
    </row>
    <row r="29" spans="1:3" ht="15.6">
      <c r="A29" s="235">
        <v>23</v>
      </c>
      <c r="B29" s="236" t="s">
        <v>93</v>
      </c>
      <c r="C29" s="237">
        <v>729</v>
      </c>
    </row>
    <row r="30" spans="1:3" ht="15.6">
      <c r="A30" s="235">
        <v>24</v>
      </c>
      <c r="B30" s="236" t="s">
        <v>94</v>
      </c>
      <c r="C30" s="237">
        <v>470</v>
      </c>
    </row>
    <row r="31" spans="1:3" ht="15.6">
      <c r="A31" s="235">
        <v>25</v>
      </c>
      <c r="B31" s="236" t="s">
        <v>95</v>
      </c>
      <c r="C31" s="237">
        <v>577</v>
      </c>
    </row>
    <row r="32" spans="1:3" ht="15.6">
      <c r="A32" s="235">
        <v>26</v>
      </c>
      <c r="B32" s="236" t="s">
        <v>96</v>
      </c>
      <c r="C32" s="237">
        <v>173</v>
      </c>
    </row>
    <row r="33" spans="1:3" ht="15.6">
      <c r="A33" s="235">
        <v>27</v>
      </c>
      <c r="B33" s="236" t="s">
        <v>97</v>
      </c>
      <c r="C33" s="237">
        <v>486</v>
      </c>
    </row>
    <row r="34" spans="1:3" ht="16.2" thickBot="1">
      <c r="A34" s="238">
        <v>28</v>
      </c>
      <c r="B34" s="239" t="s">
        <v>98</v>
      </c>
      <c r="C34" s="240">
        <v>635</v>
      </c>
    </row>
    <row r="35" spans="1:3" ht="18.600000000000001" thickBot="1">
      <c r="A35" s="241"/>
      <c r="B35" s="242" t="s">
        <v>294</v>
      </c>
      <c r="C35" s="243">
        <f t="shared" ref="C35" si="0">SUM(C7:C34)</f>
        <v>12594</v>
      </c>
    </row>
    <row r="36" spans="1:3" ht="16.2" thickBot="1">
      <c r="A36" s="244"/>
      <c r="B36" s="244"/>
    </row>
    <row r="37" spans="1:3" ht="16.2" thickBot="1">
      <c r="A37" s="447" t="s">
        <v>295</v>
      </c>
      <c r="B37" s="448"/>
      <c r="C37" s="251">
        <v>14000000</v>
      </c>
    </row>
    <row r="38" spans="1:3" ht="16.2" thickBot="1">
      <c r="A38" s="244"/>
      <c r="B38" s="244"/>
    </row>
    <row r="39" spans="1:3" ht="16.2" thickBot="1">
      <c r="A39" s="449" t="s">
        <v>296</v>
      </c>
      <c r="B39" s="450"/>
      <c r="C39" s="245">
        <v>1000</v>
      </c>
    </row>
    <row r="40" spans="1:3" ht="15.6">
      <c r="A40" s="247"/>
      <c r="B40" s="247"/>
      <c r="C40" s="252" t="s">
        <v>300</v>
      </c>
    </row>
    <row r="41" spans="1:3" ht="14.4" customHeight="1">
      <c r="A41" s="451" t="s">
        <v>297</v>
      </c>
      <c r="B41" s="451"/>
      <c r="C41" s="248" t="s">
        <v>300</v>
      </c>
    </row>
    <row r="42" spans="1:3">
      <c r="A42" s="249" t="s">
        <v>298</v>
      </c>
    </row>
    <row r="46" spans="1:3">
      <c r="C46" s="250"/>
    </row>
  </sheetData>
  <mergeCells count="3">
    <mergeCell ref="A37:B37"/>
    <mergeCell ref="A39:B39"/>
    <mergeCell ref="A41:B4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J107" sqref="J107"/>
    </sheetView>
  </sheetViews>
  <sheetFormatPr defaultColWidth="9.109375" defaultRowHeight="14.4" outlineLevelRow="2"/>
  <cols>
    <col min="1" max="1" width="39.109375" style="103" bestFit="1" customWidth="1"/>
    <col min="2" max="2" width="11" style="103" bestFit="1" customWidth="1"/>
    <col min="3" max="3" width="55.109375" style="103" bestFit="1" customWidth="1"/>
    <col min="4" max="5" width="15.44140625" style="103" customWidth="1"/>
    <col min="6" max="6" width="10.6640625" style="103" customWidth="1"/>
    <col min="7" max="7" width="9.109375" style="103"/>
    <col min="8" max="8" width="47.109375" style="103" customWidth="1"/>
    <col min="9" max="9" width="15" style="103" customWidth="1"/>
    <col min="10" max="10" width="10.6640625" style="103" customWidth="1"/>
    <col min="11" max="11" width="9.109375" style="103"/>
    <col min="12" max="12" width="15.109375" style="103" customWidth="1"/>
    <col min="13" max="13" width="15" style="103" customWidth="1"/>
    <col min="14" max="16384" width="9.109375" style="103"/>
  </cols>
  <sheetData>
    <row r="1" spans="1:5" ht="86.4">
      <c r="A1" s="196" t="s">
        <v>233</v>
      </c>
      <c r="B1" s="196" t="s">
        <v>234</v>
      </c>
      <c r="C1" s="197" t="s">
        <v>235</v>
      </c>
      <c r="D1" s="198" t="s">
        <v>236</v>
      </c>
      <c r="E1" s="199" t="s">
        <v>237</v>
      </c>
    </row>
    <row r="2" spans="1:5">
      <c r="A2" s="200" t="s">
        <v>1</v>
      </c>
      <c r="B2" s="201" t="s">
        <v>238</v>
      </c>
      <c r="C2" s="202" t="s">
        <v>239</v>
      </c>
      <c r="D2" s="203">
        <v>4903</v>
      </c>
      <c r="E2" s="204">
        <v>606</v>
      </c>
    </row>
    <row r="3" spans="1:5">
      <c r="A3" s="205" t="s">
        <v>1</v>
      </c>
      <c r="B3" s="206" t="s">
        <v>240</v>
      </c>
      <c r="C3" s="207" t="s">
        <v>241</v>
      </c>
      <c r="D3" s="208">
        <v>247</v>
      </c>
      <c r="E3" s="209">
        <v>48</v>
      </c>
    </row>
    <row r="4" spans="1:5">
      <c r="A4" s="210" t="s">
        <v>1</v>
      </c>
      <c r="B4" s="211" t="s">
        <v>242</v>
      </c>
      <c r="C4" s="212" t="s">
        <v>243</v>
      </c>
      <c r="D4" s="208">
        <v>1036</v>
      </c>
      <c r="E4" s="209">
        <v>352</v>
      </c>
    </row>
    <row r="5" spans="1:5">
      <c r="A5" s="210" t="s">
        <v>1</v>
      </c>
      <c r="B5" s="211" t="s">
        <v>244</v>
      </c>
      <c r="C5" s="212" t="s">
        <v>245</v>
      </c>
      <c r="D5" s="208">
        <v>9380</v>
      </c>
      <c r="E5" s="209">
        <v>24</v>
      </c>
    </row>
    <row r="6" spans="1:5">
      <c r="A6" s="210" t="s">
        <v>1</v>
      </c>
      <c r="B6" s="211" t="s">
        <v>246</v>
      </c>
      <c r="C6" s="212" t="s">
        <v>247</v>
      </c>
      <c r="D6" s="208">
        <v>22</v>
      </c>
      <c r="E6" s="209">
        <v>1</v>
      </c>
    </row>
    <row r="7" spans="1:5">
      <c r="A7" s="210" t="s">
        <v>1</v>
      </c>
      <c r="B7" s="211" t="s">
        <v>248</v>
      </c>
      <c r="C7" s="212" t="s">
        <v>249</v>
      </c>
      <c r="D7" s="208">
        <v>365</v>
      </c>
      <c r="E7" s="209">
        <v>1</v>
      </c>
    </row>
    <row r="8" spans="1:5">
      <c r="A8" s="210" t="s">
        <v>1</v>
      </c>
      <c r="B8" s="211" t="s">
        <v>250</v>
      </c>
      <c r="C8" s="212" t="s">
        <v>251</v>
      </c>
      <c r="D8" s="208">
        <v>5</v>
      </c>
      <c r="E8" s="209">
        <v>0</v>
      </c>
    </row>
    <row r="9" spans="1:5">
      <c r="A9" s="210" t="s">
        <v>1</v>
      </c>
      <c r="B9" s="211" t="s">
        <v>252</v>
      </c>
      <c r="C9" s="212" t="s">
        <v>253</v>
      </c>
      <c r="D9" s="208">
        <v>0</v>
      </c>
      <c r="E9" s="209">
        <v>0</v>
      </c>
    </row>
    <row r="10" spans="1:5">
      <c r="A10" s="213" t="s">
        <v>1</v>
      </c>
      <c r="B10" s="214" t="s">
        <v>254</v>
      </c>
      <c r="C10" s="215" t="s">
        <v>255</v>
      </c>
      <c r="D10" s="208">
        <v>0</v>
      </c>
      <c r="E10" s="209">
        <v>0</v>
      </c>
    </row>
    <row r="11" spans="1:5" ht="14.25" customHeight="1">
      <c r="A11" s="216" t="s">
        <v>1</v>
      </c>
      <c r="B11" s="217"/>
      <c r="C11" s="218" t="s">
        <v>256</v>
      </c>
      <c r="D11" s="219">
        <f>SUM(D2:D10)</f>
        <v>15958</v>
      </c>
      <c r="E11" s="220">
        <f>SUM(E2:E10)</f>
        <v>1032</v>
      </c>
    </row>
    <row r="12" spans="1:5" ht="16.5" hidden="1" customHeight="1" outlineLevel="2">
      <c r="A12" s="221" t="s">
        <v>257</v>
      </c>
      <c r="B12" s="221" t="s">
        <v>238</v>
      </c>
      <c r="C12" s="222" t="s">
        <v>239</v>
      </c>
      <c r="D12" s="153">
        <v>70</v>
      </c>
      <c r="E12" s="155">
        <v>20</v>
      </c>
    </row>
    <row r="13" spans="1:5" hidden="1" outlineLevel="2">
      <c r="A13" s="223" t="s">
        <v>257</v>
      </c>
      <c r="B13" s="223" t="s">
        <v>242</v>
      </c>
      <c r="C13" s="224" t="s">
        <v>243</v>
      </c>
      <c r="D13" s="158">
        <v>42</v>
      </c>
      <c r="E13" s="160">
        <v>22</v>
      </c>
    </row>
    <row r="14" spans="1:5" outlineLevel="1" collapsed="1">
      <c r="A14" s="225" t="s">
        <v>258</v>
      </c>
      <c r="B14" s="223"/>
      <c r="C14" s="224"/>
      <c r="D14" s="158">
        <f>SUBTOTAL(9,D12:D13)</f>
        <v>112</v>
      </c>
      <c r="E14" s="160">
        <f>SUBTOTAL(9,E12:E13)</f>
        <v>42</v>
      </c>
    </row>
    <row r="15" spans="1:5" hidden="1" outlineLevel="2">
      <c r="A15" s="223" t="s">
        <v>259</v>
      </c>
      <c r="B15" s="223" t="s">
        <v>238</v>
      </c>
      <c r="C15" s="224" t="s">
        <v>239</v>
      </c>
      <c r="D15" s="158">
        <v>432</v>
      </c>
      <c r="E15" s="160">
        <v>32</v>
      </c>
    </row>
    <row r="16" spans="1:5" hidden="1" outlineLevel="2">
      <c r="A16" s="223" t="s">
        <v>259</v>
      </c>
      <c r="B16" s="223" t="s">
        <v>240</v>
      </c>
      <c r="C16" s="224" t="s">
        <v>241</v>
      </c>
      <c r="D16" s="158">
        <v>0</v>
      </c>
      <c r="E16" s="160">
        <v>0</v>
      </c>
    </row>
    <row r="17" spans="1:5" hidden="1" outlineLevel="2">
      <c r="A17" s="223" t="s">
        <v>259</v>
      </c>
      <c r="B17" s="223" t="s">
        <v>242</v>
      </c>
      <c r="C17" s="224" t="s">
        <v>243</v>
      </c>
      <c r="D17" s="158">
        <v>298</v>
      </c>
      <c r="E17" s="160">
        <v>105</v>
      </c>
    </row>
    <row r="18" spans="1:5" hidden="1" outlineLevel="2">
      <c r="A18" s="223" t="s">
        <v>259</v>
      </c>
      <c r="B18" s="223" t="s">
        <v>244</v>
      </c>
      <c r="C18" s="224" t="s">
        <v>245</v>
      </c>
      <c r="D18" s="158">
        <v>493</v>
      </c>
      <c r="E18" s="160">
        <v>2</v>
      </c>
    </row>
    <row r="19" spans="1:5" hidden="1" outlineLevel="2">
      <c r="A19" s="223" t="s">
        <v>259</v>
      </c>
      <c r="B19" s="223" t="s">
        <v>260</v>
      </c>
      <c r="C19" s="224" t="s">
        <v>261</v>
      </c>
      <c r="D19" s="158">
        <v>20</v>
      </c>
      <c r="E19" s="160">
        <v>1</v>
      </c>
    </row>
    <row r="20" spans="1:5" hidden="1" outlineLevel="2">
      <c r="A20" s="223" t="s">
        <v>259</v>
      </c>
      <c r="B20" s="223" t="s">
        <v>250</v>
      </c>
      <c r="C20" s="224" t="s">
        <v>251</v>
      </c>
      <c r="D20" s="158">
        <v>5</v>
      </c>
      <c r="E20" s="160">
        <v>0</v>
      </c>
    </row>
    <row r="21" spans="1:5" outlineLevel="1" collapsed="1">
      <c r="A21" s="225" t="s">
        <v>262</v>
      </c>
      <c r="B21" s="223"/>
      <c r="C21" s="224"/>
      <c r="D21" s="158">
        <f>SUBTOTAL(9,D15:D20)</f>
        <v>1248</v>
      </c>
      <c r="E21" s="160">
        <f>SUBTOTAL(9,E15:E20)</f>
        <v>140</v>
      </c>
    </row>
    <row r="22" spans="1:5" hidden="1" outlineLevel="2">
      <c r="A22" s="223" t="s">
        <v>263</v>
      </c>
      <c r="B22" s="223" t="s">
        <v>238</v>
      </c>
      <c r="C22" s="224" t="s">
        <v>239</v>
      </c>
      <c r="D22" s="158">
        <v>416</v>
      </c>
      <c r="E22" s="160">
        <v>40</v>
      </c>
    </row>
    <row r="23" spans="1:5" hidden="1" outlineLevel="2">
      <c r="A23" s="223" t="s">
        <v>263</v>
      </c>
      <c r="B23" s="223" t="s">
        <v>240</v>
      </c>
      <c r="C23" s="224" t="s">
        <v>241</v>
      </c>
      <c r="D23" s="158">
        <v>85</v>
      </c>
      <c r="E23" s="160">
        <v>14</v>
      </c>
    </row>
    <row r="24" spans="1:5" hidden="1" outlineLevel="2">
      <c r="A24" s="223" t="s">
        <v>263</v>
      </c>
      <c r="B24" s="223" t="s">
        <v>242</v>
      </c>
      <c r="C24" s="224" t="s">
        <v>243</v>
      </c>
      <c r="D24" s="158">
        <v>54</v>
      </c>
      <c r="E24" s="160">
        <v>12</v>
      </c>
    </row>
    <row r="25" spans="1:5" hidden="1" outlineLevel="2">
      <c r="A25" s="223" t="s">
        <v>263</v>
      </c>
      <c r="B25" s="223" t="s">
        <v>244</v>
      </c>
      <c r="C25" s="224" t="s">
        <v>245</v>
      </c>
      <c r="D25" s="158">
        <v>1249</v>
      </c>
      <c r="E25" s="160">
        <v>1</v>
      </c>
    </row>
    <row r="26" spans="1:5" hidden="1" outlineLevel="2">
      <c r="A26" s="223" t="s">
        <v>263</v>
      </c>
      <c r="B26" s="223" t="s">
        <v>260</v>
      </c>
      <c r="C26" s="224" t="s">
        <v>261</v>
      </c>
      <c r="D26" s="158">
        <v>186</v>
      </c>
      <c r="E26" s="160">
        <v>0</v>
      </c>
    </row>
    <row r="27" spans="1:5" outlineLevel="1" collapsed="1">
      <c r="A27" s="225" t="s">
        <v>264</v>
      </c>
      <c r="B27" s="223"/>
      <c r="C27" s="224"/>
      <c r="D27" s="158">
        <f>SUBTOTAL(9,D22:D26)</f>
        <v>1990</v>
      </c>
      <c r="E27" s="160">
        <f>SUBTOTAL(9,E22:E26)</f>
        <v>67</v>
      </c>
    </row>
    <row r="28" spans="1:5" hidden="1" outlineLevel="2">
      <c r="A28" s="223" t="s">
        <v>265</v>
      </c>
      <c r="B28" s="223" t="s">
        <v>238</v>
      </c>
      <c r="C28" s="224" t="s">
        <v>239</v>
      </c>
      <c r="D28" s="158">
        <v>0</v>
      </c>
      <c r="E28" s="160">
        <v>0</v>
      </c>
    </row>
    <row r="29" spans="1:5" hidden="1" outlineLevel="2">
      <c r="A29" s="223" t="s">
        <v>265</v>
      </c>
      <c r="B29" s="223" t="s">
        <v>242</v>
      </c>
      <c r="C29" s="224" t="s">
        <v>243</v>
      </c>
      <c r="D29" s="158">
        <v>0</v>
      </c>
      <c r="E29" s="160">
        <v>0</v>
      </c>
    </row>
    <row r="30" spans="1:5" outlineLevel="1" collapsed="1">
      <c r="A30" s="225" t="s">
        <v>266</v>
      </c>
      <c r="B30" s="223"/>
      <c r="C30" s="224"/>
      <c r="D30" s="158">
        <f>SUBTOTAL(9,D28:D29)</f>
        <v>0</v>
      </c>
      <c r="E30" s="160">
        <f>SUBTOTAL(9,E28:E29)</f>
        <v>0</v>
      </c>
    </row>
    <row r="31" spans="1:5" hidden="1" outlineLevel="2">
      <c r="A31" s="223" t="s">
        <v>267</v>
      </c>
      <c r="B31" s="223" t="s">
        <v>238</v>
      </c>
      <c r="C31" s="224" t="s">
        <v>239</v>
      </c>
      <c r="D31" s="158">
        <v>657</v>
      </c>
      <c r="E31" s="160">
        <v>52</v>
      </c>
    </row>
    <row r="32" spans="1:5" hidden="1" outlineLevel="2">
      <c r="A32" s="223" t="s">
        <v>267</v>
      </c>
      <c r="B32" s="223" t="s">
        <v>242</v>
      </c>
      <c r="C32" s="224" t="s">
        <v>243</v>
      </c>
      <c r="D32" s="158">
        <v>123</v>
      </c>
      <c r="E32" s="160">
        <v>32</v>
      </c>
    </row>
    <row r="33" spans="1:5" hidden="1" outlineLevel="2">
      <c r="A33" s="223" t="s">
        <v>267</v>
      </c>
      <c r="B33" s="223" t="s">
        <v>244</v>
      </c>
      <c r="C33" s="224" t="s">
        <v>245</v>
      </c>
      <c r="D33" s="158">
        <v>1487</v>
      </c>
      <c r="E33" s="160">
        <v>0</v>
      </c>
    </row>
    <row r="34" spans="1:5" outlineLevel="1" collapsed="1">
      <c r="A34" s="225" t="s">
        <v>268</v>
      </c>
      <c r="B34" s="223"/>
      <c r="C34" s="224"/>
      <c r="D34" s="158">
        <f>SUBTOTAL(9,D31:D33)</f>
        <v>2267</v>
      </c>
      <c r="E34" s="160">
        <f>SUBTOTAL(9,E31:E33)</f>
        <v>84</v>
      </c>
    </row>
    <row r="35" spans="1:5" hidden="1" outlineLevel="2">
      <c r="A35" s="223" t="s">
        <v>269</v>
      </c>
      <c r="B35" s="223" t="s">
        <v>238</v>
      </c>
      <c r="C35" s="224" t="s">
        <v>239</v>
      </c>
      <c r="D35" s="158">
        <v>7</v>
      </c>
      <c r="E35" s="160">
        <v>0</v>
      </c>
    </row>
    <row r="36" spans="1:5" hidden="1" outlineLevel="2">
      <c r="A36" s="223" t="s">
        <v>269</v>
      </c>
      <c r="B36" s="223" t="s">
        <v>242</v>
      </c>
      <c r="C36" s="224" t="s">
        <v>243</v>
      </c>
      <c r="D36" s="158">
        <v>3</v>
      </c>
      <c r="E36" s="160">
        <v>0</v>
      </c>
    </row>
    <row r="37" spans="1:5" outlineLevel="1" collapsed="1">
      <c r="A37" s="225" t="s">
        <v>270</v>
      </c>
      <c r="B37" s="223"/>
      <c r="C37" s="224"/>
      <c r="D37" s="158">
        <f>SUBTOTAL(9,D35:D36)</f>
        <v>10</v>
      </c>
      <c r="E37" s="160">
        <f>SUBTOTAL(9,E35:E36)</f>
        <v>0</v>
      </c>
    </row>
    <row r="38" spans="1:5" hidden="1" outlineLevel="2">
      <c r="A38" s="223" t="s">
        <v>271</v>
      </c>
      <c r="B38" s="223" t="s">
        <v>238</v>
      </c>
      <c r="C38" s="224" t="s">
        <v>239</v>
      </c>
      <c r="D38" s="158">
        <v>877</v>
      </c>
      <c r="E38" s="160">
        <v>105</v>
      </c>
    </row>
    <row r="39" spans="1:5" hidden="1" outlineLevel="2">
      <c r="A39" s="223" t="s">
        <v>271</v>
      </c>
      <c r="B39" s="223" t="s">
        <v>242</v>
      </c>
      <c r="C39" s="224" t="s">
        <v>243</v>
      </c>
      <c r="D39" s="158">
        <v>45</v>
      </c>
      <c r="E39" s="160">
        <v>24</v>
      </c>
    </row>
    <row r="40" spans="1:5" hidden="1" outlineLevel="2">
      <c r="A40" s="223" t="s">
        <v>271</v>
      </c>
      <c r="B40" s="223" t="s">
        <v>244</v>
      </c>
      <c r="C40" s="224" t="s">
        <v>245</v>
      </c>
      <c r="D40" s="158">
        <v>4131</v>
      </c>
      <c r="E40" s="160">
        <v>17</v>
      </c>
    </row>
    <row r="41" spans="1:5" hidden="1" outlineLevel="2">
      <c r="A41" s="223" t="s">
        <v>271</v>
      </c>
      <c r="B41" s="223" t="s">
        <v>246</v>
      </c>
      <c r="C41" s="224" t="s">
        <v>247</v>
      </c>
      <c r="D41" s="158">
        <v>22</v>
      </c>
      <c r="E41" s="160">
        <v>1</v>
      </c>
    </row>
    <row r="42" spans="1:5" hidden="1" outlineLevel="2">
      <c r="A42" s="223" t="s">
        <v>271</v>
      </c>
      <c r="B42" s="223" t="s">
        <v>260</v>
      </c>
      <c r="C42" s="224" t="s">
        <v>261</v>
      </c>
      <c r="D42" s="158">
        <v>0</v>
      </c>
      <c r="E42" s="160">
        <v>0</v>
      </c>
    </row>
    <row r="43" spans="1:5" outlineLevel="1" collapsed="1">
      <c r="A43" s="225" t="s">
        <v>272</v>
      </c>
      <c r="B43" s="223"/>
      <c r="C43" s="224"/>
      <c r="D43" s="158">
        <f>SUBTOTAL(9,D38:D42)</f>
        <v>5075</v>
      </c>
      <c r="E43" s="160">
        <f>SUBTOTAL(9,E38:E42)</f>
        <v>147</v>
      </c>
    </row>
    <row r="44" spans="1:5" hidden="1" outlineLevel="2">
      <c r="A44" s="223" t="s">
        <v>273</v>
      </c>
      <c r="B44" s="223" t="s">
        <v>238</v>
      </c>
      <c r="C44" s="224" t="s">
        <v>239</v>
      </c>
      <c r="D44" s="158">
        <v>0</v>
      </c>
      <c r="E44" s="160">
        <v>0</v>
      </c>
    </row>
    <row r="45" spans="1:5" hidden="1" outlineLevel="2">
      <c r="A45" s="223" t="s">
        <v>273</v>
      </c>
      <c r="B45" s="223" t="s">
        <v>242</v>
      </c>
      <c r="C45" s="224" t="s">
        <v>243</v>
      </c>
      <c r="D45" s="158">
        <v>0</v>
      </c>
      <c r="E45" s="160">
        <v>0</v>
      </c>
    </row>
    <row r="46" spans="1:5" hidden="1" outlineLevel="2">
      <c r="A46" s="223" t="s">
        <v>273</v>
      </c>
      <c r="B46" s="223" t="s">
        <v>244</v>
      </c>
      <c r="C46" s="224" t="s">
        <v>245</v>
      </c>
      <c r="D46" s="158">
        <v>0</v>
      </c>
      <c r="E46" s="160">
        <v>0</v>
      </c>
    </row>
    <row r="47" spans="1:5" hidden="1" outlineLevel="2">
      <c r="A47" s="223" t="s">
        <v>273</v>
      </c>
      <c r="B47" s="223" t="s">
        <v>260</v>
      </c>
      <c r="C47" s="224" t="s">
        <v>261</v>
      </c>
      <c r="D47" s="158">
        <v>0</v>
      </c>
      <c r="E47" s="160">
        <v>0</v>
      </c>
    </row>
    <row r="48" spans="1:5" outlineLevel="1" collapsed="1">
      <c r="A48" s="225" t="s">
        <v>274</v>
      </c>
      <c r="B48" s="223"/>
      <c r="C48" s="224"/>
      <c r="D48" s="158">
        <f>SUBTOTAL(9,D44:D47)</f>
        <v>0</v>
      </c>
      <c r="E48" s="160">
        <f>SUBTOTAL(9,E44:E47)</f>
        <v>0</v>
      </c>
    </row>
    <row r="49" spans="1:5" hidden="1" outlineLevel="2">
      <c r="A49" s="223" t="s">
        <v>275</v>
      </c>
      <c r="B49" s="223" t="s">
        <v>238</v>
      </c>
      <c r="C49" s="224" t="s">
        <v>239</v>
      </c>
      <c r="D49" s="158">
        <v>570</v>
      </c>
      <c r="E49" s="160">
        <v>77</v>
      </c>
    </row>
    <row r="50" spans="1:5" hidden="1" outlineLevel="2">
      <c r="A50" s="223" t="s">
        <v>275</v>
      </c>
      <c r="B50" s="223" t="s">
        <v>240</v>
      </c>
      <c r="C50" s="224" t="s">
        <v>241</v>
      </c>
      <c r="D50" s="158">
        <v>0</v>
      </c>
      <c r="E50" s="160">
        <v>0</v>
      </c>
    </row>
    <row r="51" spans="1:5" hidden="1" outlineLevel="2">
      <c r="A51" s="223" t="s">
        <v>275</v>
      </c>
      <c r="B51" s="223" t="s">
        <v>242</v>
      </c>
      <c r="C51" s="224" t="s">
        <v>243</v>
      </c>
      <c r="D51" s="158">
        <v>77</v>
      </c>
      <c r="E51" s="160">
        <v>29</v>
      </c>
    </row>
    <row r="52" spans="1:5" hidden="1" outlineLevel="2">
      <c r="A52" s="223" t="s">
        <v>275</v>
      </c>
      <c r="B52" s="223" t="s">
        <v>244</v>
      </c>
      <c r="C52" s="224" t="s">
        <v>245</v>
      </c>
      <c r="D52" s="158">
        <v>210</v>
      </c>
      <c r="E52" s="160">
        <v>2</v>
      </c>
    </row>
    <row r="53" spans="1:5" outlineLevel="1" collapsed="1">
      <c r="A53" s="225" t="s">
        <v>276</v>
      </c>
      <c r="B53" s="223"/>
      <c r="C53" s="224"/>
      <c r="D53" s="158">
        <f>SUBTOTAL(9,D49:D52)</f>
        <v>857</v>
      </c>
      <c r="E53" s="160">
        <f>SUBTOTAL(9,E49:E52)</f>
        <v>108</v>
      </c>
    </row>
    <row r="54" spans="1:5" hidden="1" outlineLevel="2">
      <c r="A54" s="223" t="s">
        <v>277</v>
      </c>
      <c r="B54" s="223" t="s">
        <v>238</v>
      </c>
      <c r="C54" s="224" t="s">
        <v>239</v>
      </c>
      <c r="D54" s="158">
        <v>220</v>
      </c>
      <c r="E54" s="160">
        <v>31</v>
      </c>
    </row>
    <row r="55" spans="1:5" hidden="1" outlineLevel="2">
      <c r="A55" s="223" t="s">
        <v>277</v>
      </c>
      <c r="B55" s="223" t="s">
        <v>242</v>
      </c>
      <c r="C55" s="224" t="s">
        <v>243</v>
      </c>
      <c r="D55" s="158">
        <v>35</v>
      </c>
      <c r="E55" s="160">
        <v>12</v>
      </c>
    </row>
    <row r="56" spans="1:5" outlineLevel="1" collapsed="1">
      <c r="A56" s="225" t="s">
        <v>278</v>
      </c>
      <c r="B56" s="223"/>
      <c r="C56" s="224"/>
      <c r="D56" s="158">
        <f>SUBTOTAL(9,D54:D55)</f>
        <v>255</v>
      </c>
      <c r="E56" s="160">
        <f>SUBTOTAL(9,E54:E55)</f>
        <v>43</v>
      </c>
    </row>
    <row r="57" spans="1:5" hidden="1" outlineLevel="2">
      <c r="A57" s="223" t="s">
        <v>279</v>
      </c>
      <c r="B57" s="223" t="s">
        <v>238</v>
      </c>
      <c r="C57" s="224" t="s">
        <v>239</v>
      </c>
      <c r="D57" s="158">
        <v>314</v>
      </c>
      <c r="E57" s="160">
        <v>40</v>
      </c>
    </row>
    <row r="58" spans="1:5" hidden="1" outlineLevel="2">
      <c r="A58" s="223" t="s">
        <v>279</v>
      </c>
      <c r="B58" s="223" t="s">
        <v>242</v>
      </c>
      <c r="C58" s="224" t="s">
        <v>243</v>
      </c>
      <c r="D58" s="158">
        <v>40</v>
      </c>
      <c r="E58" s="160">
        <v>22</v>
      </c>
    </row>
    <row r="59" spans="1:5" hidden="1" outlineLevel="2">
      <c r="A59" s="223" t="s">
        <v>279</v>
      </c>
      <c r="B59" s="223" t="s">
        <v>244</v>
      </c>
      <c r="C59" s="224" t="s">
        <v>245</v>
      </c>
      <c r="D59" s="158">
        <v>225</v>
      </c>
      <c r="E59" s="160">
        <v>1</v>
      </c>
    </row>
    <row r="60" spans="1:5" hidden="1" outlineLevel="2">
      <c r="A60" s="223" t="s">
        <v>279</v>
      </c>
      <c r="B60" s="223" t="s">
        <v>260</v>
      </c>
      <c r="C60" s="224" t="s">
        <v>261</v>
      </c>
      <c r="D60" s="158">
        <v>25</v>
      </c>
      <c r="E60" s="160">
        <v>0</v>
      </c>
    </row>
    <row r="61" spans="1:5" outlineLevel="1" collapsed="1">
      <c r="A61" s="225" t="s">
        <v>280</v>
      </c>
      <c r="B61" s="223"/>
      <c r="C61" s="224"/>
      <c r="D61" s="158">
        <f>SUBTOTAL(9,D57:D60)</f>
        <v>604</v>
      </c>
      <c r="E61" s="160">
        <f>SUBTOTAL(9,E57:E60)</f>
        <v>63</v>
      </c>
    </row>
    <row r="62" spans="1:5" hidden="1" outlineLevel="2">
      <c r="A62" s="223" t="s">
        <v>281</v>
      </c>
      <c r="B62" s="223" t="s">
        <v>238</v>
      </c>
      <c r="C62" s="224" t="s">
        <v>239</v>
      </c>
      <c r="D62" s="158">
        <v>543</v>
      </c>
      <c r="E62" s="160">
        <v>85</v>
      </c>
    </row>
    <row r="63" spans="1:5" hidden="1" outlineLevel="2">
      <c r="A63" s="223" t="s">
        <v>281</v>
      </c>
      <c r="B63" s="223" t="s">
        <v>240</v>
      </c>
      <c r="C63" s="224" t="s">
        <v>241</v>
      </c>
      <c r="D63" s="158">
        <v>162</v>
      </c>
      <c r="E63" s="160">
        <v>34</v>
      </c>
    </row>
    <row r="64" spans="1:5" hidden="1" outlineLevel="2">
      <c r="A64" s="223" t="s">
        <v>281</v>
      </c>
      <c r="B64" s="223" t="s">
        <v>242</v>
      </c>
      <c r="C64" s="224" t="s">
        <v>243</v>
      </c>
      <c r="D64" s="158">
        <v>237</v>
      </c>
      <c r="E64" s="160">
        <v>68</v>
      </c>
    </row>
    <row r="65" spans="1:10" hidden="1" outlineLevel="2">
      <c r="A65" s="223" t="s">
        <v>281</v>
      </c>
      <c r="B65" s="223" t="s">
        <v>244</v>
      </c>
      <c r="C65" s="224" t="s">
        <v>245</v>
      </c>
      <c r="D65" s="158">
        <v>1165</v>
      </c>
      <c r="E65" s="160">
        <v>1</v>
      </c>
    </row>
    <row r="66" spans="1:10" hidden="1" outlineLevel="2">
      <c r="A66" s="223" t="s">
        <v>281</v>
      </c>
      <c r="B66" s="223" t="s">
        <v>260</v>
      </c>
      <c r="C66" s="224" t="s">
        <v>261</v>
      </c>
      <c r="D66" s="158">
        <v>134</v>
      </c>
      <c r="E66" s="160">
        <v>0</v>
      </c>
    </row>
    <row r="67" spans="1:10" outlineLevel="1" collapsed="1">
      <c r="A67" s="225" t="s">
        <v>282</v>
      </c>
      <c r="B67" s="223"/>
      <c r="C67" s="224"/>
      <c r="D67" s="158">
        <f>SUBTOTAL(9,D62:D66)</f>
        <v>2241</v>
      </c>
      <c r="E67" s="160">
        <f>SUBTOTAL(9,E62:E66)</f>
        <v>188</v>
      </c>
    </row>
    <row r="68" spans="1:10" hidden="1" outlineLevel="2">
      <c r="A68" s="223" t="s">
        <v>283</v>
      </c>
      <c r="B68" s="223" t="s">
        <v>238</v>
      </c>
      <c r="C68" s="224" t="s">
        <v>239</v>
      </c>
      <c r="D68" s="158">
        <v>608</v>
      </c>
      <c r="E68" s="160">
        <v>93</v>
      </c>
    </row>
    <row r="69" spans="1:10" hidden="1" outlineLevel="2">
      <c r="A69" s="223" t="s">
        <v>283</v>
      </c>
      <c r="B69" s="223" t="s">
        <v>242</v>
      </c>
      <c r="C69" s="224" t="s">
        <v>243</v>
      </c>
      <c r="D69" s="158">
        <v>63</v>
      </c>
      <c r="E69" s="160">
        <v>16</v>
      </c>
    </row>
    <row r="70" spans="1:10" hidden="1" outlineLevel="2">
      <c r="A70" s="223" t="s">
        <v>283</v>
      </c>
      <c r="B70" s="223" t="s">
        <v>244</v>
      </c>
      <c r="C70" s="224" t="s">
        <v>245</v>
      </c>
      <c r="D70" s="158">
        <v>312</v>
      </c>
      <c r="E70" s="160">
        <v>0</v>
      </c>
    </row>
    <row r="71" spans="1:10" outlineLevel="1" collapsed="1">
      <c r="A71" s="225" t="s">
        <v>284</v>
      </c>
      <c r="B71" s="223"/>
      <c r="C71" s="224"/>
      <c r="D71" s="158">
        <f>SUBTOTAL(9,D68:D70)</f>
        <v>983</v>
      </c>
      <c r="E71" s="160">
        <f>SUBTOTAL(9,E68:E70)</f>
        <v>109</v>
      </c>
    </row>
    <row r="72" spans="1:10" hidden="1" outlineLevel="2">
      <c r="A72" s="223" t="s">
        <v>285</v>
      </c>
      <c r="B72" s="223" t="s">
        <v>238</v>
      </c>
      <c r="C72" s="224" t="s">
        <v>239</v>
      </c>
      <c r="D72" s="158">
        <v>189</v>
      </c>
      <c r="E72" s="160">
        <v>31</v>
      </c>
    </row>
    <row r="73" spans="1:10" hidden="1" outlineLevel="2">
      <c r="A73" s="223" t="s">
        <v>285</v>
      </c>
      <c r="B73" s="223" t="s">
        <v>242</v>
      </c>
      <c r="C73" s="224" t="s">
        <v>243</v>
      </c>
      <c r="D73" s="158">
        <v>19</v>
      </c>
      <c r="E73" s="160">
        <v>10</v>
      </c>
    </row>
    <row r="74" spans="1:10" ht="15" hidden="1" outlineLevel="2" thickBot="1">
      <c r="A74" s="226" t="s">
        <v>285</v>
      </c>
      <c r="B74" s="226" t="s">
        <v>244</v>
      </c>
      <c r="C74" s="227" t="s">
        <v>245</v>
      </c>
      <c r="D74" s="163">
        <v>108</v>
      </c>
      <c r="E74" s="165">
        <v>0</v>
      </c>
    </row>
    <row r="75" spans="1:10" outlineLevel="1" collapsed="1">
      <c r="A75" s="225" t="s">
        <v>286</v>
      </c>
      <c r="B75" s="223"/>
      <c r="C75" s="224"/>
      <c r="D75" s="158">
        <f>SUBTOTAL(9,D72:D74)</f>
        <v>316</v>
      </c>
      <c r="E75" s="160">
        <f>SUBTOTAL(9,E72:E74)</f>
        <v>41</v>
      </c>
    </row>
    <row r="76" spans="1:10" ht="15" thickBot="1">
      <c r="A76" s="225"/>
      <c r="B76" s="223"/>
      <c r="C76" s="224"/>
      <c r="D76" s="158"/>
      <c r="E76" s="160"/>
    </row>
    <row r="77" spans="1:10" ht="18.600000000000001" thickBot="1">
      <c r="A77" s="225" t="s">
        <v>287</v>
      </c>
      <c r="B77" s="223"/>
      <c r="C77" s="224"/>
      <c r="D77" s="158">
        <f>SUBTOTAL(9,D12:D74)</f>
        <v>15958</v>
      </c>
      <c r="E77" s="160">
        <f>SUBTOTAL(9,E12:E74)</f>
        <v>1032</v>
      </c>
      <c r="G77" s="230" t="s">
        <v>290</v>
      </c>
      <c r="H77" s="231" t="s">
        <v>291</v>
      </c>
      <c r="I77" s="231" t="s">
        <v>299</v>
      </c>
      <c r="J77" s="231" t="s">
        <v>299</v>
      </c>
    </row>
    <row r="78" spans="1:10" ht="15.6">
      <c r="G78" s="232">
        <v>1</v>
      </c>
      <c r="H78" s="262" t="s">
        <v>303</v>
      </c>
      <c r="I78" s="237" t="e">
        <f t="shared" ref="I78:I81" si="0">VLOOKUP(H78,A10:E71,5,FALSE)</f>
        <v>#N/A</v>
      </c>
      <c r="J78" s="237">
        <v>0</v>
      </c>
    </row>
    <row r="79" spans="1:10" ht="15.6">
      <c r="G79" s="235">
        <v>2</v>
      </c>
      <c r="H79" s="263" t="s">
        <v>304</v>
      </c>
      <c r="I79" s="237" t="e">
        <f t="shared" si="0"/>
        <v>#N/A</v>
      </c>
      <c r="J79" s="237">
        <v>0</v>
      </c>
    </row>
    <row r="80" spans="1:10" ht="15.6">
      <c r="G80" s="235">
        <v>3</v>
      </c>
      <c r="H80" s="261" t="s">
        <v>258</v>
      </c>
      <c r="I80" s="237">
        <f>VLOOKUP(H80,A11:E73,5,FALSE)</f>
        <v>42</v>
      </c>
      <c r="J80" s="237">
        <v>42</v>
      </c>
    </row>
    <row r="81" spans="7:10" ht="15.6">
      <c r="G81" s="235">
        <v>4</v>
      </c>
      <c r="H81" s="263" t="s">
        <v>305</v>
      </c>
      <c r="I81" s="237" t="e">
        <f t="shared" si="0"/>
        <v>#N/A</v>
      </c>
      <c r="J81" s="237">
        <v>0</v>
      </c>
    </row>
    <row r="82" spans="7:10" ht="15.6">
      <c r="G82" s="235">
        <v>5</v>
      </c>
      <c r="H82" s="263" t="s">
        <v>302</v>
      </c>
      <c r="I82" s="237">
        <f>VLOOKUP(H82,A14:E75,5,FALSE)</f>
        <v>140</v>
      </c>
      <c r="J82" s="237">
        <v>140</v>
      </c>
    </row>
    <row r="83" spans="7:10" ht="15.6">
      <c r="G83" s="235">
        <v>6</v>
      </c>
      <c r="H83" s="263" t="s">
        <v>306</v>
      </c>
      <c r="I83" s="237" t="e">
        <f t="shared" ref="I83:I105" si="1">VLOOKUP(H83,A15:E76,5,FALSE)</f>
        <v>#N/A</v>
      </c>
      <c r="J83" s="237">
        <v>0</v>
      </c>
    </row>
    <row r="84" spans="7:10" ht="15.6">
      <c r="G84" s="235">
        <v>7</v>
      </c>
      <c r="H84" s="263" t="s">
        <v>307</v>
      </c>
      <c r="I84" s="237">
        <f t="shared" si="1"/>
        <v>67</v>
      </c>
      <c r="J84" s="237">
        <v>67</v>
      </c>
    </row>
    <row r="85" spans="7:10" ht="15.6">
      <c r="G85" s="235">
        <v>8</v>
      </c>
      <c r="H85" s="263" t="s">
        <v>308</v>
      </c>
      <c r="I85" s="237" t="e">
        <f t="shared" si="1"/>
        <v>#N/A</v>
      </c>
      <c r="J85" s="237">
        <v>0</v>
      </c>
    </row>
    <row r="86" spans="7:10" ht="15.6">
      <c r="G86" s="235">
        <v>9</v>
      </c>
      <c r="H86" s="263" t="s">
        <v>309</v>
      </c>
      <c r="I86" s="237" t="e">
        <f t="shared" si="1"/>
        <v>#N/A</v>
      </c>
      <c r="J86" s="237">
        <v>0</v>
      </c>
    </row>
    <row r="87" spans="7:10" ht="15.6">
      <c r="G87" s="235">
        <v>10</v>
      </c>
      <c r="H87" s="263" t="s">
        <v>310</v>
      </c>
      <c r="I87" s="237">
        <f t="shared" si="1"/>
        <v>0</v>
      </c>
      <c r="J87" s="237">
        <v>0</v>
      </c>
    </row>
    <row r="88" spans="7:10" ht="15.6">
      <c r="G88" s="235">
        <v>11</v>
      </c>
      <c r="H88" s="263" t="s">
        <v>311</v>
      </c>
      <c r="I88" s="237">
        <f t="shared" si="1"/>
        <v>84</v>
      </c>
      <c r="J88" s="237">
        <v>84</v>
      </c>
    </row>
    <row r="89" spans="7:10" ht="15.6">
      <c r="G89" s="235">
        <v>12</v>
      </c>
      <c r="H89" s="263" t="s">
        <v>312</v>
      </c>
      <c r="I89" s="237" t="e">
        <f t="shared" si="1"/>
        <v>#N/A</v>
      </c>
      <c r="J89" s="237">
        <v>0</v>
      </c>
    </row>
    <row r="90" spans="7:10" ht="15.6">
      <c r="G90" s="235">
        <v>13</v>
      </c>
      <c r="H90" s="263" t="s">
        <v>313</v>
      </c>
      <c r="I90" s="237" t="e">
        <f t="shared" si="1"/>
        <v>#N/A</v>
      </c>
      <c r="J90" s="237">
        <v>0</v>
      </c>
    </row>
    <row r="91" spans="7:10" ht="15.6">
      <c r="G91" s="235">
        <v>14</v>
      </c>
      <c r="H91" s="263" t="s">
        <v>314</v>
      </c>
      <c r="I91" s="237" t="e">
        <f t="shared" si="1"/>
        <v>#N/A</v>
      </c>
      <c r="J91" s="237">
        <v>0</v>
      </c>
    </row>
    <row r="92" spans="7:10" ht="15.6">
      <c r="G92" s="235">
        <v>15</v>
      </c>
      <c r="H92" s="261" t="s">
        <v>272</v>
      </c>
      <c r="I92" s="237">
        <f t="shared" si="1"/>
        <v>147</v>
      </c>
      <c r="J92" s="237">
        <v>147</v>
      </c>
    </row>
    <row r="93" spans="7:10" ht="15.6">
      <c r="G93" s="235">
        <v>16</v>
      </c>
      <c r="H93" s="263" t="s">
        <v>315</v>
      </c>
      <c r="I93" s="237" t="e">
        <f t="shared" si="1"/>
        <v>#N/A</v>
      </c>
      <c r="J93" s="237">
        <v>0</v>
      </c>
    </row>
    <row r="94" spans="7:10" ht="15.6">
      <c r="G94" s="235">
        <v>17</v>
      </c>
      <c r="H94" s="261" t="s">
        <v>274</v>
      </c>
      <c r="I94" s="237">
        <f t="shared" si="1"/>
        <v>0</v>
      </c>
      <c r="J94" s="237">
        <v>0</v>
      </c>
    </row>
    <row r="95" spans="7:10" ht="15.6">
      <c r="G95" s="235">
        <v>18</v>
      </c>
      <c r="H95" s="263" t="s">
        <v>316</v>
      </c>
      <c r="I95" s="237" t="e">
        <f t="shared" si="1"/>
        <v>#N/A</v>
      </c>
      <c r="J95" s="237">
        <v>0</v>
      </c>
    </row>
    <row r="96" spans="7:10" ht="15.6">
      <c r="G96" s="235">
        <v>19</v>
      </c>
      <c r="H96" s="263" t="s">
        <v>317</v>
      </c>
      <c r="I96" s="237" t="e">
        <f t="shared" si="1"/>
        <v>#N/A</v>
      </c>
      <c r="J96" s="237">
        <v>0</v>
      </c>
    </row>
    <row r="97" spans="7:10" ht="15.6">
      <c r="G97" s="235">
        <v>20</v>
      </c>
      <c r="H97" s="261" t="s">
        <v>276</v>
      </c>
      <c r="I97" s="237">
        <f t="shared" si="1"/>
        <v>108</v>
      </c>
      <c r="J97" s="237">
        <v>108</v>
      </c>
    </row>
    <row r="98" spans="7:10" ht="15.6">
      <c r="G98" s="235">
        <v>21</v>
      </c>
      <c r="H98" s="263" t="s">
        <v>318</v>
      </c>
      <c r="I98" s="237" t="e">
        <f t="shared" si="1"/>
        <v>#N/A</v>
      </c>
      <c r="J98" s="237">
        <v>0</v>
      </c>
    </row>
    <row r="99" spans="7:10" ht="15.6">
      <c r="G99" s="235">
        <v>22</v>
      </c>
      <c r="H99" s="261" t="s">
        <v>278</v>
      </c>
      <c r="I99" s="237">
        <f t="shared" si="1"/>
        <v>43</v>
      </c>
      <c r="J99" s="237">
        <v>43</v>
      </c>
    </row>
    <row r="100" spans="7:10" ht="15.6">
      <c r="G100" s="235">
        <v>23</v>
      </c>
      <c r="H100" s="263" t="s">
        <v>319</v>
      </c>
      <c r="I100" s="237" t="e">
        <f t="shared" si="1"/>
        <v>#N/A</v>
      </c>
      <c r="J100" s="237">
        <v>0</v>
      </c>
    </row>
    <row r="101" spans="7:10" ht="15.6">
      <c r="G101" s="235">
        <v>24</v>
      </c>
      <c r="H101" s="261" t="s">
        <v>280</v>
      </c>
      <c r="I101" s="237">
        <f t="shared" si="1"/>
        <v>63</v>
      </c>
      <c r="J101" s="237">
        <v>63</v>
      </c>
    </row>
    <row r="102" spans="7:10" ht="15.6">
      <c r="G102" s="235">
        <v>25</v>
      </c>
      <c r="H102" s="261" t="s">
        <v>282</v>
      </c>
      <c r="I102" s="237">
        <f t="shared" si="1"/>
        <v>188</v>
      </c>
      <c r="J102" s="237">
        <v>188</v>
      </c>
    </row>
    <row r="103" spans="7:10" ht="15.6">
      <c r="G103" s="235">
        <v>26</v>
      </c>
      <c r="H103" s="261" t="s">
        <v>284</v>
      </c>
      <c r="I103" s="237">
        <f t="shared" si="1"/>
        <v>109</v>
      </c>
      <c r="J103" s="237">
        <v>109</v>
      </c>
    </row>
    <row r="104" spans="7:10" ht="15.6">
      <c r="G104" s="235">
        <v>27</v>
      </c>
      <c r="H104" s="261" t="s">
        <v>286</v>
      </c>
      <c r="I104" s="237">
        <f t="shared" si="1"/>
        <v>41</v>
      </c>
      <c r="J104" s="237">
        <v>41</v>
      </c>
    </row>
    <row r="105" spans="7:10" ht="16.2" thickBot="1">
      <c r="G105" s="238">
        <v>28</v>
      </c>
      <c r="H105" s="264" t="s">
        <v>320</v>
      </c>
      <c r="I105" s="237" t="e">
        <f t="shared" si="1"/>
        <v>#N/A</v>
      </c>
      <c r="J105" s="237">
        <v>0</v>
      </c>
    </row>
    <row r="106" spans="7:10" ht="18.600000000000001" thickBot="1">
      <c r="G106" s="241"/>
      <c r="H106" s="242" t="s">
        <v>294</v>
      </c>
      <c r="I106" s="243">
        <f>I80+I82+I84+I87+I88+I92+I94+I97+I99+I101+I102+I103+I104</f>
        <v>1032</v>
      </c>
      <c r="J106" s="243">
        <f>SUM(J78:J105)</f>
        <v>1032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2:B62"/>
  <sheetViews>
    <sheetView workbookViewId="0">
      <selection activeCell="A31" sqref="A31:XFD31"/>
    </sheetView>
  </sheetViews>
  <sheetFormatPr defaultRowHeight="14.4"/>
  <sheetData>
    <row r="62" spans="1:2">
      <c r="A62" t="s">
        <v>37</v>
      </c>
      <c r="B62" s="3" t="s">
        <v>36</v>
      </c>
    </row>
  </sheetData>
  <hyperlinks>
    <hyperlink ref="B62" r:id="rId1"/>
  </hyperlinks>
  <pageMargins left="0.7" right="0.7" top="0.75" bottom="0.75" header="0.3" footer="0.3"/>
  <pageSetup paperSize="5" scale="70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3"/>
  <sheetViews>
    <sheetView workbookViewId="0"/>
  </sheetViews>
  <sheetFormatPr defaultRowHeight="14.4"/>
  <cols>
    <col min="2" max="2" width="39" customWidth="1"/>
    <col min="3" max="4" width="14.109375" customWidth="1"/>
  </cols>
  <sheetData>
    <row r="2" spans="1:4" s="270" customFormat="1">
      <c r="B2" s="270" t="s">
        <v>363</v>
      </c>
      <c r="C2" s="270" t="s">
        <v>301</v>
      </c>
      <c r="D2" s="270" t="s">
        <v>362</v>
      </c>
    </row>
    <row r="3" spans="1:4">
      <c r="A3" t="s">
        <v>337</v>
      </c>
      <c r="B3" t="s">
        <v>86</v>
      </c>
      <c r="C3" s="290">
        <f>'FTE-3'!Q23</f>
        <v>804.9</v>
      </c>
      <c r="D3" s="291">
        <f>'DCD &amp; Sm College'!P18</f>
        <v>10164.759597465523</v>
      </c>
    </row>
    <row r="4" spans="1:4">
      <c r="A4" t="s">
        <v>338</v>
      </c>
      <c r="B4" t="s">
        <v>78</v>
      </c>
      <c r="C4" s="290">
        <f>'FTE-3'!Q15</f>
        <v>815.1</v>
      </c>
      <c r="D4" s="291">
        <f>'DCD &amp; Sm College'!P10</f>
        <v>10397.321801006012</v>
      </c>
    </row>
    <row r="5" spans="1:4">
      <c r="A5" t="s">
        <v>339</v>
      </c>
      <c r="B5" t="s">
        <v>74</v>
      </c>
      <c r="C5" s="290">
        <f>'FTE-3'!Q11</f>
        <v>1276.4000000000001</v>
      </c>
      <c r="D5" s="291">
        <f>'DCD &amp; Sm College'!P6</f>
        <v>9834.7547790661229</v>
      </c>
    </row>
    <row r="6" spans="1:4">
      <c r="A6" t="s">
        <v>141</v>
      </c>
      <c r="B6" t="s">
        <v>82</v>
      </c>
      <c r="C6" s="290">
        <f>'FTE-3'!Q19</f>
        <v>1993.2</v>
      </c>
      <c r="D6" s="291">
        <f>'DCD &amp; Sm College'!P14</f>
        <v>7395.3607264699976</v>
      </c>
    </row>
    <row r="7" spans="1:4">
      <c r="A7" t="s">
        <v>340</v>
      </c>
      <c r="B7" t="s">
        <v>96</v>
      </c>
      <c r="C7" s="290">
        <f>'FTE-3'!Q33</f>
        <v>2284.9</v>
      </c>
      <c r="D7" s="291">
        <f>'DCD &amp; Sm College'!P28</f>
        <v>8856.7504048317205</v>
      </c>
    </row>
    <row r="8" spans="1:4">
      <c r="A8" t="s">
        <v>142</v>
      </c>
      <c r="B8" t="s">
        <v>83</v>
      </c>
      <c r="C8" s="290">
        <f>'FTE-3'!Q20</f>
        <v>2834.2</v>
      </c>
      <c r="D8" s="291">
        <f>'DCD &amp; Sm College'!P15</f>
        <v>5429.8408722037966</v>
      </c>
    </row>
    <row r="9" spans="1:4">
      <c r="A9" t="s">
        <v>341</v>
      </c>
      <c r="B9" t="s">
        <v>79</v>
      </c>
      <c r="C9" s="290">
        <f>'FTE-3'!Q16</f>
        <v>3009</v>
      </c>
      <c r="D9" s="291">
        <f>'DCD &amp; Sm College'!P11</f>
        <v>8147.4071119973414</v>
      </c>
    </row>
    <row r="10" spans="1:4">
      <c r="A10" t="s">
        <v>342</v>
      </c>
      <c r="B10" t="s">
        <v>87</v>
      </c>
      <c r="C10" s="290">
        <f>'FTE-3'!Q24</f>
        <v>3051.9</v>
      </c>
      <c r="D10" s="291">
        <f>'DCD &amp; Sm College'!P19</f>
        <v>6725.3478161145513</v>
      </c>
    </row>
    <row r="11" spans="1:4">
      <c r="A11" t="s">
        <v>344</v>
      </c>
      <c r="B11" t="s">
        <v>73</v>
      </c>
      <c r="C11" s="290">
        <f>'FTE-3'!Q10</f>
        <v>4021.1</v>
      </c>
      <c r="D11" s="291">
        <f>'DCD &amp; Sm College'!P5</f>
        <v>7282.8290766208256</v>
      </c>
    </row>
    <row r="12" spans="1:4">
      <c r="A12" t="s">
        <v>343</v>
      </c>
      <c r="B12" t="s">
        <v>92</v>
      </c>
      <c r="C12" s="290">
        <f>'FTE-3'!Q29</f>
        <v>4040.3</v>
      </c>
      <c r="D12" s="291">
        <f>'DCD &amp; Sm College'!P24</f>
        <v>6191.0056183946735</v>
      </c>
    </row>
    <row r="13" spans="1:4">
      <c r="A13" t="s">
        <v>150</v>
      </c>
      <c r="B13" t="s">
        <v>91</v>
      </c>
      <c r="C13" s="290">
        <f>'FTE-3'!Q28</f>
        <v>5473.6</v>
      </c>
      <c r="D13" s="291">
        <f>'DCD &amp; Sm College'!P23</f>
        <v>7064.2889505992398</v>
      </c>
    </row>
    <row r="14" spans="1:4">
      <c r="A14" t="s">
        <v>143</v>
      </c>
      <c r="B14" t="s">
        <v>84</v>
      </c>
      <c r="C14" s="290">
        <f>'FTE-3'!Q21</f>
        <v>5844.3</v>
      </c>
      <c r="D14" s="291">
        <f>'DCD &amp; Sm College'!P16</f>
        <v>4451.2874082439303</v>
      </c>
    </row>
    <row r="15" spans="1:4">
      <c r="A15" t="s">
        <v>345</v>
      </c>
      <c r="B15" t="s">
        <v>90</v>
      </c>
      <c r="C15" s="290">
        <f>'FTE-3'!Q27</f>
        <v>5983.3</v>
      </c>
      <c r="D15" s="291">
        <f>'DCD &amp; Sm College'!P22</f>
        <v>6385.9620944963481</v>
      </c>
    </row>
    <row r="16" spans="1:4">
      <c r="A16" t="s">
        <v>346</v>
      </c>
      <c r="B16" t="s">
        <v>89</v>
      </c>
      <c r="C16" s="290">
        <f>'FTE-3'!Q26</f>
        <v>6073.3</v>
      </c>
      <c r="D16" s="291">
        <f>'DCD &amp; Sm College'!P21</f>
        <v>6120.7862282449405</v>
      </c>
    </row>
    <row r="17" spans="1:4">
      <c r="A17" t="s">
        <v>130</v>
      </c>
      <c r="B17" t="s">
        <v>71</v>
      </c>
      <c r="C17" s="290">
        <f>'FTE-3'!Q8</f>
        <v>8940.2999999999993</v>
      </c>
      <c r="D17" s="291">
        <f>'DCD &amp; Sm College'!P3</f>
        <v>5077.2987483641491</v>
      </c>
    </row>
    <row r="18" spans="1:4">
      <c r="A18" t="s">
        <v>347</v>
      </c>
      <c r="B18" t="s">
        <v>97</v>
      </c>
      <c r="C18" s="290">
        <f>'FTE-3'!Q34</f>
        <v>9043.7000000000007</v>
      </c>
      <c r="D18" s="291">
        <f>'DCD &amp; Sm College'!P29</f>
        <v>3847.5396132114065</v>
      </c>
    </row>
    <row r="19" spans="1:4">
      <c r="A19" t="s">
        <v>135</v>
      </c>
      <c r="B19" t="s">
        <v>76</v>
      </c>
      <c r="C19" s="290">
        <f>'FTE-3'!Q13</f>
        <v>9298.5</v>
      </c>
      <c r="D19" s="291">
        <f>'DCD &amp; Sm College'!P8</f>
        <v>3970.6918320159166</v>
      </c>
    </row>
    <row r="20" spans="1:4">
      <c r="A20" t="s">
        <v>349</v>
      </c>
      <c r="B20" t="s">
        <v>75</v>
      </c>
      <c r="C20" s="290">
        <f>'FTE-3'!Q12</f>
        <v>9538.7000000000007</v>
      </c>
      <c r="D20" s="291">
        <f>'DCD &amp; Sm College'!P7</f>
        <v>5472.5775000786271</v>
      </c>
    </row>
    <row r="21" spans="1:4">
      <c r="A21" t="s">
        <v>348</v>
      </c>
      <c r="B21" t="s">
        <v>94</v>
      </c>
      <c r="C21" s="290">
        <f>'FTE-3'!Q31</f>
        <v>9551.9</v>
      </c>
      <c r="D21" s="291">
        <f>'DCD &amp; Sm College'!P26</f>
        <v>4653.7968362315351</v>
      </c>
    </row>
    <row r="22" spans="1:4">
      <c r="A22" t="s">
        <v>350</v>
      </c>
      <c r="B22" t="s">
        <v>81</v>
      </c>
      <c r="C22" s="290">
        <f>'FTE-3'!Q18</f>
        <v>10150</v>
      </c>
      <c r="D22" s="291">
        <f>'DCD &amp; Sm College'!P13</f>
        <v>5066.3025615763545</v>
      </c>
    </row>
    <row r="23" spans="1:4">
      <c r="A23" t="s">
        <v>351</v>
      </c>
      <c r="B23" t="s">
        <v>95</v>
      </c>
      <c r="C23" s="290">
        <f>'FTE-3'!Q32</f>
        <v>10892.9</v>
      </c>
      <c r="D23" s="291">
        <f>'DCD &amp; Sm College'!P27</f>
        <v>4275.3476117471018</v>
      </c>
    </row>
    <row r="24" spans="1:4">
      <c r="A24" t="s">
        <v>352</v>
      </c>
      <c r="B24" t="s">
        <v>77</v>
      </c>
      <c r="C24" s="290">
        <f>'FTE-3'!Q14</f>
        <v>14172.4</v>
      </c>
      <c r="D24" s="291">
        <f>'DCD &amp; Sm College'!P9</f>
        <v>5565.513674465863</v>
      </c>
    </row>
    <row r="25" spans="1:4">
      <c r="A25" t="s">
        <v>353</v>
      </c>
      <c r="B25" t="s">
        <v>93</v>
      </c>
      <c r="C25" s="290">
        <f>'FTE-3'!Q30</f>
        <v>15311.3</v>
      </c>
      <c r="D25" s="291">
        <f>'DCD &amp; Sm College'!P25</f>
        <v>5103.2167745390661</v>
      </c>
    </row>
    <row r="26" spans="1:4">
      <c r="A26" t="s">
        <v>355</v>
      </c>
      <c r="B26" t="s">
        <v>88</v>
      </c>
      <c r="C26" s="290">
        <f>'FTE-3'!Q25</f>
        <v>16208.1</v>
      </c>
      <c r="D26" s="291">
        <f>'DCD &amp; Sm College'!P20</f>
        <v>4193.3669584960608</v>
      </c>
    </row>
    <row r="27" spans="1:4">
      <c r="A27" t="s">
        <v>354</v>
      </c>
      <c r="B27" t="s">
        <v>80</v>
      </c>
      <c r="C27" s="290">
        <f>'FTE-3'!Q17</f>
        <v>18736.5</v>
      </c>
      <c r="D27" s="291">
        <f>'DCD &amp; Sm College'!P12</f>
        <v>3812.2682998425535</v>
      </c>
    </row>
    <row r="28" spans="1:4">
      <c r="A28" t="s">
        <v>356</v>
      </c>
      <c r="B28" t="s">
        <v>72</v>
      </c>
      <c r="C28" s="290">
        <f>'FTE-3'!Q9</f>
        <v>21862.799999999999</v>
      </c>
      <c r="D28" s="291">
        <f>'DCD &amp; Sm College'!P4</f>
        <v>4214.7172365845181</v>
      </c>
    </row>
    <row r="29" spans="1:4">
      <c r="A29" t="s">
        <v>357</v>
      </c>
      <c r="B29" t="s">
        <v>98</v>
      </c>
      <c r="C29" s="290">
        <f>'FTE-3'!Q35</f>
        <v>30430.400000000001</v>
      </c>
      <c r="D29" s="291">
        <f>'DCD &amp; Sm College'!P30</f>
        <v>3128.4952876071297</v>
      </c>
    </row>
    <row r="30" spans="1:4">
      <c r="A30" t="s">
        <v>358</v>
      </c>
      <c r="B30" t="s">
        <v>85</v>
      </c>
      <c r="C30" s="290">
        <f>'FTE-3'!Q22</f>
        <v>40272.800000000003</v>
      </c>
      <c r="D30" s="291">
        <f>'DCD &amp; Sm College'!P17</f>
        <v>4442.3518354820126</v>
      </c>
    </row>
    <row r="35" spans="1:4" ht="28.8">
      <c r="A35" s="270"/>
      <c r="B35" s="270" t="s">
        <v>363</v>
      </c>
      <c r="C35" s="270" t="s">
        <v>301</v>
      </c>
      <c r="D35" s="292" t="s">
        <v>364</v>
      </c>
    </row>
    <row r="36" spans="1:4">
      <c r="A36" s="103" t="s">
        <v>337</v>
      </c>
      <c r="B36" s="103" t="s">
        <v>86</v>
      </c>
      <c r="C36" s="290">
        <f>'FTE-3'!Q23</f>
        <v>804.9</v>
      </c>
      <c r="D36" s="291">
        <f>'DCD &amp; Sm College'!P18+Model!L26</f>
        <v>10888.286305587222</v>
      </c>
    </row>
    <row r="37" spans="1:4">
      <c r="A37" s="103" t="s">
        <v>338</v>
      </c>
      <c r="B37" s="103" t="s">
        <v>78</v>
      </c>
      <c r="C37" s="290">
        <f>'FTE-3'!Q15</f>
        <v>815.1</v>
      </c>
      <c r="D37" s="291">
        <f>'DCD &amp; Sm College'!P10+Model!L18</f>
        <v>11127.395617812235</v>
      </c>
    </row>
    <row r="38" spans="1:4">
      <c r="A38" s="103" t="s">
        <v>339</v>
      </c>
      <c r="B38" s="103" t="s">
        <v>74</v>
      </c>
      <c r="C38" s="290">
        <f>'FTE-3'!Q11</f>
        <v>1276.4000000000001</v>
      </c>
      <c r="D38" s="291">
        <f>'DCD &amp; Sm College'!P6+Model!L14</f>
        <v>10319.024244291926</v>
      </c>
    </row>
    <row r="39" spans="1:4">
      <c r="A39" s="103" t="s">
        <v>141</v>
      </c>
      <c r="B39" s="103" t="s">
        <v>82</v>
      </c>
      <c r="C39" s="290">
        <f>'FTE-3'!Q19</f>
        <v>1993.2</v>
      </c>
      <c r="D39" s="291">
        <f>'DCD &amp; Sm College'!P14+Model!L22</f>
        <v>7711.3417849911084</v>
      </c>
    </row>
    <row r="40" spans="1:4">
      <c r="A40" s="103" t="s">
        <v>340</v>
      </c>
      <c r="B40" s="103" t="s">
        <v>96</v>
      </c>
      <c r="C40" s="290">
        <f>'FTE-3'!Q33</f>
        <v>2284.9</v>
      </c>
      <c r="D40" s="291">
        <f>'DCD &amp; Sm College'!P28+Model!L36</f>
        <v>9126.5662299855194</v>
      </c>
    </row>
    <row r="41" spans="1:4">
      <c r="A41" s="103" t="s">
        <v>142</v>
      </c>
      <c r="B41" s="103" t="s">
        <v>83</v>
      </c>
      <c r="C41" s="290">
        <f>'FTE-3'!Q20</f>
        <v>2834.2</v>
      </c>
      <c r="D41" s="291">
        <f>'DCD &amp; Sm College'!P15+Model!L23</f>
        <v>5616.9992908335771</v>
      </c>
    </row>
    <row r="42" spans="1:4">
      <c r="A42" s="103" t="s">
        <v>341</v>
      </c>
      <c r="B42" s="103" t="s">
        <v>79</v>
      </c>
      <c r="C42" s="290">
        <f>'FTE-3'!Q16</f>
        <v>3009</v>
      </c>
      <c r="D42" s="291">
        <f>'DCD &amp; Sm College'!P11+Model!L19</f>
        <v>8355.6654656194642</v>
      </c>
    </row>
    <row r="43" spans="1:4">
      <c r="A43" s="103" t="s">
        <v>342</v>
      </c>
      <c r="B43" s="103" t="s">
        <v>87</v>
      </c>
      <c r="C43" s="290">
        <f>'FTE-3'!Q24</f>
        <v>3051.9</v>
      </c>
      <c r="D43" s="291">
        <f>'DCD &amp; Sm College'!P19+Model!L27</f>
        <v>6936.3586360562122</v>
      </c>
    </row>
    <row r="44" spans="1:4">
      <c r="A44" s="103" t="s">
        <v>344</v>
      </c>
      <c r="B44" s="103" t="s">
        <v>73</v>
      </c>
      <c r="C44" s="290">
        <f>'FTE-3'!Q10</f>
        <v>4021.1</v>
      </c>
      <c r="D44" s="291">
        <f>'DCD &amp; Sm College'!P5+Model!L13</f>
        <v>7457.6160650758511</v>
      </c>
    </row>
    <row r="45" spans="1:4">
      <c r="A45" s="103" t="s">
        <v>343</v>
      </c>
      <c r="B45" s="103" t="s">
        <v>92</v>
      </c>
      <c r="C45" s="290">
        <f>'FTE-3'!Q29</f>
        <v>4040.3</v>
      </c>
      <c r="D45" s="291">
        <f>'DCD &amp; Sm College'!P24+Model!L32</f>
        <v>6348.2486682502258</v>
      </c>
    </row>
    <row r="46" spans="1:4">
      <c r="A46" s="103" t="s">
        <v>150</v>
      </c>
      <c r="B46" s="103" t="s">
        <v>91</v>
      </c>
      <c r="C46" s="290">
        <f>'FTE-3'!Q28</f>
        <v>5473.6</v>
      </c>
      <c r="D46" s="291">
        <f>'DCD &amp; Sm College'!P23+Model!L31</f>
        <v>7243.6839049680093</v>
      </c>
    </row>
    <row r="47" spans="1:4">
      <c r="A47" s="103" t="s">
        <v>143</v>
      </c>
      <c r="B47" s="103" t="s">
        <v>84</v>
      </c>
      <c r="C47" s="290">
        <f>'FTE-3'!Q21</f>
        <v>5844.3</v>
      </c>
      <c r="D47" s="291">
        <f>'DCD &amp; Sm College'!P16+Model!L24</f>
        <v>4589.3337611129018</v>
      </c>
    </row>
    <row r="48" spans="1:4">
      <c r="A48" s="103" t="s">
        <v>345</v>
      </c>
      <c r="B48" s="103" t="s">
        <v>90</v>
      </c>
      <c r="C48" s="290">
        <f>'FTE-3'!Q27</f>
        <v>5983.3</v>
      </c>
      <c r="D48" s="291">
        <f>'DCD &amp; Sm College'!P22+Model!L30</f>
        <v>6550.1238677573747</v>
      </c>
    </row>
    <row r="49" spans="1:4">
      <c r="A49" s="103" t="s">
        <v>346</v>
      </c>
      <c r="B49" s="103" t="s">
        <v>89</v>
      </c>
      <c r="C49" s="290">
        <f>'FTE-3'!Q26</f>
        <v>6073.3</v>
      </c>
      <c r="D49" s="291">
        <f>'DCD &amp; Sm College'!P21+Model!L29</f>
        <v>6283.9574210822102</v>
      </c>
    </row>
    <row r="50" spans="1:4">
      <c r="A50" s="103" t="s">
        <v>130</v>
      </c>
      <c r="B50" s="103" t="s">
        <v>71</v>
      </c>
      <c r="C50" s="290">
        <f>'FTE-3'!Q8</f>
        <v>8940.2999999999993</v>
      </c>
      <c r="D50" s="291">
        <f>'DCD &amp; Sm College'!P3+Model!L11</f>
        <v>5252.2015976712719</v>
      </c>
    </row>
    <row r="51" spans="1:4">
      <c r="A51" s="103" t="s">
        <v>347</v>
      </c>
      <c r="B51" s="103" t="s">
        <v>97</v>
      </c>
      <c r="C51" s="290">
        <f>'FTE-3'!Q34</f>
        <v>9043.7000000000007</v>
      </c>
      <c r="D51" s="291">
        <f>'DCD &amp; Sm College'!P29+Model!L37</f>
        <v>3989.2664621457457</v>
      </c>
    </row>
    <row r="52" spans="1:4">
      <c r="A52" s="103" t="s">
        <v>135</v>
      </c>
      <c r="B52" s="103" t="s">
        <v>76</v>
      </c>
      <c r="C52" s="290">
        <f>'FTE-3'!Q13</f>
        <v>9298.5</v>
      </c>
      <c r="D52" s="291">
        <f>'DCD &amp; Sm College'!P8+Model!L16</f>
        <v>4096.1057427048117</v>
      </c>
    </row>
    <row r="53" spans="1:4">
      <c r="A53" s="103" t="s">
        <v>349</v>
      </c>
      <c r="B53" s="103" t="s">
        <v>75</v>
      </c>
      <c r="C53" s="290">
        <f>'FTE-3'!Q12</f>
        <v>9538.7000000000007</v>
      </c>
      <c r="D53" s="291">
        <f>'DCD &amp; Sm College'!P7+Model!L15</f>
        <v>5650.6285597205624</v>
      </c>
    </row>
    <row r="54" spans="1:4">
      <c r="A54" s="103" t="s">
        <v>348</v>
      </c>
      <c r="B54" s="103" t="s">
        <v>94</v>
      </c>
      <c r="C54" s="290">
        <f>'FTE-3'!Q31</f>
        <v>9551.9</v>
      </c>
      <c r="D54" s="291">
        <f>'DCD &amp; Sm College'!P26+Model!L34</f>
        <v>4812.6971090312045</v>
      </c>
    </row>
    <row r="55" spans="1:4">
      <c r="A55" s="103" t="s">
        <v>350</v>
      </c>
      <c r="B55" s="103" t="s">
        <v>81</v>
      </c>
      <c r="C55" s="290">
        <f>'FTE-3'!Q18</f>
        <v>10150</v>
      </c>
      <c r="D55" s="291">
        <f>'DCD &amp; Sm College'!P13+Model!L21</f>
        <v>5251.3323671756798</v>
      </c>
    </row>
    <row r="56" spans="1:4">
      <c r="A56" s="103" t="s">
        <v>351</v>
      </c>
      <c r="B56" s="103" t="s">
        <v>95</v>
      </c>
      <c r="C56" s="290">
        <f>'FTE-3'!Q32</f>
        <v>10892.9</v>
      </c>
      <c r="D56" s="291">
        <f>'DCD &amp; Sm College'!P27+Model!L35</f>
        <v>4448.6003728165979</v>
      </c>
    </row>
    <row r="57" spans="1:4">
      <c r="A57" s="103" t="s">
        <v>352</v>
      </c>
      <c r="B57" s="103" t="s">
        <v>77</v>
      </c>
      <c r="C57" s="290">
        <f>'FTE-3'!Q14</f>
        <v>14172.4</v>
      </c>
      <c r="D57" s="291">
        <f>'DCD &amp; Sm College'!P9+Model!L17</f>
        <v>5745.7249992963179</v>
      </c>
    </row>
    <row r="58" spans="1:4">
      <c r="A58" s="103" t="s">
        <v>353</v>
      </c>
      <c r="B58" s="103" t="s">
        <v>93</v>
      </c>
      <c r="C58" s="290">
        <f>'FTE-3'!Q30</f>
        <v>15311.3</v>
      </c>
      <c r="D58" s="291">
        <f>'DCD &amp; Sm College'!P25+Model!L33</f>
        <v>5280.848435208417</v>
      </c>
    </row>
    <row r="59" spans="1:4">
      <c r="A59" s="103" t="s">
        <v>355</v>
      </c>
      <c r="B59" s="103" t="s">
        <v>88</v>
      </c>
      <c r="C59" s="290">
        <f>'FTE-3'!Q25</f>
        <v>16208.1</v>
      </c>
      <c r="D59" s="291">
        <f>'DCD &amp; Sm College'!P20+Model!L28</f>
        <v>4332.1803075219532</v>
      </c>
    </row>
    <row r="60" spans="1:4">
      <c r="A60" s="103" t="s">
        <v>354</v>
      </c>
      <c r="B60" s="103" t="s">
        <v>80</v>
      </c>
      <c r="C60" s="290">
        <f>'FTE-3'!Q17</f>
        <v>18736.5</v>
      </c>
      <c r="D60" s="291">
        <f>'DCD &amp; Sm College'!P12+Model!L20</f>
        <v>3961.2271654971878</v>
      </c>
    </row>
    <row r="61" spans="1:4">
      <c r="A61" s="103" t="s">
        <v>356</v>
      </c>
      <c r="B61" s="103" t="s">
        <v>72</v>
      </c>
      <c r="C61" s="290">
        <f>'FTE-3'!Q9</f>
        <v>21862.799999999999</v>
      </c>
      <c r="D61" s="291">
        <f>'DCD &amp; Sm College'!P4+Model!L12</f>
        <v>4376.8759803527446</v>
      </c>
    </row>
    <row r="62" spans="1:4">
      <c r="A62" s="103" t="s">
        <v>357</v>
      </c>
      <c r="B62" s="103" t="s">
        <v>98</v>
      </c>
      <c r="C62" s="290">
        <f>'FTE-3'!Q35</f>
        <v>30430.400000000001</v>
      </c>
      <c r="D62" s="291">
        <f>'DCD &amp; Sm College'!P30+Model!L38</f>
        <v>3281.3667247410199</v>
      </c>
    </row>
    <row r="63" spans="1:4">
      <c r="A63" s="103" t="s">
        <v>358</v>
      </c>
      <c r="B63" s="103" t="s">
        <v>85</v>
      </c>
      <c r="C63" s="290">
        <f>'FTE-3'!Q22</f>
        <v>40272.800000000003</v>
      </c>
      <c r="D63" s="291">
        <f>'DCD &amp; Sm College'!P17+Model!L25</f>
        <v>4580.2133647741684</v>
      </c>
    </row>
  </sheetData>
  <sortState ref="A36:E63">
    <sortCondition ref="C36:C6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4.4"/>
  <cols>
    <col min="1" max="1" width="27.109375" customWidth="1"/>
    <col min="3" max="3" width="4" customWidth="1"/>
    <col min="4" max="4" width="15.33203125" customWidth="1"/>
    <col min="5" max="5" width="4.33203125" customWidth="1"/>
    <col min="6" max="6" width="15.88671875" customWidth="1"/>
    <col min="7" max="8" width="15.88671875" style="103" customWidth="1"/>
    <col min="9" max="9" width="4.44140625" customWidth="1"/>
    <col min="10" max="10" width="14.33203125" customWidth="1"/>
    <col min="11" max="11" width="11.33203125" customWidth="1"/>
    <col min="12" max="12" width="5.6640625" customWidth="1"/>
    <col min="13" max="13" width="5.44140625" customWidth="1"/>
    <col min="14" max="14" width="15.88671875" style="103" customWidth="1"/>
    <col min="15" max="15" width="13.6640625" customWidth="1"/>
    <col min="16" max="16" width="13.88671875" customWidth="1"/>
    <col min="17" max="17" width="9.109375" customWidth="1"/>
    <col min="18" max="18" width="9.6640625" style="290" customWidth="1"/>
    <col min="19" max="20" width="15.6640625" customWidth="1"/>
  </cols>
  <sheetData>
    <row r="1" spans="1:20" s="103" customFormat="1">
      <c r="A1" s="308" t="s">
        <v>368</v>
      </c>
      <c r="B1" s="309"/>
      <c r="C1" s="309"/>
      <c r="D1" s="309"/>
      <c r="E1" s="309"/>
      <c r="F1" s="309"/>
      <c r="G1" s="309"/>
      <c r="H1" s="309"/>
      <c r="I1" s="309"/>
      <c r="J1" s="309"/>
      <c r="K1" s="310"/>
      <c r="N1" s="308" t="s">
        <v>366</v>
      </c>
      <c r="O1" s="309"/>
      <c r="P1" s="310"/>
      <c r="R1" s="311" t="s">
        <v>367</v>
      </c>
      <c r="S1" s="310"/>
      <c r="T1" s="351"/>
    </row>
    <row r="2" spans="1:20" s="195" customFormat="1" ht="61.5" customHeight="1">
      <c r="A2" s="303" t="s">
        <v>199</v>
      </c>
      <c r="B2" s="304" t="s">
        <v>200</v>
      </c>
      <c r="C2" s="305"/>
      <c r="D2" s="306" t="s">
        <v>108</v>
      </c>
      <c r="E2" s="305"/>
      <c r="F2" s="306" t="s">
        <v>229</v>
      </c>
      <c r="G2" s="306" t="s">
        <v>359</v>
      </c>
      <c r="H2" s="306" t="s">
        <v>360</v>
      </c>
      <c r="I2" s="305"/>
      <c r="J2" s="306" t="s">
        <v>230</v>
      </c>
      <c r="K2" s="307" t="s">
        <v>231</v>
      </c>
      <c r="N2" s="188" t="s">
        <v>360</v>
      </c>
      <c r="O2" s="188" t="s">
        <v>301</v>
      </c>
      <c r="P2" s="188" t="s">
        <v>361</v>
      </c>
      <c r="R2" s="300" t="s">
        <v>370</v>
      </c>
      <c r="S2" s="301" t="s">
        <v>416</v>
      </c>
      <c r="T2" s="301" t="s">
        <v>417</v>
      </c>
    </row>
    <row r="3" spans="1:20">
      <c r="A3" s="186" t="s">
        <v>201</v>
      </c>
      <c r="B3" s="189">
        <v>0.98819999999999997</v>
      </c>
      <c r="C3" s="183"/>
      <c r="D3" s="183">
        <f>Model!J11</f>
        <v>3.4748532081343805E-2</v>
      </c>
      <c r="E3" s="184"/>
      <c r="F3" s="185">
        <v>45392574</v>
      </c>
      <c r="G3" s="185">
        <v>23090640.120000001</v>
      </c>
      <c r="H3" s="185">
        <f>F3+G3</f>
        <v>68483214.120000005</v>
      </c>
      <c r="I3" s="184"/>
      <c r="J3" s="185">
        <f>B3*D3*H3</f>
        <v>2351610.8071603454</v>
      </c>
      <c r="K3" s="265">
        <f>J3/$J$31</f>
        <v>1.8769971294228898E-2</v>
      </c>
      <c r="L3" s="182"/>
      <c r="N3" s="255">
        <v>45392574</v>
      </c>
      <c r="O3" s="257">
        <v>8940.2999999999993</v>
      </c>
      <c r="P3" s="258">
        <f t="shared" ref="P3:P30" si="0">N3/O3</f>
        <v>5077.2987483641491</v>
      </c>
      <c r="R3" s="299">
        <f>'FTE-3'!AH8</f>
        <v>9887.9666666666653</v>
      </c>
      <c r="S3" s="299">
        <f>IF($R$34&gt;=R3,R3,FALSE)</f>
        <v>9887.9666666666653</v>
      </c>
      <c r="T3" s="299" t="b">
        <f t="shared" ref="T3:T30" si="1">IF($S$34&gt;=S3,$S$34-S3)</f>
        <v>0</v>
      </c>
    </row>
    <row r="4" spans="1:20">
      <c r="A4" s="186" t="s">
        <v>202</v>
      </c>
      <c r="B4" s="189">
        <v>1.0174000000000001</v>
      </c>
      <c r="C4" s="183"/>
      <c r="D4" s="183">
        <f>Model!J12</f>
        <v>7.8783204072354993E-2</v>
      </c>
      <c r="E4" s="184"/>
      <c r="F4" s="185">
        <v>92145520</v>
      </c>
      <c r="G4" s="185">
        <v>68499544.920000002</v>
      </c>
      <c r="H4" s="185">
        <f t="shared" ref="H4:H30" si="2">F4+G4</f>
        <v>160645064.92000002</v>
      </c>
      <c r="I4" s="184"/>
      <c r="J4" s="185">
        <f t="shared" ref="J4:J30" si="3">B4*D4*H4</f>
        <v>12876349.645839956</v>
      </c>
      <c r="K4" s="265">
        <f t="shared" ref="K4:K31" si="4">J4/$J$31</f>
        <v>0.10277581328124538</v>
      </c>
      <c r="L4" s="182"/>
      <c r="N4" s="255">
        <v>92145520</v>
      </c>
      <c r="O4" s="257">
        <v>21862.799999999999</v>
      </c>
      <c r="P4" s="258">
        <f t="shared" si="0"/>
        <v>4214.7172365845181</v>
      </c>
      <c r="R4" s="299">
        <f>'FTE-3'!AH9</f>
        <v>24457.233333333334</v>
      </c>
      <c r="S4" s="299" t="b">
        <f t="shared" ref="S4:S30" si="5">IF($R$34&gt;=R4,R4,FALSE)</f>
        <v>0</v>
      </c>
      <c r="T4" s="299" t="b">
        <f t="shared" si="1"/>
        <v>0</v>
      </c>
    </row>
    <row r="5" spans="1:20">
      <c r="A5" s="186" t="s">
        <v>203</v>
      </c>
      <c r="B5" s="189">
        <v>0.94792578777603176</v>
      </c>
      <c r="C5" s="183"/>
      <c r="D5" s="183">
        <f>Model!J13</f>
        <v>1.5618576872811185E-2</v>
      </c>
      <c r="E5" s="184"/>
      <c r="F5" s="185">
        <v>29284984</v>
      </c>
      <c r="G5" s="185">
        <v>11685353.130000001</v>
      </c>
      <c r="H5" s="185">
        <f t="shared" si="2"/>
        <v>40970337.130000003</v>
      </c>
      <c r="I5" s="184"/>
      <c r="J5" s="185">
        <f t="shared" si="3"/>
        <v>606576.15697105392</v>
      </c>
      <c r="K5" s="265">
        <f t="shared" si="4"/>
        <v>4.8415396882185045E-3</v>
      </c>
      <c r="L5" s="182"/>
      <c r="N5" s="255">
        <v>29284984</v>
      </c>
      <c r="O5" s="257">
        <v>4021.1</v>
      </c>
      <c r="P5" s="258">
        <f t="shared" si="0"/>
        <v>7282.8290766208256</v>
      </c>
      <c r="R5" s="299">
        <f>'FTE-3'!AH10</f>
        <v>4504</v>
      </c>
      <c r="S5" s="299">
        <f t="shared" si="5"/>
        <v>4504</v>
      </c>
      <c r="T5" s="299">
        <f>IF($S$34&gt;=S5,$S$34-S5)</f>
        <v>0</v>
      </c>
    </row>
    <row r="6" spans="1:20">
      <c r="A6" s="186" t="s">
        <v>204</v>
      </c>
      <c r="B6" s="189">
        <v>0.93314531126941291</v>
      </c>
      <c r="C6" s="183"/>
      <c r="D6" s="183">
        <f>Model!J14</f>
        <v>1.373603434253811E-2</v>
      </c>
      <c r="E6" s="184"/>
      <c r="F6" s="185">
        <v>12553081</v>
      </c>
      <c r="G6" s="185">
        <v>2884563.45</v>
      </c>
      <c r="H6" s="185">
        <f t="shared" si="2"/>
        <v>15437644.449999999</v>
      </c>
      <c r="I6" s="184"/>
      <c r="J6" s="185">
        <f t="shared" si="3"/>
        <v>197875.34292015992</v>
      </c>
      <c r="K6" s="265">
        <f t="shared" si="4"/>
        <v>1.5793916642745946E-3</v>
      </c>
      <c r="L6" s="182"/>
      <c r="N6" s="255">
        <v>12553081</v>
      </c>
      <c r="O6" s="257">
        <v>1276.4000000000001</v>
      </c>
      <c r="P6" s="258">
        <f t="shared" si="0"/>
        <v>9834.7547790661229</v>
      </c>
      <c r="R6" s="299">
        <f>'FTE-3'!AH11</f>
        <v>1337.9</v>
      </c>
      <c r="S6" s="299">
        <f t="shared" si="5"/>
        <v>1337.9</v>
      </c>
      <c r="T6" s="299">
        <f t="shared" si="1"/>
        <v>3166.1</v>
      </c>
    </row>
    <row r="7" spans="1:20">
      <c r="A7" s="186" t="s">
        <v>205</v>
      </c>
      <c r="B7" s="189">
        <v>0.96484076044625344</v>
      </c>
      <c r="C7" s="183"/>
      <c r="D7" s="183">
        <f>Model!J15</f>
        <v>3.7741680946811733E-2</v>
      </c>
      <c r="E7" s="184"/>
      <c r="F7" s="185">
        <v>52201275</v>
      </c>
      <c r="G7" s="185">
        <v>23793865.739999998</v>
      </c>
      <c r="H7" s="185">
        <f t="shared" si="2"/>
        <v>75995140.739999995</v>
      </c>
      <c r="I7" s="184"/>
      <c r="J7" s="185">
        <f t="shared" si="3"/>
        <v>2767341.174484231</v>
      </c>
      <c r="K7" s="265">
        <f t="shared" si="4"/>
        <v>2.2088227460193396E-2</v>
      </c>
      <c r="L7" s="182"/>
      <c r="N7" s="255">
        <v>52201275</v>
      </c>
      <c r="O7" s="257">
        <v>9538.7000000000007</v>
      </c>
      <c r="P7" s="258">
        <f t="shared" si="0"/>
        <v>5472.5775000786271</v>
      </c>
      <c r="R7" s="299">
        <f>'FTE-3'!AH12</f>
        <v>10275.6</v>
      </c>
      <c r="S7" s="299">
        <f t="shared" si="5"/>
        <v>10275.6</v>
      </c>
      <c r="T7" s="299" t="b">
        <f t="shared" si="1"/>
        <v>0</v>
      </c>
    </row>
    <row r="8" spans="1:20">
      <c r="A8" s="186" t="s">
        <v>206</v>
      </c>
      <c r="B8" s="189">
        <v>1.0244509263407358</v>
      </c>
      <c r="C8" s="183"/>
      <c r="D8" s="183">
        <f>Model!J16</f>
        <v>2.5914694412015282E-2</v>
      </c>
      <c r="E8" s="184"/>
      <c r="F8" s="185">
        <v>36921478</v>
      </c>
      <c r="G8" s="185">
        <v>26689374.710000001</v>
      </c>
      <c r="H8" s="185">
        <f t="shared" si="2"/>
        <v>63610852.710000001</v>
      </c>
      <c r="I8" s="184"/>
      <c r="J8" s="185">
        <f t="shared" si="3"/>
        <v>1688762.0808357184</v>
      </c>
      <c r="K8" s="265">
        <f t="shared" si="4"/>
        <v>1.347927798407475E-2</v>
      </c>
      <c r="L8" s="182"/>
      <c r="N8" s="255">
        <v>36921478</v>
      </c>
      <c r="O8" s="257">
        <v>9298.5</v>
      </c>
      <c r="P8" s="258">
        <f t="shared" si="0"/>
        <v>3970.6918320159166</v>
      </c>
      <c r="R8" s="299">
        <f>'FTE-3'!AH13</f>
        <v>9970.9666666666672</v>
      </c>
      <c r="S8" s="299">
        <f t="shared" si="5"/>
        <v>9970.9666666666672</v>
      </c>
      <c r="T8" s="299" t="b">
        <f t="shared" si="1"/>
        <v>0</v>
      </c>
    </row>
    <row r="9" spans="1:20">
      <c r="A9" s="186" t="s">
        <v>207</v>
      </c>
      <c r="B9" s="189">
        <v>1.0047339278135843</v>
      </c>
      <c r="C9" s="183"/>
      <c r="D9" s="183">
        <f>Model!J17</f>
        <v>5.6756155111714141E-2</v>
      </c>
      <c r="E9" s="184"/>
      <c r="F9" s="185">
        <v>78876686</v>
      </c>
      <c r="G9" s="185">
        <v>40567335.579999998</v>
      </c>
      <c r="H9" s="185">
        <f t="shared" si="2"/>
        <v>119444021.58</v>
      </c>
      <c r="I9" s="184"/>
      <c r="J9" s="185">
        <f t="shared" si="3"/>
        <v>6811275.5808876203</v>
      </c>
      <c r="K9" s="265">
        <f t="shared" si="4"/>
        <v>5.4365903890671127E-2</v>
      </c>
      <c r="L9" s="182"/>
      <c r="N9" s="255">
        <v>78876686</v>
      </c>
      <c r="O9" s="257">
        <v>14172.4</v>
      </c>
      <c r="P9" s="258">
        <f t="shared" si="0"/>
        <v>5565.513674465863</v>
      </c>
      <c r="R9" s="299">
        <f>'FTE-3'!AH14</f>
        <v>15595.366666666667</v>
      </c>
      <c r="S9" s="299" t="b">
        <f t="shared" si="5"/>
        <v>0</v>
      </c>
      <c r="T9" s="299" t="b">
        <f t="shared" si="1"/>
        <v>0</v>
      </c>
    </row>
    <row r="10" spans="1:20">
      <c r="A10" s="186" t="s">
        <v>208</v>
      </c>
      <c r="B10" s="189">
        <v>1.0506</v>
      </c>
      <c r="C10" s="183"/>
      <c r="D10" s="183">
        <f>Model!J18</f>
        <v>1.3224070401750051E-2</v>
      </c>
      <c r="E10" s="184"/>
      <c r="F10" s="185">
        <v>8474857</v>
      </c>
      <c r="G10" s="185">
        <v>2374520.65</v>
      </c>
      <c r="H10" s="185">
        <f t="shared" si="2"/>
        <v>10849377.65</v>
      </c>
      <c r="I10" s="184"/>
      <c r="J10" s="185">
        <f t="shared" si="3"/>
        <v>150732.66431202745</v>
      </c>
      <c r="K10" s="265">
        <f t="shared" si="4"/>
        <v>1.2031105545291375E-3</v>
      </c>
      <c r="L10" s="182"/>
      <c r="N10" s="255">
        <v>8474857</v>
      </c>
      <c r="O10" s="257">
        <v>815.1</v>
      </c>
      <c r="P10" s="258">
        <f t="shared" si="0"/>
        <v>10397.321801006012</v>
      </c>
      <c r="R10" s="299">
        <f>'FTE-3'!AH15</f>
        <v>789.36666666666667</v>
      </c>
      <c r="S10" s="299">
        <f t="shared" si="5"/>
        <v>789.36666666666667</v>
      </c>
      <c r="T10" s="299">
        <f t="shared" si="1"/>
        <v>3714.6333333333332</v>
      </c>
    </row>
    <row r="11" spans="1:20">
      <c r="A11" s="186" t="s">
        <v>209</v>
      </c>
      <c r="B11" s="189">
        <v>0.96440537110040403</v>
      </c>
      <c r="C11" s="183"/>
      <c r="D11" s="183">
        <f>Model!J19</f>
        <v>1.392554191219926E-2</v>
      </c>
      <c r="E11" s="184"/>
      <c r="F11" s="185">
        <v>24515548</v>
      </c>
      <c r="G11" s="185">
        <v>7604452.5300000003</v>
      </c>
      <c r="H11" s="185">
        <f t="shared" si="2"/>
        <v>32120000.530000001</v>
      </c>
      <c r="I11" s="184"/>
      <c r="J11" s="185">
        <f t="shared" si="3"/>
        <v>431367.34850718302</v>
      </c>
      <c r="K11" s="265">
        <f t="shared" si="4"/>
        <v>3.4430666520556511E-3</v>
      </c>
      <c r="L11" s="182"/>
      <c r="N11" s="255">
        <v>24515548</v>
      </c>
      <c r="O11" s="257">
        <v>3009</v>
      </c>
      <c r="P11" s="258">
        <f t="shared" si="0"/>
        <v>8147.4071119973414</v>
      </c>
      <c r="R11" s="299">
        <f>'FTE-3'!AH16</f>
        <v>3067.4</v>
      </c>
      <c r="S11" s="299">
        <f t="shared" si="5"/>
        <v>3067.4</v>
      </c>
      <c r="T11" s="299">
        <f t="shared" si="1"/>
        <v>1436.6</v>
      </c>
    </row>
    <row r="12" spans="1:20">
      <c r="A12" s="186" t="s">
        <v>210</v>
      </c>
      <c r="B12" s="189">
        <v>1.0046999999999999</v>
      </c>
      <c r="C12" s="183"/>
      <c r="D12" s="183">
        <f>Model!J20</f>
        <v>6.2021506363067989E-2</v>
      </c>
      <c r="E12" s="184"/>
      <c r="F12" s="185">
        <v>71428565</v>
      </c>
      <c r="G12" s="185">
        <v>52070647.649999999</v>
      </c>
      <c r="H12" s="185">
        <f t="shared" si="2"/>
        <v>123499212.65000001</v>
      </c>
      <c r="I12" s="184"/>
      <c r="J12" s="185">
        <f t="shared" si="3"/>
        <v>7695607.3570609288</v>
      </c>
      <c r="K12" s="265">
        <f t="shared" si="4"/>
        <v>6.1424419697285911E-2</v>
      </c>
      <c r="L12" s="182"/>
      <c r="N12" s="255">
        <v>71428565</v>
      </c>
      <c r="O12" s="257">
        <v>18736.5</v>
      </c>
      <c r="P12" s="258">
        <f t="shared" si="0"/>
        <v>3812.2682998425535</v>
      </c>
      <c r="R12" s="299">
        <f>'FTE-3'!AH17</f>
        <v>19659.066666666666</v>
      </c>
      <c r="S12" s="299" t="b">
        <f t="shared" si="5"/>
        <v>0</v>
      </c>
      <c r="T12" s="299" t="b">
        <f t="shared" si="1"/>
        <v>0</v>
      </c>
    </row>
    <row r="13" spans="1:20">
      <c r="A13" s="186" t="s">
        <v>211</v>
      </c>
      <c r="B13" s="189">
        <v>1.0037554726464113</v>
      </c>
      <c r="C13" s="183"/>
      <c r="D13" s="183">
        <f>Model!J21</f>
        <v>4.1734500596292287E-2</v>
      </c>
      <c r="E13" s="184"/>
      <c r="F13" s="185">
        <v>51422971</v>
      </c>
      <c r="G13" s="185">
        <v>24171407.82</v>
      </c>
      <c r="H13" s="185">
        <f t="shared" si="2"/>
        <v>75594378.819999993</v>
      </c>
      <c r="I13" s="184"/>
      <c r="J13" s="185">
        <f t="shared" si="3"/>
        <v>3166741.7647368088</v>
      </c>
      <c r="K13" s="265">
        <f t="shared" si="4"/>
        <v>2.5276143415976719E-2</v>
      </c>
      <c r="L13" s="182"/>
      <c r="N13" s="255">
        <v>51422971</v>
      </c>
      <c r="O13" s="257">
        <v>10150</v>
      </c>
      <c r="P13" s="258">
        <f t="shared" si="0"/>
        <v>5066.3025615763545</v>
      </c>
      <c r="R13" s="299">
        <f>'FTE-3'!AH18</f>
        <v>11145.966666666667</v>
      </c>
      <c r="S13" s="299" t="b">
        <f t="shared" si="5"/>
        <v>0</v>
      </c>
      <c r="T13" s="299" t="b">
        <f t="shared" si="1"/>
        <v>0</v>
      </c>
    </row>
    <row r="14" spans="1:20">
      <c r="A14" s="186" t="s">
        <v>212</v>
      </c>
      <c r="B14" s="189">
        <v>0.95241393955638953</v>
      </c>
      <c r="C14" s="183"/>
      <c r="D14" s="183">
        <f>Model!J22</f>
        <v>1.3995854352095057E-2</v>
      </c>
      <c r="E14" s="184"/>
      <c r="F14" s="185">
        <v>14740433</v>
      </c>
      <c r="G14" s="185">
        <v>5083332.2300000004</v>
      </c>
      <c r="H14" s="185">
        <f t="shared" si="2"/>
        <v>19823765.23</v>
      </c>
      <c r="I14" s="184"/>
      <c r="J14" s="185">
        <f t="shared" si="3"/>
        <v>264247.75313715229</v>
      </c>
      <c r="K14" s="265">
        <f t="shared" si="4"/>
        <v>2.1091596984698833E-3</v>
      </c>
      <c r="L14" s="182"/>
      <c r="N14" s="255">
        <v>14740433</v>
      </c>
      <c r="O14" s="257">
        <v>1993.2</v>
      </c>
      <c r="P14" s="258">
        <f t="shared" si="0"/>
        <v>7395.3607264699976</v>
      </c>
      <c r="R14" s="299">
        <f>'FTE-3'!AH19</f>
        <v>2190.0666666666666</v>
      </c>
      <c r="S14" s="299">
        <f t="shared" si="5"/>
        <v>2190.0666666666666</v>
      </c>
      <c r="T14" s="299">
        <f t="shared" si="1"/>
        <v>2313.9333333333334</v>
      </c>
    </row>
    <row r="15" spans="1:20">
      <c r="A15" s="186" t="s">
        <v>213</v>
      </c>
      <c r="B15" s="189">
        <v>0.97778027565055581</v>
      </c>
      <c r="C15" s="183"/>
      <c r="D15" s="183">
        <f>Model!J23</f>
        <v>1.1787653112900545E-2</v>
      </c>
      <c r="E15" s="184"/>
      <c r="F15" s="185">
        <v>15389255</v>
      </c>
      <c r="G15" s="185">
        <v>7312467</v>
      </c>
      <c r="H15" s="185">
        <f t="shared" si="2"/>
        <v>22701722</v>
      </c>
      <c r="I15" s="184"/>
      <c r="J15" s="185">
        <f t="shared" si="3"/>
        <v>261654.02523228477</v>
      </c>
      <c r="K15" s="265">
        <f t="shared" si="4"/>
        <v>2.0884572088524823E-3</v>
      </c>
      <c r="L15" s="182"/>
      <c r="N15" s="255">
        <v>15389255</v>
      </c>
      <c r="O15" s="257">
        <v>2834.2</v>
      </c>
      <c r="P15" s="258">
        <f t="shared" si="0"/>
        <v>5429.8408722037966</v>
      </c>
      <c r="R15" s="299">
        <f>'FTE-3'!AH20</f>
        <v>3112.6999999999994</v>
      </c>
      <c r="S15" s="299">
        <f t="shared" si="5"/>
        <v>3112.6999999999994</v>
      </c>
      <c r="T15" s="299">
        <f t="shared" si="1"/>
        <v>1391.3000000000006</v>
      </c>
    </row>
    <row r="16" spans="1:20">
      <c r="A16" s="186" t="s">
        <v>214</v>
      </c>
      <c r="B16" s="189">
        <v>1.0013070996590896</v>
      </c>
      <c r="C16" s="183"/>
      <c r="D16" s="183">
        <f>Model!J24</f>
        <v>1.7928540001602909E-2</v>
      </c>
      <c r="E16" s="184"/>
      <c r="F16" s="185">
        <v>26014659</v>
      </c>
      <c r="G16" s="185">
        <v>18154497.199999999</v>
      </c>
      <c r="H16" s="185">
        <f t="shared" si="2"/>
        <v>44169156.200000003</v>
      </c>
      <c r="I16" s="184"/>
      <c r="J16" s="185">
        <f t="shared" si="3"/>
        <v>792923.56093591824</v>
      </c>
      <c r="K16" s="265">
        <f t="shared" si="4"/>
        <v>6.3289182172354807E-3</v>
      </c>
      <c r="L16" s="182"/>
      <c r="N16" s="255">
        <v>26014659</v>
      </c>
      <c r="O16" s="257">
        <v>5844.3</v>
      </c>
      <c r="P16" s="258">
        <f t="shared" si="0"/>
        <v>4451.2874082439303</v>
      </c>
      <c r="R16" s="299">
        <f>'FTE-3'!AH21</f>
        <v>6310.8666666666659</v>
      </c>
      <c r="S16" s="299">
        <f t="shared" si="5"/>
        <v>6310.8666666666659</v>
      </c>
      <c r="T16" s="299" t="b">
        <f t="shared" si="1"/>
        <v>0</v>
      </c>
    </row>
    <row r="17" spans="1:20">
      <c r="A17" s="186" t="s">
        <v>215</v>
      </c>
      <c r="B17" s="189">
        <v>1.0146999999999999</v>
      </c>
      <c r="C17" s="183"/>
      <c r="D17" s="183">
        <f>Model!J25</f>
        <v>0.12337932881949194</v>
      </c>
      <c r="E17" s="184"/>
      <c r="F17" s="185">
        <v>178905947</v>
      </c>
      <c r="G17" s="185">
        <v>147712402</v>
      </c>
      <c r="H17" s="185">
        <f t="shared" si="2"/>
        <v>326618349</v>
      </c>
      <c r="I17" s="184"/>
      <c r="J17" s="185">
        <f t="shared" si="3"/>
        <v>40890332.584142901</v>
      </c>
      <c r="K17" s="265">
        <f t="shared" si="4"/>
        <v>0.32637644225773527</v>
      </c>
      <c r="L17" s="182"/>
      <c r="N17" s="255">
        <v>178905947</v>
      </c>
      <c r="O17" s="257">
        <v>40272.800000000003</v>
      </c>
      <c r="P17" s="258">
        <f t="shared" si="0"/>
        <v>4442.3518354820126</v>
      </c>
      <c r="R17" s="299">
        <f>'FTE-3'!AH22</f>
        <v>42259.333333333336</v>
      </c>
      <c r="S17" s="299" t="b">
        <f t="shared" si="5"/>
        <v>0</v>
      </c>
      <c r="T17" s="299" t="b">
        <f t="shared" si="1"/>
        <v>0</v>
      </c>
    </row>
    <row r="18" spans="1:20">
      <c r="A18" s="186" t="s">
        <v>216</v>
      </c>
      <c r="B18" s="189">
        <v>0.93005295507476293</v>
      </c>
      <c r="C18" s="183"/>
      <c r="D18" s="183">
        <f>Model!J26</f>
        <v>1.2941481052603463E-2</v>
      </c>
      <c r="E18" s="184"/>
      <c r="F18" s="185">
        <v>8181615</v>
      </c>
      <c r="G18" s="185">
        <v>1794050.91</v>
      </c>
      <c r="H18" s="185">
        <f t="shared" si="2"/>
        <v>9975665.9100000001</v>
      </c>
      <c r="I18" s="184"/>
      <c r="J18" s="185">
        <f t="shared" si="3"/>
        <v>120069.7354604705</v>
      </c>
      <c r="K18" s="265">
        <f t="shared" si="4"/>
        <v>9.5836669955608818E-4</v>
      </c>
      <c r="L18" s="182"/>
      <c r="N18" s="255">
        <v>8181615</v>
      </c>
      <c r="O18" s="257">
        <v>804.9</v>
      </c>
      <c r="P18" s="258">
        <f t="shared" si="0"/>
        <v>10164.759597465523</v>
      </c>
      <c r="R18" s="299">
        <f>'FTE-3'!AH23</f>
        <v>806.43333333333339</v>
      </c>
      <c r="S18" s="299">
        <f t="shared" si="5"/>
        <v>806.43333333333339</v>
      </c>
      <c r="T18" s="299">
        <f t="shared" si="1"/>
        <v>3697.5666666666666</v>
      </c>
    </row>
    <row r="19" spans="1:20">
      <c r="A19" s="186" t="s">
        <v>217</v>
      </c>
      <c r="B19" s="189">
        <v>0.98891742465094712</v>
      </c>
      <c r="C19" s="183"/>
      <c r="D19" s="183">
        <f>Model!J27</f>
        <v>1.431075380844344E-2</v>
      </c>
      <c r="E19" s="184"/>
      <c r="F19" s="185">
        <v>20525089</v>
      </c>
      <c r="G19" s="185">
        <v>10905774</v>
      </c>
      <c r="H19" s="185">
        <f t="shared" si="2"/>
        <v>31430863</v>
      </c>
      <c r="I19" s="184"/>
      <c r="J19" s="185">
        <f t="shared" si="3"/>
        <v>444814.40727603418</v>
      </c>
      <c r="K19" s="265">
        <f t="shared" si="4"/>
        <v>3.5503977233003561E-3</v>
      </c>
      <c r="L19" s="182"/>
      <c r="N19" s="255">
        <v>20525089</v>
      </c>
      <c r="O19" s="257">
        <v>3051.9</v>
      </c>
      <c r="P19" s="258">
        <f t="shared" si="0"/>
        <v>6725.3478161145513</v>
      </c>
      <c r="R19" s="299">
        <f>'FTE-3'!AH24</f>
        <v>3421.4666666666667</v>
      </c>
      <c r="S19" s="299">
        <f t="shared" si="5"/>
        <v>3421.4666666666667</v>
      </c>
      <c r="T19" s="299">
        <f t="shared" si="1"/>
        <v>1082.5333333333333</v>
      </c>
    </row>
    <row r="20" spans="1:20">
      <c r="A20" s="186" t="s">
        <v>218</v>
      </c>
      <c r="B20" s="189">
        <v>1.0424</v>
      </c>
      <c r="C20" s="183"/>
      <c r="D20" s="183">
        <f>Model!J28</f>
        <v>4.9997792052145884E-2</v>
      </c>
      <c r="E20" s="184"/>
      <c r="F20" s="185">
        <v>67966511</v>
      </c>
      <c r="G20" s="185">
        <v>46350919.689999998</v>
      </c>
      <c r="H20" s="185">
        <f t="shared" si="2"/>
        <v>114317430.69</v>
      </c>
      <c r="I20" s="184"/>
      <c r="J20" s="185">
        <f t="shared" si="3"/>
        <v>5957961.3785833661</v>
      </c>
      <c r="K20" s="265">
        <f t="shared" si="4"/>
        <v>4.7554962627159331E-2</v>
      </c>
      <c r="L20" s="182"/>
      <c r="N20" s="255">
        <v>67966511</v>
      </c>
      <c r="O20" s="257">
        <v>16208.1</v>
      </c>
      <c r="P20" s="258">
        <f t="shared" si="0"/>
        <v>4193.3669584960608</v>
      </c>
      <c r="R20" s="299">
        <f>'FTE-3'!AH25</f>
        <v>18585.899999999998</v>
      </c>
      <c r="S20" s="299" t="b">
        <f t="shared" si="5"/>
        <v>0</v>
      </c>
      <c r="T20" s="299" t="b">
        <f t="shared" si="1"/>
        <v>0</v>
      </c>
    </row>
    <row r="21" spans="1:20">
      <c r="A21" s="186" t="s">
        <v>219</v>
      </c>
      <c r="B21" s="189">
        <v>0.97957801628883356</v>
      </c>
      <c r="C21" s="183"/>
      <c r="D21" s="183">
        <f>Model!J29</f>
        <v>2.2021946787968621E-2</v>
      </c>
      <c r="E21" s="184"/>
      <c r="F21" s="185">
        <v>37173371</v>
      </c>
      <c r="G21" s="185">
        <v>15847958.300000001</v>
      </c>
      <c r="H21" s="185">
        <f t="shared" si="2"/>
        <v>53021329.299999997</v>
      </c>
      <c r="I21" s="184"/>
      <c r="J21" s="185">
        <f t="shared" si="3"/>
        <v>1143787.512561277</v>
      </c>
      <c r="K21" s="265">
        <f t="shared" si="4"/>
        <v>9.1294268218630372E-3</v>
      </c>
      <c r="L21" s="182"/>
      <c r="N21" s="255">
        <v>37173371</v>
      </c>
      <c r="O21" s="257">
        <v>6073.3</v>
      </c>
      <c r="P21" s="258">
        <f t="shared" si="0"/>
        <v>6120.7862282449405</v>
      </c>
      <c r="R21" s="299">
        <f>'FTE-3'!AH26</f>
        <v>6886.6333333333341</v>
      </c>
      <c r="S21" s="299">
        <f t="shared" si="5"/>
        <v>6886.6333333333341</v>
      </c>
      <c r="T21" s="299" t="b">
        <f t="shared" si="1"/>
        <v>0</v>
      </c>
    </row>
    <row r="22" spans="1:20">
      <c r="A22" s="186" t="s">
        <v>220</v>
      </c>
      <c r="B22" s="189">
        <v>0.97326204284145634</v>
      </c>
      <c r="C22" s="183"/>
      <c r="D22" s="183">
        <f>Model!J30</f>
        <v>2.18273141767267E-2</v>
      </c>
      <c r="E22" s="184"/>
      <c r="F22" s="185">
        <v>38209127</v>
      </c>
      <c r="G22" s="185">
        <v>16010007.470000001</v>
      </c>
      <c r="H22" s="185">
        <f t="shared" si="2"/>
        <v>54219134.469999999</v>
      </c>
      <c r="I22" s="184"/>
      <c r="J22" s="185">
        <f t="shared" si="3"/>
        <v>1151814.8309589506</v>
      </c>
      <c r="K22" s="265">
        <f t="shared" si="4"/>
        <v>9.1934988764033505E-3</v>
      </c>
      <c r="L22" s="182"/>
      <c r="N22" s="255">
        <v>38209127</v>
      </c>
      <c r="O22" s="257">
        <v>5983.3</v>
      </c>
      <c r="P22" s="258">
        <f t="shared" si="0"/>
        <v>6385.9620944963481</v>
      </c>
      <c r="R22" s="299">
        <f>'FTE-3'!AH27</f>
        <v>6447.8666666666659</v>
      </c>
      <c r="S22" s="299">
        <f t="shared" si="5"/>
        <v>6447.8666666666659</v>
      </c>
      <c r="T22" s="299" t="b">
        <f t="shared" si="1"/>
        <v>0</v>
      </c>
    </row>
    <row r="23" spans="1:20">
      <c r="A23" s="186" t="s">
        <v>221</v>
      </c>
      <c r="B23" s="189">
        <v>0.96830000000000005</v>
      </c>
      <c r="C23" s="183"/>
      <c r="D23" s="183">
        <f>Model!J31</f>
        <v>2.1820804938508818E-2</v>
      </c>
      <c r="E23" s="184"/>
      <c r="F23" s="185">
        <v>38667092</v>
      </c>
      <c r="G23" s="185">
        <v>16980394.77</v>
      </c>
      <c r="H23" s="185">
        <f t="shared" si="2"/>
        <v>55647486.769999996</v>
      </c>
      <c r="I23" s="184"/>
      <c r="J23" s="185">
        <f t="shared" si="3"/>
        <v>1175780.5014806124</v>
      </c>
      <c r="K23" s="265">
        <f t="shared" si="4"/>
        <v>9.38478688476292E-3</v>
      </c>
      <c r="L23" s="182"/>
      <c r="N23" s="255">
        <v>38667092</v>
      </c>
      <c r="O23" s="257">
        <v>5473.6</v>
      </c>
      <c r="P23" s="258">
        <f t="shared" si="0"/>
        <v>7064.2889505992398</v>
      </c>
      <c r="R23" s="299">
        <f>'FTE-3'!AH28</f>
        <v>6070.0333333333328</v>
      </c>
      <c r="S23" s="299">
        <f t="shared" si="5"/>
        <v>6070.0333333333328</v>
      </c>
      <c r="T23" s="299" t="b">
        <f t="shared" si="1"/>
        <v>0</v>
      </c>
    </row>
    <row r="24" spans="1:20">
      <c r="A24" s="186" t="s">
        <v>222</v>
      </c>
      <c r="B24" s="189">
        <v>0.99273073938337641</v>
      </c>
      <c r="C24" s="183"/>
      <c r="D24" s="183">
        <f>Model!J32</f>
        <v>1.4117979874030854E-2</v>
      </c>
      <c r="E24" s="184"/>
      <c r="F24" s="185">
        <v>25013520</v>
      </c>
      <c r="G24" s="185">
        <v>9397856.1799999997</v>
      </c>
      <c r="H24" s="185">
        <f t="shared" si="2"/>
        <v>34411376.18</v>
      </c>
      <c r="I24" s="184"/>
      <c r="J24" s="185">
        <f t="shared" si="3"/>
        <v>482287.57057768101</v>
      </c>
      <c r="K24" s="265">
        <f t="shared" si="4"/>
        <v>3.8494991721175638E-3</v>
      </c>
      <c r="L24" s="182"/>
      <c r="N24" s="255">
        <v>25013520</v>
      </c>
      <c r="O24" s="257">
        <v>4040.3</v>
      </c>
      <c r="P24" s="258">
        <f t="shared" si="0"/>
        <v>6191.0056183946735</v>
      </c>
      <c r="R24" s="299">
        <f>'FTE-3'!AH29</f>
        <v>4364.4333333333334</v>
      </c>
      <c r="S24" s="299">
        <f t="shared" si="5"/>
        <v>4364.4333333333334</v>
      </c>
      <c r="T24" s="299">
        <f t="shared" si="1"/>
        <v>139.56666666666661</v>
      </c>
    </row>
    <row r="25" spans="1:20">
      <c r="A25" s="186" t="s">
        <v>223</v>
      </c>
      <c r="B25" s="189">
        <v>0.99860000000000004</v>
      </c>
      <c r="C25" s="183"/>
      <c r="D25" s="183">
        <f>Model!J33</f>
        <v>6.043936991125845E-2</v>
      </c>
      <c r="E25" s="184"/>
      <c r="F25" s="185">
        <v>78136883</v>
      </c>
      <c r="G25" s="185">
        <v>48515885</v>
      </c>
      <c r="H25" s="185">
        <f t="shared" si="2"/>
        <v>126652768</v>
      </c>
      <c r="I25" s="184"/>
      <c r="J25" s="185">
        <f t="shared" si="3"/>
        <v>7644096.7565431856</v>
      </c>
      <c r="K25" s="265">
        <f t="shared" si="4"/>
        <v>6.1013274923617328E-2</v>
      </c>
      <c r="L25" s="182"/>
      <c r="N25" s="255">
        <v>78136883</v>
      </c>
      <c r="O25" s="257">
        <v>15311.3</v>
      </c>
      <c r="P25" s="258">
        <f t="shared" si="0"/>
        <v>5103.2167745390661</v>
      </c>
      <c r="R25" s="299">
        <f>'FTE-3'!AH30</f>
        <v>16812.633333333335</v>
      </c>
      <c r="S25" s="299" t="b">
        <f t="shared" si="5"/>
        <v>0</v>
      </c>
      <c r="T25" s="299" t="b">
        <f t="shared" si="1"/>
        <v>0</v>
      </c>
    </row>
    <row r="26" spans="1:20">
      <c r="A26" s="186" t="s">
        <v>224</v>
      </c>
      <c r="B26" s="189">
        <v>0.97785357241123361</v>
      </c>
      <c r="C26" s="183"/>
      <c r="D26" s="183">
        <f>Model!J34</f>
        <v>3.3728878127892437E-2</v>
      </c>
      <c r="E26" s="184"/>
      <c r="F26" s="185">
        <v>44452602</v>
      </c>
      <c r="G26" s="185">
        <v>23895693.379999999</v>
      </c>
      <c r="H26" s="185">
        <f t="shared" si="2"/>
        <v>68348295.379999995</v>
      </c>
      <c r="I26" s="184"/>
      <c r="J26" s="185">
        <f t="shared" si="3"/>
        <v>2254256.9147898532</v>
      </c>
      <c r="K26" s="265">
        <f t="shared" si="4"/>
        <v>1.7992916792007863E-2</v>
      </c>
      <c r="L26" s="182"/>
      <c r="N26" s="255">
        <v>44452602</v>
      </c>
      <c r="O26" s="257">
        <v>9551.9</v>
      </c>
      <c r="P26" s="258">
        <f t="shared" si="0"/>
        <v>4653.7968362315351</v>
      </c>
      <c r="R26" s="299">
        <f>'FTE-3'!AH31</f>
        <v>10131.300000000001</v>
      </c>
      <c r="S26" s="299">
        <f t="shared" si="5"/>
        <v>10131.300000000001</v>
      </c>
      <c r="T26" s="299" t="b">
        <f t="shared" si="1"/>
        <v>0</v>
      </c>
    </row>
    <row r="27" spans="1:20">
      <c r="A27" s="186" t="s">
        <v>225</v>
      </c>
      <c r="B27" s="189">
        <v>0.995</v>
      </c>
      <c r="C27" s="183"/>
      <c r="D27" s="183">
        <f>Model!J35</f>
        <v>4.1938333356753552E-2</v>
      </c>
      <c r="E27" s="184"/>
      <c r="F27" s="185">
        <v>46570934</v>
      </c>
      <c r="G27" s="185">
        <v>29505409.539999999</v>
      </c>
      <c r="H27" s="185">
        <f t="shared" si="2"/>
        <v>76076343.539999992</v>
      </c>
      <c r="I27" s="184"/>
      <c r="J27" s="185">
        <f t="shared" si="3"/>
        <v>3174562.4806637075</v>
      </c>
      <c r="K27" s="265">
        <f t="shared" si="4"/>
        <v>2.5338566421093566E-2</v>
      </c>
      <c r="L27" s="182"/>
      <c r="N27" s="255">
        <v>46570934</v>
      </c>
      <c r="O27" s="257">
        <v>10892.9</v>
      </c>
      <c r="P27" s="258">
        <f t="shared" si="0"/>
        <v>4275.3476117471018</v>
      </c>
      <c r="R27" s="299">
        <f>'FTE-3'!AH32</f>
        <v>11963.033333333333</v>
      </c>
      <c r="S27" s="299" t="b">
        <f t="shared" si="5"/>
        <v>0</v>
      </c>
      <c r="T27" s="299" t="b">
        <f t="shared" si="1"/>
        <v>0</v>
      </c>
    </row>
    <row r="28" spans="1:20">
      <c r="A28" s="186" t="s">
        <v>226</v>
      </c>
      <c r="B28" s="189">
        <v>0.96289056920645733</v>
      </c>
      <c r="C28" s="183"/>
      <c r="D28" s="183">
        <f>Model!J36</f>
        <v>1.3700048419864806E-2</v>
      </c>
      <c r="E28" s="184"/>
      <c r="F28" s="185">
        <v>20236789</v>
      </c>
      <c r="G28" s="185">
        <v>4374135.59</v>
      </c>
      <c r="H28" s="185">
        <f t="shared" si="2"/>
        <v>24610924.59</v>
      </c>
      <c r="I28" s="184"/>
      <c r="J28" s="185">
        <f t="shared" si="3"/>
        <v>324658.63990002812</v>
      </c>
      <c r="K28" s="265">
        <f t="shared" si="4"/>
        <v>2.5913443384389984E-3</v>
      </c>
      <c r="L28" s="182"/>
      <c r="N28" s="255">
        <v>20236789</v>
      </c>
      <c r="O28" s="257">
        <v>2284.9</v>
      </c>
      <c r="P28" s="258">
        <f t="shared" si="0"/>
        <v>8856.7504048317205</v>
      </c>
      <c r="R28" s="299">
        <f>'FTE-3'!AH33</f>
        <v>2329.3999999999996</v>
      </c>
      <c r="S28" s="299">
        <f t="shared" si="5"/>
        <v>2329.3999999999996</v>
      </c>
      <c r="T28" s="299">
        <f t="shared" si="1"/>
        <v>2174.6000000000004</v>
      </c>
    </row>
    <row r="29" spans="1:20">
      <c r="A29" s="186" t="s">
        <v>227</v>
      </c>
      <c r="B29" s="189">
        <v>0.9673261915010225</v>
      </c>
      <c r="C29" s="183"/>
      <c r="D29" s="183">
        <f>Model!J37</f>
        <v>2.8483002304610702E-2</v>
      </c>
      <c r="E29" s="184"/>
      <c r="F29" s="185">
        <v>34795994</v>
      </c>
      <c r="G29" s="185">
        <v>25850845.370000001</v>
      </c>
      <c r="H29" s="185">
        <f t="shared" si="2"/>
        <v>60646839.370000005</v>
      </c>
      <c r="I29" s="184"/>
      <c r="J29" s="185">
        <f t="shared" si="3"/>
        <v>1670963.195905156</v>
      </c>
      <c r="K29" s="265">
        <f t="shared" si="4"/>
        <v>1.3337211721154586E-2</v>
      </c>
      <c r="L29" s="182"/>
      <c r="N29" s="255">
        <v>34795994</v>
      </c>
      <c r="O29" s="257">
        <v>9043.7000000000007</v>
      </c>
      <c r="P29" s="258">
        <f t="shared" si="0"/>
        <v>3847.5396132114065</v>
      </c>
      <c r="R29" s="299">
        <f>'FTE-3'!AH34</f>
        <v>8864.6666666666661</v>
      </c>
      <c r="S29" s="299">
        <f t="shared" si="5"/>
        <v>8864.6666666666661</v>
      </c>
      <c r="T29" s="299" t="b">
        <f t="shared" si="1"/>
        <v>0</v>
      </c>
    </row>
    <row r="30" spans="1:20">
      <c r="A30" s="187" t="s">
        <v>228</v>
      </c>
      <c r="B30" s="189">
        <v>1.0033449924908819</v>
      </c>
      <c r="C30" s="183"/>
      <c r="D30" s="183">
        <f>Model!J38</f>
        <v>0.10337642179020298</v>
      </c>
      <c r="E30" s="184"/>
      <c r="F30" s="185">
        <v>95201363</v>
      </c>
      <c r="G30" s="185">
        <v>85929987.469999999</v>
      </c>
      <c r="H30" s="185">
        <f t="shared" si="2"/>
        <v>181131350.47</v>
      </c>
      <c r="I30" s="184"/>
      <c r="J30" s="185">
        <f t="shared" si="3"/>
        <v>18787344.90292212</v>
      </c>
      <c r="K30" s="265">
        <f t="shared" si="4"/>
        <v>0.14995590403347769</v>
      </c>
      <c r="L30" s="182"/>
      <c r="N30" s="255">
        <v>95201363</v>
      </c>
      <c r="O30" s="257">
        <v>30430.400000000001</v>
      </c>
      <c r="P30" s="258">
        <f t="shared" si="0"/>
        <v>3128.4952876071297</v>
      </c>
      <c r="R30" s="299">
        <f>'FTE-3'!AH35</f>
        <v>32647.3</v>
      </c>
      <c r="S30" s="299" t="b">
        <f t="shared" si="5"/>
        <v>0</v>
      </c>
      <c r="T30" s="299" t="b">
        <f t="shared" si="1"/>
        <v>0</v>
      </c>
    </row>
    <row r="31" spans="1:20" s="195" customFormat="1">
      <c r="A31" s="190" t="s">
        <v>232</v>
      </c>
      <c r="B31" s="191"/>
      <c r="C31" s="192"/>
      <c r="D31" s="193">
        <f>SUM(D3:D30)</f>
        <v>1.0000000000000002</v>
      </c>
      <c r="E31" s="192"/>
      <c r="F31" s="194">
        <f>SUM(F3:F30)</f>
        <v>1293398723</v>
      </c>
      <c r="G31" s="194">
        <f>SUM(G3:G30)</f>
        <v>797053322.39999998</v>
      </c>
      <c r="H31" s="194">
        <f>SUM(H3:H30)</f>
        <v>2090452045.4000003</v>
      </c>
      <c r="I31" s="192"/>
      <c r="J31" s="194">
        <f>SUM(J3:J30)</f>
        <v>125285796.67478675</v>
      </c>
      <c r="K31" s="266">
        <f t="shared" si="4"/>
        <v>1</v>
      </c>
      <c r="N31" s="256">
        <f>SUM(N3:N30)</f>
        <v>1293398723</v>
      </c>
      <c r="O31" s="192">
        <f>SUM(O3:O30)</f>
        <v>271915.79999999993</v>
      </c>
      <c r="P31" s="259">
        <f>SUM(P3:P30)</f>
        <v>167271.18725599733</v>
      </c>
      <c r="R31" s="302">
        <f>'FTE-3'!AH36</f>
        <v>293894.89999999997</v>
      </c>
      <c r="S31" s="302">
        <f>SUM(S3:S30)</f>
        <v>100769.06666666667</v>
      </c>
      <c r="T31" s="302">
        <f>SUM(T3:T30)</f>
        <v>19116.833333333336</v>
      </c>
    </row>
    <row r="33" spans="11:19" ht="57.6">
      <c r="K33" s="103"/>
      <c r="N33"/>
      <c r="O33" s="297"/>
      <c r="P33" s="297"/>
      <c r="Q33" s="297"/>
      <c r="R33" s="298" t="s">
        <v>371</v>
      </c>
      <c r="S33" s="298" t="s">
        <v>418</v>
      </c>
    </row>
    <row r="34" spans="11:19">
      <c r="R34" s="299">
        <f>AVERAGE(R3:R30)</f>
        <v>10496.246428571425</v>
      </c>
      <c r="S34" s="299">
        <f>MEDIAN(S3:S30)</f>
        <v>4504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B5" sqref="B5"/>
    </sheetView>
  </sheetViews>
  <sheetFormatPr defaultRowHeight="14.4"/>
  <cols>
    <col min="1" max="1" width="22.88671875" customWidth="1"/>
    <col min="2" max="2" width="12" customWidth="1"/>
    <col min="3" max="3" width="13.109375" customWidth="1"/>
    <col min="5" max="5" width="12.33203125" customWidth="1"/>
  </cols>
  <sheetData>
    <row r="1" spans="1:5" ht="15" thickBot="1"/>
    <row r="2" spans="1:5">
      <c r="A2" s="399" t="s">
        <v>0</v>
      </c>
      <c r="B2" s="34">
        <v>0.4</v>
      </c>
      <c r="C2" s="34">
        <v>0.4</v>
      </c>
      <c r="D2" s="34">
        <v>0.2</v>
      </c>
      <c r="E2" s="35">
        <f>SUM(B2:D2)</f>
        <v>1</v>
      </c>
    </row>
    <row r="3" spans="1:5">
      <c r="A3" s="400"/>
      <c r="B3" s="395" t="s">
        <v>48</v>
      </c>
      <c r="C3" s="395" t="s">
        <v>49</v>
      </c>
      <c r="D3" s="395" t="s">
        <v>50</v>
      </c>
      <c r="E3" s="397" t="s">
        <v>51</v>
      </c>
    </row>
    <row r="4" spans="1:5" ht="15" thickBot="1">
      <c r="A4" s="401"/>
      <c r="B4" s="396"/>
      <c r="C4" s="396"/>
      <c r="D4" s="396"/>
      <c r="E4" s="398"/>
    </row>
    <row r="5" spans="1:5">
      <c r="A5" s="30" t="s">
        <v>2</v>
      </c>
      <c r="B5" s="31">
        <v>3.4235171347832716E-2</v>
      </c>
      <c r="C5" s="31">
        <v>3.112041884816754E-2</v>
      </c>
      <c r="D5" s="32">
        <v>4.4121273610280301E-2</v>
      </c>
      <c r="E5" s="33">
        <f>(B5*$B$2)+(C5*$C$2)+(D5*$D$2)</f>
        <v>3.4966490800456163E-2</v>
      </c>
    </row>
    <row r="6" spans="1:5">
      <c r="A6" s="29" t="s">
        <v>3</v>
      </c>
      <c r="B6" s="18">
        <v>8.501153843440333E-2</v>
      </c>
      <c r="C6" s="18">
        <v>0.1114890052356021</v>
      </c>
      <c r="D6" s="19">
        <v>5.6514029127775804E-2</v>
      </c>
      <c r="E6" s="20">
        <f t="shared" ref="E6:E32" si="0">(B6*$B$2)+(C6*$C$2)+(D6*$D$2)</f>
        <v>8.9903023293557344E-2</v>
      </c>
    </row>
    <row r="7" spans="1:5">
      <c r="A7" s="29" t="s">
        <v>4</v>
      </c>
      <c r="B7" s="18">
        <v>1.5944418484855713E-2</v>
      </c>
      <c r="C7" s="18">
        <v>2.1042931937172774E-2</v>
      </c>
      <c r="D7" s="19">
        <v>2.0440063972209505E-2</v>
      </c>
      <c r="E7" s="20">
        <f t="shared" si="0"/>
        <v>1.8882952963253298E-2</v>
      </c>
    </row>
    <row r="8" spans="1:5">
      <c r="A8" s="29" t="s">
        <v>5</v>
      </c>
      <c r="B8" s="18">
        <v>4.853156335707428E-3</v>
      </c>
      <c r="C8" s="18">
        <v>4.0041884816753928E-3</v>
      </c>
      <c r="D8" s="19">
        <v>1.2859432445197957E-2</v>
      </c>
      <c r="E8" s="20">
        <f t="shared" si="0"/>
        <v>6.1148244159927199E-3</v>
      </c>
    </row>
    <row r="9" spans="1:5">
      <c r="A9" s="29" t="s">
        <v>6</v>
      </c>
      <c r="B9" s="18">
        <v>3.4886023699313637E-2</v>
      </c>
      <c r="C9" s="18">
        <v>2.9269109947643979E-2</v>
      </c>
      <c r="D9" s="19">
        <v>3.8142457300540208E-2</v>
      </c>
      <c r="E9" s="20">
        <f t="shared" si="0"/>
        <v>3.3290544918891087E-2</v>
      </c>
    </row>
    <row r="10" spans="1:5">
      <c r="A10" s="29" t="s">
        <v>7</v>
      </c>
      <c r="B10" s="18">
        <v>3.1759218755771201E-2</v>
      </c>
      <c r="C10" s="18">
        <v>2.2894240837696336E-2</v>
      </c>
      <c r="D10" s="19">
        <v>2.9404725162160372E-2</v>
      </c>
      <c r="E10" s="20">
        <f t="shared" si="0"/>
        <v>2.7742328869819088E-2</v>
      </c>
    </row>
    <row r="11" spans="1:5">
      <c r="A11" s="29" t="s">
        <v>8</v>
      </c>
      <c r="B11" s="18">
        <v>5.4855202267852413E-2</v>
      </c>
      <c r="C11" s="18">
        <v>6.7719371727748695E-2</v>
      </c>
      <c r="D11" s="19">
        <v>6.9439841570085495E-2</v>
      </c>
      <c r="E11" s="20">
        <f t="shared" si="0"/>
        <v>6.2917797912257545E-2</v>
      </c>
    </row>
    <row r="12" spans="1:5">
      <c r="A12" s="29" t="s">
        <v>9</v>
      </c>
      <c r="B12" s="18">
        <v>2.6797629531732053E-3</v>
      </c>
      <c r="C12" s="18">
        <v>2.7895287958115181E-3</v>
      </c>
      <c r="D12" s="19">
        <v>6.1380431427849429E-3</v>
      </c>
      <c r="E12" s="20">
        <f t="shared" si="0"/>
        <v>3.4153253281508783E-3</v>
      </c>
    </row>
    <row r="13" spans="1:5">
      <c r="A13" s="29" t="s">
        <v>10</v>
      </c>
      <c r="B13" s="18">
        <v>1.0422870681705452E-2</v>
      </c>
      <c r="C13" s="18">
        <v>9.273298429319371E-3</v>
      </c>
      <c r="D13" s="19">
        <v>1.6359106013382314E-2</v>
      </c>
      <c r="E13" s="20">
        <f t="shared" si="0"/>
        <v>1.1150288847086392E-2</v>
      </c>
    </row>
    <row r="14" spans="1:5">
      <c r="A14" s="29" t="s">
        <v>11</v>
      </c>
      <c r="B14" s="18">
        <v>6.4794145928945751E-2</v>
      </c>
      <c r="C14" s="18">
        <v>5.2096335078534034E-2</v>
      </c>
      <c r="D14" s="19">
        <v>4.110546584818621E-2</v>
      </c>
      <c r="E14" s="20">
        <f t="shared" si="0"/>
        <v>5.497728557262916E-2</v>
      </c>
    </row>
    <row r="15" spans="1:5">
      <c r="A15" s="29" t="s">
        <v>12</v>
      </c>
      <c r="B15" s="18">
        <v>3.7008000532699106E-2</v>
      </c>
      <c r="C15" s="18">
        <v>3.0626178010471204E-2</v>
      </c>
      <c r="D15" s="19">
        <v>3.2678455742201427E-2</v>
      </c>
      <c r="E15" s="20">
        <f t="shared" si="0"/>
        <v>3.3589362565708408E-2</v>
      </c>
    </row>
    <row r="16" spans="1:5">
      <c r="A16" s="29" t="s">
        <v>13</v>
      </c>
      <c r="B16" s="18">
        <v>8.0631177212408759E-3</v>
      </c>
      <c r="C16" s="18">
        <v>7.9497382198952873E-3</v>
      </c>
      <c r="D16" s="19">
        <v>9.9436652999528759E-3</v>
      </c>
      <c r="E16" s="20">
        <f t="shared" si="0"/>
        <v>8.3938754364450419E-3</v>
      </c>
    </row>
    <row r="17" spans="1:5">
      <c r="A17" s="29" t="s">
        <v>14</v>
      </c>
      <c r="B17" s="18">
        <v>1.0560043960249725E-2</v>
      </c>
      <c r="C17" s="18">
        <v>8.9382198952879573E-3</v>
      </c>
      <c r="D17" s="19">
        <v>1.2647204702912983E-2</v>
      </c>
      <c r="E17" s="20">
        <f t="shared" si="0"/>
        <v>1.032874648279767E-2</v>
      </c>
    </row>
    <row r="18" spans="1:5">
      <c r="A18" s="29" t="s">
        <v>15</v>
      </c>
      <c r="B18" s="18">
        <v>2.0993929979702855E-2</v>
      </c>
      <c r="C18" s="18">
        <v>1.9543455497382199E-2</v>
      </c>
      <c r="D18" s="19">
        <v>2.0240386128095554E-2</v>
      </c>
      <c r="E18" s="20">
        <f t="shared" si="0"/>
        <v>2.0263031416453133E-2</v>
      </c>
    </row>
    <row r="19" spans="1:5">
      <c r="A19" s="29" t="s">
        <v>16</v>
      </c>
      <c r="B19" s="18">
        <v>0.13561210747524885</v>
      </c>
      <c r="C19" s="18">
        <v>0.13425759162303666</v>
      </c>
      <c r="D19" s="19">
        <v>0.19313768878744586</v>
      </c>
      <c r="E19" s="20">
        <f t="shared" si="0"/>
        <v>0.14657541739680338</v>
      </c>
    </row>
    <row r="20" spans="1:5">
      <c r="A20" s="29" t="s">
        <v>17</v>
      </c>
      <c r="B20" s="18">
        <v>2.720388031935621E-3</v>
      </c>
      <c r="C20" s="18">
        <v>3.3340314136125655E-3</v>
      </c>
      <c r="D20" s="19">
        <v>5.01269825589583E-3</v>
      </c>
      <c r="E20" s="20">
        <f t="shared" si="0"/>
        <v>3.424307429398441E-3</v>
      </c>
    </row>
    <row r="21" spans="1:5">
      <c r="A21" s="29" t="s">
        <v>18</v>
      </c>
      <c r="B21" s="18">
        <v>1.1864465896252585E-2</v>
      </c>
      <c r="C21" s="18">
        <v>9.3319371727748693E-3</v>
      </c>
      <c r="D21" s="19">
        <v>2.4603963311627688E-2</v>
      </c>
      <c r="E21" s="20">
        <f t="shared" si="0"/>
        <v>1.3399353889936521E-2</v>
      </c>
    </row>
    <row r="22" spans="1:5">
      <c r="A22" s="29" t="s">
        <v>19</v>
      </c>
      <c r="B22" s="18">
        <v>6.1843544740718931E-2</v>
      </c>
      <c r="C22" s="18">
        <v>5.6159162303664918E-2</v>
      </c>
      <c r="D22" s="19">
        <v>4.4177994667906832E-2</v>
      </c>
      <c r="E22" s="20">
        <f t="shared" si="0"/>
        <v>5.6036681751334902E-2</v>
      </c>
    </row>
    <row r="23" spans="1:5">
      <c r="A23" s="29" t="s">
        <v>20</v>
      </c>
      <c r="B23" s="18">
        <v>2.4331309118785251E-2</v>
      </c>
      <c r="C23" s="18">
        <v>1.5237696335078535E-2</v>
      </c>
      <c r="D23" s="19">
        <v>2.6431923211834484E-2</v>
      </c>
      <c r="E23" s="20">
        <f t="shared" si="0"/>
        <v>2.1113986823912412E-2</v>
      </c>
    </row>
    <row r="24" spans="1:5">
      <c r="A24" s="29" t="s">
        <v>21</v>
      </c>
      <c r="B24" s="18">
        <v>2.2393241511055598E-2</v>
      </c>
      <c r="C24" s="18">
        <v>1.8194764397905759E-2</v>
      </c>
      <c r="D24" s="19">
        <v>2.8835990669688564E-2</v>
      </c>
      <c r="E24" s="20">
        <f t="shared" si="0"/>
        <v>2.2002400497522254E-2</v>
      </c>
    </row>
    <row r="25" spans="1:5">
      <c r="A25" s="29" t="s">
        <v>22</v>
      </c>
      <c r="B25" s="18">
        <v>2.112993902561058E-2</v>
      </c>
      <c r="C25" s="18">
        <v>1.9434554973821988E-2</v>
      </c>
      <c r="D25" s="19">
        <v>2.0990399417541297E-2</v>
      </c>
      <c r="E25" s="20">
        <f t="shared" si="0"/>
        <v>2.042387748328129E-2</v>
      </c>
    </row>
    <row r="26" spans="1:5">
      <c r="A26" s="29" t="s">
        <v>23</v>
      </c>
      <c r="B26" s="18">
        <v>1.512189003308686E-2</v>
      </c>
      <c r="C26" s="18">
        <v>1.2263874345549737E-2</v>
      </c>
      <c r="D26" s="19">
        <v>1.3983701626529552E-2</v>
      </c>
      <c r="E26" s="20">
        <f t="shared" si="0"/>
        <v>1.3751046076760549E-2</v>
      </c>
    </row>
    <row r="27" spans="1:5">
      <c r="A27" s="29" t="s">
        <v>24</v>
      </c>
      <c r="B27" s="18">
        <v>5.9344634237799357E-2</v>
      </c>
      <c r="C27" s="18">
        <v>5.0203141361256545E-2</v>
      </c>
      <c r="D27" s="19">
        <v>5.8907720509106337E-2</v>
      </c>
      <c r="E27" s="20">
        <f t="shared" si="0"/>
        <v>5.5600654341443623E-2</v>
      </c>
    </row>
    <row r="28" spans="1:5">
      <c r="A28" s="29" t="s">
        <v>25</v>
      </c>
      <c r="B28" s="18">
        <v>3.2986030814257918E-2</v>
      </c>
      <c r="C28" s="18">
        <v>2.6697382198952881E-2</v>
      </c>
      <c r="D28" s="19">
        <v>2.5464146778589047E-2</v>
      </c>
      <c r="E28" s="20">
        <f t="shared" si="0"/>
        <v>2.8966194561002131E-2</v>
      </c>
    </row>
    <row r="29" spans="1:5">
      <c r="A29" s="29" t="s">
        <v>26</v>
      </c>
      <c r="B29" s="18">
        <v>4.0900025060023965E-2</v>
      </c>
      <c r="C29" s="18">
        <v>5.3796858638743457E-2</v>
      </c>
      <c r="D29" s="19">
        <v>3.2507149632166964E-2</v>
      </c>
      <c r="E29" s="20">
        <f t="shared" si="0"/>
        <v>4.4380183405940361E-2</v>
      </c>
    </row>
    <row r="30" spans="1:5">
      <c r="A30" s="29" t="s">
        <v>27</v>
      </c>
      <c r="B30" s="18">
        <v>8.4837305624843439E-3</v>
      </c>
      <c r="C30" s="18">
        <v>5.9392670157068063E-3</v>
      </c>
      <c r="D30" s="19">
        <v>1.4580337231899439E-2</v>
      </c>
      <c r="E30" s="20">
        <f t="shared" si="0"/>
        <v>8.685266477656349E-3</v>
      </c>
    </row>
    <row r="31" spans="1:5">
      <c r="A31" s="29" t="s">
        <v>28</v>
      </c>
      <c r="B31" s="18">
        <v>2.867945875936016E-2</v>
      </c>
      <c r="C31" s="18">
        <v>2.6161256544502617E-2</v>
      </c>
      <c r="D31" s="19">
        <v>4.4547096137329593E-2</v>
      </c>
      <c r="E31" s="20">
        <f t="shared" si="0"/>
        <v>3.0845705349011033E-2</v>
      </c>
    </row>
    <row r="32" spans="1:5" ht="15" thickBot="1">
      <c r="A32" s="28" t="s">
        <v>29</v>
      </c>
      <c r="B32" s="22">
        <v>0.1185226336499268</v>
      </c>
      <c r="C32" s="22">
        <v>0.1502324607329843</v>
      </c>
      <c r="D32" s="23">
        <v>5.6785039696672548E-2</v>
      </c>
      <c r="E32" s="24">
        <f t="shared" si="0"/>
        <v>0.11885904569249896</v>
      </c>
    </row>
    <row r="33" spans="1:5" ht="15" thickBot="1">
      <c r="A33" s="21" t="s">
        <v>30</v>
      </c>
      <c r="B33" s="25">
        <f>SUM(B5:B32)</f>
        <v>1</v>
      </c>
      <c r="C33" s="26">
        <f>SUM(C5:C32)</f>
        <v>1.0000000000000002</v>
      </c>
      <c r="D33" s="26">
        <f>SUM(D5:D32)</f>
        <v>0.99999999999999978</v>
      </c>
      <c r="E33" s="27">
        <f>SUM(E5:E32)</f>
        <v>1.0000000000000004</v>
      </c>
    </row>
  </sheetData>
  <mergeCells count="5">
    <mergeCell ref="D3:D4"/>
    <mergeCell ref="E3:E4"/>
    <mergeCell ref="A2:A4"/>
    <mergeCell ref="B3:B4"/>
    <mergeCell ref="C3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opLeftCell="M3" workbookViewId="0">
      <selection activeCell="X3" sqref="X3"/>
    </sheetView>
  </sheetViews>
  <sheetFormatPr defaultRowHeight="14.4"/>
  <cols>
    <col min="19" max="19" width="12.6640625" customWidth="1"/>
    <col min="20" max="20" width="11.5546875" customWidth="1"/>
    <col min="21" max="21" width="9.5546875" bestFit="1" customWidth="1"/>
    <col min="22" max="22" width="11" bestFit="1" customWidth="1"/>
    <col min="24" max="29" width="10.109375" customWidth="1"/>
    <col min="30" max="30" width="5.33203125" customWidth="1"/>
    <col min="31" max="34" width="10.109375" customWidth="1"/>
    <col min="35" max="35" width="5.5546875" customWidth="1"/>
    <col min="36" max="36" width="39" customWidth="1"/>
  </cols>
  <sheetData>
    <row r="1" spans="1:36" ht="18">
      <c r="A1" s="405" t="s">
        <v>110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</row>
    <row r="2" spans="1:36" ht="18">
      <c r="A2" s="405" t="s">
        <v>111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</row>
    <row r="3" spans="1:36" ht="18">
      <c r="A3" s="405" t="s">
        <v>112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</row>
    <row r="4" spans="1:36" ht="18">
      <c r="A4" s="405" t="s">
        <v>198</v>
      </c>
      <c r="B4" s="405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</row>
    <row r="5" spans="1:36" ht="15" thickBot="1">
      <c r="A5" s="103"/>
      <c r="B5" s="103">
        <v>1</v>
      </c>
      <c r="C5" s="103">
        <v>2</v>
      </c>
      <c r="D5" s="103">
        <v>3</v>
      </c>
      <c r="E5" s="103">
        <v>4</v>
      </c>
      <c r="F5" s="103">
        <v>5</v>
      </c>
      <c r="G5" s="103">
        <v>6</v>
      </c>
      <c r="H5" s="103">
        <v>7</v>
      </c>
      <c r="I5" s="103">
        <v>8</v>
      </c>
      <c r="J5" s="103">
        <v>9</v>
      </c>
      <c r="K5" s="103">
        <v>10</v>
      </c>
      <c r="L5" s="103">
        <v>11</v>
      </c>
      <c r="M5" s="103">
        <v>12</v>
      </c>
      <c r="N5" s="103">
        <v>13</v>
      </c>
      <c r="O5" s="103">
        <v>14</v>
      </c>
      <c r="P5" s="103">
        <v>15</v>
      </c>
      <c r="Q5" s="103"/>
      <c r="S5" t="s">
        <v>159</v>
      </c>
      <c r="T5" t="s">
        <v>160</v>
      </c>
    </row>
    <row r="6" spans="1:36" ht="43.2">
      <c r="A6" s="125" t="s">
        <v>113</v>
      </c>
      <c r="B6" s="126" t="s">
        <v>114</v>
      </c>
      <c r="C6" s="127" t="s">
        <v>115</v>
      </c>
      <c r="D6" s="127" t="s">
        <v>116</v>
      </c>
      <c r="E6" s="127" t="s">
        <v>117</v>
      </c>
      <c r="F6" s="127" t="s">
        <v>118</v>
      </c>
      <c r="G6" s="127" t="s">
        <v>35</v>
      </c>
      <c r="H6" s="127" t="s">
        <v>119</v>
      </c>
      <c r="I6" s="127" t="s">
        <v>120</v>
      </c>
      <c r="J6" s="127" t="s">
        <v>121</v>
      </c>
      <c r="K6" s="127" t="s">
        <v>122</v>
      </c>
      <c r="L6" s="127" t="s">
        <v>123</v>
      </c>
      <c r="M6" s="127" t="s">
        <v>124</v>
      </c>
      <c r="N6" s="127" t="s">
        <v>125</v>
      </c>
      <c r="O6" s="127" t="s">
        <v>126</v>
      </c>
      <c r="P6" s="128" t="s">
        <v>127</v>
      </c>
      <c r="Q6" s="129" t="s">
        <v>128</v>
      </c>
      <c r="S6" s="13" t="s">
        <v>158</v>
      </c>
      <c r="T6" s="36" t="s">
        <v>61</v>
      </c>
      <c r="U6" t="s">
        <v>30</v>
      </c>
      <c r="V6" t="s">
        <v>161</v>
      </c>
      <c r="X6" s="406" t="s">
        <v>301</v>
      </c>
      <c r="Y6" s="407"/>
      <c r="Z6" s="407"/>
      <c r="AA6" s="407"/>
      <c r="AB6" s="407"/>
      <c r="AC6" s="408"/>
      <c r="AD6" s="103"/>
      <c r="AE6" s="402" t="s">
        <v>323</v>
      </c>
      <c r="AF6" s="403"/>
      <c r="AG6" s="403"/>
      <c r="AH6" s="404"/>
      <c r="AJ6" s="286" t="s">
        <v>336</v>
      </c>
    </row>
    <row r="7" spans="1:36">
      <c r="A7" s="121" t="s">
        <v>129</v>
      </c>
      <c r="B7" s="117">
        <v>18257.5</v>
      </c>
      <c r="C7" s="108">
        <v>178751.4</v>
      </c>
      <c r="D7" s="108">
        <v>54735.5</v>
      </c>
      <c r="E7" s="108">
        <v>4465.2</v>
      </c>
      <c r="F7" s="108">
        <v>1871.8</v>
      </c>
      <c r="G7" s="108">
        <v>415.7</v>
      </c>
      <c r="H7" s="108">
        <v>7461.5</v>
      </c>
      <c r="I7" s="108">
        <v>430.2</v>
      </c>
      <c r="J7" s="108">
        <v>3309.9</v>
      </c>
      <c r="K7" s="108">
        <v>671.4</v>
      </c>
      <c r="L7" s="108">
        <v>1386</v>
      </c>
      <c r="M7" s="108">
        <v>50.6</v>
      </c>
      <c r="N7" s="108">
        <v>107</v>
      </c>
      <c r="O7" s="108">
        <v>0.2</v>
      </c>
      <c r="P7" s="109">
        <v>1.9</v>
      </c>
      <c r="Q7" s="113">
        <v>271915.8</v>
      </c>
      <c r="S7" s="15">
        <f>SUM(C7,E7,F7)</f>
        <v>185088.4</v>
      </c>
      <c r="T7" s="15">
        <f>SUM(G7,B7,D7,H7,I7,J7,K7,L7,M7,N7,O7,P7)</f>
        <v>86827.39999999998</v>
      </c>
      <c r="U7" s="15">
        <f>SUM(S7:T7)</f>
        <v>271915.8</v>
      </c>
      <c r="V7" s="99">
        <f>SUM(V8:V35)</f>
        <v>0.99999999999999978</v>
      </c>
      <c r="X7" s="273" t="s">
        <v>324</v>
      </c>
      <c r="Y7" s="272" t="s">
        <v>325</v>
      </c>
      <c r="Z7" s="272" t="s">
        <v>326</v>
      </c>
      <c r="AA7" s="272" t="s">
        <v>327</v>
      </c>
      <c r="AB7" s="272" t="s">
        <v>328</v>
      </c>
      <c r="AC7" s="274" t="s">
        <v>299</v>
      </c>
      <c r="AD7" s="271"/>
      <c r="AE7" s="273" t="s">
        <v>329</v>
      </c>
      <c r="AF7" s="272" t="s">
        <v>330</v>
      </c>
      <c r="AG7" s="272" t="s">
        <v>331</v>
      </c>
      <c r="AH7" s="274" t="s">
        <v>332</v>
      </c>
      <c r="AJ7" s="287"/>
    </row>
    <row r="8" spans="1:36">
      <c r="A8" s="122" t="s">
        <v>130</v>
      </c>
      <c r="B8" s="118">
        <v>1008.5</v>
      </c>
      <c r="C8" s="107">
        <v>5652.2</v>
      </c>
      <c r="D8" s="107">
        <v>1708.1</v>
      </c>
      <c r="E8" s="107">
        <v>176.1</v>
      </c>
      <c r="F8" s="107">
        <v>0</v>
      </c>
      <c r="G8" s="107">
        <v>0</v>
      </c>
      <c r="H8" s="107">
        <v>395.4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7">
        <v>0</v>
      </c>
      <c r="O8" s="107">
        <v>0</v>
      </c>
      <c r="P8" s="110">
        <v>0</v>
      </c>
      <c r="Q8" s="114">
        <v>8940.2999999999993</v>
      </c>
      <c r="S8" s="15">
        <f t="shared" ref="S8:S35" si="0">SUM(C8,E8,F8)</f>
        <v>5828.3</v>
      </c>
      <c r="T8" s="15">
        <f t="shared" ref="T8:T35" si="1">SUM(G8,B8,D8,H8,I8,J8,K8,L8,M8,N8,O8,P8)</f>
        <v>3112</v>
      </c>
      <c r="U8" s="15">
        <f t="shared" ref="U8:U35" si="2">SUM(S8:T8)</f>
        <v>8940.2999999999993</v>
      </c>
      <c r="V8" s="14">
        <f>U8/U$7</f>
        <v>3.2878927962258907E-2</v>
      </c>
      <c r="X8" s="275">
        <v>10706.2</v>
      </c>
      <c r="Y8" s="184">
        <v>10730.9</v>
      </c>
      <c r="Z8" s="184">
        <v>10795.6</v>
      </c>
      <c r="AA8" s="184">
        <v>10782</v>
      </c>
      <c r="AB8" s="184">
        <v>9941.6</v>
      </c>
      <c r="AC8" s="276">
        <v>8940.2999999999993</v>
      </c>
      <c r="AD8" s="103"/>
      <c r="AE8" s="281">
        <f>AVERAGE(X8:Z8)</f>
        <v>10744.233333333332</v>
      </c>
      <c r="AF8" s="280">
        <f>AVERAGE(Y8:AA8)</f>
        <v>10769.5</v>
      </c>
      <c r="AG8" s="280">
        <f>AVERAGE(Z8:AB8)</f>
        <v>10506.4</v>
      </c>
      <c r="AH8" s="282">
        <f>AVERAGE(AA8:AC8)</f>
        <v>9887.9666666666653</v>
      </c>
      <c r="AJ8" s="288" t="s">
        <v>71</v>
      </c>
    </row>
    <row r="9" spans="1:36">
      <c r="A9" s="123" t="s">
        <v>131</v>
      </c>
      <c r="B9" s="119">
        <v>1232.4000000000001</v>
      </c>
      <c r="C9" s="105">
        <v>13259.9</v>
      </c>
      <c r="D9" s="105">
        <v>6546.6</v>
      </c>
      <c r="E9" s="105">
        <v>212.2</v>
      </c>
      <c r="F9" s="105">
        <v>408.9</v>
      </c>
      <c r="G9" s="105">
        <v>25.7</v>
      </c>
      <c r="H9" s="105">
        <v>175.7</v>
      </c>
      <c r="I9" s="105">
        <v>1.4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11">
        <v>0</v>
      </c>
      <c r="Q9" s="115">
        <v>21862.799999999999</v>
      </c>
      <c r="S9" s="15">
        <f t="shared" si="0"/>
        <v>13881</v>
      </c>
      <c r="T9" s="15">
        <f t="shared" si="1"/>
        <v>7981.8</v>
      </c>
      <c r="U9" s="15">
        <f t="shared" si="2"/>
        <v>21862.799999999999</v>
      </c>
      <c r="V9" s="14">
        <f t="shared" ref="V9:V35" si="3">U9/U$7</f>
        <v>8.0402830582114018E-2</v>
      </c>
      <c r="X9" s="275">
        <v>29471</v>
      </c>
      <c r="Y9" s="184">
        <v>28626.3</v>
      </c>
      <c r="Z9" s="184">
        <v>28334.9</v>
      </c>
      <c r="AA9" s="184">
        <v>27103.5</v>
      </c>
      <c r="AB9" s="184">
        <v>24405.4</v>
      </c>
      <c r="AC9" s="276">
        <v>21862.799999999999</v>
      </c>
      <c r="AD9" s="103"/>
      <c r="AE9" s="281">
        <f t="shared" ref="AE9:AH36" si="4">AVERAGE(X9:Z9)</f>
        <v>28810.733333333337</v>
      </c>
      <c r="AF9" s="280">
        <f t="shared" si="4"/>
        <v>28021.566666666666</v>
      </c>
      <c r="AG9" s="280">
        <f t="shared" si="4"/>
        <v>26614.600000000002</v>
      </c>
      <c r="AH9" s="282">
        <f t="shared" si="4"/>
        <v>24457.233333333334</v>
      </c>
      <c r="AJ9" s="288" t="s">
        <v>72</v>
      </c>
    </row>
    <row r="10" spans="1:36">
      <c r="A10" s="123" t="s">
        <v>132</v>
      </c>
      <c r="B10" s="119">
        <v>293.3</v>
      </c>
      <c r="C10" s="105">
        <v>2337.1999999999998</v>
      </c>
      <c r="D10" s="105">
        <v>1172.2</v>
      </c>
      <c r="E10" s="105">
        <v>79.7</v>
      </c>
      <c r="F10" s="105">
        <v>7.1</v>
      </c>
      <c r="G10" s="105">
        <v>0</v>
      </c>
      <c r="H10" s="105">
        <v>116.5</v>
      </c>
      <c r="I10" s="105">
        <v>0</v>
      </c>
      <c r="J10" s="105">
        <v>0</v>
      </c>
      <c r="K10" s="105">
        <v>11.1</v>
      </c>
      <c r="L10" s="105">
        <v>0</v>
      </c>
      <c r="M10" s="105">
        <v>0</v>
      </c>
      <c r="N10" s="105">
        <v>4</v>
      </c>
      <c r="O10" s="105">
        <v>0</v>
      </c>
      <c r="P10" s="111">
        <v>0</v>
      </c>
      <c r="Q10" s="115">
        <v>4021.1</v>
      </c>
      <c r="S10" s="15">
        <f t="shared" si="0"/>
        <v>2423.9999999999995</v>
      </c>
      <c r="T10" s="15">
        <f t="shared" si="1"/>
        <v>1597.1</v>
      </c>
      <c r="U10" s="15">
        <f t="shared" si="2"/>
        <v>4021.0999999999995</v>
      </c>
      <c r="V10" s="14">
        <f t="shared" si="3"/>
        <v>1.4788033648651529E-2</v>
      </c>
      <c r="X10" s="275">
        <v>5162.1000000000004</v>
      </c>
      <c r="Y10" s="184">
        <v>5099.6000000000004</v>
      </c>
      <c r="Z10" s="184">
        <v>5144.8</v>
      </c>
      <c r="AA10" s="184">
        <v>4976.2</v>
      </c>
      <c r="AB10" s="184">
        <v>4514.7</v>
      </c>
      <c r="AC10" s="276">
        <v>4021.1</v>
      </c>
      <c r="AD10" s="103"/>
      <c r="AE10" s="281">
        <f t="shared" si="4"/>
        <v>5135.5</v>
      </c>
      <c r="AF10" s="280">
        <f t="shared" si="4"/>
        <v>5073.5333333333338</v>
      </c>
      <c r="AG10" s="280">
        <f t="shared" si="4"/>
        <v>4878.5666666666666</v>
      </c>
      <c r="AH10" s="282">
        <f t="shared" si="4"/>
        <v>4504</v>
      </c>
      <c r="AJ10" s="288" t="s">
        <v>73</v>
      </c>
    </row>
    <row r="11" spans="1:36">
      <c r="A11" s="123" t="s">
        <v>133</v>
      </c>
      <c r="B11" s="119">
        <v>148.6</v>
      </c>
      <c r="C11" s="105">
        <v>764.3</v>
      </c>
      <c r="D11" s="105">
        <v>206.6</v>
      </c>
      <c r="E11" s="105">
        <v>5.9</v>
      </c>
      <c r="F11" s="105">
        <v>0</v>
      </c>
      <c r="G11" s="105">
        <v>0</v>
      </c>
      <c r="H11" s="105">
        <v>151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11">
        <v>0</v>
      </c>
      <c r="Q11" s="115">
        <v>1276.4000000000001</v>
      </c>
      <c r="S11" s="15">
        <f t="shared" si="0"/>
        <v>770.19999999999993</v>
      </c>
      <c r="T11" s="15">
        <f t="shared" si="1"/>
        <v>506.2</v>
      </c>
      <c r="U11" s="15">
        <f t="shared" si="2"/>
        <v>1276.3999999999999</v>
      </c>
      <c r="V11" s="14">
        <f t="shared" si="3"/>
        <v>4.6941001589462621E-3</v>
      </c>
      <c r="X11" s="275">
        <v>1519.9</v>
      </c>
      <c r="Y11" s="184">
        <v>1438.5</v>
      </c>
      <c r="Z11" s="184">
        <v>1474.6</v>
      </c>
      <c r="AA11" s="184">
        <v>1387</v>
      </c>
      <c r="AB11" s="184">
        <v>1350.3</v>
      </c>
      <c r="AC11" s="276">
        <v>1276.4000000000001</v>
      </c>
      <c r="AD11" s="103"/>
      <c r="AE11" s="281">
        <f t="shared" si="4"/>
        <v>1477.6666666666667</v>
      </c>
      <c r="AF11" s="280">
        <f t="shared" si="4"/>
        <v>1433.3666666666668</v>
      </c>
      <c r="AG11" s="280">
        <f t="shared" si="4"/>
        <v>1403.9666666666665</v>
      </c>
      <c r="AH11" s="282">
        <f t="shared" si="4"/>
        <v>1337.9</v>
      </c>
      <c r="AJ11" s="288" t="s">
        <v>74</v>
      </c>
    </row>
    <row r="12" spans="1:36">
      <c r="A12" s="123" t="s">
        <v>134</v>
      </c>
      <c r="B12" s="119">
        <v>881.9</v>
      </c>
      <c r="C12" s="105">
        <v>5146.3</v>
      </c>
      <c r="D12" s="105">
        <v>2028.9</v>
      </c>
      <c r="E12" s="105">
        <v>83.2</v>
      </c>
      <c r="F12" s="105">
        <v>0</v>
      </c>
      <c r="G12" s="105">
        <v>0.8</v>
      </c>
      <c r="H12" s="105">
        <v>662</v>
      </c>
      <c r="I12" s="105">
        <v>116.5</v>
      </c>
      <c r="J12" s="105">
        <v>478.4</v>
      </c>
      <c r="K12" s="105">
        <v>42.3</v>
      </c>
      <c r="L12" s="105">
        <v>73.3</v>
      </c>
      <c r="M12" s="105">
        <v>0</v>
      </c>
      <c r="N12" s="105">
        <v>24.9</v>
      </c>
      <c r="O12" s="105">
        <v>0.2</v>
      </c>
      <c r="P12" s="111">
        <v>0</v>
      </c>
      <c r="Q12" s="115">
        <v>9538.7000000000007</v>
      </c>
      <c r="S12" s="15">
        <f t="shared" si="0"/>
        <v>5229.5</v>
      </c>
      <c r="T12" s="15">
        <f t="shared" si="1"/>
        <v>4309.2</v>
      </c>
      <c r="U12" s="15">
        <f t="shared" si="2"/>
        <v>9538.7000000000007</v>
      </c>
      <c r="V12" s="14">
        <f t="shared" si="3"/>
        <v>3.5079609202554617E-2</v>
      </c>
      <c r="X12" s="275">
        <v>11658</v>
      </c>
      <c r="Y12" s="184">
        <v>11405.6</v>
      </c>
      <c r="Z12" s="184">
        <v>11117.7</v>
      </c>
      <c r="AA12" s="184">
        <v>11043.5</v>
      </c>
      <c r="AB12" s="184">
        <v>10244.6</v>
      </c>
      <c r="AC12" s="276">
        <v>9538.7000000000007</v>
      </c>
      <c r="AD12" s="103"/>
      <c r="AE12" s="281">
        <f t="shared" si="4"/>
        <v>11393.766666666668</v>
      </c>
      <c r="AF12" s="280">
        <f t="shared" si="4"/>
        <v>11188.933333333334</v>
      </c>
      <c r="AG12" s="280">
        <f t="shared" si="4"/>
        <v>10801.933333333334</v>
      </c>
      <c r="AH12" s="282">
        <f t="shared" si="4"/>
        <v>10275.6</v>
      </c>
      <c r="AJ12" s="288" t="s">
        <v>75</v>
      </c>
    </row>
    <row r="13" spans="1:36">
      <c r="A13" s="123" t="s">
        <v>135</v>
      </c>
      <c r="B13" s="119">
        <v>578.6</v>
      </c>
      <c r="C13" s="105">
        <v>8052.4</v>
      </c>
      <c r="D13" s="105">
        <v>525</v>
      </c>
      <c r="E13" s="105">
        <v>90.4</v>
      </c>
      <c r="F13" s="105">
        <v>17.600000000000001</v>
      </c>
      <c r="G13" s="105">
        <v>0</v>
      </c>
      <c r="H13" s="105">
        <v>34.5</v>
      </c>
      <c r="I13" s="105">
        <v>0</v>
      </c>
      <c r="J13" s="105">
        <v>0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11">
        <v>0</v>
      </c>
      <c r="Q13" s="115">
        <v>9298.5</v>
      </c>
      <c r="S13" s="15">
        <f t="shared" si="0"/>
        <v>8160.4</v>
      </c>
      <c r="T13" s="15">
        <f t="shared" si="1"/>
        <v>1138.0999999999999</v>
      </c>
      <c r="U13" s="15">
        <f t="shared" si="2"/>
        <v>9298.5</v>
      </c>
      <c r="V13" s="14">
        <f t="shared" si="3"/>
        <v>3.4196247514855706E-2</v>
      </c>
      <c r="X13" s="275">
        <v>10640.9</v>
      </c>
      <c r="Y13" s="184">
        <v>11104.3</v>
      </c>
      <c r="Z13" s="184">
        <v>11115.4</v>
      </c>
      <c r="AA13" s="184">
        <v>10812.4</v>
      </c>
      <c r="AB13" s="184">
        <v>9802</v>
      </c>
      <c r="AC13" s="276">
        <v>9298.5</v>
      </c>
      <c r="AD13" s="103"/>
      <c r="AE13" s="281">
        <f t="shared" si="4"/>
        <v>10953.533333333333</v>
      </c>
      <c r="AF13" s="280">
        <f t="shared" si="4"/>
        <v>11010.699999999999</v>
      </c>
      <c r="AG13" s="280">
        <f t="shared" si="4"/>
        <v>10576.6</v>
      </c>
      <c r="AH13" s="282">
        <f t="shared" si="4"/>
        <v>9970.9666666666672</v>
      </c>
      <c r="AJ13" s="288" t="s">
        <v>76</v>
      </c>
    </row>
    <row r="14" spans="1:36">
      <c r="A14" s="123" t="s">
        <v>136</v>
      </c>
      <c r="B14" s="119">
        <v>1606.1</v>
      </c>
      <c r="C14" s="105">
        <v>8141.9</v>
      </c>
      <c r="D14" s="105">
        <v>3179.8</v>
      </c>
      <c r="E14" s="105">
        <v>309.3</v>
      </c>
      <c r="F14" s="105">
        <v>10.4</v>
      </c>
      <c r="G14" s="105">
        <v>17.3</v>
      </c>
      <c r="H14" s="105">
        <v>699.6</v>
      </c>
      <c r="I14" s="105">
        <v>0</v>
      </c>
      <c r="J14" s="105">
        <v>0</v>
      </c>
      <c r="K14" s="105">
        <v>30.6</v>
      </c>
      <c r="L14" s="105">
        <v>169.1</v>
      </c>
      <c r="M14" s="105">
        <v>6.6</v>
      </c>
      <c r="N14" s="105">
        <v>1.7</v>
      </c>
      <c r="O14" s="105">
        <v>0</v>
      </c>
      <c r="P14" s="111">
        <v>0</v>
      </c>
      <c r="Q14" s="115">
        <v>14172.4</v>
      </c>
      <c r="S14" s="15">
        <f t="shared" si="0"/>
        <v>8461.5999999999985</v>
      </c>
      <c r="T14" s="15">
        <f t="shared" si="1"/>
        <v>5710.8000000000011</v>
      </c>
      <c r="U14" s="15">
        <f t="shared" si="2"/>
        <v>14172.4</v>
      </c>
      <c r="V14" s="14">
        <f t="shared" si="3"/>
        <v>5.2120546139650586E-2</v>
      </c>
      <c r="X14" s="275">
        <v>18908.3</v>
      </c>
      <c r="Y14" s="184">
        <v>16807.5</v>
      </c>
      <c r="Z14" s="184">
        <v>16907.900000000001</v>
      </c>
      <c r="AA14" s="184">
        <v>17156.5</v>
      </c>
      <c r="AB14" s="184">
        <v>15457.2</v>
      </c>
      <c r="AC14" s="276">
        <v>14172.4</v>
      </c>
      <c r="AD14" s="103"/>
      <c r="AE14" s="281">
        <f t="shared" si="4"/>
        <v>17541.233333333334</v>
      </c>
      <c r="AF14" s="280">
        <f t="shared" si="4"/>
        <v>16957.3</v>
      </c>
      <c r="AG14" s="280">
        <f t="shared" si="4"/>
        <v>16507.2</v>
      </c>
      <c r="AH14" s="282">
        <f t="shared" si="4"/>
        <v>15595.366666666667</v>
      </c>
      <c r="AJ14" s="288" t="s">
        <v>77</v>
      </c>
    </row>
    <row r="15" spans="1:36">
      <c r="A15" s="123" t="s">
        <v>137</v>
      </c>
      <c r="B15" s="119">
        <v>50.3</v>
      </c>
      <c r="C15" s="105">
        <v>345.6</v>
      </c>
      <c r="D15" s="105">
        <v>290.2</v>
      </c>
      <c r="E15" s="105">
        <v>17.399999999999999</v>
      </c>
      <c r="F15" s="105">
        <v>0</v>
      </c>
      <c r="G15" s="105">
        <v>0</v>
      </c>
      <c r="H15" s="105">
        <v>45.3</v>
      </c>
      <c r="I15" s="105">
        <v>4.0999999999999996</v>
      </c>
      <c r="J15" s="105">
        <v>62.2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11">
        <v>0</v>
      </c>
      <c r="Q15" s="115">
        <v>815.1</v>
      </c>
      <c r="S15" s="15">
        <f t="shared" si="0"/>
        <v>363</v>
      </c>
      <c r="T15" s="15">
        <f t="shared" si="1"/>
        <v>452.1</v>
      </c>
      <c r="U15" s="15">
        <f t="shared" si="2"/>
        <v>815.1</v>
      </c>
      <c r="V15" s="14">
        <f t="shared" si="3"/>
        <v>2.9976191159175013E-3</v>
      </c>
      <c r="X15" s="275">
        <v>721.3</v>
      </c>
      <c r="Y15" s="184">
        <v>714.3</v>
      </c>
      <c r="Z15" s="184">
        <v>708.1</v>
      </c>
      <c r="AA15" s="184">
        <v>763.7</v>
      </c>
      <c r="AB15" s="184">
        <v>789.3</v>
      </c>
      <c r="AC15" s="276">
        <v>815.1</v>
      </c>
      <c r="AD15" s="103"/>
      <c r="AE15" s="281">
        <f t="shared" si="4"/>
        <v>714.56666666666661</v>
      </c>
      <c r="AF15" s="280">
        <f t="shared" si="4"/>
        <v>728.70000000000016</v>
      </c>
      <c r="AG15" s="280">
        <f t="shared" si="4"/>
        <v>753.70000000000016</v>
      </c>
      <c r="AH15" s="282">
        <f t="shared" si="4"/>
        <v>789.36666666666667</v>
      </c>
      <c r="AJ15" s="288" t="s">
        <v>333</v>
      </c>
    </row>
    <row r="16" spans="1:36">
      <c r="A16" s="123" t="s">
        <v>138</v>
      </c>
      <c r="B16" s="119">
        <v>133.4</v>
      </c>
      <c r="C16" s="105">
        <v>2162.8000000000002</v>
      </c>
      <c r="D16" s="105">
        <v>539.9</v>
      </c>
      <c r="E16" s="105">
        <v>32.9</v>
      </c>
      <c r="F16" s="105">
        <v>0</v>
      </c>
      <c r="G16" s="105">
        <v>0</v>
      </c>
      <c r="H16" s="105">
        <v>140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11">
        <v>0</v>
      </c>
      <c r="Q16" s="115">
        <v>3009</v>
      </c>
      <c r="S16" s="15">
        <f t="shared" si="0"/>
        <v>2195.7000000000003</v>
      </c>
      <c r="T16" s="15">
        <f t="shared" si="1"/>
        <v>813.3</v>
      </c>
      <c r="U16" s="15">
        <f t="shared" si="2"/>
        <v>3009</v>
      </c>
      <c r="V16" s="14">
        <f t="shared" si="3"/>
        <v>1.1065925554896038E-2</v>
      </c>
      <c r="X16" s="275">
        <v>3675.6</v>
      </c>
      <c r="Y16" s="184">
        <v>3584.8</v>
      </c>
      <c r="Z16" s="184">
        <v>3283.7</v>
      </c>
      <c r="AA16" s="184">
        <v>3188.9</v>
      </c>
      <c r="AB16" s="184">
        <v>3004.3</v>
      </c>
      <c r="AC16" s="276">
        <v>3009</v>
      </c>
      <c r="AD16" s="103"/>
      <c r="AE16" s="281">
        <f t="shared" si="4"/>
        <v>3514.6999999999994</v>
      </c>
      <c r="AF16" s="280">
        <f t="shared" si="4"/>
        <v>3352.4666666666667</v>
      </c>
      <c r="AG16" s="280">
        <f t="shared" si="4"/>
        <v>3158.9666666666672</v>
      </c>
      <c r="AH16" s="282">
        <f t="shared" si="4"/>
        <v>3067.4</v>
      </c>
      <c r="AJ16" s="288" t="s">
        <v>79</v>
      </c>
    </row>
    <row r="17" spans="1:36">
      <c r="A17" s="123" t="s">
        <v>139</v>
      </c>
      <c r="B17" s="119">
        <v>0</v>
      </c>
      <c r="C17" s="105">
        <v>11272.4</v>
      </c>
      <c r="D17" s="105">
        <v>4991.2</v>
      </c>
      <c r="E17" s="105">
        <v>722.4</v>
      </c>
      <c r="F17" s="105">
        <v>183.2</v>
      </c>
      <c r="G17" s="105">
        <v>47.8</v>
      </c>
      <c r="H17" s="105">
        <v>349.6</v>
      </c>
      <c r="I17" s="105">
        <v>122.5</v>
      </c>
      <c r="J17" s="105">
        <v>1047.4000000000001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11">
        <v>0</v>
      </c>
      <c r="Q17" s="115">
        <v>18736.5</v>
      </c>
      <c r="S17" s="15">
        <f t="shared" si="0"/>
        <v>12178</v>
      </c>
      <c r="T17" s="15">
        <f t="shared" si="1"/>
        <v>6558.5</v>
      </c>
      <c r="U17" s="15">
        <f t="shared" si="2"/>
        <v>18736.5</v>
      </c>
      <c r="V17" s="14">
        <f t="shared" si="3"/>
        <v>6.8905521488637295E-2</v>
      </c>
      <c r="X17" s="275">
        <v>19621.900000000001</v>
      </c>
      <c r="Y17" s="184">
        <v>20009.900000000001</v>
      </c>
      <c r="Z17" s="184">
        <v>20466.3</v>
      </c>
      <c r="AA17" s="184">
        <v>20701.599999999999</v>
      </c>
      <c r="AB17" s="184">
        <v>19539.099999999999</v>
      </c>
      <c r="AC17" s="276">
        <v>18736.5</v>
      </c>
      <c r="AD17" s="103"/>
      <c r="AE17" s="281">
        <f t="shared" si="4"/>
        <v>20032.7</v>
      </c>
      <c r="AF17" s="280">
        <f t="shared" si="4"/>
        <v>20392.599999999999</v>
      </c>
      <c r="AG17" s="280">
        <f t="shared" si="4"/>
        <v>20235.666666666664</v>
      </c>
      <c r="AH17" s="282">
        <f t="shared" si="4"/>
        <v>19659.066666666666</v>
      </c>
      <c r="AJ17" s="288" t="s">
        <v>80</v>
      </c>
    </row>
    <row r="18" spans="1:36">
      <c r="A18" s="123" t="s">
        <v>140</v>
      </c>
      <c r="B18" s="119">
        <v>1350</v>
      </c>
      <c r="C18" s="105">
        <v>5328.5</v>
      </c>
      <c r="D18" s="105">
        <v>2177.1999999999998</v>
      </c>
      <c r="E18" s="105">
        <v>46</v>
      </c>
      <c r="F18" s="105">
        <v>0</v>
      </c>
      <c r="G18" s="105">
        <v>0</v>
      </c>
      <c r="H18" s="105">
        <v>643.20000000000005</v>
      </c>
      <c r="I18" s="105">
        <v>17.8</v>
      </c>
      <c r="J18" s="105">
        <v>289.60000000000002</v>
      </c>
      <c r="K18" s="105">
        <v>86.6</v>
      </c>
      <c r="L18" s="105">
        <v>203.2</v>
      </c>
      <c r="M18" s="105">
        <v>0</v>
      </c>
      <c r="N18" s="105">
        <v>7.9</v>
      </c>
      <c r="O18" s="105">
        <v>0</v>
      </c>
      <c r="P18" s="111">
        <v>0</v>
      </c>
      <c r="Q18" s="115">
        <v>10150</v>
      </c>
      <c r="S18" s="15">
        <f t="shared" si="0"/>
        <v>5374.5</v>
      </c>
      <c r="T18" s="15">
        <f t="shared" si="1"/>
        <v>4775.5</v>
      </c>
      <c r="U18" s="15">
        <f t="shared" si="2"/>
        <v>10150</v>
      </c>
      <c r="V18" s="14">
        <f t="shared" si="3"/>
        <v>3.7327731599267125E-2</v>
      </c>
      <c r="X18" s="275">
        <v>13860.7</v>
      </c>
      <c r="Y18" s="184">
        <v>13317.5</v>
      </c>
      <c r="Z18" s="184">
        <v>12785.8</v>
      </c>
      <c r="AA18" s="184">
        <v>12428.4</v>
      </c>
      <c r="AB18" s="184">
        <v>10859.5</v>
      </c>
      <c r="AC18" s="276">
        <v>10150</v>
      </c>
      <c r="AD18" s="103"/>
      <c r="AE18" s="281">
        <f t="shared" si="4"/>
        <v>13321.333333333334</v>
      </c>
      <c r="AF18" s="280">
        <f t="shared" si="4"/>
        <v>12843.9</v>
      </c>
      <c r="AG18" s="280">
        <f t="shared" si="4"/>
        <v>12024.566666666666</v>
      </c>
      <c r="AH18" s="282">
        <f t="shared" si="4"/>
        <v>11145.966666666667</v>
      </c>
      <c r="AJ18" s="288" t="s">
        <v>81</v>
      </c>
    </row>
    <row r="19" spans="1:36">
      <c r="A19" s="123" t="s">
        <v>141</v>
      </c>
      <c r="B19" s="119">
        <v>95.2</v>
      </c>
      <c r="C19" s="105">
        <v>1236.3</v>
      </c>
      <c r="D19" s="105">
        <v>365.8</v>
      </c>
      <c r="E19" s="105">
        <v>47.5</v>
      </c>
      <c r="F19" s="105">
        <v>0</v>
      </c>
      <c r="G19" s="105">
        <v>16</v>
      </c>
      <c r="H19" s="105">
        <v>232.3</v>
      </c>
      <c r="I19" s="105">
        <v>0</v>
      </c>
      <c r="J19" s="105">
        <v>0</v>
      </c>
      <c r="K19" s="105">
        <v>0.1</v>
      </c>
      <c r="L19" s="105">
        <v>0</v>
      </c>
      <c r="M19" s="105">
        <v>0</v>
      </c>
      <c r="N19" s="105">
        <v>0</v>
      </c>
      <c r="O19" s="105">
        <v>0</v>
      </c>
      <c r="P19" s="111">
        <v>0</v>
      </c>
      <c r="Q19" s="115">
        <v>1993.2</v>
      </c>
      <c r="S19" s="15">
        <f t="shared" si="0"/>
        <v>1283.8</v>
      </c>
      <c r="T19" s="15">
        <f t="shared" si="1"/>
        <v>709.4</v>
      </c>
      <c r="U19" s="15">
        <f t="shared" si="2"/>
        <v>1993.1999999999998</v>
      </c>
      <c r="V19" s="14">
        <f t="shared" si="3"/>
        <v>7.3302103077496784E-3</v>
      </c>
      <c r="X19" s="275">
        <v>2178.1999999999998</v>
      </c>
      <c r="Y19" s="184">
        <v>2335.6</v>
      </c>
      <c r="Z19" s="184">
        <v>2414.6999999999998</v>
      </c>
      <c r="AA19" s="184">
        <v>2394.6999999999998</v>
      </c>
      <c r="AB19" s="184">
        <v>2182.3000000000002</v>
      </c>
      <c r="AC19" s="276">
        <v>1993.2</v>
      </c>
      <c r="AD19" s="103"/>
      <c r="AE19" s="281">
        <f t="shared" si="4"/>
        <v>2309.4999999999995</v>
      </c>
      <c r="AF19" s="280">
        <f t="shared" si="4"/>
        <v>2381.6666666666665</v>
      </c>
      <c r="AG19" s="280">
        <f t="shared" si="4"/>
        <v>2330.5666666666666</v>
      </c>
      <c r="AH19" s="282">
        <f t="shared" si="4"/>
        <v>2190.0666666666666</v>
      </c>
      <c r="AJ19" s="288" t="s">
        <v>82</v>
      </c>
    </row>
    <row r="20" spans="1:36">
      <c r="A20" s="123" t="s">
        <v>142</v>
      </c>
      <c r="B20" s="119">
        <v>129.80000000000001</v>
      </c>
      <c r="C20" s="105">
        <v>2222.3000000000002</v>
      </c>
      <c r="D20" s="105">
        <v>434.8</v>
      </c>
      <c r="E20" s="105">
        <v>47.3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11">
        <v>0</v>
      </c>
      <c r="Q20" s="115">
        <v>2834.2</v>
      </c>
      <c r="S20" s="15">
        <f t="shared" si="0"/>
        <v>2269.6000000000004</v>
      </c>
      <c r="T20" s="15">
        <f t="shared" si="1"/>
        <v>564.6</v>
      </c>
      <c r="U20" s="15">
        <f t="shared" si="2"/>
        <v>2834.2000000000003</v>
      </c>
      <c r="V20" s="14">
        <f t="shared" si="3"/>
        <v>1.0423079497403242E-2</v>
      </c>
      <c r="X20" s="275">
        <v>2970.9</v>
      </c>
      <c r="Y20" s="184">
        <v>3110.9</v>
      </c>
      <c r="Z20" s="184">
        <v>3249.9</v>
      </c>
      <c r="AA20" s="184">
        <v>3314.9</v>
      </c>
      <c r="AB20" s="184">
        <v>3189</v>
      </c>
      <c r="AC20" s="276">
        <v>2834.2</v>
      </c>
      <c r="AD20" s="103"/>
      <c r="AE20" s="281">
        <f t="shared" si="4"/>
        <v>3110.5666666666671</v>
      </c>
      <c r="AF20" s="280">
        <f t="shared" si="4"/>
        <v>3225.2333333333336</v>
      </c>
      <c r="AG20" s="280">
        <f t="shared" si="4"/>
        <v>3251.2666666666664</v>
      </c>
      <c r="AH20" s="282">
        <f t="shared" si="4"/>
        <v>3112.6999999999994</v>
      </c>
      <c r="AJ20" s="288" t="s">
        <v>83</v>
      </c>
    </row>
    <row r="21" spans="1:36">
      <c r="A21" s="123" t="s">
        <v>143</v>
      </c>
      <c r="B21" s="119">
        <v>435</v>
      </c>
      <c r="C21" s="105">
        <v>4615.1000000000004</v>
      </c>
      <c r="D21" s="105">
        <v>606.29999999999995</v>
      </c>
      <c r="E21" s="105">
        <v>148.19999999999999</v>
      </c>
      <c r="F21" s="105">
        <v>13.9</v>
      </c>
      <c r="G21" s="105">
        <v>25.8</v>
      </c>
      <c r="H21" s="105">
        <v>0</v>
      </c>
      <c r="I21" s="105">
        <v>0</v>
      </c>
      <c r="J21" s="105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11">
        <v>0</v>
      </c>
      <c r="Q21" s="115">
        <v>5844.3</v>
      </c>
      <c r="S21" s="15">
        <f t="shared" si="0"/>
        <v>4777.2</v>
      </c>
      <c r="T21" s="15">
        <f t="shared" si="1"/>
        <v>1067.0999999999999</v>
      </c>
      <c r="U21" s="15">
        <f t="shared" si="2"/>
        <v>5844.2999999999993</v>
      </c>
      <c r="V21" s="14">
        <f t="shared" si="3"/>
        <v>2.1493050422226292E-2</v>
      </c>
      <c r="X21" s="275">
        <v>7069.5</v>
      </c>
      <c r="Y21" s="184">
        <v>6900.6</v>
      </c>
      <c r="Z21" s="184">
        <v>6683.8</v>
      </c>
      <c r="AA21" s="184">
        <v>6661.4</v>
      </c>
      <c r="AB21" s="184">
        <v>6426.9</v>
      </c>
      <c r="AC21" s="276">
        <v>5844.3</v>
      </c>
      <c r="AD21" s="103"/>
      <c r="AE21" s="281">
        <f t="shared" si="4"/>
        <v>6884.6333333333341</v>
      </c>
      <c r="AF21" s="280">
        <f t="shared" si="4"/>
        <v>6748.6000000000013</v>
      </c>
      <c r="AG21" s="280">
        <f t="shared" si="4"/>
        <v>6590.7</v>
      </c>
      <c r="AH21" s="282">
        <f t="shared" si="4"/>
        <v>6310.8666666666659</v>
      </c>
      <c r="AJ21" s="288" t="s">
        <v>84</v>
      </c>
    </row>
    <row r="22" spans="1:36">
      <c r="A22" s="123" t="s">
        <v>144</v>
      </c>
      <c r="B22" s="119">
        <v>2434</v>
      </c>
      <c r="C22" s="105">
        <v>31049.5</v>
      </c>
      <c r="D22" s="105">
        <v>4066.1</v>
      </c>
      <c r="E22" s="105">
        <v>258.5</v>
      </c>
      <c r="F22" s="105">
        <v>895.9</v>
      </c>
      <c r="G22" s="105">
        <v>37.700000000000003</v>
      </c>
      <c r="H22" s="105">
        <v>793.4</v>
      </c>
      <c r="I22" s="105">
        <v>0</v>
      </c>
      <c r="J22" s="105">
        <v>43.3</v>
      </c>
      <c r="K22" s="105">
        <v>90.8</v>
      </c>
      <c r="L22" s="105">
        <v>599.9</v>
      </c>
      <c r="M22" s="105">
        <v>0</v>
      </c>
      <c r="N22" s="105">
        <v>1.8</v>
      </c>
      <c r="O22" s="105">
        <v>0</v>
      </c>
      <c r="P22" s="111">
        <v>1.9</v>
      </c>
      <c r="Q22" s="115">
        <v>40272.800000000003</v>
      </c>
      <c r="S22" s="15">
        <f t="shared" si="0"/>
        <v>32203.9</v>
      </c>
      <c r="T22" s="15">
        <f t="shared" si="1"/>
        <v>8068.8999999999987</v>
      </c>
      <c r="U22" s="15">
        <f t="shared" si="2"/>
        <v>40272.800000000003</v>
      </c>
      <c r="V22" s="14">
        <f t="shared" si="3"/>
        <v>0.14810761272423303</v>
      </c>
      <c r="X22" s="275">
        <v>47129.8</v>
      </c>
      <c r="Y22" s="184">
        <v>48188.2</v>
      </c>
      <c r="Z22" s="184">
        <v>47485.9</v>
      </c>
      <c r="AA22" s="184">
        <v>45392.6</v>
      </c>
      <c r="AB22" s="184">
        <v>41112.6</v>
      </c>
      <c r="AC22" s="276">
        <v>40272.800000000003</v>
      </c>
      <c r="AD22" s="103"/>
      <c r="AE22" s="281">
        <f t="shared" si="4"/>
        <v>47601.299999999996</v>
      </c>
      <c r="AF22" s="280">
        <f t="shared" si="4"/>
        <v>47022.233333333337</v>
      </c>
      <c r="AG22" s="280">
        <f t="shared" si="4"/>
        <v>44663.700000000004</v>
      </c>
      <c r="AH22" s="282">
        <f t="shared" si="4"/>
        <v>42259.333333333336</v>
      </c>
      <c r="AJ22" s="288" t="s">
        <v>85</v>
      </c>
    </row>
    <row r="23" spans="1:36">
      <c r="A23" s="123" t="s">
        <v>145</v>
      </c>
      <c r="B23" s="119">
        <v>28.2</v>
      </c>
      <c r="C23" s="105">
        <v>559.4</v>
      </c>
      <c r="D23" s="105">
        <v>153.4</v>
      </c>
      <c r="E23" s="105">
        <v>7.8</v>
      </c>
      <c r="F23" s="105">
        <v>0</v>
      </c>
      <c r="G23" s="105">
        <v>0</v>
      </c>
      <c r="H23" s="105">
        <v>56.1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11">
        <v>0</v>
      </c>
      <c r="Q23" s="115">
        <v>804.9</v>
      </c>
      <c r="S23" s="15">
        <f t="shared" si="0"/>
        <v>567.19999999999993</v>
      </c>
      <c r="T23" s="15">
        <f t="shared" si="1"/>
        <v>237.7</v>
      </c>
      <c r="U23" s="15">
        <f t="shared" si="2"/>
        <v>804.89999999999986</v>
      </c>
      <c r="V23" s="14">
        <f t="shared" si="3"/>
        <v>2.9601075038670054E-3</v>
      </c>
      <c r="X23" s="275">
        <v>836.6</v>
      </c>
      <c r="Y23" s="184">
        <v>865.5</v>
      </c>
      <c r="Z23" s="184">
        <v>846.4</v>
      </c>
      <c r="AA23" s="184">
        <v>839.9</v>
      </c>
      <c r="AB23" s="184">
        <v>774.5</v>
      </c>
      <c r="AC23" s="276">
        <v>804.9</v>
      </c>
      <c r="AD23" s="103"/>
      <c r="AE23" s="281">
        <f t="shared" si="4"/>
        <v>849.5</v>
      </c>
      <c r="AF23" s="280">
        <f t="shared" si="4"/>
        <v>850.6</v>
      </c>
      <c r="AG23" s="280">
        <f t="shared" si="4"/>
        <v>820.26666666666677</v>
      </c>
      <c r="AH23" s="282">
        <f t="shared" si="4"/>
        <v>806.43333333333339</v>
      </c>
      <c r="AJ23" s="288" t="s">
        <v>86</v>
      </c>
    </row>
    <row r="24" spans="1:36">
      <c r="A24" s="123" t="s">
        <v>146</v>
      </c>
      <c r="B24" s="119">
        <v>295.10000000000002</v>
      </c>
      <c r="C24" s="105">
        <v>2031.4</v>
      </c>
      <c r="D24" s="105">
        <v>518.5</v>
      </c>
      <c r="E24" s="105">
        <v>44.7</v>
      </c>
      <c r="F24" s="105">
        <v>0</v>
      </c>
      <c r="G24" s="105">
        <v>0</v>
      </c>
      <c r="H24" s="105">
        <v>162.19999999999999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11">
        <v>0</v>
      </c>
      <c r="Q24" s="115">
        <v>3051.9</v>
      </c>
      <c r="S24" s="15">
        <f t="shared" si="0"/>
        <v>2076.1</v>
      </c>
      <c r="T24" s="15">
        <f t="shared" si="1"/>
        <v>975.8</v>
      </c>
      <c r="U24" s="15">
        <f t="shared" si="2"/>
        <v>3051.8999999999996</v>
      </c>
      <c r="V24" s="14">
        <f t="shared" si="3"/>
        <v>1.122369498204959E-2</v>
      </c>
      <c r="X24" s="275">
        <v>3978.1</v>
      </c>
      <c r="Y24" s="184">
        <v>3888.6</v>
      </c>
      <c r="Z24" s="184">
        <v>3828.6</v>
      </c>
      <c r="AA24" s="184">
        <v>3798.7</v>
      </c>
      <c r="AB24" s="184">
        <v>3413.8</v>
      </c>
      <c r="AC24" s="276">
        <v>3051.9</v>
      </c>
      <c r="AD24" s="103"/>
      <c r="AE24" s="281">
        <f t="shared" si="4"/>
        <v>3898.4333333333329</v>
      </c>
      <c r="AF24" s="280">
        <f t="shared" si="4"/>
        <v>3838.6333333333332</v>
      </c>
      <c r="AG24" s="280">
        <f t="shared" si="4"/>
        <v>3680.3666666666663</v>
      </c>
      <c r="AH24" s="282">
        <f t="shared" si="4"/>
        <v>3421.4666666666667</v>
      </c>
      <c r="AJ24" s="288" t="s">
        <v>87</v>
      </c>
    </row>
    <row r="25" spans="1:36">
      <c r="A25" s="123" t="s">
        <v>147</v>
      </c>
      <c r="B25" s="119">
        <v>887.4</v>
      </c>
      <c r="C25" s="105">
        <v>12671.2</v>
      </c>
      <c r="D25" s="105">
        <v>1376.8</v>
      </c>
      <c r="E25" s="105">
        <v>214.9</v>
      </c>
      <c r="F25" s="105">
        <v>140.69999999999999</v>
      </c>
      <c r="G25" s="105">
        <v>21</v>
      </c>
      <c r="H25" s="105">
        <v>629.1</v>
      </c>
      <c r="I25" s="105">
        <v>29.3</v>
      </c>
      <c r="J25" s="105">
        <v>237.7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11">
        <v>0</v>
      </c>
      <c r="Q25" s="115">
        <v>16208.1</v>
      </c>
      <c r="S25" s="15">
        <f t="shared" si="0"/>
        <v>13026.800000000001</v>
      </c>
      <c r="T25" s="15">
        <f t="shared" si="1"/>
        <v>3181.2999999999997</v>
      </c>
      <c r="U25" s="15">
        <f t="shared" si="2"/>
        <v>16208.1</v>
      </c>
      <c r="V25" s="14">
        <f t="shared" si="3"/>
        <v>5.9607054830943994E-2</v>
      </c>
      <c r="X25" s="275">
        <v>20537.099999999999</v>
      </c>
      <c r="Y25" s="184">
        <v>21117.1</v>
      </c>
      <c r="Z25" s="184">
        <v>21130.6</v>
      </c>
      <c r="AA25" s="184">
        <v>20702.8</v>
      </c>
      <c r="AB25" s="184">
        <v>18846.8</v>
      </c>
      <c r="AC25" s="276">
        <v>16208.1</v>
      </c>
      <c r="AD25" s="103"/>
      <c r="AE25" s="281">
        <f t="shared" si="4"/>
        <v>20928.266666666666</v>
      </c>
      <c r="AF25" s="280">
        <f t="shared" si="4"/>
        <v>20983.5</v>
      </c>
      <c r="AG25" s="280">
        <f t="shared" si="4"/>
        <v>20226.733333333334</v>
      </c>
      <c r="AH25" s="282">
        <f t="shared" si="4"/>
        <v>18585.899999999998</v>
      </c>
      <c r="AJ25" s="288" t="s">
        <v>88</v>
      </c>
    </row>
    <row r="26" spans="1:36">
      <c r="A26" s="123" t="s">
        <v>148</v>
      </c>
      <c r="B26" s="119">
        <v>347.2</v>
      </c>
      <c r="C26" s="105">
        <v>3569.7</v>
      </c>
      <c r="D26" s="105">
        <v>1786.7</v>
      </c>
      <c r="E26" s="105">
        <v>108</v>
      </c>
      <c r="F26" s="105">
        <v>0</v>
      </c>
      <c r="G26" s="105">
        <v>8.3000000000000007</v>
      </c>
      <c r="H26" s="105">
        <v>249</v>
      </c>
      <c r="I26" s="105">
        <v>1.1000000000000001</v>
      </c>
      <c r="J26" s="105">
        <v>3.3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11">
        <v>0</v>
      </c>
      <c r="Q26" s="115">
        <v>6073.3</v>
      </c>
      <c r="S26" s="15">
        <f t="shared" si="0"/>
        <v>3677.7</v>
      </c>
      <c r="T26" s="15">
        <f t="shared" si="1"/>
        <v>2395.6</v>
      </c>
      <c r="U26" s="15">
        <f t="shared" si="2"/>
        <v>6073.2999999999993</v>
      </c>
      <c r="V26" s="14">
        <f t="shared" si="3"/>
        <v>2.2335222888850148E-2</v>
      </c>
      <c r="X26" s="275">
        <v>7726.3</v>
      </c>
      <c r="Y26" s="184">
        <v>7654.4</v>
      </c>
      <c r="Z26" s="184">
        <v>7579.6</v>
      </c>
      <c r="AA26" s="184">
        <v>7675.6</v>
      </c>
      <c r="AB26" s="184">
        <v>6911</v>
      </c>
      <c r="AC26" s="276">
        <v>6073.3</v>
      </c>
      <c r="AD26" s="103"/>
      <c r="AE26" s="281">
        <f t="shared" si="4"/>
        <v>7653.4333333333343</v>
      </c>
      <c r="AF26" s="280">
        <f t="shared" si="4"/>
        <v>7636.5333333333328</v>
      </c>
      <c r="AG26" s="280">
        <f t="shared" si="4"/>
        <v>7388.7333333333336</v>
      </c>
      <c r="AH26" s="282">
        <f t="shared" si="4"/>
        <v>6886.6333333333341</v>
      </c>
      <c r="AJ26" s="288" t="s">
        <v>89</v>
      </c>
    </row>
    <row r="27" spans="1:36">
      <c r="A27" s="123" t="s">
        <v>149</v>
      </c>
      <c r="B27" s="119">
        <v>431.3</v>
      </c>
      <c r="C27" s="105">
        <v>3735.1</v>
      </c>
      <c r="D27" s="105">
        <v>1241.5999999999999</v>
      </c>
      <c r="E27" s="105">
        <v>190.1</v>
      </c>
      <c r="F27" s="105">
        <v>0</v>
      </c>
      <c r="G27" s="105">
        <v>0</v>
      </c>
      <c r="H27" s="105">
        <v>296</v>
      </c>
      <c r="I27" s="105">
        <v>0</v>
      </c>
      <c r="J27" s="105">
        <v>0</v>
      </c>
      <c r="K27" s="105">
        <v>54.3</v>
      </c>
      <c r="L27" s="105">
        <v>31.7</v>
      </c>
      <c r="M27" s="105">
        <v>0</v>
      </c>
      <c r="N27" s="105">
        <v>3.2</v>
      </c>
      <c r="O27" s="105">
        <v>0</v>
      </c>
      <c r="P27" s="111">
        <v>0</v>
      </c>
      <c r="Q27" s="115">
        <v>5983.3</v>
      </c>
      <c r="S27" s="15">
        <f t="shared" si="0"/>
        <v>3925.2</v>
      </c>
      <c r="T27" s="15">
        <f t="shared" si="1"/>
        <v>2058.0999999999995</v>
      </c>
      <c r="U27" s="15">
        <f t="shared" si="2"/>
        <v>5983.2999999999993</v>
      </c>
      <c r="V27" s="14">
        <f t="shared" si="3"/>
        <v>2.2004238076639898E-2</v>
      </c>
      <c r="X27" s="275">
        <v>7108.3</v>
      </c>
      <c r="Y27" s="184">
        <v>7220.2</v>
      </c>
      <c r="Z27" s="184">
        <v>7258</v>
      </c>
      <c r="AA27" s="184">
        <v>7061</v>
      </c>
      <c r="AB27" s="184">
        <v>6299.3</v>
      </c>
      <c r="AC27" s="276">
        <v>5983.3</v>
      </c>
      <c r="AD27" s="103"/>
      <c r="AE27" s="281">
        <f t="shared" si="4"/>
        <v>7195.5</v>
      </c>
      <c r="AF27" s="280">
        <f t="shared" si="4"/>
        <v>7179.7333333333336</v>
      </c>
      <c r="AG27" s="280">
        <f t="shared" si="4"/>
        <v>6872.7666666666664</v>
      </c>
      <c r="AH27" s="282">
        <f t="shared" si="4"/>
        <v>6447.8666666666659</v>
      </c>
      <c r="AJ27" s="288" t="s">
        <v>90</v>
      </c>
    </row>
    <row r="28" spans="1:36">
      <c r="A28" s="123" t="s">
        <v>150</v>
      </c>
      <c r="B28" s="119">
        <v>718.7</v>
      </c>
      <c r="C28" s="105">
        <v>3229</v>
      </c>
      <c r="D28" s="105">
        <v>1252.4000000000001</v>
      </c>
      <c r="E28" s="105">
        <v>100.7</v>
      </c>
      <c r="F28" s="105">
        <v>7</v>
      </c>
      <c r="G28" s="105">
        <v>52.3</v>
      </c>
      <c r="H28" s="105">
        <v>113.5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11">
        <v>0</v>
      </c>
      <c r="Q28" s="115">
        <v>5473.6</v>
      </c>
      <c r="S28" s="15">
        <f t="shared" si="0"/>
        <v>3336.7</v>
      </c>
      <c r="T28" s="15">
        <f t="shared" si="1"/>
        <v>2136.9</v>
      </c>
      <c r="U28" s="15">
        <f t="shared" si="2"/>
        <v>5473.6</v>
      </c>
      <c r="V28" s="14">
        <f t="shared" si="3"/>
        <v>2.0129760756822518E-2</v>
      </c>
      <c r="X28" s="275">
        <v>6582</v>
      </c>
      <c r="Y28" s="184">
        <v>6533</v>
      </c>
      <c r="Z28" s="184">
        <v>6605.4</v>
      </c>
      <c r="AA28" s="184">
        <v>6654.8</v>
      </c>
      <c r="AB28" s="184">
        <v>6081.7</v>
      </c>
      <c r="AC28" s="276">
        <v>5473.6</v>
      </c>
      <c r="AD28" s="103"/>
      <c r="AE28" s="281">
        <f t="shared" si="4"/>
        <v>6573.4666666666672</v>
      </c>
      <c r="AF28" s="280">
        <f t="shared" si="4"/>
        <v>6597.7333333333336</v>
      </c>
      <c r="AG28" s="280">
        <f t="shared" si="4"/>
        <v>6447.3</v>
      </c>
      <c r="AH28" s="282">
        <f t="shared" si="4"/>
        <v>6070.0333333333328</v>
      </c>
      <c r="AJ28" s="288" t="s">
        <v>91</v>
      </c>
    </row>
    <row r="29" spans="1:36">
      <c r="A29" s="123" t="s">
        <v>151</v>
      </c>
      <c r="B29" s="119">
        <v>241.9</v>
      </c>
      <c r="C29" s="105">
        <v>2826.4</v>
      </c>
      <c r="D29" s="105">
        <v>795.4</v>
      </c>
      <c r="E29" s="105">
        <v>40.5</v>
      </c>
      <c r="F29" s="105">
        <v>0</v>
      </c>
      <c r="G29" s="105">
        <v>30.7</v>
      </c>
      <c r="H29" s="105">
        <v>88</v>
      </c>
      <c r="I29" s="105">
        <v>0</v>
      </c>
      <c r="J29" s="105">
        <v>0</v>
      </c>
      <c r="K29" s="105">
        <v>16</v>
      </c>
      <c r="L29" s="105">
        <v>0</v>
      </c>
      <c r="M29" s="105">
        <v>0</v>
      </c>
      <c r="N29" s="105">
        <v>1.4</v>
      </c>
      <c r="O29" s="105">
        <v>0</v>
      </c>
      <c r="P29" s="111">
        <v>0</v>
      </c>
      <c r="Q29" s="115">
        <v>4040.3</v>
      </c>
      <c r="S29" s="15">
        <f t="shared" si="0"/>
        <v>2866.9</v>
      </c>
      <c r="T29" s="15">
        <f t="shared" si="1"/>
        <v>1173.4000000000001</v>
      </c>
      <c r="U29" s="15">
        <f t="shared" si="2"/>
        <v>4040.3</v>
      </c>
      <c r="V29" s="14">
        <f t="shared" si="3"/>
        <v>1.4858643741923052E-2</v>
      </c>
      <c r="X29" s="275">
        <v>4424.8999999999996</v>
      </c>
      <c r="Y29" s="184">
        <v>4535.3999999999996</v>
      </c>
      <c r="Z29" s="184">
        <v>4589.1000000000004</v>
      </c>
      <c r="AA29" s="184">
        <v>4657.3999999999996</v>
      </c>
      <c r="AB29" s="184">
        <v>4395.6000000000004</v>
      </c>
      <c r="AC29" s="276">
        <v>4040.3</v>
      </c>
      <c r="AD29" s="103"/>
      <c r="AE29" s="281">
        <f t="shared" si="4"/>
        <v>4516.4666666666662</v>
      </c>
      <c r="AF29" s="280">
        <f t="shared" si="4"/>
        <v>4593.9666666666662</v>
      </c>
      <c r="AG29" s="280">
        <f t="shared" si="4"/>
        <v>4547.3666666666668</v>
      </c>
      <c r="AH29" s="282">
        <f t="shared" si="4"/>
        <v>4364.4333333333334</v>
      </c>
      <c r="AJ29" s="288" t="s">
        <v>334</v>
      </c>
    </row>
    <row r="30" spans="1:36">
      <c r="A30" s="123" t="s">
        <v>152</v>
      </c>
      <c r="B30" s="119">
        <v>2366.8000000000002</v>
      </c>
      <c r="C30" s="105">
        <v>7970.1</v>
      </c>
      <c r="D30" s="105">
        <v>4221.6000000000004</v>
      </c>
      <c r="E30" s="105">
        <v>329.9</v>
      </c>
      <c r="F30" s="105">
        <v>27.2</v>
      </c>
      <c r="G30" s="105">
        <v>0</v>
      </c>
      <c r="H30" s="105">
        <v>224.8</v>
      </c>
      <c r="I30" s="105">
        <v>28.8</v>
      </c>
      <c r="J30" s="105">
        <v>142.1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11">
        <v>0</v>
      </c>
      <c r="Q30" s="115">
        <v>15311.3</v>
      </c>
      <c r="S30" s="15">
        <f t="shared" si="0"/>
        <v>8327.2000000000007</v>
      </c>
      <c r="T30" s="15">
        <f t="shared" si="1"/>
        <v>6984.1000000000013</v>
      </c>
      <c r="U30" s="15">
        <f t="shared" si="2"/>
        <v>15311.300000000003</v>
      </c>
      <c r="V30" s="14">
        <f t="shared" si="3"/>
        <v>5.630897505772009E-2</v>
      </c>
      <c r="X30" s="275">
        <v>18998.8</v>
      </c>
      <c r="Y30" s="184">
        <v>18568</v>
      </c>
      <c r="Z30" s="184">
        <v>18601.099999999999</v>
      </c>
      <c r="AA30" s="184">
        <v>18290.2</v>
      </c>
      <c r="AB30" s="184">
        <v>16836.400000000001</v>
      </c>
      <c r="AC30" s="276">
        <v>15311.3</v>
      </c>
      <c r="AD30" s="103"/>
      <c r="AE30" s="281">
        <f t="shared" si="4"/>
        <v>18722.633333333335</v>
      </c>
      <c r="AF30" s="280">
        <f t="shared" si="4"/>
        <v>18486.433333333334</v>
      </c>
      <c r="AG30" s="280">
        <f t="shared" si="4"/>
        <v>17909.233333333334</v>
      </c>
      <c r="AH30" s="282">
        <f t="shared" si="4"/>
        <v>16812.633333333335</v>
      </c>
      <c r="AJ30" s="288" t="s">
        <v>335</v>
      </c>
    </row>
    <row r="31" spans="1:36">
      <c r="A31" s="123" t="s">
        <v>153</v>
      </c>
      <c r="B31" s="119">
        <v>460.6</v>
      </c>
      <c r="C31" s="105">
        <v>5997.6</v>
      </c>
      <c r="D31" s="105">
        <v>2057.6999999999998</v>
      </c>
      <c r="E31" s="105">
        <v>217.3</v>
      </c>
      <c r="F31" s="105">
        <v>6</v>
      </c>
      <c r="G31" s="105">
        <v>0.7</v>
      </c>
      <c r="H31" s="105">
        <v>234.1</v>
      </c>
      <c r="I31" s="105">
        <v>58.3</v>
      </c>
      <c r="J31" s="105">
        <v>458.9</v>
      </c>
      <c r="K31" s="105">
        <v>26.2</v>
      </c>
      <c r="L31" s="105">
        <v>33</v>
      </c>
      <c r="M31" s="105">
        <v>0</v>
      </c>
      <c r="N31" s="105">
        <v>1.5</v>
      </c>
      <c r="O31" s="105">
        <v>0</v>
      </c>
      <c r="P31" s="111">
        <v>0</v>
      </c>
      <c r="Q31" s="115">
        <v>9551.9</v>
      </c>
      <c r="S31" s="15">
        <f t="shared" si="0"/>
        <v>6220.9000000000005</v>
      </c>
      <c r="T31" s="15">
        <f t="shared" si="1"/>
        <v>3331</v>
      </c>
      <c r="U31" s="15">
        <f t="shared" si="2"/>
        <v>9551.9000000000015</v>
      </c>
      <c r="V31" s="14">
        <f t="shared" si="3"/>
        <v>3.5128153641678789E-2</v>
      </c>
      <c r="X31" s="275">
        <v>11394.5</v>
      </c>
      <c r="Y31" s="184">
        <v>11246.3</v>
      </c>
      <c r="Z31" s="184">
        <v>11084.3</v>
      </c>
      <c r="AA31" s="184">
        <v>10963.2</v>
      </c>
      <c r="AB31" s="184">
        <v>9878.7999999999993</v>
      </c>
      <c r="AC31" s="276">
        <v>9551.9</v>
      </c>
      <c r="AD31" s="103"/>
      <c r="AE31" s="281">
        <f t="shared" si="4"/>
        <v>11241.699999999999</v>
      </c>
      <c r="AF31" s="280">
        <f t="shared" si="4"/>
        <v>11097.933333333334</v>
      </c>
      <c r="AG31" s="280">
        <f t="shared" si="4"/>
        <v>10642.1</v>
      </c>
      <c r="AH31" s="282">
        <f t="shared" si="4"/>
        <v>10131.300000000001</v>
      </c>
      <c r="AJ31" s="288" t="s">
        <v>94</v>
      </c>
    </row>
    <row r="32" spans="1:36">
      <c r="A32" s="123" t="s">
        <v>154</v>
      </c>
      <c r="B32" s="119">
        <v>847.8</v>
      </c>
      <c r="C32" s="105">
        <v>6020.6</v>
      </c>
      <c r="D32" s="105">
        <v>2801.1</v>
      </c>
      <c r="E32" s="105">
        <v>143.69999999999999</v>
      </c>
      <c r="F32" s="105">
        <v>11.7</v>
      </c>
      <c r="G32" s="105">
        <v>73.8</v>
      </c>
      <c r="H32" s="105">
        <v>182</v>
      </c>
      <c r="I32" s="105">
        <v>23.1</v>
      </c>
      <c r="J32" s="105">
        <v>388.3</v>
      </c>
      <c r="K32" s="105">
        <v>118.3</v>
      </c>
      <c r="L32" s="105">
        <v>191.2</v>
      </c>
      <c r="M32" s="105">
        <v>44</v>
      </c>
      <c r="N32" s="105">
        <v>47.3</v>
      </c>
      <c r="O32" s="105">
        <v>0</v>
      </c>
      <c r="P32" s="111">
        <v>0</v>
      </c>
      <c r="Q32" s="115">
        <v>10892.9</v>
      </c>
      <c r="S32" s="15">
        <f t="shared" si="0"/>
        <v>6176</v>
      </c>
      <c r="T32" s="15">
        <f t="shared" si="1"/>
        <v>4716.8999999999996</v>
      </c>
      <c r="U32" s="15">
        <f t="shared" si="2"/>
        <v>10892.9</v>
      </c>
      <c r="V32" s="14">
        <f t="shared" si="3"/>
        <v>4.0059827343611513E-2</v>
      </c>
      <c r="X32" s="275">
        <v>12635.9</v>
      </c>
      <c r="Y32" s="184">
        <v>12649.8</v>
      </c>
      <c r="Z32" s="184">
        <v>12858.1</v>
      </c>
      <c r="AA32" s="184">
        <v>12913.1</v>
      </c>
      <c r="AB32" s="184">
        <v>12083.1</v>
      </c>
      <c r="AC32" s="276">
        <v>10892.9</v>
      </c>
      <c r="AD32" s="103"/>
      <c r="AE32" s="281">
        <f t="shared" si="4"/>
        <v>12714.599999999999</v>
      </c>
      <c r="AF32" s="280">
        <f t="shared" si="4"/>
        <v>12807</v>
      </c>
      <c r="AG32" s="280">
        <f t="shared" si="4"/>
        <v>12618.1</v>
      </c>
      <c r="AH32" s="282">
        <f t="shared" si="4"/>
        <v>11963.033333333333</v>
      </c>
      <c r="AJ32" s="288" t="s">
        <v>95</v>
      </c>
    </row>
    <row r="33" spans="1:36">
      <c r="A33" s="123" t="s">
        <v>155</v>
      </c>
      <c r="B33" s="119">
        <v>114.7</v>
      </c>
      <c r="C33" s="105">
        <v>1474.2</v>
      </c>
      <c r="D33" s="105">
        <v>1.6</v>
      </c>
      <c r="E33" s="105">
        <v>16.3</v>
      </c>
      <c r="F33" s="105">
        <v>0</v>
      </c>
      <c r="G33" s="105">
        <v>0</v>
      </c>
      <c r="H33" s="105">
        <v>274.8</v>
      </c>
      <c r="I33" s="105">
        <v>13.8</v>
      </c>
      <c r="J33" s="105">
        <v>136.5</v>
      </c>
      <c r="K33" s="105">
        <v>170</v>
      </c>
      <c r="L33" s="105">
        <v>70.5</v>
      </c>
      <c r="M33" s="105">
        <v>0</v>
      </c>
      <c r="N33" s="105">
        <v>12.5</v>
      </c>
      <c r="O33" s="105">
        <v>0</v>
      </c>
      <c r="P33" s="111">
        <v>0</v>
      </c>
      <c r="Q33" s="115">
        <v>2284.9</v>
      </c>
      <c r="S33" s="15">
        <f t="shared" si="0"/>
        <v>1490.5</v>
      </c>
      <c r="T33" s="15">
        <f t="shared" si="1"/>
        <v>794.40000000000009</v>
      </c>
      <c r="U33" s="15">
        <f t="shared" si="2"/>
        <v>2284.9</v>
      </c>
      <c r="V33" s="14">
        <f t="shared" si="3"/>
        <v>8.402968860213347E-3</v>
      </c>
      <c r="X33" s="275">
        <v>2243.9</v>
      </c>
      <c r="Y33" s="184">
        <v>2362.3000000000002</v>
      </c>
      <c r="Z33" s="184">
        <v>2371.3000000000002</v>
      </c>
      <c r="AA33" s="184">
        <v>2381.6</v>
      </c>
      <c r="AB33" s="184">
        <v>2321.6999999999998</v>
      </c>
      <c r="AC33" s="276">
        <v>2284.9</v>
      </c>
      <c r="AD33" s="103"/>
      <c r="AE33" s="281">
        <f t="shared" si="4"/>
        <v>2325.8333333333335</v>
      </c>
      <c r="AF33" s="280">
        <f t="shared" si="4"/>
        <v>2371.7333333333336</v>
      </c>
      <c r="AG33" s="280">
        <f t="shared" si="4"/>
        <v>2358.1999999999998</v>
      </c>
      <c r="AH33" s="282">
        <f t="shared" si="4"/>
        <v>2329.3999999999996</v>
      </c>
      <c r="AJ33" s="288" t="s">
        <v>96</v>
      </c>
    </row>
    <row r="34" spans="1:36">
      <c r="A34" s="123" t="s">
        <v>156</v>
      </c>
      <c r="B34" s="119">
        <v>36.200000000000003</v>
      </c>
      <c r="C34" s="105">
        <v>7231.7</v>
      </c>
      <c r="D34" s="105">
        <v>1274.4000000000001</v>
      </c>
      <c r="E34" s="105">
        <v>111.6</v>
      </c>
      <c r="F34" s="105">
        <v>0</v>
      </c>
      <c r="G34" s="105">
        <v>0</v>
      </c>
      <c r="H34" s="105">
        <v>314.10000000000002</v>
      </c>
      <c r="I34" s="105">
        <v>13.5</v>
      </c>
      <c r="J34" s="105">
        <v>22.2</v>
      </c>
      <c r="K34" s="105">
        <v>25.1</v>
      </c>
      <c r="L34" s="105">
        <v>14.1</v>
      </c>
      <c r="M34" s="105">
        <v>0</v>
      </c>
      <c r="N34" s="105">
        <v>0.8</v>
      </c>
      <c r="O34" s="105">
        <v>0</v>
      </c>
      <c r="P34" s="111">
        <v>0</v>
      </c>
      <c r="Q34" s="115">
        <v>9043.7000000000007</v>
      </c>
      <c r="S34" s="15">
        <f t="shared" si="0"/>
        <v>7343.3</v>
      </c>
      <c r="T34" s="15">
        <f t="shared" si="1"/>
        <v>1700.4</v>
      </c>
      <c r="U34" s="15">
        <f t="shared" si="2"/>
        <v>9043.7000000000007</v>
      </c>
      <c r="V34" s="14">
        <f t="shared" si="3"/>
        <v>3.3259192735398242E-2</v>
      </c>
      <c r="X34" s="275">
        <v>9126.6</v>
      </c>
      <c r="Y34" s="184">
        <v>9200.2000000000007</v>
      </c>
      <c r="Z34" s="184">
        <v>9078.6</v>
      </c>
      <c r="AA34" s="184">
        <v>8953.9</v>
      </c>
      <c r="AB34" s="184">
        <v>8596.4</v>
      </c>
      <c r="AC34" s="276">
        <v>9043.7000000000007</v>
      </c>
      <c r="AD34" s="103"/>
      <c r="AE34" s="281">
        <f t="shared" si="4"/>
        <v>9135.1333333333332</v>
      </c>
      <c r="AF34" s="280">
        <f t="shared" si="4"/>
        <v>9077.5666666666675</v>
      </c>
      <c r="AG34" s="280">
        <f t="shared" si="4"/>
        <v>8876.3000000000011</v>
      </c>
      <c r="AH34" s="282">
        <f t="shared" si="4"/>
        <v>8864.6666666666661</v>
      </c>
      <c r="AJ34" s="288" t="s">
        <v>97</v>
      </c>
    </row>
    <row r="35" spans="1:36" ht="15" thickBot="1">
      <c r="A35" s="124" t="s">
        <v>157</v>
      </c>
      <c r="B35" s="120">
        <v>1104.5</v>
      </c>
      <c r="C35" s="106">
        <v>19848.3</v>
      </c>
      <c r="D35" s="106">
        <v>8415.6</v>
      </c>
      <c r="E35" s="106">
        <v>662.7</v>
      </c>
      <c r="F35" s="106">
        <v>142.19999999999999</v>
      </c>
      <c r="G35" s="106">
        <v>57.8</v>
      </c>
      <c r="H35" s="106">
        <v>199.3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12">
        <v>0</v>
      </c>
      <c r="Q35" s="116">
        <v>30430.400000000001</v>
      </c>
      <c r="S35" s="15">
        <f t="shared" si="0"/>
        <v>20653.2</v>
      </c>
      <c r="T35" s="15">
        <f t="shared" si="1"/>
        <v>9777.1999999999989</v>
      </c>
      <c r="U35" s="15">
        <f t="shared" si="2"/>
        <v>30430.400000000001</v>
      </c>
      <c r="V35" s="14">
        <f t="shared" si="3"/>
        <v>0.11191111366092005</v>
      </c>
      <c r="X35" s="275">
        <v>30012.400000000001</v>
      </c>
      <c r="Y35" s="184">
        <v>30827.200000000001</v>
      </c>
      <c r="Z35" s="184">
        <v>32502.2</v>
      </c>
      <c r="AA35" s="184">
        <v>33276.400000000001</v>
      </c>
      <c r="AB35" s="184">
        <v>34235.1</v>
      </c>
      <c r="AC35" s="276">
        <v>30430.400000000001</v>
      </c>
      <c r="AD35" s="103"/>
      <c r="AE35" s="281">
        <f t="shared" si="4"/>
        <v>31113.933333333334</v>
      </c>
      <c r="AF35" s="280">
        <f t="shared" si="4"/>
        <v>32201.933333333334</v>
      </c>
      <c r="AG35" s="280">
        <f t="shared" si="4"/>
        <v>33337.9</v>
      </c>
      <c r="AH35" s="282">
        <f t="shared" si="4"/>
        <v>32647.3</v>
      </c>
      <c r="AJ35" s="289" t="s">
        <v>98</v>
      </c>
    </row>
    <row r="36" spans="1:36" ht="15" thickBo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3"/>
      <c r="Q36" s="103"/>
      <c r="S36" s="103"/>
      <c r="X36" s="277">
        <f>SUM(X8:X35)</f>
        <v>320899.7</v>
      </c>
      <c r="Y36" s="278">
        <f>SUM(Y8:Y35)</f>
        <v>320042.5</v>
      </c>
      <c r="Z36" s="278">
        <f>SUM(Z8:Z35)</f>
        <v>320302.39999999997</v>
      </c>
      <c r="AA36" s="278">
        <f t="shared" ref="AA36:AC36" si="5">SUM(AA8:AA35)</f>
        <v>316275.90000000002</v>
      </c>
      <c r="AB36" s="278">
        <f t="shared" si="5"/>
        <v>293492.99999999994</v>
      </c>
      <c r="AC36" s="279">
        <f t="shared" si="5"/>
        <v>271915.79999999993</v>
      </c>
      <c r="AD36" s="103"/>
      <c r="AE36" s="283">
        <f t="shared" si="4"/>
        <v>320414.86666666664</v>
      </c>
      <c r="AF36" s="284">
        <f t="shared" si="4"/>
        <v>318873.59999999998</v>
      </c>
      <c r="AG36" s="284">
        <f t="shared" si="4"/>
        <v>310023.76666666666</v>
      </c>
      <c r="AH36" s="285">
        <f t="shared" si="4"/>
        <v>293894.89999999997</v>
      </c>
    </row>
    <row r="37" spans="1:36" ht="15" customHeight="1">
      <c r="A37" s="181" t="s">
        <v>197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</row>
    <row r="38" spans="1:36">
      <c r="A38" s="181" t="s">
        <v>196</v>
      </c>
      <c r="B38" s="181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</row>
  </sheetData>
  <mergeCells count="6">
    <mergeCell ref="AE6:AH6"/>
    <mergeCell ref="A1:Q1"/>
    <mergeCell ref="A2:Q2"/>
    <mergeCell ref="A3:Q3"/>
    <mergeCell ref="A4:Q4"/>
    <mergeCell ref="X6:A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7" workbookViewId="0"/>
  </sheetViews>
  <sheetFormatPr defaultColWidth="9.109375" defaultRowHeight="14.4"/>
  <cols>
    <col min="1" max="1" width="36.5546875" style="55" bestFit="1" customWidth="1"/>
    <col min="2" max="2" width="10.5546875" style="55" customWidth="1"/>
    <col min="3" max="3" width="14.5546875" style="55" customWidth="1"/>
    <col min="4" max="4" width="10.6640625" style="55" bestFit="1" customWidth="1"/>
    <col min="5" max="5" width="12.6640625" style="55" customWidth="1"/>
    <col min="6" max="6" width="13.88671875" style="55" customWidth="1"/>
    <col min="7" max="8" width="12.6640625" style="55" customWidth="1"/>
    <col min="9" max="9" width="13.33203125" style="55" customWidth="1"/>
    <col min="10" max="10" width="13.88671875" style="55" customWidth="1"/>
    <col min="11" max="16384" width="9.109375" style="55"/>
  </cols>
  <sheetData>
    <row r="1" spans="1:10" s="101" customFormat="1" ht="21">
      <c r="A1" s="102" t="s">
        <v>62</v>
      </c>
      <c r="B1" s="102"/>
      <c r="C1" s="102"/>
      <c r="D1" s="102"/>
      <c r="E1" s="102"/>
      <c r="F1" s="102"/>
      <c r="G1" s="102"/>
      <c r="H1" s="102"/>
      <c r="I1" s="102"/>
    </row>
    <row r="2" spans="1:10" s="101" customFormat="1" ht="21">
      <c r="A2" s="102" t="s">
        <v>31</v>
      </c>
      <c r="B2" s="102"/>
      <c r="C2" s="102"/>
      <c r="D2" s="102"/>
      <c r="E2" s="102"/>
      <c r="F2" s="102"/>
      <c r="G2" s="102"/>
      <c r="H2" s="102"/>
      <c r="I2" s="102"/>
    </row>
    <row r="3" spans="1:10" s="101" customFormat="1" ht="21">
      <c r="A3" s="102" t="s">
        <v>63</v>
      </c>
      <c r="B3" s="102"/>
      <c r="C3" s="102"/>
      <c r="D3" s="102"/>
      <c r="E3" s="102"/>
      <c r="F3" s="102"/>
      <c r="G3" s="102"/>
      <c r="H3" s="102"/>
      <c r="I3" s="102"/>
    </row>
    <row r="4" spans="1:10" s="101" customFormat="1" ht="21">
      <c r="A4" s="102" t="s">
        <v>64</v>
      </c>
      <c r="B4" s="102"/>
      <c r="C4" s="102"/>
      <c r="D4" s="102"/>
      <c r="E4" s="102"/>
      <c r="F4" s="102"/>
      <c r="G4" s="102"/>
      <c r="H4" s="102"/>
      <c r="I4" s="102"/>
    </row>
    <row r="5" spans="1:10" s="101" customFormat="1" ht="15" customHeight="1">
      <c r="A5" s="102" t="s">
        <v>192</v>
      </c>
      <c r="B5" s="102"/>
      <c r="C5" s="102"/>
      <c r="D5" s="102"/>
      <c r="E5" s="102"/>
      <c r="F5" s="102"/>
      <c r="G5" s="102"/>
      <c r="H5" s="102"/>
      <c r="I5" s="102"/>
    </row>
    <row r="6" spans="1:10" ht="15" customHeight="1" thickBot="1">
      <c r="A6" s="56"/>
      <c r="B6" s="56"/>
      <c r="C6" s="56"/>
      <c r="D6" s="56"/>
      <c r="E6" s="56"/>
      <c r="F6" s="57"/>
      <c r="G6" s="56"/>
      <c r="H6" s="56"/>
      <c r="I6" s="56"/>
    </row>
    <row r="7" spans="1:10" ht="28.8">
      <c r="A7" s="58" t="s">
        <v>0</v>
      </c>
      <c r="B7" s="59" t="s">
        <v>46</v>
      </c>
      <c r="C7" s="59" t="s">
        <v>47</v>
      </c>
      <c r="D7" s="59" t="s">
        <v>65</v>
      </c>
      <c r="E7" s="59" t="s">
        <v>66</v>
      </c>
      <c r="F7" s="60" t="s">
        <v>67</v>
      </c>
      <c r="G7" s="60" t="s">
        <v>68</v>
      </c>
      <c r="H7" s="60" t="s">
        <v>69</v>
      </c>
      <c r="I7" s="61" t="s">
        <v>70</v>
      </c>
      <c r="J7" s="62"/>
    </row>
    <row r="8" spans="1:10">
      <c r="A8" s="63" t="s">
        <v>71</v>
      </c>
      <c r="B8" s="64">
        <v>6</v>
      </c>
      <c r="C8" s="64">
        <v>4</v>
      </c>
      <c r="D8" s="65">
        <v>543</v>
      </c>
      <c r="E8" s="64">
        <v>52</v>
      </c>
      <c r="F8" s="66">
        <v>1968774</v>
      </c>
      <c r="G8" s="67">
        <v>401235795</v>
      </c>
      <c r="H8" s="67">
        <v>32743085</v>
      </c>
      <c r="I8" s="68">
        <f t="shared" ref="I8:I35" si="0">SUM(G8:H8)</f>
        <v>433978880</v>
      </c>
    </row>
    <row r="9" spans="1:10">
      <c r="A9" s="63" t="s">
        <v>72</v>
      </c>
      <c r="B9" s="64">
        <v>10</v>
      </c>
      <c r="C9" s="64">
        <v>3</v>
      </c>
      <c r="D9" s="65">
        <v>404.24</v>
      </c>
      <c r="E9" s="64">
        <v>88</v>
      </c>
      <c r="F9" s="66">
        <v>2521762</v>
      </c>
      <c r="G9" s="67">
        <v>483856155</v>
      </c>
      <c r="H9" s="67">
        <v>41282753</v>
      </c>
      <c r="I9" s="68">
        <f t="shared" si="0"/>
        <v>525138908</v>
      </c>
    </row>
    <row r="10" spans="1:10">
      <c r="A10" s="63" t="s">
        <v>73</v>
      </c>
      <c r="B10" s="64">
        <v>7</v>
      </c>
      <c r="C10" s="64">
        <v>1</v>
      </c>
      <c r="D10" s="65">
        <v>438.24</v>
      </c>
      <c r="E10" s="64">
        <v>70</v>
      </c>
      <c r="F10" s="66">
        <v>912074</v>
      </c>
      <c r="G10" s="67">
        <v>195151267</v>
      </c>
      <c r="H10" s="67">
        <v>32918882</v>
      </c>
      <c r="I10" s="68">
        <f t="shared" si="0"/>
        <v>228070149</v>
      </c>
    </row>
    <row r="11" spans="1:10">
      <c r="A11" s="63" t="s">
        <v>74</v>
      </c>
      <c r="B11" s="64">
        <v>2</v>
      </c>
      <c r="C11" s="64">
        <v>1</v>
      </c>
      <c r="D11" s="65">
        <v>165.31</v>
      </c>
      <c r="E11" s="64">
        <v>49</v>
      </c>
      <c r="F11" s="66">
        <v>573812</v>
      </c>
      <c r="G11" s="67">
        <v>99791346</v>
      </c>
      <c r="H11" s="67">
        <v>13238334</v>
      </c>
      <c r="I11" s="68">
        <f t="shared" si="0"/>
        <v>113029680</v>
      </c>
    </row>
    <row r="12" spans="1:10">
      <c r="A12" s="63" t="s">
        <v>75</v>
      </c>
      <c r="B12" s="64">
        <v>7</v>
      </c>
      <c r="C12" s="64">
        <v>2</v>
      </c>
      <c r="D12" s="65">
        <v>556.65</v>
      </c>
      <c r="E12" s="64">
        <v>72</v>
      </c>
      <c r="F12" s="66">
        <v>1704390</v>
      </c>
      <c r="G12" s="67">
        <v>368564285</v>
      </c>
      <c r="H12" s="67">
        <v>39569754</v>
      </c>
      <c r="I12" s="68">
        <f t="shared" si="0"/>
        <v>408134039</v>
      </c>
    </row>
    <row r="13" spans="1:10">
      <c r="A13" s="63" t="s">
        <v>76</v>
      </c>
      <c r="B13" s="64">
        <v>4</v>
      </c>
      <c r="C13" s="64">
        <v>3</v>
      </c>
      <c r="D13" s="65">
        <v>419.97</v>
      </c>
      <c r="E13" s="64">
        <v>86</v>
      </c>
      <c r="F13" s="66">
        <v>1312210</v>
      </c>
      <c r="G13" s="67">
        <v>299107462</v>
      </c>
      <c r="H13" s="67">
        <v>31817672</v>
      </c>
      <c r="I13" s="68">
        <f t="shared" si="0"/>
        <v>330925134</v>
      </c>
    </row>
    <row r="14" spans="1:10">
      <c r="A14" s="63" t="s">
        <v>77</v>
      </c>
      <c r="B14" s="64">
        <v>9</v>
      </c>
      <c r="C14" s="64">
        <v>4</v>
      </c>
      <c r="D14" s="65">
        <v>833.04</v>
      </c>
      <c r="E14" s="64">
        <v>108</v>
      </c>
      <c r="F14" s="66">
        <v>3098536</v>
      </c>
      <c r="G14" s="69">
        <v>611332307</v>
      </c>
      <c r="H14" s="70">
        <v>72200829</v>
      </c>
      <c r="I14" s="68">
        <f t="shared" si="0"/>
        <v>683533136</v>
      </c>
    </row>
    <row r="15" spans="1:10">
      <c r="A15" s="63" t="s">
        <v>78</v>
      </c>
      <c r="B15" s="64">
        <v>4</v>
      </c>
      <c r="C15" s="64">
        <v>1</v>
      </c>
      <c r="D15" s="65">
        <v>129.61000000000001</v>
      </c>
      <c r="E15" s="64">
        <v>18</v>
      </c>
      <c r="F15" s="66">
        <v>316359</v>
      </c>
      <c r="G15" s="70">
        <v>65890902</v>
      </c>
      <c r="H15" s="67">
        <v>3704639</v>
      </c>
      <c r="I15" s="68">
        <f t="shared" si="0"/>
        <v>69595541</v>
      </c>
    </row>
    <row r="16" spans="1:10">
      <c r="A16" s="63" t="s">
        <v>79</v>
      </c>
      <c r="B16" s="64">
        <v>5</v>
      </c>
      <c r="C16" s="64">
        <v>1</v>
      </c>
      <c r="D16" s="65">
        <v>264.5</v>
      </c>
      <c r="E16" s="64">
        <v>37</v>
      </c>
      <c r="F16" s="66">
        <v>734294</v>
      </c>
      <c r="G16" s="67">
        <v>161432902</v>
      </c>
      <c r="H16" s="67">
        <v>31159444</v>
      </c>
      <c r="I16" s="68">
        <f t="shared" si="0"/>
        <v>192592346</v>
      </c>
    </row>
    <row r="17" spans="1:9">
      <c r="A17" s="63" t="s">
        <v>80</v>
      </c>
      <c r="B17" s="64">
        <v>9</v>
      </c>
      <c r="C17" s="64">
        <v>5</v>
      </c>
      <c r="D17" s="65">
        <v>425.06</v>
      </c>
      <c r="E17" s="64">
        <v>69</v>
      </c>
      <c r="F17" s="66">
        <v>1834203</v>
      </c>
      <c r="G17" s="67">
        <v>360242899</v>
      </c>
      <c r="H17" s="67">
        <v>42219641</v>
      </c>
      <c r="I17" s="68">
        <f t="shared" si="0"/>
        <v>402462540</v>
      </c>
    </row>
    <row r="18" spans="1:9">
      <c r="A18" s="63" t="s">
        <v>81</v>
      </c>
      <c r="B18" s="64">
        <v>7</v>
      </c>
      <c r="C18" s="64">
        <v>1</v>
      </c>
      <c r="D18" s="65">
        <v>714</v>
      </c>
      <c r="E18" s="64">
        <v>84</v>
      </c>
      <c r="F18" s="66">
        <v>1458252</v>
      </c>
      <c r="G18" s="67">
        <v>366690842</v>
      </c>
      <c r="H18" s="67">
        <v>67367200</v>
      </c>
      <c r="I18" s="68">
        <f t="shared" si="0"/>
        <v>434058042</v>
      </c>
    </row>
    <row r="19" spans="1:9">
      <c r="A19" s="63" t="s">
        <v>82</v>
      </c>
      <c r="B19" s="64">
        <v>4</v>
      </c>
      <c r="C19" s="64">
        <v>1</v>
      </c>
      <c r="D19" s="65">
        <v>141.76</v>
      </c>
      <c r="E19" s="64">
        <v>64</v>
      </c>
      <c r="F19" s="66">
        <v>444136</v>
      </c>
      <c r="G19" s="67">
        <v>82262944</v>
      </c>
      <c r="H19" s="67">
        <v>15559067</v>
      </c>
      <c r="I19" s="68">
        <f t="shared" si="0"/>
        <v>97822011</v>
      </c>
    </row>
    <row r="20" spans="1:9">
      <c r="A20" s="63" t="s">
        <v>83</v>
      </c>
      <c r="B20" s="64">
        <v>3</v>
      </c>
      <c r="C20" s="64">
        <v>2</v>
      </c>
      <c r="D20" s="65">
        <v>276.3</v>
      </c>
      <c r="E20" s="64">
        <v>29</v>
      </c>
      <c r="F20" s="66">
        <v>564342</v>
      </c>
      <c r="G20" s="67">
        <v>119998829</v>
      </c>
      <c r="H20" s="67">
        <v>21312517</v>
      </c>
      <c r="I20" s="68">
        <f t="shared" si="0"/>
        <v>141311346</v>
      </c>
    </row>
    <row r="21" spans="1:9">
      <c r="A21" s="63" t="s">
        <v>84</v>
      </c>
      <c r="B21" s="64">
        <v>3</v>
      </c>
      <c r="C21" s="64">
        <v>2</v>
      </c>
      <c r="D21" s="65">
        <v>205</v>
      </c>
      <c r="E21" s="64">
        <v>63</v>
      </c>
      <c r="F21" s="66">
        <v>903164</v>
      </c>
      <c r="G21" s="71">
        <v>200692418</v>
      </c>
      <c r="H21" s="71">
        <v>27599549</v>
      </c>
      <c r="I21" s="72">
        <f t="shared" si="0"/>
        <v>228291967</v>
      </c>
    </row>
    <row r="22" spans="1:9">
      <c r="A22" s="63" t="s">
        <v>85</v>
      </c>
      <c r="B22" s="64">
        <v>11</v>
      </c>
      <c r="C22" s="64">
        <v>8</v>
      </c>
      <c r="D22" s="65">
        <v>500.69</v>
      </c>
      <c r="E22" s="64">
        <v>159</v>
      </c>
      <c r="F22" s="66">
        <v>8646119</v>
      </c>
      <c r="G22" s="71">
        <v>1359753013</v>
      </c>
      <c r="H22" s="67">
        <v>131141691</v>
      </c>
      <c r="I22" s="68">
        <f t="shared" si="0"/>
        <v>1490894704</v>
      </c>
    </row>
    <row r="23" spans="1:9">
      <c r="A23" s="63" t="s">
        <v>86</v>
      </c>
      <c r="B23" s="64">
        <v>1</v>
      </c>
      <c r="C23" s="64">
        <v>1</v>
      </c>
      <c r="D23" s="65">
        <v>165.05</v>
      </c>
      <c r="E23" s="64">
        <v>31</v>
      </c>
      <c r="F23" s="66">
        <v>223676</v>
      </c>
      <c r="G23" s="67">
        <v>43911676</v>
      </c>
      <c r="H23" s="67">
        <v>4770615</v>
      </c>
      <c r="I23" s="68">
        <f t="shared" si="0"/>
        <v>48682291</v>
      </c>
    </row>
    <row r="24" spans="1:9">
      <c r="A24" s="63" t="s">
        <v>87</v>
      </c>
      <c r="B24" s="64">
        <v>6</v>
      </c>
      <c r="C24" s="64">
        <v>1</v>
      </c>
      <c r="D24" s="65">
        <v>533.44000000000005</v>
      </c>
      <c r="E24" s="64">
        <v>79</v>
      </c>
      <c r="F24" s="66">
        <v>1099031</v>
      </c>
      <c r="G24" s="67">
        <v>188599972</v>
      </c>
      <c r="H24" s="67">
        <v>35393507</v>
      </c>
      <c r="I24" s="68">
        <f t="shared" si="0"/>
        <v>223993479</v>
      </c>
    </row>
    <row r="25" spans="1:9">
      <c r="A25" s="63" t="s">
        <v>88</v>
      </c>
      <c r="B25" s="64">
        <v>5</v>
      </c>
      <c r="C25" s="64">
        <v>4</v>
      </c>
      <c r="D25" s="65">
        <v>377.08</v>
      </c>
      <c r="E25" s="64">
        <v>182</v>
      </c>
      <c r="F25" s="66">
        <v>1968502</v>
      </c>
      <c r="G25" s="67">
        <v>366544769</v>
      </c>
      <c r="H25" s="67">
        <v>32813026</v>
      </c>
      <c r="I25" s="68">
        <f t="shared" si="0"/>
        <v>399357795</v>
      </c>
    </row>
    <row r="26" spans="1:9">
      <c r="A26" s="63" t="s">
        <v>89</v>
      </c>
      <c r="B26" s="64">
        <v>6</v>
      </c>
      <c r="C26" s="64">
        <v>3</v>
      </c>
      <c r="D26" s="65">
        <v>606.55999999999995</v>
      </c>
      <c r="E26" s="64">
        <v>99</v>
      </c>
      <c r="F26" s="66">
        <v>1180486</v>
      </c>
      <c r="G26" s="67">
        <v>254709796</v>
      </c>
      <c r="H26" s="67">
        <v>36028882</v>
      </c>
      <c r="I26" s="68">
        <f t="shared" si="0"/>
        <v>290738678</v>
      </c>
    </row>
    <row r="27" spans="1:9">
      <c r="A27" s="63" t="s">
        <v>90</v>
      </c>
      <c r="B27" s="64">
        <v>7</v>
      </c>
      <c r="C27" s="64">
        <v>3</v>
      </c>
      <c r="D27" s="65">
        <v>666.48</v>
      </c>
      <c r="E27" s="64">
        <v>63</v>
      </c>
      <c r="F27" s="66">
        <v>1287888</v>
      </c>
      <c r="G27" s="67">
        <v>253258497</v>
      </c>
      <c r="H27" s="67">
        <v>29936798</v>
      </c>
      <c r="I27" s="68">
        <f t="shared" si="0"/>
        <v>283195295</v>
      </c>
    </row>
    <row r="28" spans="1:9">
      <c r="A28" s="63" t="s">
        <v>91</v>
      </c>
      <c r="B28" s="64">
        <v>6</v>
      </c>
      <c r="C28" s="64">
        <v>2</v>
      </c>
      <c r="D28" s="65">
        <v>269.2</v>
      </c>
      <c r="E28" s="64">
        <v>33</v>
      </c>
      <c r="F28" s="66">
        <v>936631</v>
      </c>
      <c r="G28" s="67">
        <v>180248929</v>
      </c>
      <c r="H28" s="67">
        <v>31076690</v>
      </c>
      <c r="I28" s="68">
        <f t="shared" si="0"/>
        <v>211325619</v>
      </c>
    </row>
    <row r="29" spans="1:9">
      <c r="A29" s="63" t="s">
        <v>92</v>
      </c>
      <c r="B29" s="64">
        <v>4</v>
      </c>
      <c r="C29" s="64">
        <v>3</v>
      </c>
      <c r="D29" s="65">
        <v>361.63</v>
      </c>
      <c r="E29" s="64">
        <v>42</v>
      </c>
      <c r="F29" s="66">
        <v>636056</v>
      </c>
      <c r="G29" s="67">
        <v>130659919</v>
      </c>
      <c r="H29" s="67">
        <v>14176121</v>
      </c>
      <c r="I29" s="68">
        <f t="shared" si="0"/>
        <v>144836040</v>
      </c>
    </row>
    <row r="30" spans="1:9">
      <c r="A30" s="63" t="s">
        <v>93</v>
      </c>
      <c r="B30" s="64">
        <v>12</v>
      </c>
      <c r="C30" s="64">
        <v>4</v>
      </c>
      <c r="D30" s="65">
        <v>404.95</v>
      </c>
      <c r="E30" s="64">
        <v>159</v>
      </c>
      <c r="F30" s="66">
        <v>2628573</v>
      </c>
      <c r="G30" s="67">
        <v>521487354</v>
      </c>
      <c r="H30" s="67">
        <v>29332365</v>
      </c>
      <c r="I30" s="68">
        <f t="shared" si="0"/>
        <v>550819719</v>
      </c>
    </row>
    <row r="31" spans="1:9">
      <c r="A31" s="63" t="s">
        <v>94</v>
      </c>
      <c r="B31" s="64">
        <v>7</v>
      </c>
      <c r="C31" s="64">
        <v>1</v>
      </c>
      <c r="D31" s="65">
        <v>277</v>
      </c>
      <c r="E31" s="64">
        <v>65</v>
      </c>
      <c r="F31" s="66">
        <v>1223624</v>
      </c>
      <c r="G31" s="67">
        <v>235475956</v>
      </c>
      <c r="H31" s="67">
        <v>28797443</v>
      </c>
      <c r="I31" s="68">
        <f t="shared" si="0"/>
        <v>264273399</v>
      </c>
    </row>
    <row r="32" spans="1:9">
      <c r="A32" s="63" t="s">
        <v>95</v>
      </c>
      <c r="B32" s="64">
        <v>6</v>
      </c>
      <c r="C32" s="64">
        <v>3</v>
      </c>
      <c r="D32" s="65">
        <v>741.37</v>
      </c>
      <c r="E32" s="64">
        <v>62</v>
      </c>
      <c r="F32" s="66">
        <v>1450368</v>
      </c>
      <c r="G32" s="67">
        <v>272218659</v>
      </c>
      <c r="H32" s="67">
        <v>24971150</v>
      </c>
      <c r="I32" s="68">
        <f t="shared" si="0"/>
        <v>297189809</v>
      </c>
    </row>
    <row r="33" spans="1:10">
      <c r="A33" s="63" t="s">
        <v>96</v>
      </c>
      <c r="B33" s="64">
        <v>5</v>
      </c>
      <c r="C33" s="64">
        <v>1</v>
      </c>
      <c r="D33" s="65">
        <v>306.88</v>
      </c>
      <c r="E33" s="64">
        <v>86</v>
      </c>
      <c r="F33" s="66">
        <v>650602</v>
      </c>
      <c r="G33" s="67">
        <v>134975162</v>
      </c>
      <c r="H33" s="67">
        <v>9515132</v>
      </c>
      <c r="I33" s="68">
        <f t="shared" si="0"/>
        <v>144490294</v>
      </c>
    </row>
    <row r="34" spans="1:10">
      <c r="A34" s="63" t="s">
        <v>97</v>
      </c>
      <c r="B34" s="64">
        <v>6</v>
      </c>
      <c r="C34" s="64">
        <v>1</v>
      </c>
      <c r="D34" s="65">
        <v>1883.54</v>
      </c>
      <c r="E34" s="64">
        <v>81</v>
      </c>
      <c r="F34" s="66">
        <v>1987775</v>
      </c>
      <c r="G34" s="67">
        <v>301979472</v>
      </c>
      <c r="H34" s="67">
        <v>35618616</v>
      </c>
      <c r="I34" s="68">
        <f t="shared" si="0"/>
        <v>337598088</v>
      </c>
    </row>
    <row r="35" spans="1:10">
      <c r="A35" s="63" t="s">
        <v>98</v>
      </c>
      <c r="B35" s="64">
        <v>10</v>
      </c>
      <c r="C35" s="64">
        <v>6</v>
      </c>
      <c r="D35" s="65">
        <v>653.89</v>
      </c>
      <c r="E35" s="64">
        <v>90</v>
      </c>
      <c r="F35" s="66">
        <v>2533855</v>
      </c>
      <c r="G35" s="67">
        <v>496079092</v>
      </c>
      <c r="H35" s="67">
        <v>93031900</v>
      </c>
      <c r="I35" s="68">
        <f t="shared" si="0"/>
        <v>589110992</v>
      </c>
    </row>
    <row r="36" spans="1:10" ht="15" thickBot="1">
      <c r="A36" s="73" t="s">
        <v>99</v>
      </c>
      <c r="B36" s="74">
        <f t="shared" ref="B36:I36" si="1">SUM(B8:B35)</f>
        <v>172</v>
      </c>
      <c r="C36" s="74">
        <f t="shared" si="1"/>
        <v>72</v>
      </c>
      <c r="D36" s="75">
        <f t="shared" si="1"/>
        <v>13264.439999999999</v>
      </c>
      <c r="E36" s="76">
        <f t="shared" si="1"/>
        <v>2120</v>
      </c>
      <c r="F36" s="77">
        <f t="shared" si="1"/>
        <v>44799494</v>
      </c>
      <c r="G36" s="78">
        <f t="shared" si="1"/>
        <v>8556152619</v>
      </c>
      <c r="H36" s="78">
        <f t="shared" si="1"/>
        <v>1009297302</v>
      </c>
      <c r="I36" s="79">
        <f t="shared" si="1"/>
        <v>9565449921</v>
      </c>
      <c r="J36" s="80"/>
    </row>
    <row r="37" spans="1:10">
      <c r="A37" s="56"/>
      <c r="B37" s="56"/>
      <c r="C37" s="56"/>
      <c r="D37" s="81"/>
      <c r="E37" s="56"/>
      <c r="F37" s="82"/>
      <c r="G37" s="56"/>
      <c r="H37" s="56"/>
      <c r="I37" s="82"/>
    </row>
    <row r="38" spans="1:10">
      <c r="A38" s="83" t="s">
        <v>100</v>
      </c>
      <c r="B38" s="56"/>
      <c r="C38" s="56"/>
      <c r="D38" s="56"/>
      <c r="E38" s="56"/>
      <c r="F38" s="56"/>
      <c r="G38" s="56"/>
      <c r="H38" s="56"/>
      <c r="I38" s="56"/>
    </row>
    <row r="39" spans="1:10">
      <c r="A39" s="84" t="s">
        <v>101</v>
      </c>
      <c r="B39" s="56"/>
      <c r="C39" s="56"/>
      <c r="D39" s="56"/>
      <c r="E39" s="56"/>
      <c r="F39" s="56"/>
      <c r="G39" s="56"/>
      <c r="H39" s="56"/>
      <c r="I39" s="56"/>
    </row>
    <row r="40" spans="1:10">
      <c r="A40" s="83" t="s">
        <v>102</v>
      </c>
      <c r="B40" s="56"/>
      <c r="C40" s="56"/>
      <c r="D40" s="56"/>
      <c r="E40" s="56"/>
      <c r="F40" s="56"/>
      <c r="G40" s="56"/>
      <c r="H40" s="56"/>
      <c r="I40" s="56"/>
    </row>
    <row r="41" spans="1:10" ht="30" customHeight="1">
      <c r="A41" s="409" t="s">
        <v>103</v>
      </c>
      <c r="B41" s="409"/>
      <c r="C41" s="409"/>
      <c r="D41" s="409"/>
      <c r="E41" s="409"/>
      <c r="F41" s="409"/>
      <c r="G41" s="409"/>
      <c r="H41" s="409"/>
      <c r="I41" s="409"/>
    </row>
    <row r="42" spans="1:10">
      <c r="A42" s="85" t="s">
        <v>104</v>
      </c>
      <c r="B42" s="56"/>
      <c r="C42" s="56"/>
      <c r="D42" s="56"/>
      <c r="E42" s="56"/>
      <c r="F42" s="56"/>
      <c r="G42" s="56"/>
      <c r="H42" s="56"/>
      <c r="I42" s="56"/>
    </row>
    <row r="43" spans="1:10">
      <c r="A43" s="86" t="s">
        <v>52</v>
      </c>
      <c r="B43" s="56"/>
      <c r="C43" s="56"/>
      <c r="D43" s="56"/>
      <c r="E43" s="56"/>
      <c r="F43" s="56"/>
      <c r="G43" s="56"/>
      <c r="H43" s="56"/>
      <c r="I43" s="56"/>
    </row>
    <row r="44" spans="1:10">
      <c r="A44" s="85" t="s">
        <v>105</v>
      </c>
      <c r="B44" s="56"/>
      <c r="C44" s="56"/>
      <c r="D44" s="56"/>
      <c r="E44" s="56"/>
      <c r="F44" s="56"/>
      <c r="G44" s="56"/>
      <c r="H44" s="56"/>
      <c r="I44" s="56"/>
    </row>
    <row r="45" spans="1:10">
      <c r="A45" s="85" t="s">
        <v>106</v>
      </c>
      <c r="B45" s="56"/>
      <c r="C45" s="56"/>
      <c r="D45" s="56"/>
      <c r="E45" s="56"/>
      <c r="F45" s="56"/>
      <c r="G45" s="56"/>
      <c r="H45" s="56"/>
      <c r="I45" s="56"/>
    </row>
    <row r="46" spans="1:10">
      <c r="A46" s="85" t="s">
        <v>107</v>
      </c>
      <c r="B46" s="56"/>
      <c r="C46" s="56"/>
      <c r="D46" s="56"/>
      <c r="E46" s="56"/>
      <c r="F46" s="56"/>
      <c r="G46" s="56"/>
      <c r="H46" s="56"/>
      <c r="I46" s="56"/>
    </row>
    <row r="47" spans="1:10">
      <c r="A47" s="56"/>
      <c r="B47" s="56"/>
      <c r="C47" s="56"/>
      <c r="D47" s="56"/>
      <c r="E47" s="56"/>
      <c r="F47" s="56"/>
      <c r="G47" s="56"/>
      <c r="H47" s="56"/>
      <c r="I47" s="56"/>
    </row>
    <row r="48" spans="1:10">
      <c r="A48" s="56"/>
      <c r="B48" s="56"/>
      <c r="C48" s="56"/>
      <c r="D48" s="56"/>
      <c r="E48" s="56"/>
      <c r="F48" s="56"/>
      <c r="G48" s="56"/>
      <c r="H48" s="56"/>
      <c r="I48" s="56"/>
    </row>
    <row r="49" spans="1:9">
      <c r="A49" s="56"/>
      <c r="B49" s="56"/>
      <c r="C49" s="56"/>
      <c r="D49" s="56"/>
      <c r="E49" s="56"/>
      <c r="F49" s="56"/>
      <c r="G49" s="56"/>
      <c r="H49" s="56"/>
      <c r="I49" s="56"/>
    </row>
    <row r="50" spans="1:9">
      <c r="A50" s="56"/>
      <c r="B50" s="56"/>
      <c r="C50" s="56"/>
      <c r="D50" s="56"/>
      <c r="E50" s="56"/>
      <c r="F50" s="56"/>
      <c r="G50" s="56"/>
      <c r="H50" s="56"/>
      <c r="I50" s="56"/>
    </row>
    <row r="51" spans="1:9">
      <c r="A51" s="56"/>
      <c r="B51" s="56"/>
      <c r="C51" s="56"/>
      <c r="D51" s="56"/>
      <c r="E51" s="56"/>
      <c r="F51" s="56"/>
      <c r="G51" s="56"/>
      <c r="H51" s="56"/>
      <c r="I51" s="56"/>
    </row>
    <row r="52" spans="1:9">
      <c r="A52" s="56"/>
      <c r="B52" s="56"/>
      <c r="C52" s="56"/>
      <c r="D52" s="56"/>
      <c r="E52" s="56"/>
      <c r="F52" s="56"/>
      <c r="G52" s="56"/>
      <c r="H52" s="56"/>
      <c r="I52" s="56"/>
    </row>
    <row r="53" spans="1:9">
      <c r="A53" s="56"/>
      <c r="B53" s="56"/>
      <c r="C53" s="56"/>
      <c r="D53" s="56"/>
      <c r="E53" s="56"/>
      <c r="F53" s="56"/>
      <c r="G53" s="56"/>
      <c r="H53" s="56"/>
      <c r="I53" s="56"/>
    </row>
    <row r="54" spans="1:9">
      <c r="A54" s="56"/>
      <c r="B54" s="56"/>
      <c r="C54" s="56"/>
      <c r="D54" s="56"/>
      <c r="E54" s="56"/>
      <c r="F54" s="56"/>
      <c r="G54" s="56"/>
      <c r="H54" s="56"/>
      <c r="I54" s="56"/>
    </row>
    <row r="55" spans="1:9">
      <c r="A55" s="56"/>
      <c r="B55" s="56"/>
      <c r="C55" s="56"/>
      <c r="D55" s="56"/>
      <c r="E55" s="56"/>
      <c r="F55" s="56"/>
      <c r="G55" s="56"/>
      <c r="H55" s="56"/>
      <c r="I55" s="56"/>
    </row>
    <row r="56" spans="1:9">
      <c r="A56" s="56"/>
      <c r="B56" s="56"/>
      <c r="C56" s="56"/>
      <c r="D56" s="56"/>
      <c r="E56" s="56"/>
      <c r="F56" s="56"/>
      <c r="G56" s="56"/>
      <c r="H56" s="56"/>
      <c r="I56" s="56"/>
    </row>
  </sheetData>
  <mergeCells count="1">
    <mergeCell ref="A41:I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A2" sqref="A2:V2"/>
    </sheetView>
  </sheetViews>
  <sheetFormatPr defaultColWidth="12.5546875" defaultRowHeight="14.4"/>
  <cols>
    <col min="1" max="1" width="25.109375" style="336" bestFit="1" customWidth="1"/>
    <col min="2" max="2" width="10.33203125" style="336" bestFit="1" customWidth="1"/>
    <col min="3" max="3" width="9.109375" style="336" bestFit="1" customWidth="1"/>
    <col min="4" max="4" width="10.33203125" style="336" bestFit="1" customWidth="1"/>
    <col min="5" max="5" width="6.88671875" style="336" bestFit="1" customWidth="1"/>
    <col min="6" max="9" width="11.44140625" style="336" bestFit="1" customWidth="1"/>
    <col min="10" max="10" width="10.33203125" style="336" bestFit="1" customWidth="1"/>
    <col min="11" max="11" width="6.88671875" style="336" bestFit="1" customWidth="1"/>
    <col min="12" max="12" width="10.33203125" style="336" bestFit="1" customWidth="1"/>
    <col min="13" max="13" width="6.88671875" style="336" bestFit="1" customWidth="1"/>
    <col min="14" max="14" width="10.33203125" style="336" bestFit="1" customWidth="1"/>
    <col min="15" max="15" width="6.88671875" style="336" bestFit="1" customWidth="1"/>
    <col min="16" max="16" width="10.33203125" style="336" bestFit="1" customWidth="1"/>
    <col min="17" max="17" width="9.109375" style="336" bestFit="1" customWidth="1"/>
    <col min="18" max="18" width="13.6640625" style="336" bestFit="1" customWidth="1"/>
    <col min="19" max="19" width="10.33203125" style="336" bestFit="1" customWidth="1"/>
    <col min="20" max="20" width="11.44140625" style="336" bestFit="1" customWidth="1"/>
    <col min="21" max="21" width="9.109375" style="336" bestFit="1" customWidth="1"/>
    <col min="22" max="22" width="18.33203125" style="336" bestFit="1" customWidth="1"/>
    <col min="23" max="16384" width="12.5546875" style="336"/>
  </cols>
  <sheetData>
    <row r="1" spans="1:22" ht="18">
      <c r="A1" s="410" t="s">
        <v>383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</row>
    <row r="2" spans="1:22" ht="18">
      <c r="A2" s="410" t="s">
        <v>31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  <c r="S2" s="411"/>
      <c r="T2" s="411"/>
      <c r="U2" s="411"/>
      <c r="V2" s="411"/>
    </row>
    <row r="3" spans="1:22" ht="18">
      <c r="A3" s="410" t="s">
        <v>32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</row>
    <row r="4" spans="1:22" ht="18">
      <c r="A4" s="410" t="s">
        <v>384</v>
      </c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</row>
    <row r="5" spans="1:22" ht="18">
      <c r="A5" s="410" t="s">
        <v>168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/>
      <c r="U5" s="411"/>
      <c r="V5" s="411"/>
    </row>
    <row r="6" spans="1:22" ht="18">
      <c r="A6" s="410" t="s">
        <v>192</v>
      </c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</row>
    <row r="8" spans="1:22">
      <c r="A8" s="337" t="s">
        <v>113</v>
      </c>
      <c r="B8" s="412" t="s">
        <v>169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 t="s">
        <v>113</v>
      </c>
      <c r="U8" s="412"/>
      <c r="V8" s="412"/>
    </row>
    <row r="9" spans="1:22">
      <c r="A9" s="337" t="s">
        <v>113</v>
      </c>
      <c r="B9" s="413" t="s">
        <v>171</v>
      </c>
      <c r="C9" s="413"/>
      <c r="D9" s="412" t="s">
        <v>172</v>
      </c>
      <c r="E9" s="412"/>
      <c r="F9" s="412" t="s">
        <v>173</v>
      </c>
      <c r="G9" s="412"/>
      <c r="H9" s="413" t="s">
        <v>385</v>
      </c>
      <c r="I9" s="413"/>
      <c r="J9" s="412" t="s">
        <v>175</v>
      </c>
      <c r="K9" s="412"/>
      <c r="L9" s="412" t="s">
        <v>176</v>
      </c>
      <c r="M9" s="412"/>
      <c r="N9" s="412" t="s">
        <v>177</v>
      </c>
      <c r="O9" s="412"/>
      <c r="P9" s="412" t="s">
        <v>178</v>
      </c>
      <c r="Q9" s="412"/>
      <c r="R9" s="337" t="s">
        <v>30</v>
      </c>
      <c r="S9" s="337" t="s">
        <v>0</v>
      </c>
      <c r="T9" s="412" t="s">
        <v>170</v>
      </c>
      <c r="U9" s="412"/>
      <c r="V9" s="412"/>
    </row>
    <row r="10" spans="1:22">
      <c r="A10" s="337" t="s">
        <v>113</v>
      </c>
      <c r="B10" s="337" t="s">
        <v>34</v>
      </c>
      <c r="C10" s="337" t="s">
        <v>33</v>
      </c>
      <c r="D10" s="337" t="s">
        <v>34</v>
      </c>
      <c r="E10" s="337" t="s">
        <v>33</v>
      </c>
      <c r="F10" s="337" t="s">
        <v>34</v>
      </c>
      <c r="G10" s="337" t="s">
        <v>33</v>
      </c>
      <c r="H10" s="337" t="s">
        <v>34</v>
      </c>
      <c r="I10" s="337" t="s">
        <v>33</v>
      </c>
      <c r="J10" s="337" t="s">
        <v>34</v>
      </c>
      <c r="K10" s="337" t="s">
        <v>33</v>
      </c>
      <c r="L10" s="337" t="s">
        <v>34</v>
      </c>
      <c r="M10" s="337" t="s">
        <v>33</v>
      </c>
      <c r="N10" s="337" t="s">
        <v>34</v>
      </c>
      <c r="O10" s="337" t="s">
        <v>33</v>
      </c>
      <c r="P10" s="337" t="s">
        <v>34</v>
      </c>
      <c r="Q10" s="337" t="s">
        <v>33</v>
      </c>
      <c r="R10" s="337" t="s">
        <v>179</v>
      </c>
      <c r="S10" s="337" t="s">
        <v>30</v>
      </c>
      <c r="T10" s="337" t="s">
        <v>180</v>
      </c>
      <c r="U10" s="337" t="s">
        <v>181</v>
      </c>
      <c r="V10" s="337" t="s">
        <v>182</v>
      </c>
    </row>
    <row r="11" spans="1:22">
      <c r="A11" s="338" t="s">
        <v>1</v>
      </c>
      <c r="B11" s="339">
        <v>44</v>
      </c>
      <c r="C11" s="339">
        <v>30</v>
      </c>
      <c r="D11" s="339">
        <v>46</v>
      </c>
      <c r="E11" s="339">
        <v>78</v>
      </c>
      <c r="F11" s="339">
        <v>8</v>
      </c>
      <c r="G11" s="339">
        <v>7</v>
      </c>
      <c r="H11" s="339">
        <v>1063</v>
      </c>
      <c r="I11" s="339">
        <v>783</v>
      </c>
      <c r="J11" s="339">
        <v>723</v>
      </c>
      <c r="K11" s="339">
        <v>971</v>
      </c>
      <c r="L11" s="339">
        <v>1396</v>
      </c>
      <c r="M11" s="339">
        <v>2273</v>
      </c>
      <c r="N11" s="339">
        <v>14</v>
      </c>
      <c r="O11" s="339">
        <v>11</v>
      </c>
      <c r="P11" s="339">
        <v>136</v>
      </c>
      <c r="Q11" s="339">
        <v>121</v>
      </c>
      <c r="R11" s="339">
        <v>304</v>
      </c>
      <c r="S11" s="339">
        <v>8008</v>
      </c>
      <c r="T11" s="339">
        <v>142</v>
      </c>
      <c r="U11" s="339">
        <v>243</v>
      </c>
      <c r="V11" s="339">
        <v>1564</v>
      </c>
    </row>
    <row r="12" spans="1:22" ht="28.8">
      <c r="A12" s="340" t="s">
        <v>386</v>
      </c>
      <c r="B12" s="339">
        <v>2</v>
      </c>
      <c r="C12" s="339">
        <v>0</v>
      </c>
      <c r="D12" s="339">
        <v>2</v>
      </c>
      <c r="E12" s="339">
        <v>3</v>
      </c>
      <c r="F12" s="339">
        <v>1</v>
      </c>
      <c r="G12" s="339">
        <v>1</v>
      </c>
      <c r="H12" s="339">
        <v>32</v>
      </c>
      <c r="I12" s="339">
        <v>19</v>
      </c>
      <c r="J12" s="339">
        <v>25</v>
      </c>
      <c r="K12" s="339">
        <v>41</v>
      </c>
      <c r="L12" s="339">
        <v>110</v>
      </c>
      <c r="M12" s="339">
        <v>218</v>
      </c>
      <c r="N12" s="339">
        <v>1</v>
      </c>
      <c r="O12" s="339">
        <v>0</v>
      </c>
      <c r="P12" s="339">
        <v>9</v>
      </c>
      <c r="Q12" s="339">
        <v>9</v>
      </c>
      <c r="R12" s="339">
        <v>8</v>
      </c>
      <c r="S12" s="339">
        <v>481</v>
      </c>
      <c r="T12" s="339">
        <v>17</v>
      </c>
      <c r="U12" s="339">
        <v>14</v>
      </c>
      <c r="V12" s="339">
        <v>81</v>
      </c>
    </row>
    <row r="13" spans="1:22" ht="28.8">
      <c r="A13" s="340" t="s">
        <v>387</v>
      </c>
      <c r="B13" s="339">
        <v>1</v>
      </c>
      <c r="C13" s="339">
        <v>0</v>
      </c>
      <c r="D13" s="339">
        <v>0</v>
      </c>
      <c r="E13" s="339">
        <v>0</v>
      </c>
      <c r="F13" s="339">
        <v>0</v>
      </c>
      <c r="G13" s="339">
        <v>0</v>
      </c>
      <c r="H13" s="339">
        <v>10</v>
      </c>
      <c r="I13" s="339">
        <v>18</v>
      </c>
      <c r="J13" s="339">
        <v>10</v>
      </c>
      <c r="K13" s="339">
        <v>29</v>
      </c>
      <c r="L13" s="339">
        <v>7</v>
      </c>
      <c r="M13" s="339">
        <v>22</v>
      </c>
      <c r="N13" s="339">
        <v>0</v>
      </c>
      <c r="O13" s="339">
        <v>0</v>
      </c>
      <c r="P13" s="339">
        <v>0</v>
      </c>
      <c r="Q13" s="339">
        <v>3</v>
      </c>
      <c r="R13" s="339">
        <v>6</v>
      </c>
      <c r="S13" s="339">
        <v>106</v>
      </c>
      <c r="T13" s="339">
        <v>1</v>
      </c>
      <c r="U13" s="339">
        <v>3</v>
      </c>
      <c r="V13" s="339">
        <v>2</v>
      </c>
    </row>
    <row r="14" spans="1:22" ht="28.8">
      <c r="A14" s="340" t="s">
        <v>388</v>
      </c>
      <c r="B14" s="339">
        <v>0</v>
      </c>
      <c r="C14" s="339">
        <v>0</v>
      </c>
      <c r="D14" s="339">
        <v>0</v>
      </c>
      <c r="E14" s="339">
        <v>3</v>
      </c>
      <c r="F14" s="339">
        <v>0</v>
      </c>
      <c r="G14" s="339">
        <v>0</v>
      </c>
      <c r="H14" s="339">
        <v>5</v>
      </c>
      <c r="I14" s="339">
        <v>12</v>
      </c>
      <c r="J14" s="339">
        <v>5</v>
      </c>
      <c r="K14" s="339">
        <v>4</v>
      </c>
      <c r="L14" s="339">
        <v>17</v>
      </c>
      <c r="M14" s="339">
        <v>59</v>
      </c>
      <c r="N14" s="339">
        <v>0</v>
      </c>
      <c r="O14" s="339">
        <v>0</v>
      </c>
      <c r="P14" s="339">
        <v>0</v>
      </c>
      <c r="Q14" s="339">
        <v>0</v>
      </c>
      <c r="R14" s="339">
        <v>2</v>
      </c>
      <c r="S14" s="339">
        <v>107</v>
      </c>
      <c r="T14" s="339">
        <v>1</v>
      </c>
      <c r="U14" s="339">
        <v>0</v>
      </c>
      <c r="V14" s="339">
        <v>30</v>
      </c>
    </row>
    <row r="15" spans="1:22">
      <c r="A15" s="338" t="s">
        <v>389</v>
      </c>
      <c r="B15" s="339">
        <v>0</v>
      </c>
      <c r="C15" s="339">
        <v>0</v>
      </c>
      <c r="D15" s="339">
        <v>0</v>
      </c>
      <c r="E15" s="339">
        <v>1</v>
      </c>
      <c r="F15" s="339">
        <v>0</v>
      </c>
      <c r="G15" s="339">
        <v>1</v>
      </c>
      <c r="H15" s="339">
        <v>13</v>
      </c>
      <c r="I15" s="339">
        <v>6</v>
      </c>
      <c r="J15" s="339">
        <v>2</v>
      </c>
      <c r="K15" s="339">
        <v>4</v>
      </c>
      <c r="L15" s="339">
        <v>24</v>
      </c>
      <c r="M15" s="339">
        <v>52</v>
      </c>
      <c r="N15" s="339">
        <v>0</v>
      </c>
      <c r="O15" s="339">
        <v>0</v>
      </c>
      <c r="P15" s="339">
        <v>1</v>
      </c>
      <c r="Q15" s="339">
        <v>2</v>
      </c>
      <c r="R15" s="339">
        <v>7</v>
      </c>
      <c r="S15" s="339">
        <v>113</v>
      </c>
      <c r="T15" s="339">
        <v>0</v>
      </c>
      <c r="U15" s="339">
        <v>0</v>
      </c>
      <c r="V15" s="339">
        <v>19</v>
      </c>
    </row>
    <row r="16" spans="1:22" ht="28.8">
      <c r="A16" s="340" t="s">
        <v>390</v>
      </c>
      <c r="B16" s="339">
        <v>1</v>
      </c>
      <c r="C16" s="339">
        <v>2</v>
      </c>
      <c r="D16" s="339">
        <v>3</v>
      </c>
      <c r="E16" s="339">
        <v>4</v>
      </c>
      <c r="F16" s="339">
        <v>0</v>
      </c>
      <c r="G16" s="339">
        <v>0</v>
      </c>
      <c r="H16" s="339">
        <v>32</v>
      </c>
      <c r="I16" s="339">
        <v>28</v>
      </c>
      <c r="J16" s="339">
        <v>47</v>
      </c>
      <c r="K16" s="339">
        <v>77</v>
      </c>
      <c r="L16" s="339">
        <v>122</v>
      </c>
      <c r="M16" s="339">
        <v>177</v>
      </c>
      <c r="N16" s="339">
        <v>1</v>
      </c>
      <c r="O16" s="339">
        <v>0</v>
      </c>
      <c r="P16" s="339">
        <v>11</v>
      </c>
      <c r="Q16" s="339">
        <v>8</v>
      </c>
      <c r="R16" s="339">
        <v>41</v>
      </c>
      <c r="S16" s="339">
        <v>554</v>
      </c>
      <c r="T16" s="339">
        <v>7</v>
      </c>
      <c r="U16" s="339">
        <v>71</v>
      </c>
      <c r="V16" s="339">
        <v>187</v>
      </c>
    </row>
    <row r="17" spans="1:22" ht="43.2">
      <c r="A17" s="340" t="s">
        <v>391</v>
      </c>
      <c r="B17" s="339">
        <v>0</v>
      </c>
      <c r="C17" s="339">
        <v>0</v>
      </c>
      <c r="D17" s="339">
        <v>0</v>
      </c>
      <c r="E17" s="339">
        <v>0</v>
      </c>
      <c r="F17" s="339">
        <v>0</v>
      </c>
      <c r="G17" s="339">
        <v>0</v>
      </c>
      <c r="H17" s="339">
        <v>0</v>
      </c>
      <c r="I17" s="339">
        <v>1</v>
      </c>
      <c r="J17" s="339">
        <v>3</v>
      </c>
      <c r="K17" s="339">
        <v>20</v>
      </c>
      <c r="L17" s="339">
        <v>5</v>
      </c>
      <c r="M17" s="339">
        <v>38</v>
      </c>
      <c r="N17" s="339">
        <v>0</v>
      </c>
      <c r="O17" s="339">
        <v>0</v>
      </c>
      <c r="P17" s="339">
        <v>0</v>
      </c>
      <c r="Q17" s="339">
        <v>1</v>
      </c>
      <c r="R17" s="339">
        <v>6</v>
      </c>
      <c r="S17" s="339">
        <v>74</v>
      </c>
      <c r="T17" s="339">
        <v>0</v>
      </c>
      <c r="U17" s="339">
        <v>0</v>
      </c>
      <c r="V17" s="339">
        <v>6</v>
      </c>
    </row>
    <row r="18" spans="1:22" ht="43.2">
      <c r="A18" s="340" t="s">
        <v>392</v>
      </c>
      <c r="B18" s="339">
        <v>19</v>
      </c>
      <c r="C18" s="339">
        <v>10</v>
      </c>
      <c r="D18" s="339">
        <v>13</v>
      </c>
      <c r="E18" s="339">
        <v>11</v>
      </c>
      <c r="F18" s="339">
        <v>3</v>
      </c>
      <c r="G18" s="339">
        <v>0</v>
      </c>
      <c r="H18" s="339">
        <v>417</v>
      </c>
      <c r="I18" s="339">
        <v>193</v>
      </c>
      <c r="J18" s="339">
        <v>58</v>
      </c>
      <c r="K18" s="339">
        <v>38</v>
      </c>
      <c r="L18" s="339">
        <v>284</v>
      </c>
      <c r="M18" s="339">
        <v>240</v>
      </c>
      <c r="N18" s="339">
        <v>6</v>
      </c>
      <c r="O18" s="339">
        <v>5</v>
      </c>
      <c r="P18" s="339">
        <v>52</v>
      </c>
      <c r="Q18" s="339">
        <v>37</v>
      </c>
      <c r="R18" s="339">
        <v>14</v>
      </c>
      <c r="S18" s="339">
        <v>1400</v>
      </c>
      <c r="T18" s="339">
        <v>16</v>
      </c>
      <c r="U18" s="339">
        <v>3</v>
      </c>
      <c r="V18" s="339">
        <v>133</v>
      </c>
    </row>
    <row r="19" spans="1:22" ht="28.8">
      <c r="A19" s="340" t="s">
        <v>393</v>
      </c>
      <c r="B19" s="339">
        <v>0</v>
      </c>
      <c r="C19" s="339">
        <v>0</v>
      </c>
      <c r="D19" s="339">
        <v>0</v>
      </c>
      <c r="E19" s="339">
        <v>0</v>
      </c>
      <c r="F19" s="339">
        <v>0</v>
      </c>
      <c r="G19" s="339">
        <v>0</v>
      </c>
      <c r="H19" s="339">
        <v>6</v>
      </c>
      <c r="I19" s="339">
        <v>7</v>
      </c>
      <c r="J19" s="339">
        <v>5</v>
      </c>
      <c r="K19" s="339">
        <v>18</v>
      </c>
      <c r="L19" s="339">
        <v>6</v>
      </c>
      <c r="M19" s="339">
        <v>12</v>
      </c>
      <c r="N19" s="339">
        <v>0</v>
      </c>
      <c r="O19" s="339">
        <v>0</v>
      </c>
      <c r="P19" s="339">
        <v>0</v>
      </c>
      <c r="Q19" s="339">
        <v>0</v>
      </c>
      <c r="R19" s="339">
        <v>3</v>
      </c>
      <c r="S19" s="339">
        <v>57</v>
      </c>
      <c r="T19" s="339">
        <v>2</v>
      </c>
      <c r="U19" s="339">
        <v>3</v>
      </c>
      <c r="V19" s="339">
        <v>22</v>
      </c>
    </row>
    <row r="20" spans="1:22" ht="28.8">
      <c r="A20" s="340" t="s">
        <v>394</v>
      </c>
      <c r="B20" s="339">
        <v>0</v>
      </c>
      <c r="C20" s="339">
        <v>0</v>
      </c>
      <c r="D20" s="339">
        <v>1</v>
      </c>
      <c r="E20" s="339">
        <v>2</v>
      </c>
      <c r="F20" s="339">
        <v>1</v>
      </c>
      <c r="G20" s="339">
        <v>1</v>
      </c>
      <c r="H20" s="339">
        <v>6</v>
      </c>
      <c r="I20" s="339">
        <v>0</v>
      </c>
      <c r="J20" s="339">
        <v>2</v>
      </c>
      <c r="K20" s="339">
        <v>4</v>
      </c>
      <c r="L20" s="339">
        <v>31</v>
      </c>
      <c r="M20" s="339">
        <v>42</v>
      </c>
      <c r="N20" s="339">
        <v>0</v>
      </c>
      <c r="O20" s="339">
        <v>0</v>
      </c>
      <c r="P20" s="339">
        <v>1</v>
      </c>
      <c r="Q20" s="339">
        <v>1</v>
      </c>
      <c r="R20" s="339">
        <v>7</v>
      </c>
      <c r="S20" s="339">
        <v>99</v>
      </c>
      <c r="T20" s="339">
        <v>3</v>
      </c>
      <c r="U20" s="339">
        <v>1</v>
      </c>
      <c r="V20" s="339">
        <v>39</v>
      </c>
    </row>
    <row r="21" spans="1:22" ht="43.2">
      <c r="A21" s="340" t="s">
        <v>395</v>
      </c>
      <c r="B21" s="339">
        <v>0</v>
      </c>
      <c r="C21" s="339">
        <v>1</v>
      </c>
      <c r="D21" s="339">
        <v>1</v>
      </c>
      <c r="E21" s="339">
        <v>8</v>
      </c>
      <c r="F21" s="339">
        <v>0</v>
      </c>
      <c r="G21" s="339">
        <v>1</v>
      </c>
      <c r="H21" s="339">
        <v>33</v>
      </c>
      <c r="I21" s="339">
        <v>63</v>
      </c>
      <c r="J21" s="339">
        <v>27</v>
      </c>
      <c r="K21" s="339">
        <v>128</v>
      </c>
      <c r="L21" s="339">
        <v>61</v>
      </c>
      <c r="M21" s="339">
        <v>201</v>
      </c>
      <c r="N21" s="339">
        <v>1</v>
      </c>
      <c r="O21" s="339">
        <v>2</v>
      </c>
      <c r="P21" s="339">
        <v>1</v>
      </c>
      <c r="Q21" s="339">
        <v>6</v>
      </c>
      <c r="R21" s="339">
        <v>45</v>
      </c>
      <c r="S21" s="339">
        <v>579</v>
      </c>
      <c r="T21" s="339">
        <v>14</v>
      </c>
      <c r="U21" s="339">
        <v>1</v>
      </c>
      <c r="V21" s="339">
        <v>65</v>
      </c>
    </row>
    <row r="22" spans="1:22" ht="28.8">
      <c r="A22" s="340" t="s">
        <v>396</v>
      </c>
      <c r="B22" s="339">
        <v>5</v>
      </c>
      <c r="C22" s="339">
        <v>0</v>
      </c>
      <c r="D22" s="339">
        <v>3</v>
      </c>
      <c r="E22" s="339">
        <v>7</v>
      </c>
      <c r="F22" s="339">
        <v>1</v>
      </c>
      <c r="G22" s="339">
        <v>0</v>
      </c>
      <c r="H22" s="339">
        <v>67</v>
      </c>
      <c r="I22" s="339">
        <v>39</v>
      </c>
      <c r="J22" s="339">
        <v>143</v>
      </c>
      <c r="K22" s="339">
        <v>84</v>
      </c>
      <c r="L22" s="339">
        <v>113</v>
      </c>
      <c r="M22" s="339">
        <v>141</v>
      </c>
      <c r="N22" s="339">
        <v>1</v>
      </c>
      <c r="O22" s="339">
        <v>1</v>
      </c>
      <c r="P22" s="339">
        <v>10</v>
      </c>
      <c r="Q22" s="339">
        <v>5</v>
      </c>
      <c r="R22" s="339">
        <v>31</v>
      </c>
      <c r="S22" s="339">
        <v>651</v>
      </c>
      <c r="T22" s="339">
        <v>8</v>
      </c>
      <c r="U22" s="339">
        <v>87</v>
      </c>
      <c r="V22" s="339">
        <v>130</v>
      </c>
    </row>
    <row r="23" spans="1:22" ht="43.2">
      <c r="A23" s="340" t="s">
        <v>397</v>
      </c>
      <c r="B23" s="339">
        <v>0</v>
      </c>
      <c r="C23" s="339">
        <v>1</v>
      </c>
      <c r="D23" s="339">
        <v>1</v>
      </c>
      <c r="E23" s="339">
        <v>0</v>
      </c>
      <c r="F23" s="339">
        <v>0</v>
      </c>
      <c r="G23" s="339">
        <v>0</v>
      </c>
      <c r="H23" s="339">
        <v>35</v>
      </c>
      <c r="I23" s="339">
        <v>19</v>
      </c>
      <c r="J23" s="339">
        <v>11</v>
      </c>
      <c r="K23" s="339">
        <v>5</v>
      </c>
      <c r="L23" s="339">
        <v>103</v>
      </c>
      <c r="M23" s="339">
        <v>70</v>
      </c>
      <c r="N23" s="339">
        <v>0</v>
      </c>
      <c r="O23" s="339">
        <v>0</v>
      </c>
      <c r="P23" s="339">
        <v>2</v>
      </c>
      <c r="Q23" s="339">
        <v>4</v>
      </c>
      <c r="R23" s="339">
        <v>2</v>
      </c>
      <c r="S23" s="339">
        <v>253</v>
      </c>
      <c r="T23" s="339">
        <v>6</v>
      </c>
      <c r="U23" s="339">
        <v>0</v>
      </c>
      <c r="V23" s="339">
        <v>53</v>
      </c>
    </row>
    <row r="24" spans="1:22" s="350" customFormat="1">
      <c r="A24" s="352" t="s">
        <v>419</v>
      </c>
      <c r="B24" s="353">
        <v>0</v>
      </c>
      <c r="C24" s="353">
        <v>0</v>
      </c>
      <c r="D24" s="353">
        <v>0</v>
      </c>
      <c r="E24" s="353">
        <v>0</v>
      </c>
      <c r="F24" s="353">
        <v>0</v>
      </c>
      <c r="G24" s="353">
        <v>0</v>
      </c>
      <c r="H24" s="353">
        <v>0</v>
      </c>
      <c r="I24" s="353">
        <v>0</v>
      </c>
      <c r="J24" s="353">
        <v>0</v>
      </c>
      <c r="K24" s="353">
        <v>0</v>
      </c>
      <c r="L24" s="353">
        <v>0</v>
      </c>
      <c r="M24" s="353">
        <v>0</v>
      </c>
      <c r="N24" s="353">
        <v>0</v>
      </c>
      <c r="O24" s="353">
        <v>0</v>
      </c>
      <c r="P24" s="353">
        <v>0</v>
      </c>
      <c r="Q24" s="353">
        <v>0</v>
      </c>
      <c r="R24" s="353">
        <v>0</v>
      </c>
      <c r="S24" s="353">
        <v>0</v>
      </c>
      <c r="T24" s="353">
        <v>0</v>
      </c>
      <c r="U24" s="353">
        <v>0</v>
      </c>
      <c r="V24" s="353">
        <v>0</v>
      </c>
    </row>
    <row r="25" spans="1:22" s="350" customFormat="1" ht="28.8">
      <c r="A25" s="352" t="s">
        <v>420</v>
      </c>
      <c r="B25" s="353">
        <v>0</v>
      </c>
      <c r="C25" s="353">
        <v>0</v>
      </c>
      <c r="D25" s="353">
        <v>0</v>
      </c>
      <c r="E25" s="353"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53">
        <v>0</v>
      </c>
      <c r="N25" s="353">
        <v>0</v>
      </c>
      <c r="O25" s="353">
        <v>0</v>
      </c>
      <c r="P25" s="353">
        <v>0</v>
      </c>
      <c r="Q25" s="353">
        <v>0</v>
      </c>
      <c r="R25" s="353">
        <v>0</v>
      </c>
      <c r="S25" s="353">
        <v>0</v>
      </c>
      <c r="T25" s="353">
        <v>0</v>
      </c>
      <c r="U25" s="353">
        <v>0</v>
      </c>
      <c r="V25" s="353">
        <v>0</v>
      </c>
    </row>
    <row r="26" spans="1:22" ht="28.8">
      <c r="A26" s="340" t="s">
        <v>398</v>
      </c>
      <c r="B26" s="339">
        <v>6</v>
      </c>
      <c r="C26" s="339">
        <v>7</v>
      </c>
      <c r="D26" s="339">
        <v>2</v>
      </c>
      <c r="E26" s="339">
        <v>2</v>
      </c>
      <c r="F26" s="339">
        <v>0</v>
      </c>
      <c r="G26" s="339">
        <v>0</v>
      </c>
      <c r="H26" s="339">
        <v>41</v>
      </c>
      <c r="I26" s="339">
        <v>22</v>
      </c>
      <c r="J26" s="339">
        <v>90</v>
      </c>
      <c r="K26" s="339">
        <v>68</v>
      </c>
      <c r="L26" s="339">
        <v>17</v>
      </c>
      <c r="M26" s="339">
        <v>19</v>
      </c>
      <c r="N26" s="339">
        <v>0</v>
      </c>
      <c r="O26" s="339">
        <v>1</v>
      </c>
      <c r="P26" s="339">
        <v>1</v>
      </c>
      <c r="Q26" s="339">
        <v>2</v>
      </c>
      <c r="R26" s="339">
        <v>5</v>
      </c>
      <c r="S26" s="339">
        <v>283</v>
      </c>
      <c r="T26" s="339">
        <v>9</v>
      </c>
      <c r="U26" s="339">
        <v>17</v>
      </c>
      <c r="V26" s="339">
        <v>30</v>
      </c>
    </row>
    <row r="27" spans="1:22" ht="28.8">
      <c r="A27" s="340" t="s">
        <v>399</v>
      </c>
      <c r="B27" s="339">
        <v>0</v>
      </c>
      <c r="C27" s="339">
        <v>0</v>
      </c>
      <c r="D27" s="339">
        <v>0</v>
      </c>
      <c r="E27" s="339">
        <v>0</v>
      </c>
      <c r="F27" s="339">
        <v>0</v>
      </c>
      <c r="G27" s="339">
        <v>0</v>
      </c>
      <c r="H27" s="339">
        <v>18</v>
      </c>
      <c r="I27" s="339">
        <v>28</v>
      </c>
      <c r="J27" s="339">
        <v>2</v>
      </c>
      <c r="K27" s="339">
        <v>2</v>
      </c>
      <c r="L27" s="339">
        <v>18</v>
      </c>
      <c r="M27" s="339">
        <v>15</v>
      </c>
      <c r="N27" s="339">
        <v>0</v>
      </c>
      <c r="O27" s="339">
        <v>0</v>
      </c>
      <c r="P27" s="339">
        <v>0</v>
      </c>
      <c r="Q27" s="339">
        <v>0</v>
      </c>
      <c r="R27" s="339">
        <v>0</v>
      </c>
      <c r="S27" s="339">
        <v>83</v>
      </c>
      <c r="T27" s="339">
        <v>0</v>
      </c>
      <c r="U27" s="339">
        <v>0</v>
      </c>
      <c r="V27" s="339">
        <v>25</v>
      </c>
    </row>
    <row r="28" spans="1:22" ht="43.2">
      <c r="A28" s="340" t="s">
        <v>400</v>
      </c>
      <c r="B28" s="339">
        <v>0</v>
      </c>
      <c r="C28" s="339">
        <v>0</v>
      </c>
      <c r="D28" s="339">
        <v>0</v>
      </c>
      <c r="E28" s="339">
        <v>0</v>
      </c>
      <c r="F28" s="339">
        <v>0</v>
      </c>
      <c r="G28" s="339">
        <v>1</v>
      </c>
      <c r="H28" s="339">
        <v>4</v>
      </c>
      <c r="I28" s="339">
        <v>4</v>
      </c>
      <c r="J28" s="339">
        <v>3</v>
      </c>
      <c r="K28" s="339">
        <v>7</v>
      </c>
      <c r="L28" s="339">
        <v>29</v>
      </c>
      <c r="M28" s="339">
        <v>51</v>
      </c>
      <c r="N28" s="339">
        <v>0</v>
      </c>
      <c r="O28" s="339">
        <v>0</v>
      </c>
      <c r="P28" s="339">
        <v>2</v>
      </c>
      <c r="Q28" s="339">
        <v>2</v>
      </c>
      <c r="R28" s="339">
        <v>5</v>
      </c>
      <c r="S28" s="339">
        <v>108</v>
      </c>
      <c r="T28" s="339">
        <v>3</v>
      </c>
      <c r="U28" s="339">
        <v>0</v>
      </c>
      <c r="V28" s="339">
        <v>35</v>
      </c>
    </row>
    <row r="29" spans="1:22" ht="28.8">
      <c r="A29" s="340" t="s">
        <v>401</v>
      </c>
      <c r="B29" s="339">
        <v>5</v>
      </c>
      <c r="C29" s="339">
        <v>1</v>
      </c>
      <c r="D29" s="339">
        <v>7</v>
      </c>
      <c r="E29" s="339">
        <v>8</v>
      </c>
      <c r="F29" s="339">
        <v>0</v>
      </c>
      <c r="G29" s="339">
        <v>0</v>
      </c>
      <c r="H29" s="339">
        <v>173</v>
      </c>
      <c r="I29" s="339">
        <v>68</v>
      </c>
      <c r="J29" s="339">
        <v>143</v>
      </c>
      <c r="K29" s="339">
        <v>117</v>
      </c>
      <c r="L29" s="339">
        <v>118</v>
      </c>
      <c r="M29" s="339">
        <v>108</v>
      </c>
      <c r="N29" s="339">
        <v>0</v>
      </c>
      <c r="O29" s="339">
        <v>0</v>
      </c>
      <c r="P29" s="339">
        <v>14</v>
      </c>
      <c r="Q29" s="339">
        <v>8</v>
      </c>
      <c r="R29" s="339">
        <v>38</v>
      </c>
      <c r="S29" s="339">
        <v>808</v>
      </c>
      <c r="T29" s="339">
        <v>15</v>
      </c>
      <c r="U29" s="339">
        <v>29</v>
      </c>
      <c r="V29" s="339">
        <v>243</v>
      </c>
    </row>
    <row r="30" spans="1:22" ht="43.2">
      <c r="A30" s="340" t="s">
        <v>402</v>
      </c>
      <c r="B30" s="339">
        <v>0</v>
      </c>
      <c r="C30" s="339">
        <v>0</v>
      </c>
      <c r="D30" s="339">
        <v>2</v>
      </c>
      <c r="E30" s="339">
        <v>2</v>
      </c>
      <c r="F30" s="339">
        <v>0</v>
      </c>
      <c r="G30" s="339">
        <v>0</v>
      </c>
      <c r="H30" s="339">
        <v>4</v>
      </c>
      <c r="I30" s="339">
        <v>10</v>
      </c>
      <c r="J30" s="339">
        <v>18</v>
      </c>
      <c r="K30" s="339">
        <v>21</v>
      </c>
      <c r="L30" s="339">
        <v>41</v>
      </c>
      <c r="M30" s="339">
        <v>94</v>
      </c>
      <c r="N30" s="339">
        <v>1</v>
      </c>
      <c r="O30" s="339">
        <v>0</v>
      </c>
      <c r="P30" s="339">
        <v>8</v>
      </c>
      <c r="Q30" s="339">
        <v>5</v>
      </c>
      <c r="R30" s="339">
        <v>21</v>
      </c>
      <c r="S30" s="339">
        <v>227</v>
      </c>
      <c r="T30" s="339">
        <v>4</v>
      </c>
      <c r="U30" s="339">
        <v>0</v>
      </c>
      <c r="V30" s="339">
        <v>54</v>
      </c>
    </row>
    <row r="31" spans="1:22" ht="28.8">
      <c r="A31" s="340" t="s">
        <v>403</v>
      </c>
      <c r="B31" s="339">
        <v>3</v>
      </c>
      <c r="C31" s="339">
        <v>5</v>
      </c>
      <c r="D31" s="339">
        <v>3</v>
      </c>
      <c r="E31" s="339">
        <v>2</v>
      </c>
      <c r="F31" s="339">
        <v>1</v>
      </c>
      <c r="G31" s="339">
        <v>0</v>
      </c>
      <c r="H31" s="339">
        <v>56</v>
      </c>
      <c r="I31" s="339">
        <v>29</v>
      </c>
      <c r="J31" s="339">
        <v>16</v>
      </c>
      <c r="K31" s="339">
        <v>3</v>
      </c>
      <c r="L31" s="339">
        <v>80</v>
      </c>
      <c r="M31" s="339">
        <v>48</v>
      </c>
      <c r="N31" s="339">
        <v>1</v>
      </c>
      <c r="O31" s="339">
        <v>0</v>
      </c>
      <c r="P31" s="339">
        <v>13</v>
      </c>
      <c r="Q31" s="339">
        <v>2</v>
      </c>
      <c r="R31" s="339">
        <v>0</v>
      </c>
      <c r="S31" s="339">
        <v>262</v>
      </c>
      <c r="T31" s="339">
        <v>3</v>
      </c>
      <c r="U31" s="339">
        <v>0</v>
      </c>
      <c r="V31" s="339">
        <v>69</v>
      </c>
    </row>
    <row r="32" spans="1:22" ht="28.8">
      <c r="A32" s="340" t="s">
        <v>404</v>
      </c>
      <c r="B32" s="339">
        <v>0</v>
      </c>
      <c r="C32" s="339">
        <v>0</v>
      </c>
      <c r="D32" s="339">
        <v>0</v>
      </c>
      <c r="E32" s="339">
        <v>2</v>
      </c>
      <c r="F32" s="339">
        <v>0</v>
      </c>
      <c r="G32" s="339">
        <v>0</v>
      </c>
      <c r="H32" s="339">
        <v>12</v>
      </c>
      <c r="I32" s="339">
        <v>27</v>
      </c>
      <c r="J32" s="339">
        <v>12</v>
      </c>
      <c r="K32" s="339">
        <v>39</v>
      </c>
      <c r="L32" s="339">
        <v>23</v>
      </c>
      <c r="M32" s="339">
        <v>76</v>
      </c>
      <c r="N32" s="339">
        <v>0</v>
      </c>
      <c r="O32" s="339">
        <v>0</v>
      </c>
      <c r="P32" s="339">
        <v>0</v>
      </c>
      <c r="Q32" s="339">
        <v>1</v>
      </c>
      <c r="R32" s="339">
        <v>0</v>
      </c>
      <c r="S32" s="339">
        <v>192</v>
      </c>
      <c r="T32" s="339">
        <v>2</v>
      </c>
      <c r="U32" s="339">
        <v>4</v>
      </c>
      <c r="V32" s="339">
        <v>6</v>
      </c>
    </row>
    <row r="33" spans="1:22" ht="28.8">
      <c r="A33" s="340" t="s">
        <v>405</v>
      </c>
      <c r="B33" s="339">
        <v>0</v>
      </c>
      <c r="C33" s="339">
        <v>0</v>
      </c>
      <c r="D33" s="339">
        <v>1</v>
      </c>
      <c r="E33" s="339">
        <v>1</v>
      </c>
      <c r="F33" s="339">
        <v>0</v>
      </c>
      <c r="G33" s="339">
        <v>1</v>
      </c>
      <c r="H33" s="339">
        <v>9</v>
      </c>
      <c r="I33" s="339">
        <v>7</v>
      </c>
      <c r="J33" s="339">
        <v>4</v>
      </c>
      <c r="K33" s="339">
        <v>5</v>
      </c>
      <c r="L33" s="339">
        <v>30</v>
      </c>
      <c r="M33" s="339">
        <v>44</v>
      </c>
      <c r="N33" s="339">
        <v>0</v>
      </c>
      <c r="O33" s="339">
        <v>0</v>
      </c>
      <c r="P33" s="339">
        <v>2</v>
      </c>
      <c r="Q33" s="339">
        <v>3</v>
      </c>
      <c r="R33" s="339">
        <v>9</v>
      </c>
      <c r="S33" s="339">
        <v>116</v>
      </c>
      <c r="T33" s="339">
        <v>0</v>
      </c>
      <c r="U33" s="339">
        <v>0</v>
      </c>
      <c r="V33" s="339">
        <v>35</v>
      </c>
    </row>
    <row r="34" spans="1:22" ht="28.8">
      <c r="A34" s="340" t="s">
        <v>406</v>
      </c>
      <c r="B34" s="339">
        <v>0</v>
      </c>
      <c r="C34" s="339">
        <v>0</v>
      </c>
      <c r="D34" s="339">
        <v>0</v>
      </c>
      <c r="E34" s="339">
        <v>2</v>
      </c>
      <c r="F34" s="339">
        <v>0</v>
      </c>
      <c r="G34" s="339">
        <v>1</v>
      </c>
      <c r="H34" s="339">
        <v>4</v>
      </c>
      <c r="I34" s="339">
        <v>17</v>
      </c>
      <c r="J34" s="339">
        <v>8</v>
      </c>
      <c r="K34" s="339">
        <v>21</v>
      </c>
      <c r="L34" s="339">
        <v>24</v>
      </c>
      <c r="M34" s="339">
        <v>136</v>
      </c>
      <c r="N34" s="339">
        <v>1</v>
      </c>
      <c r="O34" s="339">
        <v>0</v>
      </c>
      <c r="P34" s="339">
        <v>0</v>
      </c>
      <c r="Q34" s="339">
        <v>4</v>
      </c>
      <c r="R34" s="339">
        <v>11</v>
      </c>
      <c r="S34" s="339">
        <v>229</v>
      </c>
      <c r="T34" s="339">
        <v>9</v>
      </c>
      <c r="U34" s="339">
        <v>0</v>
      </c>
      <c r="V34" s="339">
        <v>30</v>
      </c>
    </row>
    <row r="35" spans="1:22" ht="28.8">
      <c r="A35" s="340" t="s">
        <v>407</v>
      </c>
      <c r="B35" s="339">
        <v>0</v>
      </c>
      <c r="C35" s="339">
        <v>0</v>
      </c>
      <c r="D35" s="339">
        <v>6</v>
      </c>
      <c r="E35" s="339">
        <v>4</v>
      </c>
      <c r="F35" s="339">
        <v>0</v>
      </c>
      <c r="G35" s="339">
        <v>0</v>
      </c>
      <c r="H35" s="339">
        <v>14</v>
      </c>
      <c r="I35" s="339">
        <v>22</v>
      </c>
      <c r="J35" s="339">
        <v>14</v>
      </c>
      <c r="K35" s="339">
        <v>11</v>
      </c>
      <c r="L35" s="339">
        <v>46</v>
      </c>
      <c r="M35" s="339">
        <v>70</v>
      </c>
      <c r="N35" s="339">
        <v>0</v>
      </c>
      <c r="O35" s="339">
        <v>0</v>
      </c>
      <c r="P35" s="339">
        <v>1</v>
      </c>
      <c r="Q35" s="339">
        <v>2</v>
      </c>
      <c r="R35" s="339">
        <v>11</v>
      </c>
      <c r="S35" s="339">
        <v>201</v>
      </c>
      <c r="T35" s="339">
        <v>8</v>
      </c>
      <c r="U35" s="339">
        <v>3</v>
      </c>
      <c r="V35" s="339">
        <v>66</v>
      </c>
    </row>
    <row r="36" spans="1:22" ht="43.2">
      <c r="A36" s="340" t="s">
        <v>408</v>
      </c>
      <c r="B36" s="339">
        <v>1</v>
      </c>
      <c r="C36" s="339">
        <v>2</v>
      </c>
      <c r="D36" s="339">
        <v>0</v>
      </c>
      <c r="E36" s="339">
        <v>6</v>
      </c>
      <c r="F36" s="339">
        <v>1</v>
      </c>
      <c r="G36" s="339">
        <v>0</v>
      </c>
      <c r="H36" s="339">
        <v>8</v>
      </c>
      <c r="I36" s="339">
        <v>35</v>
      </c>
      <c r="J36" s="339">
        <v>16</v>
      </c>
      <c r="K36" s="339">
        <v>69</v>
      </c>
      <c r="L36" s="339">
        <v>24</v>
      </c>
      <c r="M36" s="339">
        <v>124</v>
      </c>
      <c r="N36" s="339">
        <v>0</v>
      </c>
      <c r="O36" s="339">
        <v>2</v>
      </c>
      <c r="P36" s="339">
        <v>2</v>
      </c>
      <c r="Q36" s="339">
        <v>6</v>
      </c>
      <c r="R36" s="339">
        <v>7</v>
      </c>
      <c r="S36" s="339">
        <v>303</v>
      </c>
      <c r="T36" s="339">
        <v>6</v>
      </c>
      <c r="U36" s="339">
        <v>5</v>
      </c>
      <c r="V36" s="339">
        <v>98</v>
      </c>
    </row>
    <row r="37" spans="1:22" ht="28.8">
      <c r="A37" s="340" t="s">
        <v>409</v>
      </c>
      <c r="B37" s="339">
        <v>1</v>
      </c>
      <c r="C37" s="339">
        <v>0</v>
      </c>
      <c r="D37" s="339">
        <v>0</v>
      </c>
      <c r="E37" s="339">
        <v>1</v>
      </c>
      <c r="F37" s="339">
        <v>0</v>
      </c>
      <c r="G37" s="339">
        <v>0</v>
      </c>
      <c r="H37" s="339">
        <v>9</v>
      </c>
      <c r="I37" s="339">
        <v>12</v>
      </c>
      <c r="J37" s="339">
        <v>37</v>
      </c>
      <c r="K37" s="339">
        <v>25</v>
      </c>
      <c r="L37" s="339">
        <v>21</v>
      </c>
      <c r="M37" s="339">
        <v>22</v>
      </c>
      <c r="N37" s="339">
        <v>0</v>
      </c>
      <c r="O37" s="339">
        <v>0</v>
      </c>
      <c r="P37" s="339">
        <v>1</v>
      </c>
      <c r="Q37" s="339">
        <v>2</v>
      </c>
      <c r="R37" s="339">
        <v>1</v>
      </c>
      <c r="S37" s="339">
        <v>132</v>
      </c>
      <c r="T37" s="339">
        <v>4</v>
      </c>
      <c r="U37" s="339">
        <v>0</v>
      </c>
      <c r="V37" s="339">
        <v>67</v>
      </c>
    </row>
    <row r="38" spans="1:22" ht="43.2">
      <c r="A38" s="340" t="s">
        <v>410</v>
      </c>
      <c r="B38" s="339">
        <v>0</v>
      </c>
      <c r="C38" s="339">
        <v>0</v>
      </c>
      <c r="D38" s="339">
        <v>0</v>
      </c>
      <c r="E38" s="339">
        <v>5</v>
      </c>
      <c r="F38" s="339">
        <v>0</v>
      </c>
      <c r="G38" s="339">
        <v>0</v>
      </c>
      <c r="H38" s="339">
        <v>40</v>
      </c>
      <c r="I38" s="339">
        <v>68</v>
      </c>
      <c r="J38" s="339">
        <v>9</v>
      </c>
      <c r="K38" s="339">
        <v>33</v>
      </c>
      <c r="L38" s="339">
        <v>32</v>
      </c>
      <c r="M38" s="339">
        <v>120</v>
      </c>
      <c r="N38" s="339">
        <v>0</v>
      </c>
      <c r="O38" s="339">
        <v>0</v>
      </c>
      <c r="P38" s="339">
        <v>1</v>
      </c>
      <c r="Q38" s="339">
        <v>4</v>
      </c>
      <c r="R38" s="339">
        <v>11</v>
      </c>
      <c r="S38" s="339">
        <v>323</v>
      </c>
      <c r="T38" s="339">
        <v>3</v>
      </c>
      <c r="U38" s="339">
        <v>0</v>
      </c>
      <c r="V38" s="339">
        <v>25</v>
      </c>
    </row>
    <row r="39" spans="1:22" ht="28.8">
      <c r="A39" s="340" t="s">
        <v>411</v>
      </c>
      <c r="B39" s="339">
        <v>0</v>
      </c>
      <c r="C39" s="339">
        <v>1</v>
      </c>
      <c r="D39" s="339">
        <v>1</v>
      </c>
      <c r="E39" s="339">
        <v>4</v>
      </c>
      <c r="F39" s="339">
        <v>0</v>
      </c>
      <c r="G39" s="339">
        <v>0</v>
      </c>
      <c r="H39" s="339">
        <v>15</v>
      </c>
      <c r="I39" s="339">
        <v>29</v>
      </c>
      <c r="J39" s="339">
        <v>13</v>
      </c>
      <c r="K39" s="339">
        <v>98</v>
      </c>
      <c r="L39" s="339">
        <v>10</v>
      </c>
      <c r="M39" s="339">
        <v>74</v>
      </c>
      <c r="N39" s="339">
        <v>1</v>
      </c>
      <c r="O39" s="339">
        <v>0</v>
      </c>
      <c r="P39" s="339">
        <v>4</v>
      </c>
      <c r="Q39" s="339">
        <v>4</v>
      </c>
      <c r="R39" s="339">
        <v>13</v>
      </c>
      <c r="S39" s="339">
        <v>267</v>
      </c>
      <c r="T39" s="339">
        <v>1</v>
      </c>
      <c r="U39" s="339">
        <v>2</v>
      </c>
      <c r="V39" s="339">
        <v>14</v>
      </c>
    </row>
    <row r="40" spans="1:22">
      <c r="A40" s="414" t="s">
        <v>412</v>
      </c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</row>
    <row r="41" spans="1:22">
      <c r="A41" s="414" t="s">
        <v>413</v>
      </c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1"/>
      <c r="P41" s="411"/>
      <c r="Q41" s="411"/>
      <c r="R41" s="411"/>
      <c r="S41" s="411"/>
      <c r="T41" s="411"/>
      <c r="U41" s="411"/>
      <c r="V41" s="411"/>
    </row>
    <row r="42" spans="1:22">
      <c r="A42" s="414" t="s">
        <v>185</v>
      </c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1"/>
      <c r="P42" s="411"/>
      <c r="Q42" s="411"/>
      <c r="R42" s="411"/>
      <c r="S42" s="411"/>
      <c r="T42" s="411"/>
      <c r="U42" s="411"/>
      <c r="V42" s="411"/>
    </row>
    <row r="43" spans="1:22">
      <c r="A43" s="414" t="s">
        <v>186</v>
      </c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1"/>
      <c r="P43" s="411"/>
      <c r="Q43" s="411"/>
      <c r="R43" s="411"/>
      <c r="S43" s="411"/>
      <c r="T43" s="411"/>
      <c r="U43" s="411"/>
      <c r="V43" s="411"/>
    </row>
    <row r="44" spans="1:22">
      <c r="A44" s="414" t="s">
        <v>187</v>
      </c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1"/>
      <c r="P44" s="411"/>
      <c r="Q44" s="411"/>
      <c r="R44" s="411"/>
      <c r="S44" s="411"/>
      <c r="T44" s="411"/>
      <c r="U44" s="411"/>
      <c r="V44" s="411"/>
    </row>
    <row r="45" spans="1:22">
      <c r="A45" s="414" t="s">
        <v>414</v>
      </c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1"/>
      <c r="U45" s="411"/>
      <c r="V45" s="411"/>
    </row>
  </sheetData>
  <mergeCells count="23">
    <mergeCell ref="A45:V45"/>
    <mergeCell ref="T9:V9"/>
    <mergeCell ref="A40:V40"/>
    <mergeCell ref="A41:V41"/>
    <mergeCell ref="A42:V42"/>
    <mergeCell ref="A43:V43"/>
    <mergeCell ref="A44:V44"/>
    <mergeCell ref="B8:S8"/>
    <mergeCell ref="T8:V8"/>
    <mergeCell ref="B9:C9"/>
    <mergeCell ref="D9:E9"/>
    <mergeCell ref="F9:G9"/>
    <mergeCell ref="H9:I9"/>
    <mergeCell ref="J9:K9"/>
    <mergeCell ref="L9:M9"/>
    <mergeCell ref="N9:O9"/>
    <mergeCell ref="P9:Q9"/>
    <mergeCell ref="A6:V6"/>
    <mergeCell ref="A1:V1"/>
    <mergeCell ref="A2:V2"/>
    <mergeCell ref="A3:V3"/>
    <mergeCell ref="A4:V4"/>
    <mergeCell ref="A5:V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opLeftCell="A4" workbookViewId="0">
      <selection activeCell="A25" sqref="A25:XFD25"/>
    </sheetView>
  </sheetViews>
  <sheetFormatPr defaultColWidth="12.5546875" defaultRowHeight="15.6"/>
  <cols>
    <col min="1" max="1" width="28.6640625" style="312" customWidth="1"/>
    <col min="2" max="2" width="9.109375" style="312" bestFit="1" customWidth="1"/>
    <col min="3" max="3" width="10.33203125" style="312" bestFit="1" customWidth="1"/>
    <col min="4" max="4" width="12.5546875" style="312" bestFit="1" customWidth="1"/>
    <col min="5" max="5" width="9.109375" style="312" bestFit="1" customWidth="1"/>
    <col min="6" max="6" width="6.88671875" style="312" bestFit="1" customWidth="1"/>
    <col min="7" max="7" width="10.33203125" style="312" bestFit="1" customWidth="1"/>
    <col min="8" max="8" width="12.5546875" style="312" bestFit="1" customWidth="1"/>
    <col min="9" max="10" width="6.88671875" style="312" bestFit="1" customWidth="1"/>
    <col min="11" max="11" width="10.33203125" style="312" bestFit="1" customWidth="1"/>
    <col min="12" max="12" width="12.5546875" style="312" bestFit="1" customWidth="1"/>
    <col min="13" max="14" width="9.109375" style="312" bestFit="1" customWidth="1"/>
    <col min="15" max="15" width="10.33203125" style="312" bestFit="1" customWidth="1"/>
    <col min="16" max="16" width="12.5546875" style="312" bestFit="1" customWidth="1"/>
    <col min="17" max="17" width="9.109375" style="312" bestFit="1" customWidth="1"/>
    <col min="18" max="18" width="6.88671875" style="312" bestFit="1" customWidth="1"/>
    <col min="19" max="19" width="10.33203125" style="312" bestFit="1" customWidth="1"/>
    <col min="20" max="20" width="12.5546875" style="312" bestFit="1" customWidth="1"/>
    <col min="21" max="21" width="6.88671875" style="312" bestFit="1" customWidth="1"/>
    <col min="22" max="22" width="9.109375" style="312" bestFit="1" customWidth="1"/>
    <col min="23" max="23" width="10.33203125" style="312" bestFit="1" customWidth="1"/>
    <col min="24" max="24" width="12.5546875" style="312"/>
    <col min="25" max="25" width="10.33203125" style="312" bestFit="1" customWidth="1"/>
    <col min="26" max="16384" width="12.5546875" style="312"/>
  </cols>
  <sheetData>
    <row r="1" spans="1:27" ht="18">
      <c r="A1" s="416" t="s">
        <v>38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</row>
    <row r="2" spans="1:27" ht="18">
      <c r="A2" s="416" t="s">
        <v>31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7"/>
      <c r="S2" s="417"/>
      <c r="T2" s="417"/>
      <c r="U2" s="417"/>
      <c r="V2" s="417"/>
      <c r="W2" s="417"/>
      <c r="X2" s="417"/>
      <c r="Y2" s="417"/>
    </row>
    <row r="3" spans="1:27" ht="18">
      <c r="A3" s="416" t="s">
        <v>32</v>
      </c>
      <c r="B3" s="417"/>
      <c r="C3" s="417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</row>
    <row r="4" spans="1:27" ht="18">
      <c r="A4" s="416" t="s">
        <v>39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</row>
    <row r="5" spans="1:27" ht="18">
      <c r="A5" s="416" t="s">
        <v>192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</row>
    <row r="6" spans="1:27" ht="16.2" thickBot="1">
      <c r="A6" s="415" t="s">
        <v>193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</row>
    <row r="7" spans="1:27">
      <c r="A7" s="423" t="s">
        <v>0</v>
      </c>
      <c r="B7" s="423" t="s">
        <v>40</v>
      </c>
      <c r="C7" s="423"/>
      <c r="D7" s="423"/>
      <c r="E7" s="423"/>
      <c r="F7" s="418" t="s">
        <v>41</v>
      </c>
      <c r="G7" s="418"/>
      <c r="H7" s="418"/>
      <c r="I7" s="418"/>
      <c r="J7" s="423" t="s">
        <v>42</v>
      </c>
      <c r="K7" s="423"/>
      <c r="L7" s="423"/>
      <c r="M7" s="423"/>
      <c r="N7" s="423" t="s">
        <v>43</v>
      </c>
      <c r="O7" s="423"/>
      <c r="P7" s="423"/>
      <c r="Q7" s="423"/>
      <c r="R7" s="418" t="s">
        <v>44</v>
      </c>
      <c r="S7" s="418"/>
      <c r="T7" s="418"/>
      <c r="U7" s="419"/>
      <c r="V7" s="420" t="s">
        <v>30</v>
      </c>
      <c r="W7" s="420"/>
      <c r="X7" s="420"/>
      <c r="Y7" s="421"/>
      <c r="AA7" s="341" t="s">
        <v>415</v>
      </c>
    </row>
    <row r="8" spans="1:27">
      <c r="A8" s="424"/>
      <c r="B8" s="4" t="s">
        <v>33</v>
      </c>
      <c r="C8" s="5" t="s">
        <v>34</v>
      </c>
      <c r="D8" s="342" t="s">
        <v>45</v>
      </c>
      <c r="E8" s="343" t="s">
        <v>30</v>
      </c>
      <c r="F8" s="4" t="s">
        <v>33</v>
      </c>
      <c r="G8" s="5" t="s">
        <v>34</v>
      </c>
      <c r="H8" s="342" t="s">
        <v>45</v>
      </c>
      <c r="I8" s="343" t="s">
        <v>30</v>
      </c>
      <c r="J8" s="4" t="s">
        <v>33</v>
      </c>
      <c r="K8" s="5" t="s">
        <v>34</v>
      </c>
      <c r="L8" s="342" t="s">
        <v>45</v>
      </c>
      <c r="M8" s="343" t="s">
        <v>30</v>
      </c>
      <c r="N8" s="4" t="s">
        <v>33</v>
      </c>
      <c r="O8" s="5" t="s">
        <v>34</v>
      </c>
      <c r="P8" s="342" t="s">
        <v>45</v>
      </c>
      <c r="Q8" s="343" t="s">
        <v>30</v>
      </c>
      <c r="R8" s="4" t="s">
        <v>33</v>
      </c>
      <c r="S8" s="5" t="s">
        <v>34</v>
      </c>
      <c r="T8" s="342" t="s">
        <v>45</v>
      </c>
      <c r="U8" s="6" t="s">
        <v>30</v>
      </c>
      <c r="V8" s="7" t="s">
        <v>33</v>
      </c>
      <c r="W8" s="7" t="s">
        <v>34</v>
      </c>
      <c r="X8" s="7" t="s">
        <v>45</v>
      </c>
      <c r="Y8" s="8" t="s">
        <v>30</v>
      </c>
      <c r="AA8" s="344"/>
    </row>
    <row r="9" spans="1:27">
      <c r="A9" s="9" t="s">
        <v>1</v>
      </c>
      <c r="B9" s="345">
        <v>19386</v>
      </c>
      <c r="C9" s="346">
        <v>32609</v>
      </c>
      <c r="D9" s="346">
        <v>2550</v>
      </c>
      <c r="E9" s="347">
        <v>54545</v>
      </c>
      <c r="F9" s="151">
        <v>118</v>
      </c>
      <c r="G9" s="149">
        <v>293</v>
      </c>
      <c r="H9" s="149">
        <v>46</v>
      </c>
      <c r="I9" s="152">
        <v>457</v>
      </c>
      <c r="J9" s="345">
        <v>4914</v>
      </c>
      <c r="K9" s="346">
        <v>9590</v>
      </c>
      <c r="L9" s="346">
        <v>558</v>
      </c>
      <c r="M9" s="347">
        <v>15062</v>
      </c>
      <c r="N9" s="151">
        <v>18534</v>
      </c>
      <c r="O9" s="149">
        <v>20702</v>
      </c>
      <c r="P9" s="149">
        <v>1719</v>
      </c>
      <c r="Q9" s="152">
        <v>40955</v>
      </c>
      <c r="R9" s="148">
        <v>28</v>
      </c>
      <c r="S9" s="149">
        <v>70</v>
      </c>
      <c r="T9" s="149">
        <v>10</v>
      </c>
      <c r="U9" s="150">
        <v>108</v>
      </c>
      <c r="V9" s="151">
        <v>42980</v>
      </c>
      <c r="W9" s="149">
        <v>63264</v>
      </c>
      <c r="X9" s="149">
        <v>4883</v>
      </c>
      <c r="Y9" s="150">
        <v>111127</v>
      </c>
      <c r="AA9" s="348">
        <f>E9+M9</f>
        <v>69607</v>
      </c>
    </row>
    <row r="10" spans="1:27">
      <c r="A10" s="10" t="s">
        <v>2</v>
      </c>
      <c r="B10" s="153">
        <v>773</v>
      </c>
      <c r="C10" s="154">
        <v>1182</v>
      </c>
      <c r="D10" s="154">
        <v>41</v>
      </c>
      <c r="E10" s="155">
        <v>1996</v>
      </c>
      <c r="F10" s="156">
        <v>1</v>
      </c>
      <c r="G10" s="154">
        <v>3</v>
      </c>
      <c r="H10" s="154">
        <v>0</v>
      </c>
      <c r="I10" s="157">
        <v>4</v>
      </c>
      <c r="J10" s="153">
        <v>215</v>
      </c>
      <c r="K10" s="154">
        <v>414</v>
      </c>
      <c r="L10" s="154">
        <v>10</v>
      </c>
      <c r="M10" s="155">
        <v>639</v>
      </c>
      <c r="N10" s="156">
        <v>700</v>
      </c>
      <c r="O10" s="154">
        <v>987</v>
      </c>
      <c r="P10" s="154">
        <v>36</v>
      </c>
      <c r="Q10" s="157">
        <v>1723</v>
      </c>
      <c r="R10" s="153">
        <v>0</v>
      </c>
      <c r="S10" s="154">
        <v>0</v>
      </c>
      <c r="T10" s="154">
        <v>0</v>
      </c>
      <c r="U10" s="155">
        <v>0</v>
      </c>
      <c r="V10" s="156">
        <v>1689</v>
      </c>
      <c r="W10" s="154">
        <v>2586</v>
      </c>
      <c r="X10" s="154">
        <v>87</v>
      </c>
      <c r="Y10" s="155">
        <v>4362</v>
      </c>
      <c r="Z10" s="16">
        <f>Y10/$Y$9</f>
        <v>3.9252386908672061E-2</v>
      </c>
      <c r="AA10" s="349">
        <f t="shared" ref="AA10:AA37" si="0">E10+M10</f>
        <v>2635</v>
      </c>
    </row>
    <row r="11" spans="1:27">
      <c r="A11" s="11" t="s">
        <v>3</v>
      </c>
      <c r="B11" s="158">
        <v>1640</v>
      </c>
      <c r="C11" s="159">
        <v>2974</v>
      </c>
      <c r="D11" s="159">
        <v>247</v>
      </c>
      <c r="E11" s="160">
        <v>4861</v>
      </c>
      <c r="F11" s="161">
        <v>1</v>
      </c>
      <c r="G11" s="159">
        <v>2</v>
      </c>
      <c r="H11" s="159">
        <v>0</v>
      </c>
      <c r="I11" s="162">
        <v>3</v>
      </c>
      <c r="J11" s="158">
        <v>483</v>
      </c>
      <c r="K11" s="159">
        <v>756</v>
      </c>
      <c r="L11" s="159">
        <v>124</v>
      </c>
      <c r="M11" s="160">
        <v>1363</v>
      </c>
      <c r="N11" s="161">
        <v>3066</v>
      </c>
      <c r="O11" s="159">
        <v>3419</v>
      </c>
      <c r="P11" s="159">
        <v>351</v>
      </c>
      <c r="Q11" s="162">
        <v>6836</v>
      </c>
      <c r="R11" s="158">
        <v>0</v>
      </c>
      <c r="S11" s="159">
        <v>0</v>
      </c>
      <c r="T11" s="159">
        <v>0</v>
      </c>
      <c r="U11" s="160">
        <v>0</v>
      </c>
      <c r="V11" s="161">
        <v>5190</v>
      </c>
      <c r="W11" s="159">
        <v>7151</v>
      </c>
      <c r="X11" s="159">
        <v>722</v>
      </c>
      <c r="Y11" s="160">
        <v>13063</v>
      </c>
      <c r="Z11" s="16">
        <f t="shared" ref="Z11:Z37" si="1">Y11/$Y$9</f>
        <v>0.11755019032278384</v>
      </c>
      <c r="AA11" s="349">
        <f t="shared" si="0"/>
        <v>6224</v>
      </c>
    </row>
    <row r="12" spans="1:27">
      <c r="A12" s="11" t="s">
        <v>4</v>
      </c>
      <c r="B12" s="158">
        <v>234</v>
      </c>
      <c r="C12" s="159">
        <v>478</v>
      </c>
      <c r="D12" s="159">
        <v>18</v>
      </c>
      <c r="E12" s="160">
        <v>730</v>
      </c>
      <c r="F12" s="161">
        <v>0</v>
      </c>
      <c r="G12" s="159">
        <v>0</v>
      </c>
      <c r="H12" s="159">
        <v>0</v>
      </c>
      <c r="I12" s="162">
        <v>0</v>
      </c>
      <c r="J12" s="158">
        <v>77</v>
      </c>
      <c r="K12" s="159">
        <v>208</v>
      </c>
      <c r="L12" s="159">
        <v>4</v>
      </c>
      <c r="M12" s="160">
        <v>289</v>
      </c>
      <c r="N12" s="161">
        <v>504</v>
      </c>
      <c r="O12" s="159">
        <v>640</v>
      </c>
      <c r="P12" s="159">
        <v>29</v>
      </c>
      <c r="Q12" s="162">
        <v>1173</v>
      </c>
      <c r="R12" s="158">
        <v>0</v>
      </c>
      <c r="S12" s="159">
        <v>0</v>
      </c>
      <c r="T12" s="159">
        <v>0</v>
      </c>
      <c r="U12" s="160">
        <v>0</v>
      </c>
      <c r="V12" s="161">
        <v>815</v>
      </c>
      <c r="W12" s="159">
        <v>1326</v>
      </c>
      <c r="X12" s="159">
        <v>51</v>
      </c>
      <c r="Y12" s="160">
        <v>2192</v>
      </c>
      <c r="Z12" s="16">
        <f t="shared" si="1"/>
        <v>1.9725179299360192E-2</v>
      </c>
      <c r="AA12" s="349">
        <f t="shared" si="0"/>
        <v>1019</v>
      </c>
    </row>
    <row r="13" spans="1:27">
      <c r="A13" s="11" t="s">
        <v>5</v>
      </c>
      <c r="B13" s="158">
        <v>73</v>
      </c>
      <c r="C13" s="159">
        <v>143</v>
      </c>
      <c r="D13" s="159">
        <v>5</v>
      </c>
      <c r="E13" s="160">
        <v>221</v>
      </c>
      <c r="F13" s="161">
        <v>0</v>
      </c>
      <c r="G13" s="159">
        <v>0</v>
      </c>
      <c r="H13" s="159">
        <v>0</v>
      </c>
      <c r="I13" s="162">
        <v>0</v>
      </c>
      <c r="J13" s="158">
        <v>18</v>
      </c>
      <c r="K13" s="159">
        <v>50</v>
      </c>
      <c r="L13" s="159">
        <v>0</v>
      </c>
      <c r="M13" s="160">
        <v>68</v>
      </c>
      <c r="N13" s="161">
        <v>81</v>
      </c>
      <c r="O13" s="159">
        <v>47</v>
      </c>
      <c r="P13" s="159">
        <v>7</v>
      </c>
      <c r="Q13" s="162">
        <v>135</v>
      </c>
      <c r="R13" s="158">
        <v>0</v>
      </c>
      <c r="S13" s="159">
        <v>0</v>
      </c>
      <c r="T13" s="159">
        <v>0</v>
      </c>
      <c r="U13" s="160">
        <v>0</v>
      </c>
      <c r="V13" s="161">
        <v>172</v>
      </c>
      <c r="W13" s="159">
        <v>240</v>
      </c>
      <c r="X13" s="159">
        <v>12</v>
      </c>
      <c r="Y13" s="160">
        <v>424</v>
      </c>
      <c r="Z13" s="16">
        <f t="shared" si="1"/>
        <v>3.815454390022227E-3</v>
      </c>
      <c r="AA13" s="349">
        <f t="shared" si="0"/>
        <v>289</v>
      </c>
    </row>
    <row r="14" spans="1:27">
      <c r="A14" s="11" t="s">
        <v>6</v>
      </c>
      <c r="B14" s="158">
        <v>476</v>
      </c>
      <c r="C14" s="159">
        <v>882</v>
      </c>
      <c r="D14" s="159">
        <v>105</v>
      </c>
      <c r="E14" s="160">
        <v>1463</v>
      </c>
      <c r="F14" s="161">
        <v>4</v>
      </c>
      <c r="G14" s="159">
        <v>8</v>
      </c>
      <c r="H14" s="159">
        <v>0</v>
      </c>
      <c r="I14" s="162">
        <v>12</v>
      </c>
      <c r="J14" s="158">
        <v>171</v>
      </c>
      <c r="K14" s="159">
        <v>409</v>
      </c>
      <c r="L14" s="159">
        <v>32</v>
      </c>
      <c r="M14" s="160">
        <v>612</v>
      </c>
      <c r="N14" s="161">
        <v>452</v>
      </c>
      <c r="O14" s="159">
        <v>376</v>
      </c>
      <c r="P14" s="159">
        <v>62</v>
      </c>
      <c r="Q14" s="162">
        <v>890</v>
      </c>
      <c r="R14" s="158">
        <v>0</v>
      </c>
      <c r="S14" s="159">
        <v>0</v>
      </c>
      <c r="T14" s="159">
        <v>0</v>
      </c>
      <c r="U14" s="160">
        <v>0</v>
      </c>
      <c r="V14" s="161">
        <v>1103</v>
      </c>
      <c r="W14" s="159">
        <v>1675</v>
      </c>
      <c r="X14" s="159">
        <v>199</v>
      </c>
      <c r="Y14" s="160">
        <v>2977</v>
      </c>
      <c r="Z14" s="16">
        <f t="shared" si="1"/>
        <v>2.6789169148811721E-2</v>
      </c>
      <c r="AA14" s="349">
        <f t="shared" si="0"/>
        <v>2075</v>
      </c>
    </row>
    <row r="15" spans="1:27">
      <c r="A15" s="11" t="s">
        <v>7</v>
      </c>
      <c r="B15" s="158">
        <v>537</v>
      </c>
      <c r="C15" s="159">
        <v>1029</v>
      </c>
      <c r="D15" s="159">
        <v>92</v>
      </c>
      <c r="E15" s="160">
        <v>1658</v>
      </c>
      <c r="F15" s="161">
        <v>0</v>
      </c>
      <c r="G15" s="159">
        <v>0</v>
      </c>
      <c r="H15" s="159">
        <v>0</v>
      </c>
      <c r="I15" s="162">
        <v>0</v>
      </c>
      <c r="J15" s="158">
        <v>172</v>
      </c>
      <c r="K15" s="159">
        <v>384</v>
      </c>
      <c r="L15" s="159">
        <v>27</v>
      </c>
      <c r="M15" s="160">
        <v>583</v>
      </c>
      <c r="N15" s="161">
        <v>170</v>
      </c>
      <c r="O15" s="159">
        <v>115</v>
      </c>
      <c r="P15" s="159">
        <v>20</v>
      </c>
      <c r="Q15" s="162">
        <v>305</v>
      </c>
      <c r="R15" s="158">
        <v>0</v>
      </c>
      <c r="S15" s="159">
        <v>0</v>
      </c>
      <c r="T15" s="159">
        <v>0</v>
      </c>
      <c r="U15" s="160">
        <v>0</v>
      </c>
      <c r="V15" s="161">
        <v>879</v>
      </c>
      <c r="W15" s="159">
        <v>1528</v>
      </c>
      <c r="X15" s="159">
        <v>139</v>
      </c>
      <c r="Y15" s="160">
        <v>2546</v>
      </c>
      <c r="Z15" s="16">
        <f t="shared" si="1"/>
        <v>2.2910723766501391E-2</v>
      </c>
      <c r="AA15" s="349">
        <f t="shared" si="0"/>
        <v>2241</v>
      </c>
    </row>
    <row r="16" spans="1:27">
      <c r="A16" s="11" t="s">
        <v>8</v>
      </c>
      <c r="B16" s="158">
        <v>701</v>
      </c>
      <c r="C16" s="159">
        <v>1405</v>
      </c>
      <c r="D16" s="159">
        <v>35</v>
      </c>
      <c r="E16" s="160">
        <v>2141</v>
      </c>
      <c r="F16" s="161">
        <v>6</v>
      </c>
      <c r="G16" s="159">
        <v>10</v>
      </c>
      <c r="H16" s="159">
        <v>0</v>
      </c>
      <c r="I16" s="162">
        <v>16</v>
      </c>
      <c r="J16" s="158">
        <v>327</v>
      </c>
      <c r="K16" s="159">
        <v>733</v>
      </c>
      <c r="L16" s="159">
        <v>11</v>
      </c>
      <c r="M16" s="160">
        <v>1071</v>
      </c>
      <c r="N16" s="161">
        <v>1154</v>
      </c>
      <c r="O16" s="159">
        <v>1600</v>
      </c>
      <c r="P16" s="159">
        <v>35</v>
      </c>
      <c r="Q16" s="162">
        <v>2789</v>
      </c>
      <c r="R16" s="158">
        <v>0</v>
      </c>
      <c r="S16" s="159">
        <v>0</v>
      </c>
      <c r="T16" s="159">
        <v>0</v>
      </c>
      <c r="U16" s="160">
        <v>0</v>
      </c>
      <c r="V16" s="161">
        <v>2188</v>
      </c>
      <c r="W16" s="159">
        <v>3748</v>
      </c>
      <c r="X16" s="159">
        <v>81</v>
      </c>
      <c r="Y16" s="160">
        <v>6017</v>
      </c>
      <c r="Z16" s="16">
        <f t="shared" si="1"/>
        <v>5.4145257228216365E-2</v>
      </c>
      <c r="AA16" s="349">
        <f t="shared" si="0"/>
        <v>3212</v>
      </c>
    </row>
    <row r="17" spans="1:27">
      <c r="A17" s="11" t="s">
        <v>9</v>
      </c>
      <c r="B17" s="158">
        <v>22</v>
      </c>
      <c r="C17" s="159">
        <v>47</v>
      </c>
      <c r="D17" s="159">
        <v>4</v>
      </c>
      <c r="E17" s="160">
        <v>73</v>
      </c>
      <c r="F17" s="161">
        <v>0</v>
      </c>
      <c r="G17" s="159">
        <v>0</v>
      </c>
      <c r="H17" s="159">
        <v>0</v>
      </c>
      <c r="I17" s="162">
        <v>0</v>
      </c>
      <c r="J17" s="158">
        <v>24</v>
      </c>
      <c r="K17" s="159">
        <v>78</v>
      </c>
      <c r="L17" s="159">
        <v>2</v>
      </c>
      <c r="M17" s="160">
        <v>104</v>
      </c>
      <c r="N17" s="161">
        <v>68</v>
      </c>
      <c r="O17" s="159">
        <v>48</v>
      </c>
      <c r="P17" s="159">
        <v>6</v>
      </c>
      <c r="Q17" s="162">
        <v>122</v>
      </c>
      <c r="R17" s="158">
        <v>0</v>
      </c>
      <c r="S17" s="159">
        <v>0</v>
      </c>
      <c r="T17" s="159">
        <v>0</v>
      </c>
      <c r="U17" s="160">
        <v>0</v>
      </c>
      <c r="V17" s="161">
        <v>114</v>
      </c>
      <c r="W17" s="159">
        <v>173</v>
      </c>
      <c r="X17" s="159">
        <v>12</v>
      </c>
      <c r="Y17" s="160">
        <v>299</v>
      </c>
      <c r="Z17" s="16">
        <f t="shared" si="1"/>
        <v>2.6906152420203911E-3</v>
      </c>
      <c r="AA17" s="349">
        <f t="shared" si="0"/>
        <v>177</v>
      </c>
    </row>
    <row r="18" spans="1:27">
      <c r="A18" s="11" t="s">
        <v>10</v>
      </c>
      <c r="B18" s="158">
        <v>115</v>
      </c>
      <c r="C18" s="159">
        <v>254</v>
      </c>
      <c r="D18" s="159">
        <v>14</v>
      </c>
      <c r="E18" s="160">
        <v>383</v>
      </c>
      <c r="F18" s="161">
        <v>0</v>
      </c>
      <c r="G18" s="159">
        <v>0</v>
      </c>
      <c r="H18" s="159">
        <v>0</v>
      </c>
      <c r="I18" s="162">
        <v>0</v>
      </c>
      <c r="J18" s="158">
        <v>46</v>
      </c>
      <c r="K18" s="159">
        <v>187</v>
      </c>
      <c r="L18" s="159">
        <v>21</v>
      </c>
      <c r="M18" s="160">
        <v>254</v>
      </c>
      <c r="N18" s="161">
        <v>86</v>
      </c>
      <c r="O18" s="159">
        <v>96</v>
      </c>
      <c r="P18" s="159">
        <v>18</v>
      </c>
      <c r="Q18" s="162">
        <v>200</v>
      </c>
      <c r="R18" s="158">
        <v>0</v>
      </c>
      <c r="S18" s="159">
        <v>0</v>
      </c>
      <c r="T18" s="159">
        <v>0</v>
      </c>
      <c r="U18" s="160">
        <v>0</v>
      </c>
      <c r="V18" s="161">
        <v>247</v>
      </c>
      <c r="W18" s="159">
        <v>537</v>
      </c>
      <c r="X18" s="159">
        <v>53</v>
      </c>
      <c r="Y18" s="160">
        <v>837</v>
      </c>
      <c r="Z18" s="16">
        <f t="shared" si="1"/>
        <v>7.531922935020292E-3</v>
      </c>
      <c r="AA18" s="349">
        <f t="shared" si="0"/>
        <v>637</v>
      </c>
    </row>
    <row r="19" spans="1:27">
      <c r="A19" s="11" t="s">
        <v>11</v>
      </c>
      <c r="B19" s="158">
        <v>1184</v>
      </c>
      <c r="C19" s="159">
        <v>1868</v>
      </c>
      <c r="D19" s="159">
        <v>214</v>
      </c>
      <c r="E19" s="160">
        <v>3266</v>
      </c>
      <c r="F19" s="161">
        <v>12</v>
      </c>
      <c r="G19" s="159">
        <v>30</v>
      </c>
      <c r="H19" s="159">
        <v>9</v>
      </c>
      <c r="I19" s="162">
        <v>51</v>
      </c>
      <c r="J19" s="158">
        <v>242</v>
      </c>
      <c r="K19" s="159">
        <v>523</v>
      </c>
      <c r="L19" s="159">
        <v>58</v>
      </c>
      <c r="M19" s="160">
        <v>823</v>
      </c>
      <c r="N19" s="161">
        <v>1409</v>
      </c>
      <c r="O19" s="159">
        <v>1821</v>
      </c>
      <c r="P19" s="159">
        <v>219</v>
      </c>
      <c r="Q19" s="162">
        <v>3449</v>
      </c>
      <c r="R19" s="158">
        <v>0</v>
      </c>
      <c r="S19" s="159">
        <v>0</v>
      </c>
      <c r="T19" s="159">
        <v>0</v>
      </c>
      <c r="U19" s="160">
        <v>0</v>
      </c>
      <c r="V19" s="161">
        <v>2847</v>
      </c>
      <c r="W19" s="159">
        <v>4242</v>
      </c>
      <c r="X19" s="159">
        <v>500</v>
      </c>
      <c r="Y19" s="160">
        <v>7589</v>
      </c>
      <c r="Z19" s="16">
        <f t="shared" si="1"/>
        <v>6.8291234353487454E-2</v>
      </c>
      <c r="AA19" s="349">
        <f t="shared" si="0"/>
        <v>4089</v>
      </c>
    </row>
    <row r="20" spans="1:27">
      <c r="A20" s="11" t="s">
        <v>12</v>
      </c>
      <c r="B20" s="158">
        <v>616</v>
      </c>
      <c r="C20" s="159">
        <v>1118</v>
      </c>
      <c r="D20" s="159">
        <v>27</v>
      </c>
      <c r="E20" s="160">
        <v>1761</v>
      </c>
      <c r="F20" s="161">
        <v>1</v>
      </c>
      <c r="G20" s="159">
        <v>7</v>
      </c>
      <c r="H20" s="159">
        <v>0</v>
      </c>
      <c r="I20" s="162">
        <v>8</v>
      </c>
      <c r="J20" s="158">
        <v>190</v>
      </c>
      <c r="K20" s="159">
        <v>322</v>
      </c>
      <c r="L20" s="159">
        <v>6</v>
      </c>
      <c r="M20" s="160">
        <v>518</v>
      </c>
      <c r="N20" s="161">
        <v>587</v>
      </c>
      <c r="O20" s="159">
        <v>618</v>
      </c>
      <c r="P20" s="159">
        <v>44</v>
      </c>
      <c r="Q20" s="162">
        <v>1249</v>
      </c>
      <c r="R20" s="158">
        <v>0</v>
      </c>
      <c r="S20" s="159">
        <v>0</v>
      </c>
      <c r="T20" s="159">
        <v>0</v>
      </c>
      <c r="U20" s="160">
        <v>0</v>
      </c>
      <c r="V20" s="161">
        <v>1394</v>
      </c>
      <c r="W20" s="159">
        <v>2065</v>
      </c>
      <c r="X20" s="159">
        <v>77</v>
      </c>
      <c r="Y20" s="160">
        <v>3536</v>
      </c>
      <c r="Z20" s="16">
        <f t="shared" si="1"/>
        <v>3.1819449818675932E-2</v>
      </c>
      <c r="AA20" s="349">
        <f t="shared" si="0"/>
        <v>2279</v>
      </c>
    </row>
    <row r="21" spans="1:27">
      <c r="A21" s="11" t="s">
        <v>13</v>
      </c>
      <c r="B21" s="158">
        <v>87</v>
      </c>
      <c r="C21" s="159">
        <v>221</v>
      </c>
      <c r="D21" s="159">
        <v>0</v>
      </c>
      <c r="E21" s="160">
        <v>308</v>
      </c>
      <c r="F21" s="161">
        <v>7</v>
      </c>
      <c r="G21" s="159">
        <v>7</v>
      </c>
      <c r="H21" s="159">
        <v>0</v>
      </c>
      <c r="I21" s="162">
        <v>14</v>
      </c>
      <c r="J21" s="158">
        <v>63</v>
      </c>
      <c r="K21" s="159">
        <v>98</v>
      </c>
      <c r="L21" s="159">
        <v>0</v>
      </c>
      <c r="M21" s="160">
        <v>161</v>
      </c>
      <c r="N21" s="161">
        <v>209</v>
      </c>
      <c r="O21" s="159">
        <v>213</v>
      </c>
      <c r="P21" s="159">
        <v>3</v>
      </c>
      <c r="Q21" s="162">
        <v>425</v>
      </c>
      <c r="R21" s="158">
        <v>0</v>
      </c>
      <c r="S21" s="159">
        <v>0</v>
      </c>
      <c r="T21" s="159">
        <v>0</v>
      </c>
      <c r="U21" s="160">
        <v>0</v>
      </c>
      <c r="V21" s="161">
        <v>366</v>
      </c>
      <c r="W21" s="159">
        <v>539</v>
      </c>
      <c r="X21" s="159">
        <v>3</v>
      </c>
      <c r="Y21" s="160">
        <v>908</v>
      </c>
      <c r="Z21" s="16">
        <f t="shared" si="1"/>
        <v>8.1708315710853352E-3</v>
      </c>
      <c r="AA21" s="349">
        <f t="shared" si="0"/>
        <v>469</v>
      </c>
    </row>
    <row r="22" spans="1:27">
      <c r="A22" s="11" t="s">
        <v>14</v>
      </c>
      <c r="B22" s="158">
        <v>193</v>
      </c>
      <c r="C22" s="159">
        <v>384</v>
      </c>
      <c r="D22" s="159">
        <v>35</v>
      </c>
      <c r="E22" s="160">
        <v>612</v>
      </c>
      <c r="F22" s="161">
        <v>0</v>
      </c>
      <c r="G22" s="159">
        <v>0</v>
      </c>
      <c r="H22" s="159">
        <v>0</v>
      </c>
      <c r="I22" s="162">
        <v>0</v>
      </c>
      <c r="J22" s="158">
        <v>38</v>
      </c>
      <c r="K22" s="159">
        <v>53</v>
      </c>
      <c r="L22" s="159">
        <v>2</v>
      </c>
      <c r="M22" s="160">
        <v>93</v>
      </c>
      <c r="N22" s="161">
        <v>51</v>
      </c>
      <c r="O22" s="159">
        <v>73</v>
      </c>
      <c r="P22" s="159">
        <v>15</v>
      </c>
      <c r="Q22" s="162">
        <v>139</v>
      </c>
      <c r="R22" s="158">
        <v>0</v>
      </c>
      <c r="S22" s="159">
        <v>0</v>
      </c>
      <c r="T22" s="159">
        <v>0</v>
      </c>
      <c r="U22" s="160">
        <v>0</v>
      </c>
      <c r="V22" s="161">
        <v>282</v>
      </c>
      <c r="W22" s="159">
        <v>510</v>
      </c>
      <c r="X22" s="159">
        <v>52</v>
      </c>
      <c r="Y22" s="160">
        <v>844</v>
      </c>
      <c r="Z22" s="16">
        <f t="shared" si="1"/>
        <v>7.594913927308395E-3</v>
      </c>
      <c r="AA22" s="349">
        <f t="shared" si="0"/>
        <v>705</v>
      </c>
    </row>
    <row r="23" spans="1:27">
      <c r="A23" s="11" t="s">
        <v>15</v>
      </c>
      <c r="B23" s="158">
        <v>419</v>
      </c>
      <c r="C23" s="159">
        <v>650</v>
      </c>
      <c r="D23" s="159">
        <v>168</v>
      </c>
      <c r="E23" s="160">
        <v>1237</v>
      </c>
      <c r="F23" s="161">
        <v>1</v>
      </c>
      <c r="G23" s="159">
        <v>6</v>
      </c>
      <c r="H23" s="159">
        <v>26</v>
      </c>
      <c r="I23" s="162">
        <v>33</v>
      </c>
      <c r="J23" s="158">
        <v>96</v>
      </c>
      <c r="K23" s="159">
        <v>283</v>
      </c>
      <c r="L23" s="159">
        <v>16</v>
      </c>
      <c r="M23" s="160">
        <v>395</v>
      </c>
      <c r="N23" s="161">
        <v>86</v>
      </c>
      <c r="O23" s="159">
        <v>173</v>
      </c>
      <c r="P23" s="159">
        <v>22</v>
      </c>
      <c r="Q23" s="162">
        <v>281</v>
      </c>
      <c r="R23" s="158">
        <v>0</v>
      </c>
      <c r="S23" s="159">
        <v>0</v>
      </c>
      <c r="T23" s="159">
        <v>0</v>
      </c>
      <c r="U23" s="160">
        <v>0</v>
      </c>
      <c r="V23" s="161">
        <v>602</v>
      </c>
      <c r="W23" s="159">
        <v>1112</v>
      </c>
      <c r="X23" s="159">
        <v>232</v>
      </c>
      <c r="Y23" s="160">
        <v>1946</v>
      </c>
      <c r="Z23" s="16">
        <f t="shared" si="1"/>
        <v>1.7511495856092577E-2</v>
      </c>
      <c r="AA23" s="349">
        <f t="shared" si="0"/>
        <v>1632</v>
      </c>
    </row>
    <row r="24" spans="1:27">
      <c r="A24" s="11" t="s">
        <v>16</v>
      </c>
      <c r="B24" s="158">
        <v>3214</v>
      </c>
      <c r="C24" s="159">
        <v>5284</v>
      </c>
      <c r="D24" s="159">
        <v>86</v>
      </c>
      <c r="E24" s="160">
        <v>8584</v>
      </c>
      <c r="F24" s="161">
        <v>6</v>
      </c>
      <c r="G24" s="159">
        <v>15</v>
      </c>
      <c r="H24" s="159">
        <v>0</v>
      </c>
      <c r="I24" s="162">
        <v>21</v>
      </c>
      <c r="J24" s="158">
        <v>663</v>
      </c>
      <c r="K24" s="159">
        <v>1128</v>
      </c>
      <c r="L24" s="159">
        <v>23</v>
      </c>
      <c r="M24" s="160">
        <v>1814</v>
      </c>
      <c r="N24" s="161">
        <v>1988</v>
      </c>
      <c r="O24" s="159">
        <v>2319</v>
      </c>
      <c r="P24" s="159">
        <v>41</v>
      </c>
      <c r="Q24" s="162">
        <v>4348</v>
      </c>
      <c r="R24" s="158">
        <v>0</v>
      </c>
      <c r="S24" s="159">
        <v>0</v>
      </c>
      <c r="T24" s="159">
        <v>0</v>
      </c>
      <c r="U24" s="160">
        <v>0</v>
      </c>
      <c r="V24" s="161">
        <v>5871</v>
      </c>
      <c r="W24" s="159">
        <v>8746</v>
      </c>
      <c r="X24" s="159">
        <v>150</v>
      </c>
      <c r="Y24" s="160">
        <v>14767</v>
      </c>
      <c r="Z24" s="16">
        <f t="shared" si="1"/>
        <v>0.13288399758834488</v>
      </c>
      <c r="AA24" s="349">
        <f t="shared" si="0"/>
        <v>10398</v>
      </c>
    </row>
    <row r="25" spans="1:27">
      <c r="A25" s="11" t="s">
        <v>17</v>
      </c>
      <c r="B25" s="158">
        <v>42</v>
      </c>
      <c r="C25" s="159">
        <v>113</v>
      </c>
      <c r="D25" s="159">
        <v>1</v>
      </c>
      <c r="E25" s="160">
        <v>156</v>
      </c>
      <c r="F25" s="161">
        <v>0</v>
      </c>
      <c r="G25" s="159">
        <v>0</v>
      </c>
      <c r="H25" s="159">
        <v>0</v>
      </c>
      <c r="I25" s="162">
        <v>0</v>
      </c>
      <c r="J25" s="158">
        <v>12</v>
      </c>
      <c r="K25" s="159">
        <v>55</v>
      </c>
      <c r="L25" s="159">
        <v>0</v>
      </c>
      <c r="M25" s="160">
        <v>67</v>
      </c>
      <c r="N25" s="161">
        <v>68</v>
      </c>
      <c r="O25" s="159">
        <v>97</v>
      </c>
      <c r="P25" s="159">
        <v>0</v>
      </c>
      <c r="Q25" s="162">
        <v>165</v>
      </c>
      <c r="R25" s="158">
        <v>0</v>
      </c>
      <c r="S25" s="159">
        <v>0</v>
      </c>
      <c r="T25" s="159">
        <v>0</v>
      </c>
      <c r="U25" s="160">
        <v>0</v>
      </c>
      <c r="V25" s="161">
        <v>122</v>
      </c>
      <c r="W25" s="159">
        <v>265</v>
      </c>
      <c r="X25" s="159">
        <v>1</v>
      </c>
      <c r="Y25" s="160">
        <v>388</v>
      </c>
      <c r="Z25" s="16">
        <f t="shared" si="1"/>
        <v>3.4915007153976979E-3</v>
      </c>
      <c r="AA25" s="349">
        <f t="shared" si="0"/>
        <v>223</v>
      </c>
    </row>
    <row r="26" spans="1:27">
      <c r="A26" s="11" t="s">
        <v>18</v>
      </c>
      <c r="B26" s="158">
        <v>226</v>
      </c>
      <c r="C26" s="159">
        <v>416</v>
      </c>
      <c r="D26" s="159">
        <v>76</v>
      </c>
      <c r="E26" s="160">
        <v>718</v>
      </c>
      <c r="F26" s="161">
        <v>0</v>
      </c>
      <c r="G26" s="159">
        <v>0</v>
      </c>
      <c r="H26" s="159">
        <v>0</v>
      </c>
      <c r="I26" s="162">
        <v>0</v>
      </c>
      <c r="J26" s="158">
        <v>43</v>
      </c>
      <c r="K26" s="159">
        <v>115</v>
      </c>
      <c r="L26" s="159">
        <v>9</v>
      </c>
      <c r="M26" s="160">
        <v>167</v>
      </c>
      <c r="N26" s="161">
        <v>103</v>
      </c>
      <c r="O26" s="159">
        <v>89</v>
      </c>
      <c r="P26" s="159">
        <v>11</v>
      </c>
      <c r="Q26" s="162">
        <v>203</v>
      </c>
      <c r="R26" s="158">
        <v>0</v>
      </c>
      <c r="S26" s="159">
        <v>0</v>
      </c>
      <c r="T26" s="159">
        <v>0</v>
      </c>
      <c r="U26" s="160">
        <v>0</v>
      </c>
      <c r="V26" s="161">
        <v>372</v>
      </c>
      <c r="W26" s="159">
        <v>620</v>
      </c>
      <c r="X26" s="159">
        <v>96</v>
      </c>
      <c r="Y26" s="160">
        <v>1088</v>
      </c>
      <c r="Z26" s="16">
        <f t="shared" si="1"/>
        <v>9.790599944207978E-3</v>
      </c>
      <c r="AA26" s="349">
        <f t="shared" si="0"/>
        <v>885</v>
      </c>
    </row>
    <row r="27" spans="1:27">
      <c r="A27" s="11" t="s">
        <v>19</v>
      </c>
      <c r="B27" s="158">
        <v>1179</v>
      </c>
      <c r="C27" s="159">
        <v>2187</v>
      </c>
      <c r="D27" s="159">
        <v>169</v>
      </c>
      <c r="E27" s="160">
        <v>3535</v>
      </c>
      <c r="F27" s="161">
        <v>3</v>
      </c>
      <c r="G27" s="159">
        <v>16</v>
      </c>
      <c r="H27" s="159">
        <v>1</v>
      </c>
      <c r="I27" s="162">
        <v>20</v>
      </c>
      <c r="J27" s="158">
        <v>182</v>
      </c>
      <c r="K27" s="159">
        <v>383</v>
      </c>
      <c r="L27" s="159">
        <v>26</v>
      </c>
      <c r="M27" s="160">
        <v>591</v>
      </c>
      <c r="N27" s="161">
        <v>557</v>
      </c>
      <c r="O27" s="159">
        <v>717</v>
      </c>
      <c r="P27" s="159">
        <v>63</v>
      </c>
      <c r="Q27" s="162">
        <v>1337</v>
      </c>
      <c r="R27" s="158">
        <v>1</v>
      </c>
      <c r="S27" s="159">
        <v>0</v>
      </c>
      <c r="T27" s="159">
        <v>0</v>
      </c>
      <c r="U27" s="160">
        <v>1</v>
      </c>
      <c r="V27" s="161">
        <v>1922</v>
      </c>
      <c r="W27" s="159">
        <v>3303</v>
      </c>
      <c r="X27" s="159">
        <v>259</v>
      </c>
      <c r="Y27" s="160">
        <v>5484</v>
      </c>
      <c r="Z27" s="16">
        <f t="shared" si="1"/>
        <v>4.9348943101136536E-2</v>
      </c>
      <c r="AA27" s="349">
        <f t="shared" si="0"/>
        <v>4126</v>
      </c>
    </row>
    <row r="28" spans="1:27">
      <c r="A28" s="11" t="s">
        <v>20</v>
      </c>
      <c r="B28" s="158">
        <v>412</v>
      </c>
      <c r="C28" s="159">
        <v>691</v>
      </c>
      <c r="D28" s="159">
        <v>41</v>
      </c>
      <c r="E28" s="160">
        <v>1144</v>
      </c>
      <c r="F28" s="161">
        <v>6</v>
      </c>
      <c r="G28" s="159">
        <v>20</v>
      </c>
      <c r="H28" s="159">
        <v>3</v>
      </c>
      <c r="I28" s="162">
        <v>29</v>
      </c>
      <c r="J28" s="158">
        <v>71</v>
      </c>
      <c r="K28" s="159">
        <v>170</v>
      </c>
      <c r="L28" s="159">
        <v>8</v>
      </c>
      <c r="M28" s="160">
        <v>249</v>
      </c>
      <c r="N28" s="161">
        <v>235</v>
      </c>
      <c r="O28" s="159">
        <v>157</v>
      </c>
      <c r="P28" s="159">
        <v>27</v>
      </c>
      <c r="Q28" s="162">
        <v>419</v>
      </c>
      <c r="R28" s="158">
        <v>0</v>
      </c>
      <c r="S28" s="159">
        <v>0</v>
      </c>
      <c r="T28" s="159">
        <v>0</v>
      </c>
      <c r="U28" s="160">
        <v>0</v>
      </c>
      <c r="V28" s="161">
        <v>724</v>
      </c>
      <c r="W28" s="159">
        <v>1038</v>
      </c>
      <c r="X28" s="159">
        <v>79</v>
      </c>
      <c r="Y28" s="160">
        <v>1841</v>
      </c>
      <c r="Z28" s="16">
        <f t="shared" si="1"/>
        <v>1.6566630971771037E-2</v>
      </c>
      <c r="AA28" s="349">
        <f t="shared" si="0"/>
        <v>1393</v>
      </c>
    </row>
    <row r="29" spans="1:27">
      <c r="A29" s="11" t="s">
        <v>21</v>
      </c>
      <c r="B29" s="158">
        <v>308</v>
      </c>
      <c r="C29" s="159">
        <v>728</v>
      </c>
      <c r="D29" s="159">
        <v>0</v>
      </c>
      <c r="E29" s="160">
        <v>1036</v>
      </c>
      <c r="F29" s="161">
        <v>0</v>
      </c>
      <c r="G29" s="159">
        <v>0</v>
      </c>
      <c r="H29" s="159">
        <v>0</v>
      </c>
      <c r="I29" s="162">
        <v>0</v>
      </c>
      <c r="J29" s="158">
        <v>123</v>
      </c>
      <c r="K29" s="159">
        <v>331</v>
      </c>
      <c r="L29" s="159">
        <v>0</v>
      </c>
      <c r="M29" s="160">
        <v>454</v>
      </c>
      <c r="N29" s="161">
        <v>234</v>
      </c>
      <c r="O29" s="159">
        <v>370</v>
      </c>
      <c r="P29" s="159">
        <v>0</v>
      </c>
      <c r="Q29" s="162">
        <v>604</v>
      </c>
      <c r="R29" s="158">
        <v>0</v>
      </c>
      <c r="S29" s="159">
        <v>0</v>
      </c>
      <c r="T29" s="159">
        <v>0</v>
      </c>
      <c r="U29" s="160">
        <v>0</v>
      </c>
      <c r="V29" s="161">
        <v>665</v>
      </c>
      <c r="W29" s="159">
        <v>1429</v>
      </c>
      <c r="X29" s="159">
        <v>0</v>
      </c>
      <c r="Y29" s="160">
        <v>2094</v>
      </c>
      <c r="Z29" s="16">
        <f t="shared" si="1"/>
        <v>1.8843305407326753E-2</v>
      </c>
      <c r="AA29" s="349">
        <f t="shared" si="0"/>
        <v>1490</v>
      </c>
    </row>
    <row r="30" spans="1:27">
      <c r="A30" s="11" t="s">
        <v>22</v>
      </c>
      <c r="B30" s="158">
        <v>412</v>
      </c>
      <c r="C30" s="159">
        <v>784</v>
      </c>
      <c r="D30" s="159">
        <v>16</v>
      </c>
      <c r="E30" s="160">
        <v>1212</v>
      </c>
      <c r="F30" s="161">
        <v>11</v>
      </c>
      <c r="G30" s="159">
        <v>36</v>
      </c>
      <c r="H30" s="159">
        <v>1</v>
      </c>
      <c r="I30" s="162">
        <v>48</v>
      </c>
      <c r="J30" s="158">
        <v>134</v>
      </c>
      <c r="K30" s="159">
        <v>256</v>
      </c>
      <c r="L30" s="159">
        <v>6</v>
      </c>
      <c r="M30" s="160">
        <v>396</v>
      </c>
      <c r="N30" s="161">
        <v>198</v>
      </c>
      <c r="O30" s="159">
        <v>198</v>
      </c>
      <c r="P30" s="159">
        <v>3</v>
      </c>
      <c r="Q30" s="162">
        <v>399</v>
      </c>
      <c r="R30" s="158">
        <v>0</v>
      </c>
      <c r="S30" s="159">
        <v>0</v>
      </c>
      <c r="T30" s="159">
        <v>0</v>
      </c>
      <c r="U30" s="160">
        <v>0</v>
      </c>
      <c r="V30" s="161">
        <v>755</v>
      </c>
      <c r="W30" s="159">
        <v>1274</v>
      </c>
      <c r="X30" s="159">
        <v>26</v>
      </c>
      <c r="Y30" s="160">
        <v>2055</v>
      </c>
      <c r="Z30" s="16">
        <f t="shared" si="1"/>
        <v>1.849235559315018E-2</v>
      </c>
      <c r="AA30" s="349">
        <f t="shared" si="0"/>
        <v>1608</v>
      </c>
    </row>
    <row r="31" spans="1:27">
      <c r="A31" s="11" t="s">
        <v>23</v>
      </c>
      <c r="B31" s="158">
        <v>260</v>
      </c>
      <c r="C31" s="159">
        <v>466</v>
      </c>
      <c r="D31" s="159">
        <v>43</v>
      </c>
      <c r="E31" s="160">
        <v>769</v>
      </c>
      <c r="F31" s="161">
        <v>11</v>
      </c>
      <c r="G31" s="159">
        <v>24</v>
      </c>
      <c r="H31" s="159">
        <v>3</v>
      </c>
      <c r="I31" s="162">
        <v>38</v>
      </c>
      <c r="J31" s="158">
        <v>48</v>
      </c>
      <c r="K31" s="159">
        <v>151</v>
      </c>
      <c r="L31" s="159">
        <v>7</v>
      </c>
      <c r="M31" s="160">
        <v>206</v>
      </c>
      <c r="N31" s="161">
        <v>121</v>
      </c>
      <c r="O31" s="159">
        <v>108</v>
      </c>
      <c r="P31" s="159">
        <v>21</v>
      </c>
      <c r="Q31" s="162">
        <v>250</v>
      </c>
      <c r="R31" s="158">
        <v>0</v>
      </c>
      <c r="S31" s="159">
        <v>0</v>
      </c>
      <c r="T31" s="159">
        <v>0</v>
      </c>
      <c r="U31" s="160">
        <v>0</v>
      </c>
      <c r="V31" s="161">
        <v>440</v>
      </c>
      <c r="W31" s="159">
        <v>749</v>
      </c>
      <c r="X31" s="159">
        <v>74</v>
      </c>
      <c r="Y31" s="160">
        <v>1263</v>
      </c>
      <c r="Z31" s="16">
        <f t="shared" si="1"/>
        <v>1.1365374751410548E-2</v>
      </c>
      <c r="AA31" s="349">
        <f t="shared" si="0"/>
        <v>975</v>
      </c>
    </row>
    <row r="32" spans="1:27">
      <c r="A32" s="11" t="s">
        <v>24</v>
      </c>
      <c r="B32" s="158">
        <v>1015</v>
      </c>
      <c r="C32" s="159">
        <v>1792</v>
      </c>
      <c r="D32" s="159">
        <v>128</v>
      </c>
      <c r="E32" s="160">
        <v>2935</v>
      </c>
      <c r="F32" s="161">
        <v>5</v>
      </c>
      <c r="G32" s="159">
        <v>7</v>
      </c>
      <c r="H32" s="159">
        <v>0</v>
      </c>
      <c r="I32" s="162">
        <v>12</v>
      </c>
      <c r="J32" s="158">
        <v>343</v>
      </c>
      <c r="K32" s="159">
        <v>669</v>
      </c>
      <c r="L32" s="159">
        <v>40</v>
      </c>
      <c r="M32" s="160">
        <v>1052</v>
      </c>
      <c r="N32" s="161">
        <v>689</v>
      </c>
      <c r="O32" s="159">
        <v>569</v>
      </c>
      <c r="P32" s="159">
        <v>48</v>
      </c>
      <c r="Q32" s="162">
        <v>1306</v>
      </c>
      <c r="R32" s="158">
        <v>19</v>
      </c>
      <c r="S32" s="159">
        <v>63</v>
      </c>
      <c r="T32" s="159">
        <v>9</v>
      </c>
      <c r="U32" s="160">
        <v>91</v>
      </c>
      <c r="V32" s="161">
        <v>2071</v>
      </c>
      <c r="W32" s="159">
        <v>3100</v>
      </c>
      <c r="X32" s="159">
        <v>225</v>
      </c>
      <c r="Y32" s="160">
        <v>5396</v>
      </c>
      <c r="Z32" s="16">
        <f t="shared" si="1"/>
        <v>4.8557056340943247E-2</v>
      </c>
      <c r="AA32" s="349">
        <f t="shared" si="0"/>
        <v>3987</v>
      </c>
    </row>
    <row r="33" spans="1:27">
      <c r="A33" s="11" t="s">
        <v>25</v>
      </c>
      <c r="B33" s="158">
        <v>907</v>
      </c>
      <c r="C33" s="159">
        <v>1090</v>
      </c>
      <c r="D33" s="159">
        <v>44</v>
      </c>
      <c r="E33" s="160">
        <v>2041</v>
      </c>
      <c r="F33" s="161">
        <v>3</v>
      </c>
      <c r="G33" s="159">
        <v>7</v>
      </c>
      <c r="H33" s="159">
        <v>1</v>
      </c>
      <c r="I33" s="162">
        <v>11</v>
      </c>
      <c r="J33" s="158">
        <v>171</v>
      </c>
      <c r="K33" s="159">
        <v>298</v>
      </c>
      <c r="L33" s="159">
        <v>6</v>
      </c>
      <c r="M33" s="160">
        <v>475</v>
      </c>
      <c r="N33" s="161">
        <v>235</v>
      </c>
      <c r="O33" s="159">
        <v>161</v>
      </c>
      <c r="P33" s="159">
        <v>19</v>
      </c>
      <c r="Q33" s="162">
        <v>415</v>
      </c>
      <c r="R33" s="158">
        <v>0</v>
      </c>
      <c r="S33" s="159">
        <v>0</v>
      </c>
      <c r="T33" s="159">
        <v>0</v>
      </c>
      <c r="U33" s="160">
        <v>0</v>
      </c>
      <c r="V33" s="161">
        <v>1316</v>
      </c>
      <c r="W33" s="159">
        <v>1556</v>
      </c>
      <c r="X33" s="159">
        <v>70</v>
      </c>
      <c r="Y33" s="160">
        <v>2942</v>
      </c>
      <c r="Z33" s="16">
        <f t="shared" si="1"/>
        <v>2.6474214187371205E-2</v>
      </c>
      <c r="AA33" s="349">
        <f t="shared" si="0"/>
        <v>2516</v>
      </c>
    </row>
    <row r="34" spans="1:27">
      <c r="A34" s="11" t="s">
        <v>26</v>
      </c>
      <c r="B34" s="158">
        <v>737</v>
      </c>
      <c r="C34" s="159">
        <v>1159</v>
      </c>
      <c r="D34" s="159">
        <v>52</v>
      </c>
      <c r="E34" s="160">
        <v>1948</v>
      </c>
      <c r="F34" s="161">
        <v>13</v>
      </c>
      <c r="G34" s="159">
        <v>39</v>
      </c>
      <c r="H34" s="159">
        <v>1</v>
      </c>
      <c r="I34" s="162">
        <v>53</v>
      </c>
      <c r="J34" s="158">
        <v>252</v>
      </c>
      <c r="K34" s="159">
        <v>402</v>
      </c>
      <c r="L34" s="159">
        <v>21</v>
      </c>
      <c r="M34" s="160">
        <v>675</v>
      </c>
      <c r="N34" s="161">
        <v>1305</v>
      </c>
      <c r="O34" s="159">
        <v>1308</v>
      </c>
      <c r="P34" s="159">
        <v>70</v>
      </c>
      <c r="Q34" s="162">
        <v>2683</v>
      </c>
      <c r="R34" s="158">
        <v>8</v>
      </c>
      <c r="S34" s="159">
        <v>7</v>
      </c>
      <c r="T34" s="159">
        <v>1</v>
      </c>
      <c r="U34" s="160">
        <v>16</v>
      </c>
      <c r="V34" s="161">
        <v>2315</v>
      </c>
      <c r="W34" s="159">
        <v>2915</v>
      </c>
      <c r="X34" s="159">
        <v>145</v>
      </c>
      <c r="Y34" s="160">
        <v>5375</v>
      </c>
      <c r="Z34" s="16">
        <f t="shared" si="1"/>
        <v>4.836808336407894E-2</v>
      </c>
      <c r="AA34" s="349">
        <f t="shared" si="0"/>
        <v>2623</v>
      </c>
    </row>
    <row r="35" spans="1:27">
      <c r="A35" s="11" t="s">
        <v>27</v>
      </c>
      <c r="B35" s="158">
        <v>72</v>
      </c>
      <c r="C35" s="159">
        <v>147</v>
      </c>
      <c r="D35" s="159">
        <v>5</v>
      </c>
      <c r="E35" s="160">
        <v>224</v>
      </c>
      <c r="F35" s="161">
        <v>0</v>
      </c>
      <c r="G35" s="159">
        <v>0</v>
      </c>
      <c r="H35" s="159">
        <v>0</v>
      </c>
      <c r="I35" s="162">
        <v>0</v>
      </c>
      <c r="J35" s="158">
        <v>39</v>
      </c>
      <c r="K35" s="159">
        <v>69</v>
      </c>
      <c r="L35" s="159">
        <v>3</v>
      </c>
      <c r="M35" s="160">
        <v>111</v>
      </c>
      <c r="N35" s="161">
        <v>111</v>
      </c>
      <c r="O35" s="159">
        <v>98</v>
      </c>
      <c r="P35" s="159">
        <v>4</v>
      </c>
      <c r="Q35" s="162">
        <v>213</v>
      </c>
      <c r="R35" s="158">
        <v>0</v>
      </c>
      <c r="S35" s="159">
        <v>0</v>
      </c>
      <c r="T35" s="159">
        <v>0</v>
      </c>
      <c r="U35" s="160">
        <v>0</v>
      </c>
      <c r="V35" s="161">
        <v>222</v>
      </c>
      <c r="W35" s="159">
        <v>314</v>
      </c>
      <c r="X35" s="159">
        <v>12</v>
      </c>
      <c r="Y35" s="160">
        <v>548</v>
      </c>
      <c r="Z35" s="16">
        <f t="shared" si="1"/>
        <v>4.931294824840048E-3</v>
      </c>
      <c r="AA35" s="349">
        <f t="shared" si="0"/>
        <v>335</v>
      </c>
    </row>
    <row r="36" spans="1:27">
      <c r="A36" s="11" t="s">
        <v>28</v>
      </c>
      <c r="B36" s="158">
        <v>977</v>
      </c>
      <c r="C36" s="159">
        <v>1163</v>
      </c>
      <c r="D36" s="159">
        <v>42</v>
      </c>
      <c r="E36" s="160">
        <v>2182</v>
      </c>
      <c r="F36" s="161">
        <v>0</v>
      </c>
      <c r="G36" s="159">
        <v>0</v>
      </c>
      <c r="H36" s="159">
        <v>0</v>
      </c>
      <c r="I36" s="162">
        <v>0</v>
      </c>
      <c r="J36" s="158">
        <v>77</v>
      </c>
      <c r="K36" s="159">
        <v>267</v>
      </c>
      <c r="L36" s="159">
        <v>8</v>
      </c>
      <c r="M36" s="160">
        <v>352</v>
      </c>
      <c r="N36" s="161">
        <v>324</v>
      </c>
      <c r="O36" s="159">
        <v>178</v>
      </c>
      <c r="P36" s="159">
        <v>20</v>
      </c>
      <c r="Q36" s="162">
        <v>522</v>
      </c>
      <c r="R36" s="158">
        <v>0</v>
      </c>
      <c r="S36" s="159">
        <v>0</v>
      </c>
      <c r="T36" s="159">
        <v>0</v>
      </c>
      <c r="U36" s="160">
        <v>0</v>
      </c>
      <c r="V36" s="161">
        <v>1378</v>
      </c>
      <c r="W36" s="159">
        <v>1608</v>
      </c>
      <c r="X36" s="159">
        <v>70</v>
      </c>
      <c r="Y36" s="160">
        <v>3056</v>
      </c>
      <c r="Z36" s="16">
        <f t="shared" si="1"/>
        <v>2.7500067490348879E-2</v>
      </c>
      <c r="AA36" s="349">
        <f t="shared" si="0"/>
        <v>2534</v>
      </c>
    </row>
    <row r="37" spans="1:27" ht="16.2" thickBot="1">
      <c r="A37" s="12" t="s">
        <v>29</v>
      </c>
      <c r="B37" s="163">
        <v>2555</v>
      </c>
      <c r="C37" s="164">
        <v>3954</v>
      </c>
      <c r="D37" s="164">
        <v>842</v>
      </c>
      <c r="E37" s="165">
        <v>7351</v>
      </c>
      <c r="F37" s="166">
        <v>27</v>
      </c>
      <c r="G37" s="164">
        <v>56</v>
      </c>
      <c r="H37" s="164">
        <v>1</v>
      </c>
      <c r="I37" s="167">
        <v>84</v>
      </c>
      <c r="J37" s="168">
        <v>594</v>
      </c>
      <c r="K37" s="168">
        <v>798</v>
      </c>
      <c r="L37" s="168">
        <v>88</v>
      </c>
      <c r="M37" s="168">
        <v>1480</v>
      </c>
      <c r="N37" s="166">
        <v>3743</v>
      </c>
      <c r="O37" s="164">
        <v>4107</v>
      </c>
      <c r="P37" s="164">
        <v>525</v>
      </c>
      <c r="Q37" s="167">
        <v>8375</v>
      </c>
      <c r="R37" s="163">
        <v>0</v>
      </c>
      <c r="S37" s="164">
        <v>0</v>
      </c>
      <c r="T37" s="164">
        <v>0</v>
      </c>
      <c r="U37" s="165">
        <v>0</v>
      </c>
      <c r="V37" s="166">
        <v>6919</v>
      </c>
      <c r="W37" s="164">
        <v>8915</v>
      </c>
      <c r="X37" s="164">
        <v>1456</v>
      </c>
      <c r="Y37" s="165">
        <v>17290</v>
      </c>
      <c r="Z37" s="16">
        <f t="shared" si="1"/>
        <v>0.15558775095161392</v>
      </c>
      <c r="AA37" s="349">
        <f t="shared" si="0"/>
        <v>8831</v>
      </c>
    </row>
    <row r="38" spans="1:27">
      <c r="A38" s="169" t="s">
        <v>194</v>
      </c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</row>
    <row r="39" spans="1:27">
      <c r="A39" s="422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</row>
    <row r="40" spans="1:27">
      <c r="A40" s="422"/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</row>
  </sheetData>
  <mergeCells count="15">
    <mergeCell ref="R7:U7"/>
    <mergeCell ref="V7:Y7"/>
    <mergeCell ref="A39:Y39"/>
    <mergeCell ref="A40:Y40"/>
    <mergeCell ref="A7:A8"/>
    <mergeCell ref="B7:E7"/>
    <mergeCell ref="F7:I7"/>
    <mergeCell ref="J7:M7"/>
    <mergeCell ref="N7:Q7"/>
    <mergeCell ref="A6:Z6"/>
    <mergeCell ref="A1:Y1"/>
    <mergeCell ref="A2:Y2"/>
    <mergeCell ref="A3:Y3"/>
    <mergeCell ref="A4:Y4"/>
    <mergeCell ref="A5:Y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>
      <selection activeCell="A21" sqref="A21:XFD21"/>
    </sheetView>
  </sheetViews>
  <sheetFormatPr defaultRowHeight="14.4"/>
  <cols>
    <col min="1" max="1" width="25.6640625" customWidth="1"/>
    <col min="18" max="18" width="10.44140625" bestFit="1" customWidth="1"/>
    <col min="22" max="22" width="12.88671875" bestFit="1" customWidth="1"/>
  </cols>
  <sheetData>
    <row r="1" spans="1:23" ht="18">
      <c r="A1" s="426" t="s">
        <v>166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</row>
    <row r="2" spans="1:23" ht="18">
      <c r="A2" s="426" t="s">
        <v>31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</row>
    <row r="3" spans="1:23" ht="18">
      <c r="A3" s="426" t="s">
        <v>32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</row>
    <row r="4" spans="1:23" ht="18">
      <c r="A4" s="426" t="s">
        <v>167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</row>
    <row r="5" spans="1:23" ht="18">
      <c r="A5" s="426" t="s">
        <v>168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</row>
    <row r="6" spans="1:23" ht="18">
      <c r="A6" s="426" t="s">
        <v>192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</row>
    <row r="7" spans="1:23" ht="15.75" customHeight="1" thickBot="1">
      <c r="A7" s="425" t="s">
        <v>195</v>
      </c>
      <c r="B7" s="425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</row>
    <row r="8" spans="1:23">
      <c r="A8" s="439" t="s">
        <v>0</v>
      </c>
      <c r="B8" s="437" t="s">
        <v>169</v>
      </c>
      <c r="C8" s="438"/>
      <c r="D8" s="438"/>
      <c r="E8" s="438"/>
      <c r="F8" s="438"/>
      <c r="G8" s="438"/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42" t="s">
        <v>170</v>
      </c>
      <c r="U8" s="442"/>
      <c r="V8" s="443"/>
    </row>
    <row r="9" spans="1:23">
      <c r="A9" s="440"/>
      <c r="B9" s="429" t="s">
        <v>171</v>
      </c>
      <c r="C9" s="430"/>
      <c r="D9" s="431" t="s">
        <v>172</v>
      </c>
      <c r="E9" s="432"/>
      <c r="F9" s="433" t="s">
        <v>173</v>
      </c>
      <c r="G9" s="433"/>
      <c r="H9" s="434" t="s">
        <v>174</v>
      </c>
      <c r="I9" s="434"/>
      <c r="J9" s="433" t="s">
        <v>175</v>
      </c>
      <c r="K9" s="433"/>
      <c r="L9" s="433" t="s">
        <v>176</v>
      </c>
      <c r="M9" s="433"/>
      <c r="N9" s="433" t="s">
        <v>177</v>
      </c>
      <c r="O9" s="433"/>
      <c r="P9" s="435" t="s">
        <v>178</v>
      </c>
      <c r="Q9" s="436"/>
      <c r="R9" s="143" t="s">
        <v>30</v>
      </c>
      <c r="S9" s="132" t="s">
        <v>0</v>
      </c>
      <c r="T9" s="444"/>
      <c r="U9" s="445"/>
      <c r="V9" s="446"/>
    </row>
    <row r="10" spans="1:23">
      <c r="A10" s="441"/>
      <c r="B10" s="141" t="s">
        <v>34</v>
      </c>
      <c r="C10" s="145" t="s">
        <v>33</v>
      </c>
      <c r="D10" s="146" t="s">
        <v>34</v>
      </c>
      <c r="E10" s="145" t="s">
        <v>33</v>
      </c>
      <c r="F10" s="147" t="s">
        <v>34</v>
      </c>
      <c r="G10" s="145" t="s">
        <v>33</v>
      </c>
      <c r="H10" s="147" t="s">
        <v>34</v>
      </c>
      <c r="I10" s="142" t="s">
        <v>33</v>
      </c>
      <c r="J10" s="141" t="s">
        <v>34</v>
      </c>
      <c r="K10" s="142" t="s">
        <v>33</v>
      </c>
      <c r="L10" s="141" t="s">
        <v>34</v>
      </c>
      <c r="M10" s="142" t="s">
        <v>33</v>
      </c>
      <c r="N10" s="141" t="s">
        <v>34</v>
      </c>
      <c r="O10" s="142" t="s">
        <v>33</v>
      </c>
      <c r="P10" s="141" t="s">
        <v>34</v>
      </c>
      <c r="Q10" s="144" t="s">
        <v>33</v>
      </c>
      <c r="R10" s="143" t="s">
        <v>179</v>
      </c>
      <c r="S10" s="132" t="s">
        <v>30</v>
      </c>
      <c r="T10" s="138" t="s">
        <v>180</v>
      </c>
      <c r="U10" s="136" t="s">
        <v>181</v>
      </c>
      <c r="V10" s="137" t="s">
        <v>182</v>
      </c>
    </row>
    <row r="11" spans="1:23">
      <c r="A11" s="139" t="s">
        <v>1</v>
      </c>
      <c r="B11" s="148">
        <v>104</v>
      </c>
      <c r="C11" s="152">
        <v>88</v>
      </c>
      <c r="D11" s="148">
        <v>188</v>
      </c>
      <c r="E11" s="150">
        <v>128</v>
      </c>
      <c r="F11" s="151">
        <v>20</v>
      </c>
      <c r="G11" s="152">
        <v>11</v>
      </c>
      <c r="H11" s="148">
        <v>1292</v>
      </c>
      <c r="I11" s="150">
        <v>463</v>
      </c>
      <c r="J11" s="151">
        <v>1747</v>
      </c>
      <c r="K11" s="152">
        <v>913</v>
      </c>
      <c r="L11" s="148">
        <v>3346</v>
      </c>
      <c r="M11" s="150">
        <v>1701</v>
      </c>
      <c r="N11" s="151">
        <v>17</v>
      </c>
      <c r="O11" s="152">
        <v>10</v>
      </c>
      <c r="P11" s="148">
        <v>231</v>
      </c>
      <c r="Q11" s="150">
        <v>103</v>
      </c>
      <c r="R11" s="171">
        <v>258</v>
      </c>
      <c r="S11" s="172">
        <v>10620</v>
      </c>
      <c r="T11" s="151">
        <v>441</v>
      </c>
      <c r="U11" s="149">
        <v>436</v>
      </c>
      <c r="V11" s="150">
        <v>4591</v>
      </c>
    </row>
    <row r="12" spans="1:23">
      <c r="A12" s="135" t="s">
        <v>2</v>
      </c>
      <c r="B12" s="153">
        <v>1</v>
      </c>
      <c r="C12" s="157">
        <v>1</v>
      </c>
      <c r="D12" s="153">
        <v>7</v>
      </c>
      <c r="E12" s="155">
        <v>2</v>
      </c>
      <c r="F12" s="156">
        <v>1</v>
      </c>
      <c r="G12" s="157">
        <v>0</v>
      </c>
      <c r="H12" s="153">
        <v>48</v>
      </c>
      <c r="I12" s="155">
        <v>23</v>
      </c>
      <c r="J12" s="156">
        <v>54</v>
      </c>
      <c r="K12" s="157">
        <v>37</v>
      </c>
      <c r="L12" s="153">
        <v>267</v>
      </c>
      <c r="M12" s="155">
        <v>184</v>
      </c>
      <c r="N12" s="156">
        <v>0</v>
      </c>
      <c r="O12" s="157">
        <v>0</v>
      </c>
      <c r="P12" s="153">
        <v>13</v>
      </c>
      <c r="Q12" s="155">
        <v>18</v>
      </c>
      <c r="R12" s="173">
        <v>4</v>
      </c>
      <c r="S12" s="174">
        <v>660</v>
      </c>
      <c r="T12" s="156">
        <v>38</v>
      </c>
      <c r="U12" s="154">
        <v>14</v>
      </c>
      <c r="V12" s="155">
        <v>324</v>
      </c>
    </row>
    <row r="13" spans="1:23">
      <c r="A13" s="133" t="s">
        <v>3</v>
      </c>
      <c r="B13" s="158">
        <v>11</v>
      </c>
      <c r="C13" s="162">
        <v>15</v>
      </c>
      <c r="D13" s="158">
        <v>12</v>
      </c>
      <c r="E13" s="160">
        <v>10</v>
      </c>
      <c r="F13" s="161">
        <v>0</v>
      </c>
      <c r="G13" s="162">
        <v>0</v>
      </c>
      <c r="H13" s="158">
        <v>133</v>
      </c>
      <c r="I13" s="160">
        <v>64</v>
      </c>
      <c r="J13" s="161">
        <v>136</v>
      </c>
      <c r="K13" s="162">
        <v>94</v>
      </c>
      <c r="L13" s="158">
        <v>80</v>
      </c>
      <c r="M13" s="160">
        <v>52</v>
      </c>
      <c r="N13" s="161">
        <v>0</v>
      </c>
      <c r="O13" s="162">
        <v>2</v>
      </c>
      <c r="P13" s="158">
        <v>17</v>
      </c>
      <c r="Q13" s="160">
        <v>6</v>
      </c>
      <c r="R13" s="175">
        <v>38</v>
      </c>
      <c r="S13" s="176">
        <v>670</v>
      </c>
      <c r="T13" s="161">
        <v>16</v>
      </c>
      <c r="U13" s="159">
        <v>65</v>
      </c>
      <c r="V13" s="160">
        <v>335</v>
      </c>
    </row>
    <row r="14" spans="1:23">
      <c r="A14" s="133" t="s">
        <v>4</v>
      </c>
      <c r="B14" s="158">
        <v>3</v>
      </c>
      <c r="C14" s="162">
        <v>2</v>
      </c>
      <c r="D14" s="158">
        <v>2</v>
      </c>
      <c r="E14" s="160">
        <v>1</v>
      </c>
      <c r="F14" s="161">
        <v>0</v>
      </c>
      <c r="G14" s="162">
        <v>0</v>
      </c>
      <c r="H14" s="158">
        <v>14</v>
      </c>
      <c r="I14" s="160">
        <v>3</v>
      </c>
      <c r="J14" s="161">
        <v>16</v>
      </c>
      <c r="K14" s="162">
        <v>6</v>
      </c>
      <c r="L14" s="158">
        <v>88</v>
      </c>
      <c r="M14" s="160">
        <v>40</v>
      </c>
      <c r="N14" s="161">
        <v>0</v>
      </c>
      <c r="O14" s="162">
        <v>0</v>
      </c>
      <c r="P14" s="158">
        <v>5</v>
      </c>
      <c r="Q14" s="160">
        <v>6</v>
      </c>
      <c r="R14" s="175">
        <v>1</v>
      </c>
      <c r="S14" s="176">
        <v>187</v>
      </c>
      <c r="T14" s="161">
        <v>11</v>
      </c>
      <c r="U14" s="159">
        <v>0</v>
      </c>
      <c r="V14" s="160">
        <v>106</v>
      </c>
    </row>
    <row r="15" spans="1:23">
      <c r="A15" s="133" t="s">
        <v>5</v>
      </c>
      <c r="B15" s="158">
        <v>1</v>
      </c>
      <c r="C15" s="162">
        <v>1</v>
      </c>
      <c r="D15" s="158">
        <v>0</v>
      </c>
      <c r="E15" s="160">
        <v>1</v>
      </c>
      <c r="F15" s="161">
        <v>0</v>
      </c>
      <c r="G15" s="162">
        <v>0</v>
      </c>
      <c r="H15" s="158">
        <v>8</v>
      </c>
      <c r="I15" s="160">
        <v>5</v>
      </c>
      <c r="J15" s="161">
        <v>2</v>
      </c>
      <c r="K15" s="162">
        <v>1</v>
      </c>
      <c r="L15" s="158">
        <v>51</v>
      </c>
      <c r="M15" s="160">
        <v>16</v>
      </c>
      <c r="N15" s="161">
        <v>0</v>
      </c>
      <c r="O15" s="162">
        <v>0</v>
      </c>
      <c r="P15" s="158">
        <v>0</v>
      </c>
      <c r="Q15" s="160">
        <v>0</v>
      </c>
      <c r="R15" s="175">
        <v>1</v>
      </c>
      <c r="S15" s="176">
        <v>87</v>
      </c>
      <c r="T15" s="161">
        <v>0</v>
      </c>
      <c r="U15" s="159">
        <v>0</v>
      </c>
      <c r="V15" s="160">
        <v>33</v>
      </c>
    </row>
    <row r="16" spans="1:23">
      <c r="A16" s="133" t="s">
        <v>6</v>
      </c>
      <c r="B16" s="158">
        <v>1</v>
      </c>
      <c r="C16" s="162">
        <v>0</v>
      </c>
      <c r="D16" s="158">
        <v>5</v>
      </c>
      <c r="E16" s="160">
        <v>4</v>
      </c>
      <c r="F16" s="161">
        <v>0</v>
      </c>
      <c r="G16" s="162">
        <v>2</v>
      </c>
      <c r="H16" s="158">
        <v>32</v>
      </c>
      <c r="I16" s="160">
        <v>16</v>
      </c>
      <c r="J16" s="161">
        <v>66</v>
      </c>
      <c r="K16" s="162">
        <v>24</v>
      </c>
      <c r="L16" s="158">
        <v>217</v>
      </c>
      <c r="M16" s="160">
        <v>109</v>
      </c>
      <c r="N16" s="161">
        <v>0</v>
      </c>
      <c r="O16" s="162">
        <v>0</v>
      </c>
      <c r="P16" s="158">
        <v>8</v>
      </c>
      <c r="Q16" s="160">
        <v>6</v>
      </c>
      <c r="R16" s="175">
        <v>33</v>
      </c>
      <c r="S16" s="176">
        <v>523</v>
      </c>
      <c r="T16" s="161">
        <v>15</v>
      </c>
      <c r="U16" s="159">
        <v>75</v>
      </c>
      <c r="V16" s="160">
        <v>207</v>
      </c>
    </row>
    <row r="17" spans="1:24">
      <c r="A17" s="140" t="s">
        <v>7</v>
      </c>
      <c r="B17" s="158">
        <v>5</v>
      </c>
      <c r="C17" s="162">
        <v>2</v>
      </c>
      <c r="D17" s="158">
        <v>2</v>
      </c>
      <c r="E17" s="160">
        <v>4</v>
      </c>
      <c r="F17" s="161">
        <v>1</v>
      </c>
      <c r="G17" s="162">
        <v>1</v>
      </c>
      <c r="H17" s="158">
        <v>36</v>
      </c>
      <c r="I17" s="160">
        <v>14</v>
      </c>
      <c r="J17" s="161">
        <v>75</v>
      </c>
      <c r="K17" s="162">
        <v>16</v>
      </c>
      <c r="L17" s="158">
        <v>154</v>
      </c>
      <c r="M17" s="160">
        <v>43</v>
      </c>
      <c r="N17" s="161">
        <v>1</v>
      </c>
      <c r="O17" s="162">
        <v>0</v>
      </c>
      <c r="P17" s="158">
        <v>6</v>
      </c>
      <c r="Q17" s="160">
        <v>2</v>
      </c>
      <c r="R17" s="175">
        <v>9</v>
      </c>
      <c r="S17" s="176">
        <v>371</v>
      </c>
      <c r="T17" s="161">
        <v>11</v>
      </c>
      <c r="U17" s="159">
        <v>1</v>
      </c>
      <c r="V17" s="160">
        <v>152</v>
      </c>
    </row>
    <row r="18" spans="1:24">
      <c r="A18" s="133" t="s">
        <v>8</v>
      </c>
      <c r="B18" s="158">
        <v>8</v>
      </c>
      <c r="C18" s="162">
        <v>2</v>
      </c>
      <c r="D18" s="158">
        <v>29</v>
      </c>
      <c r="E18" s="160">
        <v>23</v>
      </c>
      <c r="F18" s="161">
        <v>0</v>
      </c>
      <c r="G18" s="162">
        <v>0</v>
      </c>
      <c r="H18" s="158">
        <v>226</v>
      </c>
      <c r="I18" s="160">
        <v>60</v>
      </c>
      <c r="J18" s="161">
        <v>75</v>
      </c>
      <c r="K18" s="162">
        <v>47</v>
      </c>
      <c r="L18" s="158">
        <v>368</v>
      </c>
      <c r="M18" s="160">
        <v>185</v>
      </c>
      <c r="N18" s="161">
        <v>3</v>
      </c>
      <c r="O18" s="162">
        <v>2</v>
      </c>
      <c r="P18" s="158">
        <v>52</v>
      </c>
      <c r="Q18" s="160">
        <v>17</v>
      </c>
      <c r="R18" s="175">
        <v>15</v>
      </c>
      <c r="S18" s="176">
        <v>1112</v>
      </c>
      <c r="T18" s="161">
        <v>51</v>
      </c>
      <c r="U18" s="159">
        <v>5</v>
      </c>
      <c r="V18" s="160">
        <v>443</v>
      </c>
    </row>
    <row r="19" spans="1:24">
      <c r="A19" s="133" t="s">
        <v>9</v>
      </c>
      <c r="B19" s="158">
        <v>0</v>
      </c>
      <c r="C19" s="162">
        <v>0</v>
      </c>
      <c r="D19" s="158">
        <v>2</v>
      </c>
      <c r="E19" s="160">
        <v>0</v>
      </c>
      <c r="F19" s="161">
        <v>0</v>
      </c>
      <c r="G19" s="162">
        <v>1</v>
      </c>
      <c r="H19" s="158">
        <v>2</v>
      </c>
      <c r="I19" s="160">
        <v>0</v>
      </c>
      <c r="J19" s="161">
        <v>1</v>
      </c>
      <c r="K19" s="162">
        <v>2</v>
      </c>
      <c r="L19" s="158">
        <v>12</v>
      </c>
      <c r="M19" s="160">
        <v>5</v>
      </c>
      <c r="N19" s="161">
        <v>0</v>
      </c>
      <c r="O19" s="162">
        <v>0</v>
      </c>
      <c r="P19" s="158">
        <v>1</v>
      </c>
      <c r="Q19" s="160">
        <v>1</v>
      </c>
      <c r="R19" s="175">
        <v>0</v>
      </c>
      <c r="S19" s="176">
        <v>27</v>
      </c>
      <c r="T19" s="161">
        <v>0</v>
      </c>
      <c r="U19" s="159">
        <v>3</v>
      </c>
      <c r="V19" s="160">
        <v>10</v>
      </c>
      <c r="W19" s="131"/>
      <c r="X19" s="100"/>
    </row>
    <row r="20" spans="1:24">
      <c r="A20" s="133" t="s">
        <v>10</v>
      </c>
      <c r="B20" s="158">
        <v>0</v>
      </c>
      <c r="C20" s="162">
        <v>0</v>
      </c>
      <c r="D20" s="158">
        <v>1</v>
      </c>
      <c r="E20" s="160">
        <v>1</v>
      </c>
      <c r="F20" s="161">
        <v>0</v>
      </c>
      <c r="G20" s="162">
        <v>1</v>
      </c>
      <c r="H20" s="158">
        <v>7</v>
      </c>
      <c r="I20" s="160">
        <v>1</v>
      </c>
      <c r="J20" s="161">
        <v>5</v>
      </c>
      <c r="K20" s="162">
        <v>1</v>
      </c>
      <c r="L20" s="158">
        <v>38</v>
      </c>
      <c r="M20" s="160">
        <v>19</v>
      </c>
      <c r="N20" s="161">
        <v>0</v>
      </c>
      <c r="O20" s="162">
        <v>0</v>
      </c>
      <c r="P20" s="158">
        <v>4</v>
      </c>
      <c r="Q20" s="160">
        <v>1</v>
      </c>
      <c r="R20" s="175">
        <v>0</v>
      </c>
      <c r="S20" s="176">
        <v>79</v>
      </c>
      <c r="T20" s="161">
        <v>2</v>
      </c>
      <c r="U20" s="159">
        <v>1</v>
      </c>
      <c r="V20" s="160">
        <v>24</v>
      </c>
    </row>
    <row r="21" spans="1:24" s="103" customFormat="1">
      <c r="A21" s="354" t="s">
        <v>421</v>
      </c>
      <c r="B21" s="158">
        <v>0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  <c r="M21" s="158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</row>
    <row r="22" spans="1:24">
      <c r="A22" s="133" t="s">
        <v>12</v>
      </c>
      <c r="B22" s="158">
        <v>5</v>
      </c>
      <c r="C22" s="162">
        <v>4</v>
      </c>
      <c r="D22" s="158">
        <v>4</v>
      </c>
      <c r="E22" s="160">
        <v>5</v>
      </c>
      <c r="F22" s="161">
        <v>2</v>
      </c>
      <c r="G22" s="162">
        <v>0</v>
      </c>
      <c r="H22" s="158">
        <v>82</v>
      </c>
      <c r="I22" s="160">
        <v>30</v>
      </c>
      <c r="J22" s="161">
        <v>134</v>
      </c>
      <c r="K22" s="162">
        <v>37</v>
      </c>
      <c r="L22" s="158">
        <v>239</v>
      </c>
      <c r="M22" s="160">
        <v>131</v>
      </c>
      <c r="N22" s="161">
        <v>2</v>
      </c>
      <c r="O22" s="162">
        <v>0</v>
      </c>
      <c r="P22" s="158">
        <v>8</v>
      </c>
      <c r="Q22" s="160">
        <v>3</v>
      </c>
      <c r="R22" s="175">
        <v>26</v>
      </c>
      <c r="S22" s="176">
        <v>712</v>
      </c>
      <c r="T22" s="161">
        <v>20</v>
      </c>
      <c r="U22" s="159">
        <v>9</v>
      </c>
      <c r="V22" s="160">
        <v>335</v>
      </c>
    </row>
    <row r="23" spans="1:24">
      <c r="A23" s="140" t="s">
        <v>183</v>
      </c>
      <c r="B23" s="158">
        <v>0</v>
      </c>
      <c r="C23" s="162">
        <v>0</v>
      </c>
      <c r="D23" s="158">
        <v>1</v>
      </c>
      <c r="E23" s="160">
        <v>0</v>
      </c>
      <c r="F23" s="161">
        <v>0</v>
      </c>
      <c r="G23" s="162">
        <v>0</v>
      </c>
      <c r="H23" s="158">
        <v>5</v>
      </c>
      <c r="I23" s="160">
        <v>7</v>
      </c>
      <c r="J23" s="161">
        <v>4</v>
      </c>
      <c r="K23" s="162">
        <v>2</v>
      </c>
      <c r="L23" s="158">
        <v>28</v>
      </c>
      <c r="M23" s="160">
        <v>15</v>
      </c>
      <c r="N23" s="161">
        <v>0</v>
      </c>
      <c r="O23" s="162">
        <v>0</v>
      </c>
      <c r="P23" s="158">
        <v>0</v>
      </c>
      <c r="Q23" s="160">
        <v>0</v>
      </c>
      <c r="R23" s="175">
        <v>0</v>
      </c>
      <c r="S23" s="176">
        <v>62</v>
      </c>
      <c r="T23" s="161">
        <v>2</v>
      </c>
      <c r="U23" s="159">
        <v>0</v>
      </c>
      <c r="V23" s="160">
        <v>26</v>
      </c>
    </row>
    <row r="24" spans="1:24">
      <c r="A24" s="133" t="s">
        <v>14</v>
      </c>
      <c r="B24" s="158">
        <v>0</v>
      </c>
      <c r="C24" s="162">
        <v>0</v>
      </c>
      <c r="D24" s="158">
        <v>4</v>
      </c>
      <c r="E24" s="160">
        <v>1</v>
      </c>
      <c r="F24" s="161">
        <v>0</v>
      </c>
      <c r="G24" s="162">
        <v>0</v>
      </c>
      <c r="H24" s="158">
        <v>5</v>
      </c>
      <c r="I24" s="160">
        <v>1</v>
      </c>
      <c r="J24" s="161">
        <v>10</v>
      </c>
      <c r="K24" s="162">
        <v>3</v>
      </c>
      <c r="L24" s="158">
        <v>36</v>
      </c>
      <c r="M24" s="160">
        <v>5</v>
      </c>
      <c r="N24" s="161">
        <v>2</v>
      </c>
      <c r="O24" s="162">
        <v>0</v>
      </c>
      <c r="P24" s="158">
        <v>1</v>
      </c>
      <c r="Q24" s="160">
        <v>2</v>
      </c>
      <c r="R24" s="175">
        <v>0</v>
      </c>
      <c r="S24" s="176">
        <v>70</v>
      </c>
      <c r="T24" s="161">
        <v>4</v>
      </c>
      <c r="U24" s="159">
        <v>4</v>
      </c>
      <c r="V24" s="160">
        <v>33</v>
      </c>
    </row>
    <row r="25" spans="1:24">
      <c r="A25" s="133" t="s">
        <v>15</v>
      </c>
      <c r="B25" s="158">
        <v>2</v>
      </c>
      <c r="C25" s="162">
        <v>1</v>
      </c>
      <c r="D25" s="158">
        <v>8</v>
      </c>
      <c r="E25" s="160">
        <v>3</v>
      </c>
      <c r="F25" s="161">
        <v>1</v>
      </c>
      <c r="G25" s="162">
        <v>0</v>
      </c>
      <c r="H25" s="158">
        <v>23</v>
      </c>
      <c r="I25" s="160">
        <v>5</v>
      </c>
      <c r="J25" s="161">
        <v>32</v>
      </c>
      <c r="K25" s="162">
        <v>10</v>
      </c>
      <c r="L25" s="158">
        <v>133</v>
      </c>
      <c r="M25" s="160">
        <v>43</v>
      </c>
      <c r="N25" s="161">
        <v>0</v>
      </c>
      <c r="O25" s="162">
        <v>0</v>
      </c>
      <c r="P25" s="158">
        <v>6</v>
      </c>
      <c r="Q25" s="160">
        <v>1</v>
      </c>
      <c r="R25" s="175">
        <v>11</v>
      </c>
      <c r="S25" s="176">
        <v>279</v>
      </c>
      <c r="T25" s="161">
        <v>11</v>
      </c>
      <c r="U25" s="159">
        <v>7</v>
      </c>
      <c r="V25" s="160">
        <v>98</v>
      </c>
    </row>
    <row r="26" spans="1:24">
      <c r="A26" s="133" t="s">
        <v>16</v>
      </c>
      <c r="B26" s="158">
        <v>35</v>
      </c>
      <c r="C26" s="162">
        <v>43</v>
      </c>
      <c r="D26" s="158">
        <v>11</v>
      </c>
      <c r="E26" s="160">
        <v>8</v>
      </c>
      <c r="F26" s="161">
        <v>0</v>
      </c>
      <c r="G26" s="162">
        <v>1</v>
      </c>
      <c r="H26" s="158">
        <v>183</v>
      </c>
      <c r="I26" s="160">
        <v>76</v>
      </c>
      <c r="J26" s="161">
        <v>562</v>
      </c>
      <c r="K26" s="162">
        <v>359</v>
      </c>
      <c r="L26" s="158">
        <v>50</v>
      </c>
      <c r="M26" s="160">
        <v>29</v>
      </c>
      <c r="N26" s="161">
        <v>0</v>
      </c>
      <c r="O26" s="162">
        <v>0</v>
      </c>
      <c r="P26" s="158">
        <v>9</v>
      </c>
      <c r="Q26" s="160">
        <v>4</v>
      </c>
      <c r="R26" s="175">
        <v>16</v>
      </c>
      <c r="S26" s="176">
        <v>1386</v>
      </c>
      <c r="T26" s="161">
        <v>60</v>
      </c>
      <c r="U26" s="159">
        <v>105</v>
      </c>
      <c r="V26" s="160">
        <v>564</v>
      </c>
    </row>
    <row r="27" spans="1:24">
      <c r="A27" s="133" t="s">
        <v>17</v>
      </c>
      <c r="B27" s="158">
        <v>0</v>
      </c>
      <c r="C27" s="162">
        <v>0</v>
      </c>
      <c r="D27" s="158">
        <v>0</v>
      </c>
      <c r="E27" s="160">
        <v>0</v>
      </c>
      <c r="F27" s="161">
        <v>0</v>
      </c>
      <c r="G27" s="162">
        <v>0</v>
      </c>
      <c r="H27" s="158">
        <v>5</v>
      </c>
      <c r="I27" s="160">
        <v>0</v>
      </c>
      <c r="J27" s="161">
        <v>0</v>
      </c>
      <c r="K27" s="162">
        <v>1</v>
      </c>
      <c r="L27" s="158">
        <v>37</v>
      </c>
      <c r="M27" s="160">
        <v>1</v>
      </c>
      <c r="N27" s="161">
        <v>0</v>
      </c>
      <c r="O27" s="162">
        <v>0</v>
      </c>
      <c r="P27" s="158">
        <v>1</v>
      </c>
      <c r="Q27" s="160">
        <v>0</v>
      </c>
      <c r="R27" s="175">
        <v>0</v>
      </c>
      <c r="S27" s="176">
        <v>45</v>
      </c>
      <c r="T27" s="161">
        <v>0</v>
      </c>
      <c r="U27" s="159">
        <v>0</v>
      </c>
      <c r="V27" s="160">
        <v>18</v>
      </c>
    </row>
    <row r="28" spans="1:24">
      <c r="A28" s="133" t="s">
        <v>18</v>
      </c>
      <c r="B28" s="158">
        <v>0</v>
      </c>
      <c r="C28" s="162">
        <v>0</v>
      </c>
      <c r="D28" s="158">
        <v>5</v>
      </c>
      <c r="E28" s="160">
        <v>0</v>
      </c>
      <c r="F28" s="161">
        <v>0</v>
      </c>
      <c r="G28" s="162">
        <v>1</v>
      </c>
      <c r="H28" s="158">
        <v>6</v>
      </c>
      <c r="I28" s="160">
        <v>3</v>
      </c>
      <c r="J28" s="161">
        <v>13</v>
      </c>
      <c r="K28" s="162">
        <v>1</v>
      </c>
      <c r="L28" s="158">
        <v>70</v>
      </c>
      <c r="M28" s="160">
        <v>22</v>
      </c>
      <c r="N28" s="161">
        <v>0</v>
      </c>
      <c r="O28" s="162">
        <v>0</v>
      </c>
      <c r="P28" s="158">
        <v>4</v>
      </c>
      <c r="Q28" s="160">
        <v>2</v>
      </c>
      <c r="R28" s="175">
        <v>3</v>
      </c>
      <c r="S28" s="176">
        <v>130</v>
      </c>
      <c r="T28" s="161">
        <v>7</v>
      </c>
      <c r="U28" s="159">
        <v>1</v>
      </c>
      <c r="V28" s="160">
        <v>53</v>
      </c>
    </row>
    <row r="29" spans="1:24">
      <c r="A29" s="133" t="s">
        <v>19</v>
      </c>
      <c r="B29" s="158">
        <v>2</v>
      </c>
      <c r="C29" s="162">
        <v>0</v>
      </c>
      <c r="D29" s="158">
        <v>3</v>
      </c>
      <c r="E29" s="160">
        <v>4</v>
      </c>
      <c r="F29" s="161">
        <v>1</v>
      </c>
      <c r="G29" s="162">
        <v>1</v>
      </c>
      <c r="H29" s="158">
        <v>105</v>
      </c>
      <c r="I29" s="160">
        <v>22</v>
      </c>
      <c r="J29" s="161">
        <v>64</v>
      </c>
      <c r="K29" s="162">
        <v>32</v>
      </c>
      <c r="L29" s="158">
        <v>104</v>
      </c>
      <c r="M29" s="160">
        <v>56</v>
      </c>
      <c r="N29" s="161">
        <v>1</v>
      </c>
      <c r="O29" s="162">
        <v>0</v>
      </c>
      <c r="P29" s="158">
        <v>5</v>
      </c>
      <c r="Q29" s="160">
        <v>1</v>
      </c>
      <c r="R29" s="175">
        <v>12</v>
      </c>
      <c r="S29" s="176">
        <v>413</v>
      </c>
      <c r="T29" s="161">
        <v>16</v>
      </c>
      <c r="U29" s="159">
        <v>29</v>
      </c>
      <c r="V29" s="160">
        <v>216</v>
      </c>
    </row>
    <row r="30" spans="1:24">
      <c r="A30" s="140" t="s">
        <v>20</v>
      </c>
      <c r="B30" s="158">
        <v>0</v>
      </c>
      <c r="C30" s="162">
        <v>0</v>
      </c>
      <c r="D30" s="158">
        <v>1</v>
      </c>
      <c r="E30" s="160">
        <v>1</v>
      </c>
      <c r="F30" s="161">
        <v>1</v>
      </c>
      <c r="G30" s="162">
        <v>0</v>
      </c>
      <c r="H30" s="158">
        <v>10</v>
      </c>
      <c r="I30" s="160">
        <v>1</v>
      </c>
      <c r="J30" s="161">
        <v>27</v>
      </c>
      <c r="K30" s="162">
        <v>11</v>
      </c>
      <c r="L30" s="158">
        <v>81</v>
      </c>
      <c r="M30" s="160">
        <v>39</v>
      </c>
      <c r="N30" s="161">
        <v>2</v>
      </c>
      <c r="O30" s="162">
        <v>0</v>
      </c>
      <c r="P30" s="158">
        <v>6</v>
      </c>
      <c r="Q30" s="160">
        <v>2</v>
      </c>
      <c r="R30" s="175">
        <v>4</v>
      </c>
      <c r="S30" s="176">
        <v>186</v>
      </c>
      <c r="T30" s="161">
        <v>16</v>
      </c>
      <c r="U30" s="159">
        <v>0</v>
      </c>
      <c r="V30" s="160">
        <v>90</v>
      </c>
    </row>
    <row r="31" spans="1:24">
      <c r="A31" s="133" t="s">
        <v>21</v>
      </c>
      <c r="B31" s="158">
        <v>4</v>
      </c>
      <c r="C31" s="162">
        <v>1</v>
      </c>
      <c r="D31" s="158">
        <v>6</v>
      </c>
      <c r="E31" s="160">
        <v>2</v>
      </c>
      <c r="F31" s="161">
        <v>1</v>
      </c>
      <c r="G31" s="162">
        <v>0</v>
      </c>
      <c r="H31" s="158">
        <v>28</v>
      </c>
      <c r="I31" s="160">
        <v>10</v>
      </c>
      <c r="J31" s="161">
        <v>8</v>
      </c>
      <c r="K31" s="162">
        <v>3</v>
      </c>
      <c r="L31" s="158">
        <v>100</v>
      </c>
      <c r="M31" s="160">
        <v>64</v>
      </c>
      <c r="N31" s="161">
        <v>1</v>
      </c>
      <c r="O31" s="162">
        <v>1</v>
      </c>
      <c r="P31" s="158">
        <v>16</v>
      </c>
      <c r="Q31" s="160">
        <v>4</v>
      </c>
      <c r="R31" s="175">
        <v>0</v>
      </c>
      <c r="S31" s="176">
        <v>249</v>
      </c>
      <c r="T31" s="161">
        <v>11</v>
      </c>
      <c r="U31" s="159">
        <v>0</v>
      </c>
      <c r="V31" s="160">
        <v>110</v>
      </c>
    </row>
    <row r="32" spans="1:24">
      <c r="A32" s="133" t="s">
        <v>22</v>
      </c>
      <c r="B32" s="158">
        <v>1</v>
      </c>
      <c r="C32" s="162">
        <v>1</v>
      </c>
      <c r="D32" s="158">
        <v>2</v>
      </c>
      <c r="E32" s="160">
        <v>7</v>
      </c>
      <c r="F32" s="161">
        <v>4</v>
      </c>
      <c r="G32" s="162">
        <v>0</v>
      </c>
      <c r="H32" s="158">
        <v>49</v>
      </c>
      <c r="I32" s="160">
        <v>12</v>
      </c>
      <c r="J32" s="161">
        <v>66</v>
      </c>
      <c r="K32" s="162">
        <v>25</v>
      </c>
      <c r="L32" s="158">
        <v>181</v>
      </c>
      <c r="M32" s="160">
        <v>74</v>
      </c>
      <c r="N32" s="161">
        <v>0</v>
      </c>
      <c r="O32" s="162">
        <v>0</v>
      </c>
      <c r="P32" s="158">
        <v>6</v>
      </c>
      <c r="Q32" s="160">
        <v>6</v>
      </c>
      <c r="R32" s="175">
        <v>5</v>
      </c>
      <c r="S32" s="176">
        <v>439</v>
      </c>
      <c r="T32" s="161">
        <v>12</v>
      </c>
      <c r="U32" s="159">
        <v>6</v>
      </c>
      <c r="V32" s="160">
        <v>153</v>
      </c>
    </row>
    <row r="33" spans="1:22">
      <c r="A33" s="140" t="s">
        <v>23</v>
      </c>
      <c r="B33" s="158">
        <v>0</v>
      </c>
      <c r="C33" s="162">
        <v>0</v>
      </c>
      <c r="D33" s="158">
        <v>4</v>
      </c>
      <c r="E33" s="160">
        <v>2</v>
      </c>
      <c r="F33" s="161">
        <v>1</v>
      </c>
      <c r="G33" s="162">
        <v>0</v>
      </c>
      <c r="H33" s="158">
        <v>7</v>
      </c>
      <c r="I33" s="160">
        <v>0</v>
      </c>
      <c r="J33" s="161">
        <v>5</v>
      </c>
      <c r="K33" s="162">
        <v>3</v>
      </c>
      <c r="L33" s="158">
        <v>85</v>
      </c>
      <c r="M33" s="160">
        <v>19</v>
      </c>
      <c r="N33" s="161">
        <v>1</v>
      </c>
      <c r="O33" s="162">
        <v>0</v>
      </c>
      <c r="P33" s="158">
        <v>4</v>
      </c>
      <c r="Q33" s="160">
        <v>0</v>
      </c>
      <c r="R33" s="175">
        <v>5</v>
      </c>
      <c r="S33" s="176">
        <v>136</v>
      </c>
      <c r="T33" s="161">
        <v>7</v>
      </c>
      <c r="U33" s="159">
        <v>1</v>
      </c>
      <c r="V33" s="160">
        <v>51</v>
      </c>
    </row>
    <row r="34" spans="1:22">
      <c r="A34" s="133" t="s">
        <v>24</v>
      </c>
      <c r="B34" s="158">
        <v>6</v>
      </c>
      <c r="C34" s="162">
        <v>0</v>
      </c>
      <c r="D34" s="158">
        <v>27</v>
      </c>
      <c r="E34" s="160">
        <v>18</v>
      </c>
      <c r="F34" s="161">
        <v>3</v>
      </c>
      <c r="G34" s="162">
        <v>0</v>
      </c>
      <c r="H34" s="158">
        <v>95</v>
      </c>
      <c r="I34" s="160">
        <v>34</v>
      </c>
      <c r="J34" s="161">
        <v>116</v>
      </c>
      <c r="K34" s="162">
        <v>52</v>
      </c>
      <c r="L34" s="158">
        <v>483</v>
      </c>
      <c r="M34" s="160">
        <v>259</v>
      </c>
      <c r="N34" s="161">
        <v>2</v>
      </c>
      <c r="O34" s="162">
        <v>0</v>
      </c>
      <c r="P34" s="158">
        <v>30</v>
      </c>
      <c r="Q34" s="160">
        <v>10</v>
      </c>
      <c r="R34" s="175">
        <v>43</v>
      </c>
      <c r="S34" s="176">
        <v>1178</v>
      </c>
      <c r="T34" s="161">
        <v>83</v>
      </c>
      <c r="U34" s="159">
        <v>23</v>
      </c>
      <c r="V34" s="160">
        <v>565</v>
      </c>
    </row>
    <row r="35" spans="1:22">
      <c r="A35" s="133" t="s">
        <v>25</v>
      </c>
      <c r="B35" s="158">
        <v>1</v>
      </c>
      <c r="C35" s="162">
        <v>2</v>
      </c>
      <c r="D35" s="158">
        <v>5</v>
      </c>
      <c r="E35" s="160">
        <v>6</v>
      </c>
      <c r="F35" s="161">
        <v>1</v>
      </c>
      <c r="G35" s="162">
        <v>0</v>
      </c>
      <c r="H35" s="158">
        <v>27</v>
      </c>
      <c r="I35" s="160">
        <v>1</v>
      </c>
      <c r="J35" s="161">
        <v>17</v>
      </c>
      <c r="K35" s="162">
        <v>9</v>
      </c>
      <c r="L35" s="158">
        <v>87</v>
      </c>
      <c r="M35" s="160">
        <v>51</v>
      </c>
      <c r="N35" s="161">
        <v>0</v>
      </c>
      <c r="O35" s="162">
        <v>0</v>
      </c>
      <c r="P35" s="158">
        <v>3</v>
      </c>
      <c r="Q35" s="160">
        <v>1</v>
      </c>
      <c r="R35" s="175">
        <v>2</v>
      </c>
      <c r="S35" s="176">
        <v>213</v>
      </c>
      <c r="T35" s="161">
        <v>10</v>
      </c>
      <c r="U35" s="159">
        <v>3</v>
      </c>
      <c r="V35" s="160">
        <v>85</v>
      </c>
    </row>
    <row r="36" spans="1:22">
      <c r="A36" s="140" t="s">
        <v>26</v>
      </c>
      <c r="B36" s="158">
        <v>5</v>
      </c>
      <c r="C36" s="162">
        <v>5</v>
      </c>
      <c r="D36" s="158">
        <v>17</v>
      </c>
      <c r="E36" s="160">
        <v>7</v>
      </c>
      <c r="F36" s="161">
        <v>0</v>
      </c>
      <c r="G36" s="162">
        <v>0</v>
      </c>
      <c r="H36" s="158">
        <v>63</v>
      </c>
      <c r="I36" s="160">
        <v>27</v>
      </c>
      <c r="J36" s="161">
        <v>95</v>
      </c>
      <c r="K36" s="162">
        <v>48</v>
      </c>
      <c r="L36" s="158">
        <v>128</v>
      </c>
      <c r="M36" s="160">
        <v>125</v>
      </c>
      <c r="N36" s="161">
        <v>0</v>
      </c>
      <c r="O36" s="162">
        <v>5</v>
      </c>
      <c r="P36" s="158">
        <v>15</v>
      </c>
      <c r="Q36" s="160">
        <v>5</v>
      </c>
      <c r="R36" s="175">
        <v>8</v>
      </c>
      <c r="S36" s="176">
        <v>553</v>
      </c>
      <c r="T36" s="161">
        <v>24</v>
      </c>
      <c r="U36" s="159">
        <v>26</v>
      </c>
      <c r="V36" s="160">
        <v>209</v>
      </c>
    </row>
    <row r="37" spans="1:22">
      <c r="A37" s="140" t="s">
        <v>184</v>
      </c>
      <c r="B37" s="158">
        <v>0</v>
      </c>
      <c r="C37" s="162">
        <v>0</v>
      </c>
      <c r="D37" s="158">
        <v>2</v>
      </c>
      <c r="E37" s="160">
        <v>0</v>
      </c>
      <c r="F37" s="161">
        <v>0</v>
      </c>
      <c r="G37" s="162">
        <v>0</v>
      </c>
      <c r="H37" s="158">
        <v>5</v>
      </c>
      <c r="I37" s="160">
        <v>2</v>
      </c>
      <c r="J37" s="161">
        <v>15</v>
      </c>
      <c r="K37" s="162">
        <v>7</v>
      </c>
      <c r="L37" s="158">
        <v>22</v>
      </c>
      <c r="M37" s="160">
        <v>8</v>
      </c>
      <c r="N37" s="161">
        <v>0</v>
      </c>
      <c r="O37" s="162">
        <v>0</v>
      </c>
      <c r="P37" s="158">
        <v>0</v>
      </c>
      <c r="Q37" s="160">
        <v>0</v>
      </c>
      <c r="R37" s="175">
        <v>4</v>
      </c>
      <c r="S37" s="176">
        <v>65</v>
      </c>
      <c r="T37" s="161">
        <v>0</v>
      </c>
      <c r="U37" s="159">
        <v>1</v>
      </c>
      <c r="V37" s="160">
        <v>33</v>
      </c>
    </row>
    <row r="38" spans="1:22">
      <c r="A38" s="133" t="s">
        <v>28</v>
      </c>
      <c r="B38" s="158">
        <v>0</v>
      </c>
      <c r="C38" s="162">
        <v>0</v>
      </c>
      <c r="D38" s="158">
        <v>1</v>
      </c>
      <c r="E38" s="160">
        <v>0</v>
      </c>
      <c r="F38" s="161">
        <v>0</v>
      </c>
      <c r="G38" s="162">
        <v>0</v>
      </c>
      <c r="H38" s="158">
        <v>3</v>
      </c>
      <c r="I38" s="160">
        <v>0</v>
      </c>
      <c r="J38" s="161">
        <v>0</v>
      </c>
      <c r="K38" s="162">
        <v>0</v>
      </c>
      <c r="L38" s="158">
        <v>17</v>
      </c>
      <c r="M38" s="160">
        <v>1</v>
      </c>
      <c r="N38" s="161">
        <v>0</v>
      </c>
      <c r="O38" s="162">
        <v>0</v>
      </c>
      <c r="P38" s="158">
        <v>1</v>
      </c>
      <c r="Q38" s="160">
        <v>0</v>
      </c>
      <c r="R38" s="175">
        <v>1</v>
      </c>
      <c r="S38" s="176">
        <v>24</v>
      </c>
      <c r="T38" s="161">
        <v>2</v>
      </c>
      <c r="U38" s="159">
        <v>0</v>
      </c>
      <c r="V38" s="160">
        <v>8</v>
      </c>
    </row>
    <row r="39" spans="1:22" ht="15" thickBot="1">
      <c r="A39" s="134" t="s">
        <v>29</v>
      </c>
      <c r="B39" s="163">
        <v>13</v>
      </c>
      <c r="C39" s="167">
        <v>8</v>
      </c>
      <c r="D39" s="163">
        <v>27</v>
      </c>
      <c r="E39" s="165">
        <v>18</v>
      </c>
      <c r="F39" s="166">
        <v>3</v>
      </c>
      <c r="G39" s="167">
        <v>3</v>
      </c>
      <c r="H39" s="163">
        <v>85</v>
      </c>
      <c r="I39" s="165">
        <v>46</v>
      </c>
      <c r="J39" s="166">
        <v>149</v>
      </c>
      <c r="K39" s="167">
        <v>82</v>
      </c>
      <c r="L39" s="163">
        <v>190</v>
      </c>
      <c r="M39" s="165">
        <v>106</v>
      </c>
      <c r="N39" s="166">
        <v>2</v>
      </c>
      <c r="O39" s="167">
        <v>0</v>
      </c>
      <c r="P39" s="163">
        <v>10</v>
      </c>
      <c r="Q39" s="165">
        <v>5</v>
      </c>
      <c r="R39" s="168">
        <v>17</v>
      </c>
      <c r="S39" s="177">
        <v>764</v>
      </c>
      <c r="T39" s="166">
        <v>12</v>
      </c>
      <c r="U39" s="164">
        <v>57</v>
      </c>
      <c r="V39" s="165">
        <v>310</v>
      </c>
    </row>
    <row r="40" spans="1:22" ht="15.75" customHeight="1">
      <c r="A40" s="178" t="s">
        <v>194</v>
      </c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</row>
    <row r="41" spans="1:22" ht="15.6">
      <c r="A41" s="428"/>
      <c r="B41" s="427"/>
      <c r="C41" s="427"/>
      <c r="D41" s="427"/>
      <c r="E41" s="427"/>
      <c r="F41" s="427"/>
      <c r="G41" s="427"/>
      <c r="H41" s="427"/>
      <c r="I41" s="427"/>
      <c r="J41" s="427"/>
      <c r="K41" s="427"/>
      <c r="L41" s="427"/>
      <c r="M41" s="427"/>
      <c r="N41" s="427"/>
      <c r="O41" s="427"/>
      <c r="P41" s="427"/>
      <c r="Q41" s="427"/>
      <c r="R41" s="427"/>
      <c r="S41" s="427"/>
      <c r="T41" s="427"/>
      <c r="U41" s="427"/>
      <c r="V41" s="427"/>
    </row>
    <row r="42" spans="1:22" ht="15.6">
      <c r="A42" s="428" t="s">
        <v>185</v>
      </c>
      <c r="B42" s="427"/>
      <c r="C42" s="427"/>
      <c r="D42" s="427"/>
      <c r="E42" s="427"/>
      <c r="F42" s="427"/>
      <c r="G42" s="427"/>
      <c r="H42" s="427"/>
      <c r="I42" s="427"/>
      <c r="J42" s="427"/>
      <c r="K42" s="427"/>
      <c r="L42" s="427"/>
      <c r="M42" s="427"/>
      <c r="N42" s="427"/>
      <c r="O42" s="427"/>
      <c r="P42" s="427"/>
      <c r="Q42" s="427"/>
      <c r="R42" s="427"/>
      <c r="S42" s="427"/>
      <c r="T42" s="427"/>
      <c r="U42" s="427"/>
      <c r="V42" s="427"/>
    </row>
    <row r="43" spans="1:22" ht="15.6">
      <c r="A43" s="428" t="s">
        <v>186</v>
      </c>
      <c r="B43" s="427"/>
      <c r="C43" s="427"/>
      <c r="D43" s="427"/>
      <c r="E43" s="427"/>
      <c r="F43" s="427"/>
      <c r="G43" s="427"/>
      <c r="H43" s="427"/>
      <c r="I43" s="427"/>
      <c r="J43" s="427"/>
      <c r="K43" s="427"/>
      <c r="L43" s="427"/>
      <c r="M43" s="427"/>
      <c r="N43" s="427"/>
      <c r="O43" s="427"/>
      <c r="P43" s="427"/>
      <c r="Q43" s="427"/>
      <c r="R43" s="427"/>
      <c r="S43" s="427"/>
      <c r="T43" s="427"/>
      <c r="U43" s="427"/>
      <c r="V43" s="427"/>
    </row>
    <row r="44" spans="1:22" ht="15.6">
      <c r="A44" s="428" t="s">
        <v>187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</row>
  </sheetData>
  <mergeCells count="22">
    <mergeCell ref="A44:V44"/>
    <mergeCell ref="A6:V6"/>
    <mergeCell ref="A41:V41"/>
    <mergeCell ref="A42:V42"/>
    <mergeCell ref="A43:V43"/>
    <mergeCell ref="B9:C9"/>
    <mergeCell ref="D9:E9"/>
    <mergeCell ref="F9:G9"/>
    <mergeCell ref="H9:I9"/>
    <mergeCell ref="J9:K9"/>
    <mergeCell ref="L9:M9"/>
    <mergeCell ref="N9:O9"/>
    <mergeCell ref="P9:Q9"/>
    <mergeCell ref="B8:S8"/>
    <mergeCell ref="A8:A10"/>
    <mergeCell ref="T8:V9"/>
    <mergeCell ref="A7:W7"/>
    <mergeCell ref="A1:V1"/>
    <mergeCell ref="A2:V2"/>
    <mergeCell ref="A3:V3"/>
    <mergeCell ref="A4:V4"/>
    <mergeCell ref="A5:V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Model</vt:lpstr>
      <vt:lpstr>Graphs</vt:lpstr>
      <vt:lpstr>DCD &amp; Sm College</vt:lpstr>
      <vt:lpstr>All FTE weighted</vt:lpstr>
      <vt:lpstr>FTE-3</vt:lpstr>
      <vt:lpstr>SQ FT</vt:lpstr>
      <vt:lpstr>PSAV Completers</vt:lpstr>
      <vt:lpstr>AA-AS Completers</vt:lpstr>
      <vt:lpstr>BACC Completers</vt:lpstr>
      <vt:lpstr>Industry Certs</vt:lpstr>
      <vt:lpstr>GED &amp; Adult</vt:lpstr>
      <vt:lpstr>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Prince, Chuck</dc:creator>
  <cp:lastModifiedBy>Sisley, Dottie</cp:lastModifiedBy>
  <cp:lastPrinted>2022-05-26T14:56:02Z</cp:lastPrinted>
  <dcterms:created xsi:type="dcterms:W3CDTF">2022-01-25T19:45:44Z</dcterms:created>
  <dcterms:modified xsi:type="dcterms:W3CDTF">2022-08-11T01:34:18Z</dcterms:modified>
</cp:coreProperties>
</file>