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J:\Finance\Session\Session 2022\Tier Model\Model options\Presentations\South Florida Model Scenarios\"/>
    </mc:Choice>
  </mc:AlternateContent>
  <bookViews>
    <workbookView xWindow="-120" yWindow="-120" windowWidth="29040" windowHeight="15840"/>
  </bookViews>
  <sheets>
    <sheet name="Summary" sheetId="3" r:id="rId1"/>
    <sheet name="PROPOSED MODEL V1" sheetId="2" r:id="rId2"/>
    <sheet name="Data" sheetId="1" r:id="rId3"/>
  </sheets>
  <externalReferences>
    <externalReference r:id="rId4"/>
    <externalReference r:id="rId5"/>
    <externalReference r:id="rId6"/>
  </externalReferences>
  <definedNames>
    <definedName name="_1.">[1]CKSHEET!#REF!</definedName>
    <definedName name="_10.">[1]CKSHEET!#REF!</definedName>
    <definedName name="_2004_05_APPROPRIATIONS">[1]CKSHEET!#REF!</definedName>
    <definedName name="_5.___EXHIBIT_C__verify_that_student_fees_agree_with_EXHIBIT_D.">[1]CKSHEET!#REF!</definedName>
    <definedName name="_6.">[2]CKSHEET!#REF!</definedName>
    <definedName name="_9.___EXHIBIT_E_totals_for_personnel__current_expense__capital_outlay__and_total_equal_totals_in">[1]CKSHEET!#REF!</definedName>
    <definedName name="ADDITIONAL_2__CALCULATION">[1]CKSHEET!#REF!</definedName>
    <definedName name="ADULT">#REF!</definedName>
    <definedName name="Broward">[1]CKSHEET!#REF!</definedName>
    <definedName name="CREDIT">#REF!</definedName>
    <definedName name="m">#REF!</definedName>
    <definedName name="NOTES">#REF!</definedName>
    <definedName name="_xlnm.Print_Area" localSheetId="1">'PROPOSED MODEL V1'!$A$1:$AL$43</definedName>
    <definedName name="_xlnm.Print_Area">'[3]FB 7.9T'!#REF!</definedName>
    <definedName name="_xlnm.Print_Titles">#N/A</definedName>
    <definedName name="PSAV">#REF!</definedName>
    <definedName name="Table_1_3T">#REF!</definedName>
    <definedName name="XX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4" i="1" l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" i="1"/>
  <c r="N3" i="1"/>
  <c r="Y30" i="1" l="1"/>
  <c r="X30" i="1"/>
  <c r="W30" i="1"/>
  <c r="V30" i="1"/>
  <c r="Y29" i="1"/>
  <c r="X29" i="1"/>
  <c r="W29" i="1"/>
  <c r="V29" i="1"/>
  <c r="Y28" i="1"/>
  <c r="X28" i="1"/>
  <c r="W28" i="1"/>
  <c r="V28" i="1"/>
  <c r="Y27" i="1"/>
  <c r="X27" i="1"/>
  <c r="W27" i="1"/>
  <c r="V27" i="1"/>
  <c r="Y26" i="1"/>
  <c r="X26" i="1"/>
  <c r="W26" i="1"/>
  <c r="V26" i="1"/>
  <c r="Y25" i="1"/>
  <c r="X25" i="1"/>
  <c r="W25" i="1"/>
  <c r="V25" i="1"/>
  <c r="Y24" i="1"/>
  <c r="X24" i="1"/>
  <c r="W24" i="1"/>
  <c r="V24" i="1"/>
  <c r="Y23" i="1"/>
  <c r="X23" i="1"/>
  <c r="W23" i="1"/>
  <c r="V23" i="1"/>
  <c r="Y22" i="1"/>
  <c r="X22" i="1"/>
  <c r="W22" i="1"/>
  <c r="V22" i="1"/>
  <c r="Y21" i="1"/>
  <c r="X21" i="1"/>
  <c r="W21" i="1"/>
  <c r="V21" i="1"/>
  <c r="Y20" i="1"/>
  <c r="X20" i="1"/>
  <c r="W20" i="1"/>
  <c r="V20" i="1"/>
  <c r="Y19" i="1"/>
  <c r="X19" i="1"/>
  <c r="W19" i="1"/>
  <c r="V19" i="1"/>
  <c r="Y18" i="1"/>
  <c r="X18" i="1"/>
  <c r="W18" i="1"/>
  <c r="V18" i="1"/>
  <c r="Y17" i="1"/>
  <c r="X17" i="1"/>
  <c r="W17" i="1"/>
  <c r="V17" i="1"/>
  <c r="Y16" i="1"/>
  <c r="X16" i="1"/>
  <c r="W16" i="1"/>
  <c r="V16" i="1"/>
  <c r="Y15" i="1"/>
  <c r="X15" i="1"/>
  <c r="W15" i="1"/>
  <c r="V15" i="1"/>
  <c r="Y14" i="1"/>
  <c r="X14" i="1"/>
  <c r="W14" i="1"/>
  <c r="V14" i="1"/>
  <c r="Y13" i="1"/>
  <c r="X13" i="1"/>
  <c r="W13" i="1"/>
  <c r="V13" i="1"/>
  <c r="Y12" i="1"/>
  <c r="X12" i="1"/>
  <c r="W12" i="1"/>
  <c r="V12" i="1"/>
  <c r="Y11" i="1"/>
  <c r="X11" i="1"/>
  <c r="W11" i="1"/>
  <c r="V11" i="1"/>
  <c r="Y10" i="1"/>
  <c r="X10" i="1"/>
  <c r="W10" i="1"/>
  <c r="V10" i="1"/>
  <c r="Y9" i="1"/>
  <c r="X9" i="1"/>
  <c r="W9" i="1"/>
  <c r="V9" i="1"/>
  <c r="Y8" i="1"/>
  <c r="X8" i="1"/>
  <c r="W8" i="1"/>
  <c r="V8" i="1"/>
  <c r="Y7" i="1"/>
  <c r="X7" i="1"/>
  <c r="W7" i="1"/>
  <c r="V7" i="1"/>
  <c r="Y6" i="1"/>
  <c r="X6" i="1"/>
  <c r="W6" i="1"/>
  <c r="V6" i="1"/>
  <c r="Y5" i="1"/>
  <c r="X5" i="1"/>
  <c r="W5" i="1"/>
  <c r="V5" i="1"/>
  <c r="Y4" i="1"/>
  <c r="X4" i="1"/>
  <c r="W4" i="1"/>
  <c r="V4" i="1"/>
  <c r="Y3" i="1"/>
  <c r="X3" i="1"/>
  <c r="W3" i="1"/>
  <c r="V3" i="1"/>
  <c r="G7" i="3" l="1"/>
  <c r="G8" i="3"/>
  <c r="G9" i="3"/>
  <c r="G11" i="3"/>
  <c r="G12" i="3"/>
  <c r="G13" i="3"/>
  <c r="G15" i="3"/>
  <c r="G16" i="3"/>
  <c r="G18" i="3"/>
  <c r="G20" i="3"/>
  <c r="G21" i="3"/>
  <c r="G22" i="3"/>
  <c r="G23" i="3"/>
  <c r="G25" i="3"/>
  <c r="G26" i="3"/>
  <c r="G27" i="3"/>
  <c r="G30" i="3"/>
  <c r="G31" i="3"/>
  <c r="G5" i="3"/>
  <c r="D6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5" i="3"/>
  <c r="D33" i="3" l="1"/>
  <c r="L4" i="1"/>
  <c r="M4" i="1"/>
  <c r="N4" i="1"/>
  <c r="L5" i="1"/>
  <c r="M5" i="1"/>
  <c r="N5" i="1"/>
  <c r="L6" i="1"/>
  <c r="M6" i="1"/>
  <c r="N6" i="1"/>
  <c r="L7" i="1"/>
  <c r="M7" i="1"/>
  <c r="N7" i="1"/>
  <c r="L8" i="1"/>
  <c r="M8" i="1"/>
  <c r="N8" i="1"/>
  <c r="L9" i="1"/>
  <c r="M9" i="1"/>
  <c r="N9" i="1"/>
  <c r="L10" i="1"/>
  <c r="M10" i="1"/>
  <c r="N10" i="1"/>
  <c r="L11" i="1"/>
  <c r="M11" i="1"/>
  <c r="N11" i="1"/>
  <c r="L12" i="1"/>
  <c r="M12" i="1"/>
  <c r="N12" i="1"/>
  <c r="L13" i="1"/>
  <c r="M13" i="1"/>
  <c r="N13" i="1"/>
  <c r="L14" i="1"/>
  <c r="M14" i="1"/>
  <c r="N14" i="1"/>
  <c r="L15" i="1"/>
  <c r="M15" i="1"/>
  <c r="N15" i="1"/>
  <c r="L16" i="1"/>
  <c r="M16" i="1"/>
  <c r="N16" i="1"/>
  <c r="L17" i="1"/>
  <c r="M17" i="1"/>
  <c r="N17" i="1"/>
  <c r="L18" i="1"/>
  <c r="M18" i="1"/>
  <c r="N18" i="1"/>
  <c r="L19" i="1"/>
  <c r="M19" i="1"/>
  <c r="N19" i="1"/>
  <c r="L20" i="1"/>
  <c r="M20" i="1"/>
  <c r="N20" i="1"/>
  <c r="L21" i="1"/>
  <c r="M21" i="1"/>
  <c r="N21" i="1"/>
  <c r="L22" i="1"/>
  <c r="M22" i="1"/>
  <c r="N22" i="1"/>
  <c r="L23" i="1"/>
  <c r="M23" i="1"/>
  <c r="N23" i="1"/>
  <c r="L24" i="1"/>
  <c r="M24" i="1"/>
  <c r="N24" i="1"/>
  <c r="L25" i="1"/>
  <c r="M25" i="1"/>
  <c r="N25" i="1"/>
  <c r="L26" i="1"/>
  <c r="M26" i="1"/>
  <c r="N26" i="1"/>
  <c r="L27" i="1"/>
  <c r="M27" i="1"/>
  <c r="N27" i="1"/>
  <c r="L28" i="1"/>
  <c r="M28" i="1"/>
  <c r="N28" i="1"/>
  <c r="L29" i="1"/>
  <c r="M29" i="1"/>
  <c r="N29" i="1"/>
  <c r="L30" i="1"/>
  <c r="M30" i="1"/>
  <c r="N30" i="1"/>
  <c r="M31" i="1"/>
  <c r="M3" i="1"/>
  <c r="L3" i="1"/>
  <c r="D31" i="1"/>
  <c r="G31" i="1"/>
  <c r="H31" i="1"/>
  <c r="N31" i="1" s="1"/>
  <c r="I31" i="1"/>
  <c r="F31" i="1"/>
  <c r="E31" i="1"/>
  <c r="L31" i="1" s="1"/>
  <c r="O31" i="1" l="1"/>
  <c r="L21" i="2" l="1"/>
  <c r="B19" i="3" s="1"/>
  <c r="AA7" i="2" l="1"/>
  <c r="AA8" i="2"/>
  <c r="AA9" i="2"/>
  <c r="AA10" i="2"/>
  <c r="AA11" i="2"/>
  <c r="AA12" i="2"/>
  <c r="AA13" i="2"/>
  <c r="AA14" i="2"/>
  <c r="AA15" i="2"/>
  <c r="AA16" i="2"/>
  <c r="AA17" i="2"/>
  <c r="AA18" i="2"/>
  <c r="AA19" i="2"/>
  <c r="AA20" i="2"/>
  <c r="AA21" i="2"/>
  <c r="AA22" i="2"/>
  <c r="AA23" i="2"/>
  <c r="AA24" i="2"/>
  <c r="AA25" i="2"/>
  <c r="AA26" i="2"/>
  <c r="AA27" i="2"/>
  <c r="AA28" i="2"/>
  <c r="AA29" i="2"/>
  <c r="AA30" i="2"/>
  <c r="AA31" i="2"/>
  <c r="AA32" i="2"/>
  <c r="AA33" i="2"/>
  <c r="AA34" i="2"/>
  <c r="H30" i="3" l="1"/>
  <c r="H18" i="3"/>
  <c r="H29" i="3"/>
  <c r="H22" i="3"/>
  <c r="H10" i="3"/>
  <c r="H21" i="3"/>
  <c r="H15" i="3"/>
  <c r="H26" i="3"/>
  <c r="H20" i="3"/>
  <c r="H14" i="3"/>
  <c r="H8" i="3"/>
  <c r="H24" i="3"/>
  <c r="H6" i="3"/>
  <c r="H23" i="3"/>
  <c r="H28" i="3"/>
  <c r="H16" i="3"/>
  <c r="H27" i="3"/>
  <c r="H9" i="3"/>
  <c r="H32" i="3"/>
  <c r="H31" i="3"/>
  <c r="H25" i="3"/>
  <c r="H19" i="3"/>
  <c r="H13" i="3"/>
  <c r="H7" i="3"/>
  <c r="H12" i="3"/>
  <c r="H17" i="3"/>
  <c r="H11" i="3"/>
  <c r="H5" i="3"/>
  <c r="AA35" i="2"/>
  <c r="Z35" i="2"/>
  <c r="H33" i="3" l="1"/>
  <c r="L10" i="2"/>
  <c r="L7" i="2"/>
  <c r="AJ10" i="2" l="1"/>
  <c r="J8" i="3" s="1"/>
  <c r="B8" i="3"/>
  <c r="AJ7" i="2"/>
  <c r="J5" i="3" s="1"/>
  <c r="B5" i="3"/>
  <c r="AJ21" i="2"/>
  <c r="J19" i="3" s="1"/>
  <c r="Z42" i="2" l="1"/>
  <c r="J34" i="2"/>
  <c r="L35" i="2"/>
  <c r="L34" i="2"/>
  <c r="L33" i="2"/>
  <c r="L32" i="2"/>
  <c r="L31" i="2"/>
  <c r="L30" i="2"/>
  <c r="L29" i="2"/>
  <c r="L28" i="2"/>
  <c r="L27" i="2"/>
  <c r="L26" i="2"/>
  <c r="L25" i="2"/>
  <c r="L24" i="2"/>
  <c r="L23" i="2"/>
  <c r="L22" i="2"/>
  <c r="L20" i="2"/>
  <c r="L19" i="2"/>
  <c r="L18" i="2"/>
  <c r="L17" i="2"/>
  <c r="L16" i="2"/>
  <c r="L15" i="2"/>
  <c r="L14" i="2"/>
  <c r="L13" i="2"/>
  <c r="L12" i="2"/>
  <c r="L11" i="2"/>
  <c r="L9" i="2"/>
  <c r="L8" i="2"/>
  <c r="AJ18" i="2" l="1"/>
  <c r="J16" i="3" s="1"/>
  <c r="B16" i="3"/>
  <c r="AJ9" i="2"/>
  <c r="J7" i="3" s="1"/>
  <c r="B7" i="3"/>
  <c r="AJ17" i="2"/>
  <c r="J15" i="3" s="1"/>
  <c r="B15" i="3"/>
  <c r="AJ26" i="2"/>
  <c r="J24" i="3" s="1"/>
  <c r="B24" i="3"/>
  <c r="AJ32" i="2"/>
  <c r="J30" i="3" s="1"/>
  <c r="B30" i="3"/>
  <c r="AJ16" i="2"/>
  <c r="J14" i="3" s="1"/>
  <c r="B14" i="3"/>
  <c r="AJ11" i="2"/>
  <c r="J9" i="3" s="1"/>
  <c r="B9" i="3"/>
  <c r="AJ24" i="2"/>
  <c r="J22" i="3" s="1"/>
  <c r="B22" i="3"/>
  <c r="AJ12" i="2"/>
  <c r="J10" i="3" s="1"/>
  <c r="B10" i="3"/>
  <c r="AJ25" i="2"/>
  <c r="J23" i="3" s="1"/>
  <c r="B23" i="3"/>
  <c r="AJ13" i="2"/>
  <c r="J11" i="3" s="1"/>
  <c r="B11" i="3"/>
  <c r="AJ14" i="2"/>
  <c r="J12" i="3" s="1"/>
  <c r="B12" i="3"/>
  <c r="AJ20" i="2"/>
  <c r="J18" i="3" s="1"/>
  <c r="B18" i="3"/>
  <c r="AJ27" i="2"/>
  <c r="J25" i="3" s="1"/>
  <c r="B25" i="3"/>
  <c r="AJ33" i="2"/>
  <c r="J31" i="3" s="1"/>
  <c r="B31" i="3"/>
  <c r="AJ23" i="2"/>
  <c r="J21" i="3" s="1"/>
  <c r="B21" i="3"/>
  <c r="AJ29" i="2"/>
  <c r="J27" i="3" s="1"/>
  <c r="B27" i="3"/>
  <c r="AJ30" i="2"/>
  <c r="J28" i="3" s="1"/>
  <c r="B28" i="3"/>
  <c r="AJ31" i="2"/>
  <c r="J29" i="3" s="1"/>
  <c r="B29" i="3"/>
  <c r="AJ19" i="2"/>
  <c r="J17" i="3" s="1"/>
  <c r="B17" i="3"/>
  <c r="AJ8" i="2"/>
  <c r="J6" i="3" s="1"/>
  <c r="B6" i="3"/>
  <c r="AJ15" i="2"/>
  <c r="J13" i="3" s="1"/>
  <c r="B13" i="3"/>
  <c r="AJ22" i="2"/>
  <c r="J20" i="3" s="1"/>
  <c r="B20" i="3"/>
  <c r="AJ28" i="2"/>
  <c r="J26" i="3" s="1"/>
  <c r="B26" i="3"/>
  <c r="AJ34" i="2"/>
  <c r="J32" i="3" s="1"/>
  <c r="B32" i="3"/>
  <c r="P34" i="2"/>
  <c r="E32" i="3"/>
  <c r="N34" i="2"/>
  <c r="F32" i="3" s="1"/>
  <c r="AI34" i="2"/>
  <c r="I32" i="3" s="1"/>
  <c r="J8" i="2"/>
  <c r="J9" i="2"/>
  <c r="E7" i="3" s="1"/>
  <c r="J10" i="2"/>
  <c r="J11" i="2"/>
  <c r="J12" i="2"/>
  <c r="J13" i="2"/>
  <c r="J14" i="2"/>
  <c r="J15" i="2"/>
  <c r="J16" i="2"/>
  <c r="J17" i="2"/>
  <c r="J18" i="2"/>
  <c r="J19" i="2"/>
  <c r="J20" i="2"/>
  <c r="J21" i="2"/>
  <c r="E19" i="3" s="1"/>
  <c r="J22" i="2"/>
  <c r="J23" i="2"/>
  <c r="J24" i="2"/>
  <c r="J25" i="2"/>
  <c r="J26" i="2"/>
  <c r="J27" i="2"/>
  <c r="J28" i="2"/>
  <c r="J29" i="2"/>
  <c r="J30" i="2"/>
  <c r="J31" i="2"/>
  <c r="J32" i="2"/>
  <c r="J33" i="2"/>
  <c r="J7" i="2"/>
  <c r="J33" i="3" l="1"/>
  <c r="B33" i="3"/>
  <c r="AJ35" i="2"/>
  <c r="AG41" i="2" s="1"/>
  <c r="AI29" i="2"/>
  <c r="I27" i="3" s="1"/>
  <c r="E27" i="3"/>
  <c r="AI23" i="2"/>
  <c r="I21" i="3" s="1"/>
  <c r="E21" i="3"/>
  <c r="AI17" i="2"/>
  <c r="I15" i="3" s="1"/>
  <c r="E15" i="3"/>
  <c r="K15" i="3" s="1"/>
  <c r="AI11" i="2"/>
  <c r="I9" i="3" s="1"/>
  <c r="E9" i="3"/>
  <c r="N7" i="2"/>
  <c r="F5" i="3" s="1"/>
  <c r="E5" i="3"/>
  <c r="AI28" i="2"/>
  <c r="I26" i="3" s="1"/>
  <c r="E26" i="3"/>
  <c r="K26" i="3" s="1"/>
  <c r="AI22" i="2"/>
  <c r="I20" i="3" s="1"/>
  <c r="E20" i="3"/>
  <c r="AI16" i="2"/>
  <c r="I14" i="3" s="1"/>
  <c r="E14" i="3"/>
  <c r="AI10" i="2"/>
  <c r="I8" i="3" s="1"/>
  <c r="E8" i="3"/>
  <c r="K8" i="3" s="1"/>
  <c r="AI33" i="2"/>
  <c r="I31" i="3" s="1"/>
  <c r="E31" i="3"/>
  <c r="AI27" i="2"/>
  <c r="I25" i="3" s="1"/>
  <c r="E25" i="3"/>
  <c r="AI15" i="2"/>
  <c r="I13" i="3" s="1"/>
  <c r="E13" i="3"/>
  <c r="K13" i="3" s="1"/>
  <c r="AI32" i="2"/>
  <c r="I30" i="3" s="1"/>
  <c r="E30" i="3"/>
  <c r="AI26" i="2"/>
  <c r="I24" i="3" s="1"/>
  <c r="E24" i="3"/>
  <c r="AI20" i="2"/>
  <c r="I18" i="3" s="1"/>
  <c r="E18" i="3"/>
  <c r="K18" i="3" s="1"/>
  <c r="AI14" i="2"/>
  <c r="I12" i="3" s="1"/>
  <c r="E12" i="3"/>
  <c r="AI8" i="2"/>
  <c r="I6" i="3" s="1"/>
  <c r="E6" i="3"/>
  <c r="AI31" i="2"/>
  <c r="I29" i="3" s="1"/>
  <c r="E29" i="3"/>
  <c r="AI25" i="2"/>
  <c r="I23" i="3" s="1"/>
  <c r="E23" i="3"/>
  <c r="AI19" i="2"/>
  <c r="I17" i="3" s="1"/>
  <c r="E17" i="3"/>
  <c r="AI13" i="2"/>
  <c r="I11" i="3" s="1"/>
  <c r="E11" i="3"/>
  <c r="K11" i="3" s="1"/>
  <c r="AI30" i="2"/>
  <c r="I28" i="3" s="1"/>
  <c r="E28" i="3"/>
  <c r="AI24" i="2"/>
  <c r="I22" i="3" s="1"/>
  <c r="E22" i="3"/>
  <c r="AI18" i="2"/>
  <c r="I16" i="3" s="1"/>
  <c r="E16" i="3"/>
  <c r="K16" i="3" s="1"/>
  <c r="AI12" i="2"/>
  <c r="I10" i="3" s="1"/>
  <c r="E10" i="3"/>
  <c r="AI21" i="2"/>
  <c r="I19" i="3" s="1"/>
  <c r="P7" i="2"/>
  <c r="AI7" i="2"/>
  <c r="I5" i="3" s="1"/>
  <c r="N9" i="2"/>
  <c r="F7" i="3" s="1"/>
  <c r="AI9" i="2"/>
  <c r="I7" i="3" s="1"/>
  <c r="K7" i="3" s="1"/>
  <c r="N19" i="2"/>
  <c r="F17" i="3" s="1"/>
  <c r="N17" i="2"/>
  <c r="F15" i="3" s="1"/>
  <c r="N16" i="2"/>
  <c r="F14" i="3" s="1"/>
  <c r="N14" i="2"/>
  <c r="F12" i="3" s="1"/>
  <c r="N32" i="2"/>
  <c r="F30" i="3" s="1"/>
  <c r="N22" i="2"/>
  <c r="F20" i="3" s="1"/>
  <c r="N20" i="2"/>
  <c r="F18" i="3" s="1"/>
  <c r="N33" i="2"/>
  <c r="F31" i="3" s="1"/>
  <c r="N15" i="2"/>
  <c r="F13" i="3" s="1"/>
  <c r="N29" i="2"/>
  <c r="F27" i="3" s="1"/>
  <c r="N13" i="2"/>
  <c r="F11" i="3" s="1"/>
  <c r="N28" i="2"/>
  <c r="F26" i="3" s="1"/>
  <c r="N12" i="2"/>
  <c r="F10" i="3" s="1"/>
  <c r="N27" i="2"/>
  <c r="F25" i="3" s="1"/>
  <c r="N11" i="2"/>
  <c r="F9" i="3" s="1"/>
  <c r="N10" i="2"/>
  <c r="F8" i="3" s="1"/>
  <c r="N26" i="2"/>
  <c r="F24" i="3" s="1"/>
  <c r="N21" i="2"/>
  <c r="F19" i="3" s="1"/>
  <c r="N18" i="2"/>
  <c r="F16" i="3" s="1"/>
  <c r="N31" i="2"/>
  <c r="F29" i="3" s="1"/>
  <c r="N30" i="2"/>
  <c r="F28" i="3" s="1"/>
  <c r="N25" i="2"/>
  <c r="F23" i="3" s="1"/>
  <c r="N24" i="2"/>
  <c r="F22" i="3" s="1"/>
  <c r="N8" i="2"/>
  <c r="F6" i="3" s="1"/>
  <c r="N23" i="2"/>
  <c r="F21" i="3" s="1"/>
  <c r="P9" i="2"/>
  <c r="P21" i="2"/>
  <c r="P32" i="2"/>
  <c r="P31" i="2"/>
  <c r="P33" i="2"/>
  <c r="P30" i="2"/>
  <c r="P20" i="2"/>
  <c r="P19" i="2"/>
  <c r="P23" i="2"/>
  <c r="P18" i="2"/>
  <c r="P17" i="2"/>
  <c r="P16" i="2"/>
  <c r="P14" i="2"/>
  <c r="P22" i="2"/>
  <c r="P15" i="2"/>
  <c r="P29" i="2"/>
  <c r="P25" i="2"/>
  <c r="P13" i="2"/>
  <c r="P28" i="2"/>
  <c r="P12" i="2"/>
  <c r="P27" i="2"/>
  <c r="P11" i="2"/>
  <c r="P26" i="2"/>
  <c r="P10" i="2"/>
  <c r="P24" i="2"/>
  <c r="P8" i="2"/>
  <c r="J35" i="2"/>
  <c r="P35" i="2" s="1"/>
  <c r="K25" i="3" l="1"/>
  <c r="K5" i="3"/>
  <c r="K21" i="3"/>
  <c r="K22" i="3"/>
  <c r="I33" i="3"/>
  <c r="K23" i="3"/>
  <c r="K12" i="3"/>
  <c r="K30" i="3"/>
  <c r="K31" i="3"/>
  <c r="K20" i="3"/>
  <c r="K9" i="3"/>
  <c r="K27" i="3"/>
  <c r="E33" i="3"/>
  <c r="Q7" i="2"/>
  <c r="M21" i="2"/>
  <c r="C19" i="3" s="1"/>
  <c r="Q8" i="2"/>
  <c r="AI35" i="2"/>
  <c r="Q10" i="2"/>
  <c r="Q24" i="2"/>
  <c r="Q33" i="2"/>
  <c r="Q28" i="2"/>
  <c r="Q20" i="2"/>
  <c r="Q13" i="2"/>
  <c r="Q19" i="2"/>
  <c r="Q11" i="2"/>
  <c r="Q27" i="2"/>
  <c r="Q25" i="2"/>
  <c r="Q23" i="2"/>
  <c r="Q31" i="2"/>
  <c r="Q21" i="2"/>
  <c r="Q9" i="2"/>
  <c r="Q12" i="2"/>
  <c r="Q30" i="2"/>
  <c r="Q32" i="2"/>
  <c r="Q15" i="2"/>
  <c r="Q26" i="2"/>
  <c r="Q29" i="2"/>
  <c r="Q22" i="2"/>
  <c r="Q14" i="2"/>
  <c r="Q16" i="2"/>
  <c r="Q17" i="2"/>
  <c r="R21" i="2"/>
  <c r="T21" i="2" s="1"/>
  <c r="G19" i="3" s="1"/>
  <c r="K19" i="3" s="1"/>
  <c r="R7" i="2"/>
  <c r="Q35" i="2"/>
  <c r="Q18" i="2"/>
  <c r="Q34" i="2"/>
  <c r="N35" i="2"/>
  <c r="M8" i="2"/>
  <c r="C6" i="3" s="1"/>
  <c r="M7" i="2"/>
  <c r="C5" i="3" s="1"/>
  <c r="M30" i="2"/>
  <c r="C28" i="3" s="1"/>
  <c r="M33" i="2"/>
  <c r="C31" i="3" s="1"/>
  <c r="M25" i="2"/>
  <c r="C23" i="3" s="1"/>
  <c r="M26" i="2"/>
  <c r="C24" i="3" s="1"/>
  <c r="M12" i="2"/>
  <c r="C10" i="3" s="1"/>
  <c r="M10" i="2"/>
  <c r="C8" i="3" s="1"/>
  <c r="M22" i="2"/>
  <c r="C20" i="3" s="1"/>
  <c r="M13" i="2"/>
  <c r="C11" i="3" s="1"/>
  <c r="M31" i="2"/>
  <c r="C29" i="3" s="1"/>
  <c r="M24" i="2"/>
  <c r="C22" i="3" s="1"/>
  <c r="M9" i="2"/>
  <c r="C7" i="3" s="1"/>
  <c r="M19" i="2"/>
  <c r="C17" i="3" s="1"/>
  <c r="M27" i="2"/>
  <c r="C25" i="3" s="1"/>
  <c r="M35" i="2"/>
  <c r="M34" i="2"/>
  <c r="C32" i="3" s="1"/>
  <c r="M20" i="2"/>
  <c r="C18" i="3" s="1"/>
  <c r="M32" i="2"/>
  <c r="C30" i="3" s="1"/>
  <c r="M18" i="2"/>
  <c r="C16" i="3" s="1"/>
  <c r="M28" i="2"/>
  <c r="C26" i="3" s="1"/>
  <c r="M29" i="2"/>
  <c r="C27" i="3" s="1"/>
  <c r="M15" i="2"/>
  <c r="C13" i="3" s="1"/>
  <c r="M14" i="2"/>
  <c r="C12" i="3" s="1"/>
  <c r="M16" i="2"/>
  <c r="C14" i="3" s="1"/>
  <c r="M23" i="2"/>
  <c r="C21" i="3" s="1"/>
  <c r="M11" i="2"/>
  <c r="C9" i="3" s="1"/>
  <c r="M17" i="2"/>
  <c r="C15" i="3" s="1"/>
  <c r="C33" i="3" l="1"/>
  <c r="R8" i="2"/>
  <c r="T8" i="2" s="1"/>
  <c r="G6" i="3" s="1"/>
  <c r="F33" i="3"/>
  <c r="S7" i="2"/>
  <c r="U7" i="2" s="1"/>
  <c r="Y7" i="2" s="1"/>
  <c r="R34" i="2"/>
  <c r="T34" i="2" s="1"/>
  <c r="G32" i="3" s="1"/>
  <c r="K32" i="3" s="1"/>
  <c r="R30" i="2"/>
  <c r="T30" i="2" s="1"/>
  <c r="G28" i="3" s="1"/>
  <c r="K28" i="3" s="1"/>
  <c r="S21" i="2"/>
  <c r="U21" i="2" s="1"/>
  <c r="R19" i="2"/>
  <c r="T19" i="2" s="1"/>
  <c r="G17" i="3" s="1"/>
  <c r="K17" i="3" s="1"/>
  <c r="R22" i="2"/>
  <c r="S22" i="2" s="1"/>
  <c r="U22" i="2" s="1"/>
  <c r="Y22" i="2" s="1"/>
  <c r="AC22" i="2" s="1"/>
  <c r="R15" i="2"/>
  <c r="S15" i="2" s="1"/>
  <c r="U15" i="2" s="1"/>
  <c r="Y15" i="2" s="1"/>
  <c r="AC15" i="2" s="1"/>
  <c r="R31" i="2"/>
  <c r="T31" i="2" s="1"/>
  <c r="G29" i="3" s="1"/>
  <c r="K29" i="3" s="1"/>
  <c r="R28" i="2"/>
  <c r="S28" i="2" s="1"/>
  <c r="U28" i="2" s="1"/>
  <c r="Y28" i="2" s="1"/>
  <c r="AC28" i="2" s="1"/>
  <c r="R17" i="2"/>
  <c r="S17" i="2" s="1"/>
  <c r="U17" i="2" s="1"/>
  <c r="Y17" i="2" s="1"/>
  <c r="AC17" i="2" s="1"/>
  <c r="R10" i="2"/>
  <c r="S10" i="2" s="1"/>
  <c r="U10" i="2" s="1"/>
  <c r="Y10" i="2" s="1"/>
  <c r="AC10" i="2" s="1"/>
  <c r="R29" i="2"/>
  <c r="S29" i="2" s="1"/>
  <c r="U29" i="2" s="1"/>
  <c r="Y29" i="2" s="1"/>
  <c r="AC29" i="2" s="1"/>
  <c r="R9" i="2"/>
  <c r="R16" i="2"/>
  <c r="T16" i="2" s="1"/>
  <c r="G14" i="3" s="1"/>
  <c r="K14" i="3" s="1"/>
  <c r="R23" i="2"/>
  <c r="S23" i="2" s="1"/>
  <c r="U23" i="2" s="1"/>
  <c r="Y23" i="2" s="1"/>
  <c r="AC23" i="2" s="1"/>
  <c r="R18" i="2"/>
  <c r="S18" i="2" s="1"/>
  <c r="U18" i="2" s="1"/>
  <c r="Y18" i="2" s="1"/>
  <c r="AC18" i="2" s="1"/>
  <c r="R13" i="2"/>
  <c r="R14" i="2"/>
  <c r="R12" i="2"/>
  <c r="T12" i="2" s="1"/>
  <c r="G10" i="3" s="1"/>
  <c r="K10" i="3" s="1"/>
  <c r="R27" i="2"/>
  <c r="R11" i="2"/>
  <c r="S11" i="2" s="1"/>
  <c r="U11" i="2" s="1"/>
  <c r="Y11" i="2" s="1"/>
  <c r="AC11" i="2" s="1"/>
  <c r="R26" i="2"/>
  <c r="R25" i="2"/>
  <c r="S25" i="2" s="1"/>
  <c r="U25" i="2" s="1"/>
  <c r="Y25" i="2" s="1"/>
  <c r="AC25" i="2" s="1"/>
  <c r="R20" i="2"/>
  <c r="R32" i="2"/>
  <c r="S32" i="2" s="1"/>
  <c r="U32" i="2" s="1"/>
  <c r="R24" i="2"/>
  <c r="R33" i="2"/>
  <c r="S33" i="2" s="1"/>
  <c r="U33" i="2" s="1"/>
  <c r="Y33" i="2" s="1"/>
  <c r="AC33" i="2" s="1"/>
  <c r="S8" i="2" l="1"/>
  <c r="U8" i="2" s="1"/>
  <c r="Y8" i="2" s="1"/>
  <c r="AC8" i="2" s="1"/>
  <c r="K6" i="3"/>
  <c r="V21" i="2"/>
  <c r="Y21" i="2"/>
  <c r="AC21" i="2" s="1"/>
  <c r="V32" i="2"/>
  <c r="Y32" i="2"/>
  <c r="AC32" i="2" s="1"/>
  <c r="S26" i="2"/>
  <c r="U26" i="2" s="1"/>
  <c r="Y26" i="2" s="1"/>
  <c r="AC26" i="2" s="1"/>
  <c r="T26" i="2"/>
  <c r="G24" i="3" s="1"/>
  <c r="K24" i="3" s="1"/>
  <c r="AC7" i="2"/>
  <c r="R35" i="2"/>
  <c r="S31" i="2"/>
  <c r="U31" i="2" s="1"/>
  <c r="Y31" i="2" s="1"/>
  <c r="AC31" i="2" s="1"/>
  <c r="S24" i="2"/>
  <c r="U24" i="2" s="1"/>
  <c r="Y24" i="2" s="1"/>
  <c r="AC24" i="2" s="1"/>
  <c r="S30" i="2"/>
  <c r="U30" i="2" s="1"/>
  <c r="Y30" i="2" s="1"/>
  <c r="AC30" i="2" s="1"/>
  <c r="S19" i="2"/>
  <c r="U19" i="2" s="1"/>
  <c r="Y19" i="2" s="1"/>
  <c r="AC19" i="2" s="1"/>
  <c r="S34" i="2"/>
  <c r="U34" i="2" s="1"/>
  <c r="Y34" i="2" s="1"/>
  <c r="AC34" i="2" s="1"/>
  <c r="T35" i="2"/>
  <c r="S12" i="2"/>
  <c r="U12" i="2" s="1"/>
  <c r="Y12" i="2" s="1"/>
  <c r="AC12" i="2" s="1"/>
  <c r="AB7" i="2"/>
  <c r="AG7" i="2" s="1"/>
  <c r="V33" i="2"/>
  <c r="S20" i="2"/>
  <c r="U20" i="2" s="1"/>
  <c r="S16" i="2"/>
  <c r="U16" i="2" s="1"/>
  <c r="Y16" i="2" s="1"/>
  <c r="AC16" i="2" s="1"/>
  <c r="V7" i="2"/>
  <c r="S9" i="2"/>
  <c r="U9" i="2" s="1"/>
  <c r="Y9" i="2" s="1"/>
  <c r="AC9" i="2" s="1"/>
  <c r="S14" i="2"/>
  <c r="U14" i="2" s="1"/>
  <c r="Y14" i="2" s="1"/>
  <c r="AC14" i="2" s="1"/>
  <c r="S13" i="2"/>
  <c r="U13" i="2" s="1"/>
  <c r="Y13" i="2" s="1"/>
  <c r="AC13" i="2" s="1"/>
  <c r="S27" i="2"/>
  <c r="U27" i="2" s="1"/>
  <c r="Y27" i="2" s="1"/>
  <c r="AC27" i="2" s="1"/>
  <c r="V25" i="2"/>
  <c r="AB8" i="2"/>
  <c r="AG8" i="2" s="1"/>
  <c r="AK8" i="2" s="1"/>
  <c r="V8" i="2"/>
  <c r="G33" i="3" l="1"/>
  <c r="V20" i="2"/>
  <c r="Y20" i="2"/>
  <c r="AC20" i="2" s="1"/>
  <c r="Y35" i="2"/>
  <c r="AC35" i="2" s="1"/>
  <c r="K33" i="3"/>
  <c r="L6" i="3" s="1"/>
  <c r="M6" i="3" s="1"/>
  <c r="AK7" i="2"/>
  <c r="AB34" i="2"/>
  <c r="AG34" i="2" s="1"/>
  <c r="V34" i="2"/>
  <c r="V12" i="2"/>
  <c r="AB12" i="2"/>
  <c r="AG12" i="2" s="1"/>
  <c r="V29" i="2"/>
  <c r="AB15" i="2"/>
  <c r="AG15" i="2" s="1"/>
  <c r="AB33" i="2"/>
  <c r="AG33" i="2" s="1"/>
  <c r="V19" i="2"/>
  <c r="V11" i="2"/>
  <c r="AB10" i="2"/>
  <c r="AG10" i="2" s="1"/>
  <c r="AB26" i="2"/>
  <c r="AG26" i="2" s="1"/>
  <c r="AB28" i="2"/>
  <c r="AG28" i="2" s="1"/>
  <c r="V17" i="2"/>
  <c r="V13" i="2"/>
  <c r="AB23" i="2"/>
  <c r="AG23" i="2" s="1"/>
  <c r="AB18" i="2"/>
  <c r="AG18" i="2" s="1"/>
  <c r="AB14" i="2"/>
  <c r="AG14" i="2" s="1"/>
  <c r="V27" i="2"/>
  <c r="AB22" i="2"/>
  <c r="AG22" i="2" s="1"/>
  <c r="AB31" i="2"/>
  <c r="AG31" i="2" s="1"/>
  <c r="AB30" i="2"/>
  <c r="AG30" i="2" s="1"/>
  <c r="AB32" i="2"/>
  <c r="AG32" i="2" s="1"/>
  <c r="AB16" i="2"/>
  <c r="AG16" i="2" s="1"/>
  <c r="V24" i="2"/>
  <c r="AB9" i="2"/>
  <c r="AG9" i="2" s="1"/>
  <c r="AK9" i="2" s="1"/>
  <c r="S35" i="2"/>
  <c r="U35" i="2"/>
  <c r="V15" i="2"/>
  <c r="V23" i="2"/>
  <c r="V26" i="2"/>
  <c r="V16" i="2"/>
  <c r="V10" i="2"/>
  <c r="V28" i="2"/>
  <c r="AB21" i="2"/>
  <c r="AG21" i="2" s="1"/>
  <c r="AN8" i="2"/>
  <c r="V30" i="2"/>
  <c r="V14" i="2"/>
  <c r="V18" i="2"/>
  <c r="V22" i="2"/>
  <c r="V9" i="2"/>
  <c r="V31" i="2"/>
  <c r="AB25" i="2"/>
  <c r="AG25" i="2" s="1"/>
  <c r="AB20" i="2"/>
  <c r="AG20" i="2" s="1"/>
  <c r="AB11" i="2"/>
  <c r="AG11" i="2" s="1"/>
  <c r="AB29" i="2"/>
  <c r="AG29" i="2" s="1"/>
  <c r="AB24" i="2"/>
  <c r="AG24" i="2" s="1"/>
  <c r="AB19" i="2"/>
  <c r="AG19" i="2" s="1"/>
  <c r="AB17" i="2"/>
  <c r="AG17" i="2" s="1"/>
  <c r="AB13" i="2"/>
  <c r="AG13" i="2" s="1"/>
  <c r="AB27" i="2"/>
  <c r="AG27" i="2" s="1"/>
  <c r="L13" i="3" l="1"/>
  <c r="M13" i="3" s="1"/>
  <c r="L8" i="3"/>
  <c r="M8" i="3" s="1"/>
  <c r="L5" i="3"/>
  <c r="M5" i="3" s="1"/>
  <c r="L31" i="3"/>
  <c r="M31" i="3" s="1"/>
  <c r="L22" i="3"/>
  <c r="M22" i="3" s="1"/>
  <c r="L25" i="3"/>
  <c r="M25" i="3" s="1"/>
  <c r="L16" i="3"/>
  <c r="M16" i="3" s="1"/>
  <c r="L28" i="3"/>
  <c r="M28" i="3" s="1"/>
  <c r="L15" i="3"/>
  <c r="M15" i="3" s="1"/>
  <c r="L19" i="3"/>
  <c r="M19" i="3" s="1"/>
  <c r="L21" i="3"/>
  <c r="M21" i="3" s="1"/>
  <c r="L11" i="3"/>
  <c r="M11" i="3" s="1"/>
  <c r="L23" i="3"/>
  <c r="M23" i="3" s="1"/>
  <c r="L7" i="3"/>
  <c r="M7" i="3" s="1"/>
  <c r="L20" i="3"/>
  <c r="M20" i="3" s="1"/>
  <c r="L12" i="3"/>
  <c r="M12" i="3" s="1"/>
  <c r="L9" i="3"/>
  <c r="M9" i="3" s="1"/>
  <c r="L26" i="3"/>
  <c r="M26" i="3" s="1"/>
  <c r="L30" i="3"/>
  <c r="M30" i="3" s="1"/>
  <c r="L18" i="3"/>
  <c r="M18" i="3" s="1"/>
  <c r="L27" i="3"/>
  <c r="M27" i="3" s="1"/>
  <c r="L29" i="3"/>
  <c r="M29" i="3" s="1"/>
  <c r="L14" i="3"/>
  <c r="M14" i="3" s="1"/>
  <c r="L10" i="3"/>
  <c r="M10" i="3" s="1"/>
  <c r="L17" i="3"/>
  <c r="M17" i="3" s="1"/>
  <c r="L32" i="3"/>
  <c r="M32" i="3" s="1"/>
  <c r="L24" i="3"/>
  <c r="M24" i="3" s="1"/>
  <c r="AG35" i="2"/>
  <c r="V35" i="2"/>
  <c r="W33" i="2"/>
  <c r="W7" i="2"/>
  <c r="AM9" i="2"/>
  <c r="AN9" i="2"/>
  <c r="AN7" i="2"/>
  <c r="AM8" i="2"/>
  <c r="P42" i="2"/>
  <c r="AM7" i="2"/>
  <c r="W23" i="2"/>
  <c r="W24" i="2"/>
  <c r="W28" i="2"/>
  <c r="W20" i="2"/>
  <c r="W25" i="2"/>
  <c r="W27" i="2"/>
  <c r="W9" i="2"/>
  <c r="W22" i="2"/>
  <c r="W14" i="2"/>
  <c r="W30" i="2"/>
  <c r="W16" i="2"/>
  <c r="W8" i="2"/>
  <c r="W35" i="2"/>
  <c r="W34" i="2"/>
  <c r="AB35" i="2"/>
  <c r="AD7" i="2" s="1"/>
  <c r="AE7" i="2" s="1"/>
  <c r="W29" i="2"/>
  <c r="W21" i="2"/>
  <c r="W26" i="2"/>
  <c r="W19" i="2"/>
  <c r="W15" i="2"/>
  <c r="W10" i="2"/>
  <c r="W32" i="2"/>
  <c r="W13" i="2"/>
  <c r="W17" i="2"/>
  <c r="W31" i="2"/>
  <c r="W11" i="2"/>
  <c r="W18" i="2"/>
  <c r="W12" i="2"/>
  <c r="M33" i="3" l="1"/>
  <c r="L33" i="3"/>
  <c r="AD33" i="2"/>
  <c r="AE33" i="2" s="1"/>
  <c r="AD27" i="2"/>
  <c r="AE27" i="2" s="1"/>
  <c r="AD28" i="2"/>
  <c r="AE28" i="2" s="1"/>
  <c r="AD32" i="2"/>
  <c r="AE32" i="2" s="1"/>
  <c r="AD23" i="2"/>
  <c r="AE23" i="2" s="1"/>
  <c r="AD24" i="2"/>
  <c r="AE24" i="2" s="1"/>
  <c r="AD20" i="2"/>
  <c r="AE20" i="2" s="1"/>
  <c r="AD16" i="2"/>
  <c r="AE16" i="2" s="1"/>
  <c r="AD12" i="2"/>
  <c r="AE12" i="2" s="1"/>
  <c r="AD26" i="2"/>
  <c r="AE26" i="2" s="1"/>
  <c r="AD8" i="2"/>
  <c r="AE8" i="2" s="1"/>
  <c r="AD15" i="2"/>
  <c r="AE15" i="2" s="1"/>
  <c r="AD14" i="2"/>
  <c r="AE14" i="2" s="1"/>
  <c r="AD34" i="2"/>
  <c r="AE34" i="2" s="1"/>
  <c r="AD13" i="2"/>
  <c r="AE13" i="2" s="1"/>
  <c r="AD11" i="2"/>
  <c r="AE11" i="2" s="1"/>
  <c r="AD19" i="2"/>
  <c r="AE19" i="2" s="1"/>
  <c r="AD30" i="2"/>
  <c r="AE30" i="2" s="1"/>
  <c r="AD22" i="2"/>
  <c r="AE22" i="2" s="1"/>
  <c r="AD29" i="2"/>
  <c r="AE29" i="2" s="1"/>
  <c r="AD25" i="2"/>
  <c r="AE25" i="2" s="1"/>
  <c r="AD18" i="2"/>
  <c r="AE18" i="2" s="1"/>
  <c r="AD31" i="2"/>
  <c r="AE31" i="2" s="1"/>
  <c r="AD17" i="2"/>
  <c r="AE17" i="2" s="1"/>
  <c r="AD21" i="2"/>
  <c r="AE21" i="2" s="1"/>
  <c r="AD9" i="2"/>
  <c r="AE9" i="2" s="1"/>
  <c r="AD10" i="2"/>
  <c r="AE10" i="2" s="1"/>
  <c r="AD35" i="2" l="1"/>
  <c r="AE35" i="2" s="1"/>
  <c r="AK33" i="2" l="1"/>
  <c r="AM33" i="2"/>
  <c r="AK10" i="2"/>
  <c r="AM10" i="2" s="1"/>
  <c r="AK11" i="2"/>
  <c r="AN11" i="2" s="1"/>
  <c r="AK12" i="2"/>
  <c r="AN12" i="2" s="1"/>
  <c r="AK13" i="2"/>
  <c r="AN13" i="2" s="1"/>
  <c r="AK14" i="2"/>
  <c r="AN14" i="2" s="1"/>
  <c r="AK15" i="2"/>
  <c r="AM15" i="2" s="1"/>
  <c r="AK16" i="2"/>
  <c r="AM16" i="2" s="1"/>
  <c r="AK17" i="2"/>
  <c r="AM17" i="2" s="1"/>
  <c r="AK18" i="2"/>
  <c r="AK19" i="2"/>
  <c r="AM19" i="2" s="1"/>
  <c r="AK20" i="2"/>
  <c r="AN20" i="2" s="1"/>
  <c r="AK21" i="2"/>
  <c r="AM21" i="2" s="1"/>
  <c r="AK22" i="2"/>
  <c r="AM22" i="2" s="1"/>
  <c r="AK23" i="2"/>
  <c r="AM23" i="2" s="1"/>
  <c r="AK24" i="2"/>
  <c r="AN24" i="2" s="1"/>
  <c r="AK25" i="2"/>
  <c r="AN25" i="2" s="1"/>
  <c r="AK26" i="2"/>
  <c r="AM26" i="2" s="1"/>
  <c r="AK27" i="2"/>
  <c r="AN27" i="2" s="1"/>
  <c r="AK28" i="2"/>
  <c r="AM28" i="2" s="1"/>
  <c r="AK29" i="2"/>
  <c r="AM29" i="2" s="1"/>
  <c r="AK30" i="2"/>
  <c r="AN30" i="2" s="1"/>
  <c r="AK31" i="2"/>
  <c r="AN31" i="2" s="1"/>
  <c r="AK32" i="2"/>
  <c r="AK34" i="2"/>
  <c r="AN33" i="2"/>
  <c r="AN32" i="2"/>
  <c r="AG40" i="2"/>
  <c r="AG42" i="2" s="1"/>
  <c r="AK41" i="2" s="1"/>
  <c r="AM32" i="2"/>
  <c r="AM12" i="2" l="1"/>
  <c r="AM11" i="2"/>
  <c r="AN15" i="2"/>
  <c r="AM24" i="2"/>
  <c r="AN23" i="2"/>
  <c r="AM25" i="2"/>
  <c r="AN17" i="2"/>
  <c r="AM27" i="2"/>
  <c r="AN28" i="2"/>
  <c r="AK35" i="2"/>
  <c r="AL24" i="2" s="1"/>
  <c r="AN10" i="2"/>
  <c r="AN26" i="2"/>
  <c r="AN18" i="2"/>
  <c r="AN19" i="2"/>
  <c r="AN16" i="2"/>
  <c r="AM14" i="2"/>
  <c r="AM18" i="2"/>
  <c r="AM30" i="2"/>
  <c r="AM20" i="2"/>
  <c r="AN22" i="2"/>
  <c r="AN21" i="2"/>
  <c r="AN29" i="2"/>
  <c r="AM13" i="2"/>
  <c r="AM31" i="2"/>
  <c r="AM34" i="2"/>
  <c r="AN34" i="2"/>
  <c r="AL30" i="2" l="1"/>
  <c r="AL10" i="2"/>
  <c r="AL19" i="2"/>
  <c r="AL7" i="2"/>
  <c r="AL26" i="2"/>
  <c r="AL34" i="2"/>
  <c r="AL13" i="2"/>
  <c r="AL29" i="2"/>
  <c r="AL12" i="2"/>
  <c r="AL14" i="2"/>
  <c r="AL8" i="2"/>
  <c r="AL35" i="2"/>
  <c r="AL9" i="2"/>
  <c r="AL20" i="2"/>
  <c r="AL32" i="2"/>
  <c r="AL21" i="2"/>
  <c r="AL18" i="2"/>
  <c r="AL15" i="2"/>
  <c r="AL16" i="2"/>
  <c r="AL27" i="2"/>
  <c r="AL17" i="2"/>
  <c r="AL25" i="2"/>
  <c r="AL33" i="2"/>
  <c r="AL31" i="2"/>
  <c r="AL22" i="2"/>
  <c r="AL23" i="2"/>
  <c r="AL11" i="2"/>
  <c r="AL28" i="2"/>
  <c r="AN35" i="2"/>
  <c r="AM35" i="2"/>
</calcChain>
</file>

<file path=xl/sharedStrings.xml><?xml version="1.0" encoding="utf-8"?>
<sst xmlns="http://schemas.openxmlformats.org/spreadsheetml/2006/main" count="297" uniqueCount="140">
  <si>
    <t>THE FLORIDA COLLEGE SYSTEM</t>
  </si>
  <si>
    <t>COLLEGES</t>
  </si>
  <si>
    <t>PERSONNEL EXPENSE</t>
  </si>
  <si>
    <t>TOTAL
PERSONNEL
EXPENSE</t>
  </si>
  <si>
    <t>CURRENT
EXPENSES</t>
  </si>
  <si>
    <t>CAPITAL
EXPENSES</t>
  </si>
  <si>
    <t>TOTAL EXPENSES EXCLUDING TRANSFERS</t>
  </si>
  <si>
    <t>TRANSFERS</t>
  </si>
  <si>
    <t>GRAND
TOTAL</t>
  </si>
  <si>
    <t>FULL-TIME</t>
  </si>
  <si>
    <t>PART-TIME</t>
  </si>
  <si>
    <t>EASTERN FLORIDA</t>
  </si>
  <si>
    <t>BROWARD</t>
  </si>
  <si>
    <t>CENTRAL FLORIDA</t>
  </si>
  <si>
    <t>CHIPOLA</t>
  </si>
  <si>
    <t>DAYTONA</t>
  </si>
  <si>
    <t>FL SOUTHWESTERN</t>
  </si>
  <si>
    <t>FSC, JACKSONVILLE</t>
  </si>
  <si>
    <t>FLORIDA KEYS</t>
  </si>
  <si>
    <t>GULF COAST</t>
  </si>
  <si>
    <t>HILLSBOROUGH</t>
  </si>
  <si>
    <t>INDIAN RIVER</t>
  </si>
  <si>
    <t>GATEWAY</t>
  </si>
  <si>
    <t>LAKE-SUMTER</t>
  </si>
  <si>
    <t>SCF, MANATEE-SARASOTA</t>
  </si>
  <si>
    <t>MIAMI DADE</t>
  </si>
  <si>
    <t>NORTH FLORIDA</t>
  </si>
  <si>
    <t>NORTHWEST FLORIDA</t>
  </si>
  <si>
    <t>PALM BEACH</t>
  </si>
  <si>
    <t>PASCO-HERNANDO</t>
  </si>
  <si>
    <t>PENSACOLA</t>
  </si>
  <si>
    <t>POLK</t>
  </si>
  <si>
    <t>SAINT JOHNS RIVER</t>
  </si>
  <si>
    <t>SAINT PETERSBURG</t>
  </si>
  <si>
    <t>SANTA FE</t>
  </si>
  <si>
    <t>SEMINOLE</t>
  </si>
  <si>
    <t>SOUTH FLORIDA</t>
  </si>
  <si>
    <t>TALLAHASSEE</t>
  </si>
  <si>
    <t>VALENCIA</t>
  </si>
  <si>
    <t>TOTAL</t>
  </si>
  <si>
    <t>% OF TOTAL EXPENSES</t>
  </si>
  <si>
    <t>Eastern Florida State College</t>
  </si>
  <si>
    <t>Broward College</t>
  </si>
  <si>
    <t>College of Central Florida</t>
  </si>
  <si>
    <t>Chipola College</t>
  </si>
  <si>
    <t>Daytona State College</t>
  </si>
  <si>
    <t>Florida SouthWestern State College</t>
  </si>
  <si>
    <t>Florida State College at Jacksonville</t>
  </si>
  <si>
    <t xml:space="preserve">The College of the Florida Keys </t>
  </si>
  <si>
    <t>Gulf Coast State College</t>
  </si>
  <si>
    <t>Hillsborough Community College</t>
  </si>
  <si>
    <t>Indian River State College</t>
  </si>
  <si>
    <t>Florida Gateway College</t>
  </si>
  <si>
    <t>Lake-Sumter State College</t>
  </si>
  <si>
    <t>State College of Florida, Manatee-Sarasota</t>
  </si>
  <si>
    <t>Miami Dade College</t>
  </si>
  <si>
    <t>North Florida College</t>
  </si>
  <si>
    <t>Northwest Florida State College</t>
  </si>
  <si>
    <t>Palm Beach State College</t>
  </si>
  <si>
    <t>Pasco-Hernando State College</t>
  </si>
  <si>
    <t>Pensacola State College</t>
  </si>
  <si>
    <t>Polk State College</t>
  </si>
  <si>
    <t>Saint Johns River State College</t>
  </si>
  <si>
    <t>Saint Petersburg College</t>
  </si>
  <si>
    <t>Santa Fe College</t>
  </si>
  <si>
    <t>Seminole State College of Florida</t>
  </si>
  <si>
    <t>South Florida State College</t>
  </si>
  <si>
    <t>Tallahassee Community College</t>
  </si>
  <si>
    <t>Valencia College</t>
  </si>
  <si>
    <t>% Change In Funding</t>
  </si>
  <si>
    <t>COLLEGE</t>
  </si>
  <si>
    <t xml:space="preserve"> </t>
  </si>
  <si>
    <t>% of FTE</t>
  </si>
  <si>
    <t xml:space="preserve">FTE 3 year Average </t>
  </si>
  <si>
    <t>% of     Recurring Appr</t>
  </si>
  <si>
    <t>Change in % Appropriation (Current vs Proprosed)</t>
  </si>
  <si>
    <t xml:space="preserve">Additional Calculation </t>
  </si>
  <si>
    <t>GUIDING PRINCIPALS: (a) MODEL BASED ON CURRENT COST ANALYSIS EXPENSES; (b) COLLEGES HELD HARMLESS OF MODEL</t>
  </si>
  <si>
    <t xml:space="preserve">Note: District Cost Differential </t>
  </si>
  <si>
    <t>DCD @ 3%</t>
  </si>
  <si>
    <t xml:space="preserve">GUIDING PRINCIPALS: (a) RECOGNITION OF DCD WITH A 3% INCREASE, (b) SOLVING EQUITY FOR SMALL COLLEGES   </t>
  </si>
  <si>
    <t>Total</t>
  </si>
  <si>
    <t>Difference w/o Held Harmless Adjustment</t>
  </si>
  <si>
    <t>Proposed Change:</t>
  </si>
  <si>
    <t>DCD</t>
  </si>
  <si>
    <t>SMALL COLLEGE</t>
  </si>
  <si>
    <t>Updated  Allocation %</t>
  </si>
  <si>
    <t>Change Based on Recurring State Funds (W/O Held Harmless)</t>
  </si>
  <si>
    <t>Allocation After Tuition Leveling Revenue (Estimate)</t>
  </si>
  <si>
    <t>Difference in Tuition Fees           (In-State Only)</t>
  </si>
  <si>
    <t>Additional Funds Available to College After Model Calculations</t>
  </si>
  <si>
    <t>Diffence in % of Allocation (Current vs  Proposed Model)</t>
  </si>
  <si>
    <t>Leveling Fees                            (Tuition)</t>
  </si>
  <si>
    <t xml:space="preserve">Recurring Funding Based on Average (I36)                              </t>
  </si>
  <si>
    <t>PROPOSED MODEL: TUITION LEVELING COMPONENT</t>
  </si>
  <si>
    <t>PROPOSED MODEL: COST COMPONENT</t>
  </si>
  <si>
    <t>PROPOSED MODEL: DCD &amp; SMALL COLLEGES ADJUSTMENTS</t>
  </si>
  <si>
    <t>Updated % Allocation</t>
  </si>
  <si>
    <t xml:space="preserve">Cost Model </t>
  </si>
  <si>
    <t xml:space="preserve">Small College, 7% Payroll  </t>
  </si>
  <si>
    <t xml:space="preserve">2020-2021 ANNUAL COST ANALYSIS, EXPENDITURES BY CATEGORY, FB 7.5T </t>
  </si>
  <si>
    <t>GUIDING PRINCIPAL: LEVEL TUITION FEE (I/S ONLY) TO MAX OF THE EXISTING RANGE, LEVELING TUITION REVENUE ACROSS THE SYSTEM</t>
  </si>
  <si>
    <t>Amount Required to Fund the  colleges at 58.12% at Current Cost level</t>
  </si>
  <si>
    <t>Additional Funding Required for DCD Equity Modeling                                (DCD X                                 Elevevator @ 3%)</t>
  </si>
  <si>
    <t>Additional Funding for Small College Equity Modeling                  (7% X All Personnel Costs)</t>
  </si>
  <si>
    <t>Recurring State Funds/Total Cost</t>
  </si>
  <si>
    <t>Cost Model</t>
  </si>
  <si>
    <t xml:space="preserve">Amount Required to Fund DCD, 3% Elevator </t>
  </si>
  <si>
    <t>Amount Required to Fund Small Campus Equity</t>
  </si>
  <si>
    <t>Amount Required to Fund I/S Tuition Fees Leveling</t>
  </si>
  <si>
    <t xml:space="preserve">PROPOSED Recurring Base Funding with Cost Modeling </t>
  </si>
  <si>
    <t>Additional Funding Required for Tuition Leveling                         (FTE, 3 Yr Avg)</t>
  </si>
  <si>
    <t>Total Allocation After Cost, Tuition Leveling, DCD &amp; Small College Modeling</t>
  </si>
  <si>
    <t>Total Funding:</t>
  </si>
  <si>
    <t>PROPOSED</t>
  </si>
  <si>
    <t>SUMMARY: PROPOSED MODEL COMPONENTS</t>
  </si>
  <si>
    <t xml:space="preserve">Grand Total Expenditures  2020-21
</t>
  </si>
  <si>
    <t xml:space="preserve">Recurring State Funds/Total Expenditures </t>
  </si>
  <si>
    <t>FTE-3</t>
  </si>
  <si>
    <t>2017-18</t>
  </si>
  <si>
    <t xml:space="preserve">State Funds </t>
  </si>
  <si>
    <t>2018-19</t>
  </si>
  <si>
    <t>2019-20</t>
  </si>
  <si>
    <t>2020-21</t>
  </si>
  <si>
    <t>2021-22</t>
  </si>
  <si>
    <t>2016-17</t>
  </si>
  <si>
    <t>17/18/19</t>
  </si>
  <si>
    <t>18/19/20</t>
  </si>
  <si>
    <t>19/20/21</t>
  </si>
  <si>
    <t xml:space="preserve">3-Year Average </t>
  </si>
  <si>
    <t>Difference    = Currently Fund %     less 55.48%</t>
  </si>
  <si>
    <t xml:space="preserve">Additional Funding Required to Fund Cost Model (Bring All Colleges to 55.48%                                 </t>
  </si>
  <si>
    <t xml:space="preserve">% of Total Allocation </t>
  </si>
  <si>
    <t>Proposed Distribution</t>
  </si>
  <si>
    <t xml:space="preserve">Tuition </t>
  </si>
  <si>
    <t xml:space="preserve">Maximum </t>
  </si>
  <si>
    <t>20/21/22</t>
  </si>
  <si>
    <t xml:space="preserve">Recurring State Funds (2021-2022 GR + Lottery) </t>
  </si>
  <si>
    <t>% of Recurring Funding                              (2021-22)</t>
  </si>
  <si>
    <t xml:space="preserve">New Funds to be Allocated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</si>
</sst>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_(&quot;$&quot;* #,##0_);_(&quot;$&quot;* \(#,##0\);_(&quot;$&quot;* &quot;-&quot;??_);_(@_)"/>
    <numFmt numFmtId="166" formatCode="_(* #,##0_);_(* \(#,##0\);_(* &quot;-&quot;??_);_(@_)"/>
    <numFmt numFmtId="167" formatCode="0.0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rgb="FF006100"/>
      <name val="Calibri"/>
      <family val="2"/>
      <scheme val="minor"/>
    </font>
    <font>
      <b/>
      <sz val="10"/>
      <color theme="1"/>
      <name val="Arial"/>
      <family val="2"/>
    </font>
    <font>
      <b/>
      <sz val="14"/>
      <color theme="1"/>
      <name val="Arial"/>
      <family val="2"/>
    </font>
    <font>
      <b/>
      <sz val="10"/>
      <name val="Avenir Next LT Pro"/>
      <family val="2"/>
    </font>
    <font>
      <b/>
      <sz val="11"/>
      <color theme="1"/>
      <name val="Avenir Next LT Pro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8"/>
      <color theme="1"/>
      <name val="Avenir Next LT Pro"/>
      <family val="2"/>
    </font>
    <font>
      <sz val="8"/>
      <color theme="1"/>
      <name val="Calibri"/>
      <family val="2"/>
      <scheme val="minor"/>
    </font>
    <font>
      <b/>
      <sz val="13"/>
      <name val="Arial"/>
      <family val="2"/>
    </font>
    <font>
      <sz val="13"/>
      <name val="Arial"/>
      <family val="2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3"/>
      <name val="Calibri"/>
      <family val="2"/>
      <scheme val="minor"/>
    </font>
    <font>
      <b/>
      <sz val="14"/>
      <name val="Arial"/>
      <family val="2"/>
    </font>
    <font>
      <b/>
      <sz val="14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B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7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/>
      <bottom/>
      <diagonal/>
    </border>
    <border>
      <left style="medium">
        <color indexed="64"/>
      </left>
      <right style="medium">
        <color auto="1"/>
      </right>
      <top/>
      <bottom style="double">
        <color auto="1"/>
      </bottom>
      <diagonal/>
    </border>
    <border>
      <left style="medium">
        <color indexed="64"/>
      </left>
      <right style="medium">
        <color auto="1"/>
      </right>
      <top style="double">
        <color auto="1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medium">
        <color indexed="64"/>
      </bottom>
      <diagonal/>
    </border>
    <border>
      <left/>
      <right style="medium">
        <color auto="1"/>
      </right>
      <top style="double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auto="1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auto="1"/>
      </left>
      <right/>
      <top style="double">
        <color auto="1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medium">
        <color auto="1"/>
      </bottom>
      <diagonal/>
    </border>
  </borders>
  <cellStyleXfs count="8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6" fillId="0" borderId="0"/>
    <xf numFmtId="43" fontId="1" fillId="0" borderId="0" applyFont="0" applyFill="0" applyBorder="0" applyAlignment="0" applyProtection="0"/>
    <xf numFmtId="0" fontId="7" fillId="2" borderId="0" applyNumberFormat="0" applyBorder="0" applyAlignment="0" applyProtection="0"/>
  </cellStyleXfs>
  <cellXfs count="308">
    <xf numFmtId="0" fontId="0" fillId="0" borderId="0" xfId="0"/>
    <xf numFmtId="164" fontId="5" fillId="0" borderId="10" xfId="3" applyNumberFormat="1" applyFont="1" applyBorder="1"/>
    <xf numFmtId="164" fontId="5" fillId="0" borderId="11" xfId="3" applyNumberFormat="1" applyFont="1" applyBorder="1"/>
    <xf numFmtId="164" fontId="5" fillId="0" borderId="12" xfId="3" applyNumberFormat="1" applyFont="1" applyBorder="1"/>
    <xf numFmtId="164" fontId="5" fillId="0" borderId="13" xfId="3" applyNumberFormat="1" applyFont="1" applyBorder="1"/>
    <xf numFmtId="164" fontId="5" fillId="0" borderId="9" xfId="3" applyNumberFormat="1" applyFont="1" applyBorder="1"/>
    <xf numFmtId="164" fontId="5" fillId="0" borderId="15" xfId="3" applyNumberFormat="1" applyFont="1" applyBorder="1"/>
    <xf numFmtId="164" fontId="5" fillId="0" borderId="16" xfId="3" applyNumberFormat="1" applyFont="1" applyBorder="1"/>
    <xf numFmtId="164" fontId="5" fillId="0" borderId="17" xfId="3" applyNumberFormat="1" applyFont="1" applyBorder="1"/>
    <xf numFmtId="164" fontId="5" fillId="0" borderId="18" xfId="3" applyNumberFormat="1" applyFont="1" applyBorder="1"/>
    <xf numFmtId="0" fontId="5" fillId="0" borderId="16" xfId="3" applyFont="1" applyBorder="1"/>
    <xf numFmtId="0" fontId="0" fillId="0" borderId="0" xfId="0" applyBorder="1"/>
    <xf numFmtId="0" fontId="0" fillId="0" borderId="15" xfId="0" applyBorder="1"/>
    <xf numFmtId="0" fontId="0" fillId="0" borderId="27" xfId="0" applyBorder="1"/>
    <xf numFmtId="43" fontId="0" fillId="0" borderId="0" xfId="6" applyFont="1"/>
    <xf numFmtId="165" fontId="0" fillId="0" borderId="0" xfId="1" applyNumberFormat="1" applyFont="1"/>
    <xf numFmtId="0" fontId="0" fillId="0" borderId="0" xfId="0" applyFill="1"/>
    <xf numFmtId="166" fontId="2" fillId="0" borderId="25" xfId="7" applyNumberFormat="1" applyFont="1" applyFill="1" applyBorder="1" applyAlignment="1">
      <alignment horizontal="right"/>
    </xf>
    <xf numFmtId="166" fontId="2" fillId="0" borderId="26" xfId="7" applyNumberFormat="1" applyFont="1" applyFill="1" applyBorder="1" applyAlignment="1">
      <alignment horizontal="right"/>
    </xf>
    <xf numFmtId="166" fontId="2" fillId="0" borderId="38" xfId="7" applyNumberFormat="1" applyFont="1" applyFill="1" applyBorder="1" applyAlignment="1">
      <alignment horizontal="right"/>
    </xf>
    <xf numFmtId="9" fontId="0" fillId="0" borderId="0" xfId="2" applyFont="1" applyBorder="1"/>
    <xf numFmtId="10" fontId="2" fillId="0" borderId="25" xfId="2" applyNumberFormat="1" applyFont="1" applyFill="1" applyBorder="1" applyAlignment="1">
      <alignment horizontal="right"/>
    </xf>
    <xf numFmtId="10" fontId="2" fillId="0" borderId="26" xfId="2" applyNumberFormat="1" applyFont="1" applyFill="1" applyBorder="1" applyAlignment="1">
      <alignment horizontal="right"/>
    </xf>
    <xf numFmtId="10" fontId="2" fillId="0" borderId="38" xfId="2" applyNumberFormat="1" applyFont="1" applyFill="1" applyBorder="1" applyAlignment="1">
      <alignment horizontal="right"/>
    </xf>
    <xf numFmtId="10" fontId="0" fillId="0" borderId="0" xfId="2" applyNumberFormat="1" applyFont="1"/>
    <xf numFmtId="165" fontId="0" fillId="0" borderId="0" xfId="1" applyNumberFormat="1" applyFont="1" applyFill="1"/>
    <xf numFmtId="10" fontId="0" fillId="4" borderId="33" xfId="2" applyNumberFormat="1" applyFont="1" applyFill="1" applyBorder="1"/>
    <xf numFmtId="10" fontId="0" fillId="4" borderId="5" xfId="2" applyNumberFormat="1" applyFont="1" applyFill="1" applyBorder="1"/>
    <xf numFmtId="165" fontId="3" fillId="4" borderId="0" xfId="1" applyNumberFormat="1" applyFont="1" applyFill="1"/>
    <xf numFmtId="0" fontId="5" fillId="4" borderId="12" xfId="3" applyFont="1" applyFill="1" applyBorder="1" applyAlignment="1">
      <alignment horizontal="center" vertical="center" wrapText="1"/>
    </xf>
    <xf numFmtId="0" fontId="5" fillId="4" borderId="13" xfId="3" applyFont="1" applyFill="1" applyBorder="1" applyAlignment="1">
      <alignment horizontal="center" vertical="center" wrapText="1"/>
    </xf>
    <xf numFmtId="0" fontId="5" fillId="4" borderId="43" xfId="3" applyFont="1" applyFill="1" applyBorder="1" applyAlignment="1">
      <alignment horizontal="center" vertical="center" wrapText="1"/>
    </xf>
    <xf numFmtId="0" fontId="5" fillId="4" borderId="40" xfId="3" applyFont="1" applyFill="1" applyBorder="1" applyAlignment="1">
      <alignment horizontal="center" vertical="center" wrapText="1"/>
    </xf>
    <xf numFmtId="0" fontId="0" fillId="4" borderId="11" xfId="0" applyFill="1" applyBorder="1"/>
    <xf numFmtId="0" fontId="0" fillId="0" borderId="0" xfId="0" applyFont="1"/>
    <xf numFmtId="0" fontId="8" fillId="3" borderId="40" xfId="3" applyFont="1" applyFill="1" applyBorder="1" applyAlignment="1">
      <alignment horizontal="center" vertical="center" wrapText="1"/>
    </xf>
    <xf numFmtId="0" fontId="0" fillId="3" borderId="39" xfId="0" applyFont="1" applyFill="1" applyBorder="1"/>
    <xf numFmtId="0" fontId="0" fillId="0" borderId="0" xfId="0" applyFont="1" applyFill="1"/>
    <xf numFmtId="165" fontId="8" fillId="3" borderId="40" xfId="1" applyNumberFormat="1" applyFont="1" applyFill="1" applyBorder="1" applyAlignment="1">
      <alignment horizontal="center" vertical="center" wrapText="1"/>
    </xf>
    <xf numFmtId="165" fontId="0" fillId="3" borderId="39" xfId="1" applyNumberFormat="1" applyFont="1" applyFill="1" applyBorder="1"/>
    <xf numFmtId="10" fontId="0" fillId="3" borderId="39" xfId="2" applyNumberFormat="1" applyFont="1" applyFill="1" applyBorder="1"/>
    <xf numFmtId="10" fontId="8" fillId="3" borderId="40" xfId="2" applyNumberFormat="1" applyFont="1" applyFill="1" applyBorder="1" applyAlignment="1">
      <alignment horizontal="center" vertical="center" wrapText="1"/>
    </xf>
    <xf numFmtId="10" fontId="0" fillId="0" borderId="0" xfId="2" applyNumberFormat="1" applyFont="1" applyFill="1"/>
    <xf numFmtId="164" fontId="5" fillId="5" borderId="12" xfId="3" applyNumberFormat="1" applyFont="1" applyFill="1" applyBorder="1"/>
    <xf numFmtId="10" fontId="0" fillId="3" borderId="37" xfId="2" applyNumberFormat="1" applyFont="1" applyFill="1" applyBorder="1"/>
    <xf numFmtId="0" fontId="5" fillId="0" borderId="9" xfId="3" applyFont="1" applyBorder="1"/>
    <xf numFmtId="0" fontId="5" fillId="0" borderId="49" xfId="3" applyFont="1" applyBorder="1"/>
    <xf numFmtId="0" fontId="5" fillId="0" borderId="14" xfId="3" applyFont="1" applyBorder="1"/>
    <xf numFmtId="0" fontId="5" fillId="0" borderId="50" xfId="3" applyFont="1" applyBorder="1"/>
    <xf numFmtId="0" fontId="5" fillId="0" borderId="51" xfId="3" applyFont="1" applyBorder="1"/>
    <xf numFmtId="164" fontId="5" fillId="0" borderId="52" xfId="3" applyNumberFormat="1" applyFont="1" applyBorder="1"/>
    <xf numFmtId="164" fontId="5" fillId="0" borderId="53" xfId="3" applyNumberFormat="1" applyFont="1" applyBorder="1"/>
    <xf numFmtId="164" fontId="5" fillId="0" borderId="54" xfId="3" applyNumberFormat="1" applyFont="1" applyBorder="1"/>
    <xf numFmtId="164" fontId="5" fillId="0" borderId="28" xfId="3" applyNumberFormat="1" applyFont="1" applyBorder="1"/>
    <xf numFmtId="164" fontId="5" fillId="0" borderId="51" xfId="3" applyNumberFormat="1" applyFont="1" applyBorder="1"/>
    <xf numFmtId="164" fontId="5" fillId="5" borderId="52" xfId="3" applyNumberFormat="1" applyFont="1" applyFill="1" applyBorder="1"/>
    <xf numFmtId="10" fontId="2" fillId="0" borderId="1" xfId="2" applyNumberFormat="1" applyFont="1" applyFill="1" applyBorder="1" applyAlignment="1">
      <alignment horizontal="right"/>
    </xf>
    <xf numFmtId="0" fontId="5" fillId="0" borderId="49" xfId="3" applyFont="1" applyBorder="1" applyAlignment="1">
      <alignment horizontal="center" vertical="center"/>
    </xf>
    <xf numFmtId="0" fontId="5" fillId="3" borderId="0" xfId="3" applyFont="1" applyFill="1" applyBorder="1" applyAlignment="1">
      <alignment horizontal="center" vertical="center"/>
    </xf>
    <xf numFmtId="0" fontId="11" fillId="0" borderId="0" xfId="0" applyFont="1"/>
    <xf numFmtId="0" fontId="15" fillId="0" borderId="0" xfId="0" applyFont="1"/>
    <xf numFmtId="0" fontId="19" fillId="0" borderId="0" xfId="0" applyFont="1"/>
    <xf numFmtId="0" fontId="18" fillId="0" borderId="0" xfId="0" applyFont="1" applyFill="1" applyBorder="1" applyAlignment="1">
      <alignment vertical="top" wrapText="1"/>
    </xf>
    <xf numFmtId="165" fontId="18" fillId="0" borderId="0" xfId="1" applyNumberFormat="1" applyFont="1" applyFill="1" applyBorder="1" applyAlignment="1">
      <alignment vertical="top" wrapText="1"/>
    </xf>
    <xf numFmtId="0" fontId="8" fillId="6" borderId="40" xfId="0" applyFont="1" applyFill="1" applyBorder="1" applyAlignment="1">
      <alignment horizontal="center" vertical="center" wrapText="1"/>
    </xf>
    <xf numFmtId="165" fontId="8" fillId="6" borderId="40" xfId="1" applyNumberFormat="1" applyFont="1" applyFill="1" applyBorder="1" applyAlignment="1">
      <alignment horizontal="center" vertical="center" wrapText="1"/>
    </xf>
    <xf numFmtId="10" fontId="0" fillId="6" borderId="0" xfId="0" applyNumberFormat="1" applyFill="1"/>
    <xf numFmtId="165" fontId="2" fillId="4" borderId="21" xfId="1" applyNumberFormat="1" applyFont="1" applyFill="1" applyBorder="1"/>
    <xf numFmtId="10" fontId="2" fillId="4" borderId="19" xfId="2" applyNumberFormat="1" applyFont="1" applyFill="1" applyBorder="1"/>
    <xf numFmtId="165" fontId="2" fillId="4" borderId="24" xfId="1" applyNumberFormat="1" applyFont="1" applyFill="1" applyBorder="1"/>
    <xf numFmtId="10" fontId="2" fillId="4" borderId="34" xfId="2" applyNumberFormat="1" applyFont="1" applyFill="1" applyBorder="1"/>
    <xf numFmtId="165" fontId="2" fillId="4" borderId="35" xfId="1" applyNumberFormat="1" applyFont="1" applyFill="1" applyBorder="1"/>
    <xf numFmtId="10" fontId="2" fillId="4" borderId="8" xfId="2" applyNumberFormat="1" applyFont="1" applyFill="1" applyBorder="1"/>
    <xf numFmtId="165" fontId="2" fillId="4" borderId="7" xfId="1" applyNumberFormat="1" applyFont="1" applyFill="1" applyBorder="1"/>
    <xf numFmtId="165" fontId="2" fillId="3" borderId="29" xfId="1" applyNumberFormat="1" applyFont="1" applyFill="1" applyBorder="1"/>
    <xf numFmtId="10" fontId="2" fillId="3" borderId="29" xfId="2" applyNumberFormat="1" applyFont="1" applyFill="1" applyBorder="1"/>
    <xf numFmtId="10" fontId="2" fillId="3" borderId="25" xfId="2" applyNumberFormat="1" applyFont="1" applyFill="1" applyBorder="1"/>
    <xf numFmtId="10" fontId="2" fillId="3" borderId="14" xfId="2" applyNumberFormat="1" applyFont="1" applyFill="1" applyBorder="1"/>
    <xf numFmtId="165" fontId="2" fillId="3" borderId="46" xfId="1" applyNumberFormat="1" applyFont="1" applyFill="1" applyBorder="1"/>
    <xf numFmtId="10" fontId="2" fillId="3" borderId="45" xfId="2" applyNumberFormat="1" applyFont="1" applyFill="1" applyBorder="1"/>
    <xf numFmtId="10" fontId="2" fillId="3" borderId="55" xfId="2" applyNumberFormat="1" applyFont="1" applyFill="1" applyBorder="1"/>
    <xf numFmtId="10" fontId="2" fillId="3" borderId="1" xfId="2" applyNumberFormat="1" applyFont="1" applyFill="1" applyBorder="1"/>
    <xf numFmtId="165" fontId="2" fillId="3" borderId="1" xfId="1" applyNumberFormat="1" applyFont="1" applyFill="1" applyBorder="1"/>
    <xf numFmtId="0" fontId="5" fillId="6" borderId="41" xfId="3" applyFont="1" applyFill="1" applyBorder="1"/>
    <xf numFmtId="0" fontId="18" fillId="6" borderId="0" xfId="0" applyFont="1" applyFill="1" applyBorder="1" applyAlignment="1">
      <alignment vertical="top" wrapText="1"/>
    </xf>
    <xf numFmtId="12" fontId="8" fillId="6" borderId="40" xfId="1" applyNumberFormat="1" applyFont="1" applyFill="1" applyBorder="1" applyAlignment="1">
      <alignment horizontal="center" vertical="center" wrapText="1"/>
    </xf>
    <xf numFmtId="10" fontId="19" fillId="0" borderId="0" xfId="2" applyNumberFormat="1" applyFont="1"/>
    <xf numFmtId="10" fontId="8" fillId="6" borderId="40" xfId="2" applyNumberFormat="1" applyFont="1" applyFill="1" applyBorder="1" applyAlignment="1">
      <alignment horizontal="center" vertical="center" wrapText="1"/>
    </xf>
    <xf numFmtId="0" fontId="4" fillId="8" borderId="22" xfId="3" applyFont="1" applyFill="1" applyBorder="1" applyAlignment="1">
      <alignment horizontal="centerContinuous"/>
    </xf>
    <xf numFmtId="0" fontId="16" fillId="8" borderId="23" xfId="3" applyFont="1" applyFill="1" applyBorder="1" applyAlignment="1">
      <alignment horizontal="centerContinuous"/>
    </xf>
    <xf numFmtId="0" fontId="17" fillId="8" borderId="0" xfId="3" applyFont="1" applyFill="1" applyBorder="1"/>
    <xf numFmtId="0" fontId="16" fillId="8" borderId="0" xfId="3" applyFont="1" applyFill="1" applyBorder="1" applyAlignment="1">
      <alignment horizontal="centerContinuous"/>
    </xf>
    <xf numFmtId="9" fontId="16" fillId="8" borderId="0" xfId="2" applyFont="1" applyFill="1" applyBorder="1" applyAlignment="1">
      <alignment horizontal="centerContinuous"/>
    </xf>
    <xf numFmtId="0" fontId="4" fillId="8" borderId="20" xfId="3" applyFont="1" applyFill="1" applyBorder="1" applyAlignment="1">
      <alignment horizontal="centerContinuous"/>
    </xf>
    <xf numFmtId="0" fontId="3" fillId="8" borderId="0" xfId="3" applyFill="1" applyBorder="1"/>
    <xf numFmtId="0" fontId="3" fillId="8" borderId="20" xfId="3" applyFill="1" applyBorder="1"/>
    <xf numFmtId="0" fontId="3" fillId="8" borderId="0" xfId="3" applyFill="1" applyBorder="1" applyAlignment="1">
      <alignment wrapText="1"/>
    </xf>
    <xf numFmtId="0" fontId="4" fillId="8" borderId="0" xfId="3" applyFont="1" applyFill="1" applyBorder="1"/>
    <xf numFmtId="0" fontId="0" fillId="8" borderId="0" xfId="0" applyFill="1" applyBorder="1"/>
    <xf numFmtId="0" fontId="3" fillId="8" borderId="41" xfId="3" applyFill="1" applyBorder="1"/>
    <xf numFmtId="0" fontId="3" fillId="8" borderId="1" xfId="3" applyFill="1" applyBorder="1"/>
    <xf numFmtId="0" fontId="0" fillId="8" borderId="1" xfId="0" applyFill="1" applyBorder="1"/>
    <xf numFmtId="0" fontId="0" fillId="8" borderId="1" xfId="0" applyFill="1" applyBorder="1" applyAlignment="1">
      <alignment horizontal="center"/>
    </xf>
    <xf numFmtId="0" fontId="0" fillId="8" borderId="0" xfId="0" applyFill="1"/>
    <xf numFmtId="0" fontId="0" fillId="8" borderId="0" xfId="0" applyFont="1" applyFill="1" applyBorder="1"/>
    <xf numFmtId="10" fontId="0" fillId="8" borderId="0" xfId="2" applyNumberFormat="1" applyFont="1" applyFill="1"/>
    <xf numFmtId="0" fontId="12" fillId="8" borderId="40" xfId="0" applyFont="1" applyFill="1" applyBorder="1" applyAlignment="1">
      <alignment horizontal="center"/>
    </xf>
    <xf numFmtId="10" fontId="0" fillId="8" borderId="0" xfId="0" applyNumberFormat="1" applyFill="1" applyBorder="1"/>
    <xf numFmtId="0" fontId="0" fillId="8" borderId="27" xfId="0" applyFill="1" applyBorder="1"/>
    <xf numFmtId="0" fontId="11" fillId="8" borderId="0" xfId="0" applyFont="1" applyFill="1"/>
    <xf numFmtId="0" fontId="10" fillId="8" borderId="0" xfId="3" applyFont="1" applyFill="1" applyBorder="1" applyAlignment="1">
      <alignment horizontal="center"/>
    </xf>
    <xf numFmtId="0" fontId="11" fillId="8" borderId="0" xfId="0" applyFont="1" applyFill="1" applyBorder="1"/>
    <xf numFmtId="9" fontId="10" fillId="8" borderId="0" xfId="2" applyFont="1" applyFill="1" applyBorder="1" applyAlignment="1">
      <alignment horizontal="center"/>
    </xf>
    <xf numFmtId="9" fontId="0" fillId="8" borderId="0" xfId="2" applyFont="1" applyFill="1" applyBorder="1"/>
    <xf numFmtId="165" fontId="2" fillId="8" borderId="0" xfId="1" applyNumberFormat="1" applyFont="1" applyFill="1"/>
    <xf numFmtId="165" fontId="0" fillId="8" borderId="0" xfId="1" applyNumberFormat="1" applyFont="1" applyFill="1"/>
    <xf numFmtId="0" fontId="14" fillId="8" borderId="0" xfId="0" applyFont="1" applyFill="1" applyBorder="1"/>
    <xf numFmtId="0" fontId="15" fillId="8" borderId="0" xfId="0" applyFont="1" applyFill="1" applyBorder="1"/>
    <xf numFmtId="9" fontId="15" fillId="8" borderId="0" xfId="2" applyFont="1" applyFill="1" applyBorder="1"/>
    <xf numFmtId="165" fontId="5" fillId="4" borderId="42" xfId="1" applyNumberFormat="1" applyFont="1" applyFill="1" applyBorder="1"/>
    <xf numFmtId="165" fontId="2" fillId="8" borderId="0" xfId="1" applyNumberFormat="1" applyFont="1" applyFill="1" applyBorder="1" applyAlignment="1">
      <alignment horizontal="center" wrapText="1"/>
    </xf>
    <xf numFmtId="0" fontId="0" fillId="8" borderId="0" xfId="0" applyFont="1" applyFill="1"/>
    <xf numFmtId="0" fontId="13" fillId="8" borderId="0" xfId="0" applyFont="1" applyFill="1"/>
    <xf numFmtId="165" fontId="12" fillId="8" borderId="0" xfId="1" applyNumberFormat="1" applyFont="1" applyFill="1"/>
    <xf numFmtId="165" fontId="13" fillId="8" borderId="0" xfId="1" applyNumberFormat="1" applyFont="1" applyFill="1"/>
    <xf numFmtId="43" fontId="0" fillId="8" borderId="0" xfId="6" applyFont="1" applyFill="1"/>
    <xf numFmtId="10" fontId="11" fillId="8" borderId="0" xfId="2" applyNumberFormat="1" applyFont="1" applyFill="1"/>
    <xf numFmtId="165" fontId="15" fillId="8" borderId="0" xfId="1" applyNumberFormat="1" applyFont="1" applyFill="1"/>
    <xf numFmtId="10" fontId="15" fillId="8" borderId="0" xfId="2" applyNumberFormat="1" applyFont="1" applyFill="1"/>
    <xf numFmtId="43" fontId="15" fillId="8" borderId="0" xfId="6" applyFont="1" applyFill="1"/>
    <xf numFmtId="0" fontId="15" fillId="8" borderId="0" xfId="0" applyFont="1" applyFill="1"/>
    <xf numFmtId="166" fontId="2" fillId="9" borderId="42" xfId="6" applyNumberFormat="1" applyFont="1" applyFill="1" applyBorder="1"/>
    <xf numFmtId="165" fontId="2" fillId="7" borderId="22" xfId="1" applyNumberFormat="1" applyFont="1" applyFill="1" applyBorder="1"/>
    <xf numFmtId="10" fontId="2" fillId="7" borderId="23" xfId="2" applyNumberFormat="1" applyFont="1" applyFill="1" applyBorder="1"/>
    <xf numFmtId="10" fontId="2" fillId="0" borderId="34" xfId="2" applyNumberFormat="1" applyFont="1" applyFill="1" applyBorder="1" applyAlignment="1">
      <alignment horizontal="right"/>
    </xf>
    <xf numFmtId="10" fontId="5" fillId="0" borderId="4" xfId="4" applyNumberFormat="1" applyFont="1" applyBorder="1"/>
    <xf numFmtId="0" fontId="5" fillId="0" borderId="64" xfId="3" applyFont="1" applyBorder="1"/>
    <xf numFmtId="164" fontId="5" fillId="0" borderId="65" xfId="3" applyNumberFormat="1" applyFont="1" applyBorder="1"/>
    <xf numFmtId="164" fontId="5" fillId="0" borderId="36" xfId="3" applyNumberFormat="1" applyFont="1" applyBorder="1"/>
    <xf numFmtId="164" fontId="5" fillId="0" borderId="47" xfId="3" applyNumberFormat="1" applyFont="1" applyBorder="1"/>
    <xf numFmtId="164" fontId="5" fillId="0" borderId="56" xfId="3" applyNumberFormat="1" applyFont="1" applyBorder="1"/>
    <xf numFmtId="164" fontId="5" fillId="0" borderId="64" xfId="3" applyNumberFormat="1" applyFont="1" applyBorder="1"/>
    <xf numFmtId="164" fontId="5" fillId="5" borderId="47" xfId="3" applyNumberFormat="1" applyFont="1" applyFill="1" applyBorder="1"/>
    <xf numFmtId="166" fontId="2" fillId="0" borderId="66" xfId="7" applyNumberFormat="1" applyFont="1" applyFill="1" applyBorder="1" applyAlignment="1">
      <alignment horizontal="right"/>
    </xf>
    <xf numFmtId="10" fontId="2" fillId="0" borderId="66" xfId="2" applyNumberFormat="1" applyFont="1" applyFill="1" applyBorder="1" applyAlignment="1">
      <alignment horizontal="right"/>
    </xf>
    <xf numFmtId="10" fontId="5" fillId="4" borderId="44" xfId="2" applyNumberFormat="1" applyFont="1" applyFill="1" applyBorder="1" applyAlignment="1">
      <alignment horizontal="center" vertical="center" wrapText="1"/>
    </xf>
    <xf numFmtId="10" fontId="5" fillId="4" borderId="13" xfId="2" applyNumberFormat="1" applyFont="1" applyFill="1" applyBorder="1" applyAlignment="1">
      <alignment horizontal="center" vertical="center" wrapText="1"/>
    </xf>
    <xf numFmtId="10" fontId="2" fillId="4" borderId="21" xfId="2" applyNumberFormat="1" applyFont="1" applyFill="1" applyBorder="1"/>
    <xf numFmtId="10" fontId="2" fillId="4" borderId="24" xfId="2" applyNumberFormat="1" applyFont="1" applyFill="1" applyBorder="1"/>
    <xf numFmtId="165" fontId="5" fillId="4" borderId="44" xfId="1" applyNumberFormat="1" applyFont="1" applyFill="1" applyBorder="1" applyAlignment="1">
      <alignment horizontal="center" vertical="center" wrapText="1"/>
    </xf>
    <xf numFmtId="165" fontId="5" fillId="4" borderId="13" xfId="1" applyNumberFormat="1" applyFont="1" applyFill="1" applyBorder="1" applyAlignment="1">
      <alignment horizontal="center" vertical="center" wrapText="1"/>
    </xf>
    <xf numFmtId="0" fontId="5" fillId="3" borderId="31" xfId="3" applyFont="1" applyFill="1" applyBorder="1"/>
    <xf numFmtId="10" fontId="2" fillId="0" borderId="55" xfId="2" applyNumberFormat="1" applyFont="1" applyFill="1" applyBorder="1" applyAlignment="1">
      <alignment horizontal="right"/>
    </xf>
    <xf numFmtId="10" fontId="20" fillId="0" borderId="1" xfId="2" applyNumberFormat="1" applyFont="1" applyFill="1" applyBorder="1" applyAlignment="1">
      <alignment horizontal="right"/>
    </xf>
    <xf numFmtId="0" fontId="5" fillId="3" borderId="42" xfId="3" applyFont="1" applyFill="1" applyBorder="1" applyAlignment="1">
      <alignment horizontal="center" vertical="center"/>
    </xf>
    <xf numFmtId="0" fontId="5" fillId="3" borderId="29" xfId="3" applyFont="1" applyFill="1" applyBorder="1"/>
    <xf numFmtId="0" fontId="5" fillId="3" borderId="39" xfId="3" applyFont="1" applyFill="1" applyBorder="1"/>
    <xf numFmtId="0" fontId="5" fillId="3" borderId="58" xfId="3" applyFont="1" applyFill="1" applyBorder="1"/>
    <xf numFmtId="0" fontId="5" fillId="3" borderId="53" xfId="3" applyFont="1" applyFill="1" applyBorder="1"/>
    <xf numFmtId="0" fontId="0" fillId="8" borderId="20" xfId="0" applyFill="1" applyBorder="1"/>
    <xf numFmtId="10" fontId="2" fillId="4" borderId="32" xfId="2" applyNumberFormat="1" applyFont="1" applyFill="1" applyBorder="1"/>
    <xf numFmtId="10" fontId="2" fillId="4" borderId="33" xfId="2" applyNumberFormat="1" applyFont="1" applyFill="1" applyBorder="1"/>
    <xf numFmtId="10" fontId="2" fillId="4" borderId="5" xfId="2" applyNumberFormat="1" applyFont="1" applyFill="1" applyBorder="1"/>
    <xf numFmtId="10" fontId="2" fillId="4" borderId="7" xfId="2" applyNumberFormat="1" applyFont="1" applyFill="1" applyBorder="1"/>
    <xf numFmtId="44" fontId="2" fillId="3" borderId="29" xfId="1" applyFont="1" applyFill="1" applyBorder="1"/>
    <xf numFmtId="44" fontId="2" fillId="3" borderId="46" xfId="1" applyFont="1" applyFill="1" applyBorder="1"/>
    <xf numFmtId="44" fontId="2" fillId="3" borderId="1" xfId="2" applyNumberFormat="1" applyFont="1" applyFill="1" applyBorder="1"/>
    <xf numFmtId="0" fontId="5" fillId="6" borderId="55" xfId="3" applyFont="1" applyFill="1" applyBorder="1"/>
    <xf numFmtId="165" fontId="11" fillId="8" borderId="0" xfId="0" applyNumberFormat="1" applyFont="1" applyFill="1"/>
    <xf numFmtId="165" fontId="2" fillId="7" borderId="57" xfId="1" applyNumberFormat="1" applyFont="1" applyFill="1" applyBorder="1"/>
    <xf numFmtId="10" fontId="2" fillId="7" borderId="67" xfId="2" applyNumberFormat="1" applyFont="1" applyFill="1" applyBorder="1"/>
    <xf numFmtId="165" fontId="2" fillId="7" borderId="41" xfId="0" applyNumberFormat="1" applyFont="1" applyFill="1" applyBorder="1"/>
    <xf numFmtId="0" fontId="2" fillId="7" borderId="1" xfId="0" applyFont="1" applyFill="1" applyBorder="1"/>
    <xf numFmtId="0" fontId="2" fillId="7" borderId="6" xfId="0" applyFont="1" applyFill="1" applyBorder="1"/>
    <xf numFmtId="165" fontId="2" fillId="7" borderId="30" xfId="1" applyNumberFormat="1" applyFont="1" applyFill="1" applyBorder="1" applyAlignment="1">
      <alignment horizontal="right"/>
    </xf>
    <xf numFmtId="165" fontId="2" fillId="7" borderId="58" xfId="1" applyNumberFormat="1" applyFont="1" applyFill="1" applyBorder="1" applyAlignment="1">
      <alignment horizontal="right"/>
    </xf>
    <xf numFmtId="10" fontId="0" fillId="8" borderId="0" xfId="0" applyNumberFormat="1" applyFill="1"/>
    <xf numFmtId="165" fontId="5" fillId="8" borderId="0" xfId="1" applyNumberFormat="1" applyFont="1" applyFill="1" applyBorder="1"/>
    <xf numFmtId="10" fontId="5" fillId="8" borderId="0" xfId="2" applyNumberFormat="1" applyFont="1" applyFill="1" applyBorder="1"/>
    <xf numFmtId="0" fontId="8" fillId="6" borderId="3" xfId="0" applyFont="1" applyFill="1" applyBorder="1" applyAlignment="1">
      <alignment horizontal="center" vertical="center"/>
    </xf>
    <xf numFmtId="0" fontId="5" fillId="6" borderId="68" xfId="3" applyFont="1" applyFill="1" applyBorder="1"/>
    <xf numFmtId="0" fontId="5" fillId="6" borderId="20" xfId="3" applyFont="1" applyFill="1" applyBorder="1"/>
    <xf numFmtId="0" fontId="5" fillId="6" borderId="69" xfId="3" applyFont="1" applyFill="1" applyBorder="1"/>
    <xf numFmtId="0" fontId="8" fillId="6" borderId="42" xfId="0" applyFont="1" applyFill="1" applyBorder="1" applyAlignment="1">
      <alignment horizontal="center" vertical="center" wrapText="1"/>
    </xf>
    <xf numFmtId="165" fontId="0" fillId="3" borderId="9" xfId="1" applyNumberFormat="1" applyFont="1" applyFill="1" applyBorder="1"/>
    <xf numFmtId="0" fontId="9" fillId="8" borderId="0" xfId="0" applyFont="1" applyFill="1" applyBorder="1" applyAlignment="1"/>
    <xf numFmtId="0" fontId="5" fillId="0" borderId="63" xfId="3" applyFont="1" applyBorder="1" applyAlignment="1">
      <alignment horizontal="center" vertical="center"/>
    </xf>
    <xf numFmtId="0" fontId="5" fillId="0" borderId="30" xfId="3" applyFont="1" applyBorder="1" applyAlignment="1">
      <alignment horizontal="center" vertical="center"/>
    </xf>
    <xf numFmtId="165" fontId="2" fillId="9" borderId="3" xfId="1" applyNumberFormat="1" applyFont="1" applyFill="1" applyBorder="1"/>
    <xf numFmtId="10" fontId="2" fillId="8" borderId="21" xfId="2" applyNumberFormat="1" applyFont="1" applyFill="1" applyBorder="1"/>
    <xf numFmtId="10" fontId="2" fillId="8" borderId="24" xfId="2" applyNumberFormat="1" applyFont="1" applyFill="1" applyBorder="1"/>
    <xf numFmtId="10" fontId="2" fillId="8" borderId="35" xfId="2" applyNumberFormat="1" applyFont="1" applyFill="1" applyBorder="1"/>
    <xf numFmtId="10" fontId="5" fillId="0" borderId="44" xfId="2" applyNumberFormat="1" applyFont="1" applyFill="1" applyBorder="1" applyAlignment="1">
      <alignment horizontal="center" vertical="center" wrapText="1"/>
    </xf>
    <xf numFmtId="10" fontId="5" fillId="0" borderId="13" xfId="2" applyNumberFormat="1" applyFont="1" applyFill="1" applyBorder="1" applyAlignment="1">
      <alignment horizontal="center" vertical="center" wrapText="1"/>
    </xf>
    <xf numFmtId="10" fontId="2" fillId="0" borderId="21" xfId="2" applyNumberFormat="1" applyFont="1" applyFill="1" applyBorder="1"/>
    <xf numFmtId="166" fontId="2" fillId="0" borderId="1" xfId="0" applyNumberFormat="1" applyFont="1" applyBorder="1"/>
    <xf numFmtId="10" fontId="2" fillId="0" borderId="1" xfId="2" applyNumberFormat="1" applyFont="1" applyBorder="1"/>
    <xf numFmtId="165" fontId="21" fillId="3" borderId="14" xfId="1" applyNumberFormat="1" applyFont="1" applyFill="1" applyBorder="1"/>
    <xf numFmtId="43" fontId="5" fillId="6" borderId="61" xfId="6" applyFont="1" applyFill="1" applyBorder="1"/>
    <xf numFmtId="165" fontId="5" fillId="6" borderId="21" xfId="1" applyNumberFormat="1" applyFont="1" applyFill="1" applyBorder="1"/>
    <xf numFmtId="165" fontId="5" fillId="6" borderId="21" xfId="1" applyNumberFormat="1" applyFont="1" applyFill="1" applyBorder="1" applyAlignment="1">
      <alignment horizontal="right"/>
    </xf>
    <xf numFmtId="165" fontId="5" fillId="6" borderId="21" xfId="1" applyNumberFormat="1" applyFont="1" applyFill="1" applyBorder="1" applyAlignment="1">
      <alignment horizontal="center"/>
    </xf>
    <xf numFmtId="10" fontId="5" fillId="6" borderId="21" xfId="2" applyNumberFormat="1" applyFont="1" applyFill="1" applyBorder="1" applyAlignment="1">
      <alignment horizontal="center"/>
    </xf>
    <xf numFmtId="165" fontId="5" fillId="6" borderId="59" xfId="1" applyNumberFormat="1" applyFont="1" applyFill="1" applyBorder="1" applyAlignment="1">
      <alignment horizontal="center"/>
    </xf>
    <xf numFmtId="165" fontId="5" fillId="6" borderId="19" xfId="2" applyNumberFormat="1" applyFont="1" applyFill="1" applyBorder="1" applyAlignment="1">
      <alignment horizontal="center"/>
    </xf>
    <xf numFmtId="0" fontId="21" fillId="0" borderId="0" xfId="0" applyFont="1"/>
    <xf numFmtId="43" fontId="5" fillId="6" borderId="60" xfId="6" applyFont="1" applyFill="1" applyBorder="1"/>
    <xf numFmtId="165" fontId="5" fillId="6" borderId="24" xfId="1" applyNumberFormat="1" applyFont="1" applyFill="1" applyBorder="1" applyAlignment="1">
      <alignment horizontal="center"/>
    </xf>
    <xf numFmtId="10" fontId="5" fillId="6" borderId="24" xfId="2" applyNumberFormat="1" applyFont="1" applyFill="1" applyBorder="1" applyAlignment="1">
      <alignment horizontal="center"/>
    </xf>
    <xf numFmtId="165" fontId="5" fillId="6" borderId="38" xfId="1" applyNumberFormat="1" applyFont="1" applyFill="1" applyBorder="1" applyAlignment="1">
      <alignment horizontal="center"/>
    </xf>
    <xf numFmtId="165" fontId="21" fillId="3" borderId="4" xfId="1" applyNumberFormat="1" applyFont="1" applyFill="1" applyBorder="1"/>
    <xf numFmtId="165" fontId="5" fillId="6" borderId="62" xfId="1" applyNumberFormat="1" applyFont="1" applyFill="1" applyBorder="1" applyAlignment="1">
      <alignment horizontal="center"/>
    </xf>
    <xf numFmtId="165" fontId="5" fillId="6" borderId="7" xfId="1" applyNumberFormat="1" applyFont="1" applyFill="1" applyBorder="1" applyAlignment="1">
      <alignment horizontal="center"/>
    </xf>
    <xf numFmtId="10" fontId="5" fillId="6" borderId="7" xfId="2" applyNumberFormat="1" applyFont="1" applyFill="1" applyBorder="1" applyAlignment="1">
      <alignment horizontal="center"/>
    </xf>
    <xf numFmtId="165" fontId="5" fillId="6" borderId="7" xfId="2" applyNumberFormat="1" applyFont="1" applyFill="1" applyBorder="1" applyAlignment="1">
      <alignment horizontal="center"/>
    </xf>
    <xf numFmtId="165" fontId="5" fillId="6" borderId="24" xfId="1" applyNumberFormat="1" applyFont="1" applyFill="1" applyBorder="1" applyAlignment="1">
      <alignment horizontal="right"/>
    </xf>
    <xf numFmtId="165" fontId="2" fillId="4" borderId="3" xfId="1" applyNumberFormat="1" applyFont="1" applyFill="1" applyBorder="1"/>
    <xf numFmtId="165" fontId="2" fillId="4" borderId="42" xfId="1" applyNumberFormat="1" applyFont="1" applyFill="1" applyBorder="1"/>
    <xf numFmtId="165" fontId="2" fillId="8" borderId="0" xfId="1" applyNumberFormat="1" applyFont="1" applyFill="1" applyAlignment="1">
      <alignment vertical="top" wrapText="1"/>
    </xf>
    <xf numFmtId="9" fontId="0" fillId="0" borderId="0" xfId="0" applyNumberFormat="1"/>
    <xf numFmtId="166" fontId="5" fillId="6" borderId="60" xfId="6" applyNumberFormat="1" applyFont="1" applyFill="1" applyBorder="1"/>
    <xf numFmtId="10" fontId="0" fillId="8" borderId="0" xfId="2" applyNumberFormat="1" applyFont="1" applyFill="1" applyBorder="1"/>
    <xf numFmtId="10" fontId="3" fillId="8" borderId="1" xfId="2" applyNumberFormat="1" applyFont="1" applyFill="1" applyBorder="1"/>
    <xf numFmtId="10" fontId="5" fillId="4" borderId="40" xfId="2" applyNumberFormat="1" applyFont="1" applyFill="1" applyBorder="1" applyAlignment="1">
      <alignment horizontal="center" vertical="center" wrapText="1"/>
    </xf>
    <xf numFmtId="10" fontId="0" fillId="4" borderId="11" xfId="2" applyNumberFormat="1" applyFont="1" applyFill="1" applyBorder="1"/>
    <xf numFmtId="10" fontId="2" fillId="8" borderId="0" xfId="2" applyNumberFormat="1" applyFont="1" applyFill="1" applyBorder="1"/>
    <xf numFmtId="10" fontId="11" fillId="8" borderId="0" xfId="2" applyNumberFormat="1" applyFont="1" applyFill="1" applyBorder="1"/>
    <xf numFmtId="10" fontId="15" fillId="8" borderId="0" xfId="2" applyNumberFormat="1" applyFont="1" applyFill="1" applyBorder="1"/>
    <xf numFmtId="10" fontId="2" fillId="4" borderId="70" xfId="2" applyNumberFormat="1" applyFont="1" applyFill="1" applyBorder="1"/>
    <xf numFmtId="0" fontId="18" fillId="8" borderId="0" xfId="0" applyFont="1" applyFill="1" applyBorder="1" applyAlignment="1">
      <alignment vertical="top" wrapText="1"/>
    </xf>
    <xf numFmtId="165" fontId="0" fillId="8" borderId="0" xfId="2" applyNumberFormat="1" applyFont="1" applyFill="1"/>
    <xf numFmtId="0" fontId="21" fillId="10" borderId="0" xfId="0" applyFont="1" applyFill="1"/>
    <xf numFmtId="165" fontId="21" fillId="10" borderId="0" xfId="0" applyNumberFormat="1" applyFont="1" applyFill="1"/>
    <xf numFmtId="0" fontId="18" fillId="0" borderId="0" xfId="0" applyFont="1"/>
    <xf numFmtId="164" fontId="22" fillId="5" borderId="71" xfId="3" applyNumberFormat="1" applyFont="1" applyFill="1" applyBorder="1"/>
    <xf numFmtId="164" fontId="22" fillId="5" borderId="69" xfId="3" applyNumberFormat="1" applyFont="1" applyFill="1" applyBorder="1"/>
    <xf numFmtId="10" fontId="18" fillId="0" borderId="0" xfId="2" applyNumberFormat="1" applyFont="1"/>
    <xf numFmtId="164" fontId="22" fillId="5" borderId="47" xfId="3" applyNumberFormat="1" applyFont="1" applyFill="1" applyBorder="1"/>
    <xf numFmtId="164" fontId="22" fillId="5" borderId="12" xfId="3" applyNumberFormat="1" applyFont="1" applyFill="1" applyBorder="1"/>
    <xf numFmtId="0" fontId="23" fillId="0" borderId="51" xfId="3" applyFont="1" applyBorder="1"/>
    <xf numFmtId="164" fontId="24" fillId="5" borderId="52" xfId="3" applyNumberFormat="1" applyFont="1" applyFill="1" applyBorder="1"/>
    <xf numFmtId="164" fontId="24" fillId="5" borderId="72" xfId="3" applyNumberFormat="1" applyFont="1" applyFill="1" applyBorder="1"/>
    <xf numFmtId="0" fontId="20" fillId="0" borderId="0" xfId="0" applyFont="1"/>
    <xf numFmtId="0" fontId="18" fillId="8" borderId="0" xfId="0" applyFont="1" applyFill="1"/>
    <xf numFmtId="10" fontId="18" fillId="8" borderId="0" xfId="2" applyNumberFormat="1" applyFont="1" applyFill="1"/>
    <xf numFmtId="0" fontId="18" fillId="8" borderId="0" xfId="0" applyFont="1" applyFill="1" applyAlignment="1">
      <alignment horizontal="center"/>
    </xf>
    <xf numFmtId="10" fontId="22" fillId="5" borderId="47" xfId="2" applyNumberFormat="1" applyFont="1" applyFill="1" applyBorder="1"/>
    <xf numFmtId="10" fontId="22" fillId="5" borderId="12" xfId="2" applyNumberFormat="1" applyFont="1" applyFill="1" applyBorder="1"/>
    <xf numFmtId="10" fontId="24" fillId="5" borderId="52" xfId="2" applyNumberFormat="1" applyFont="1" applyFill="1" applyBorder="1"/>
    <xf numFmtId="164" fontId="24" fillId="0" borderId="7" xfId="3" applyNumberFormat="1" applyFont="1" applyBorder="1"/>
    <xf numFmtId="0" fontId="2" fillId="0" borderId="0" xfId="0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67" fontId="0" fillId="0" borderId="0" xfId="0" applyNumberFormat="1"/>
    <xf numFmtId="164" fontId="22" fillId="0" borderId="71" xfId="3" applyNumberFormat="1" applyFont="1" applyFill="1" applyBorder="1"/>
    <xf numFmtId="164" fontId="22" fillId="0" borderId="69" xfId="3" applyNumberFormat="1" applyFont="1" applyFill="1" applyBorder="1"/>
    <xf numFmtId="164" fontId="22" fillId="0" borderId="55" xfId="3" applyNumberFormat="1" applyFont="1" applyFill="1" applyBorder="1"/>
    <xf numFmtId="164" fontId="22" fillId="0" borderId="33" xfId="3" applyNumberFormat="1" applyFont="1" applyFill="1" applyBorder="1"/>
    <xf numFmtId="164" fontId="22" fillId="0" borderId="73" xfId="3" applyNumberFormat="1" applyFont="1" applyBorder="1"/>
    <xf numFmtId="164" fontId="22" fillId="0" borderId="59" xfId="3" applyNumberFormat="1" applyFont="1" applyBorder="1"/>
    <xf numFmtId="164" fontId="22" fillId="0" borderId="38" xfId="3" applyNumberFormat="1" applyFont="1" applyBorder="1"/>
    <xf numFmtId="164" fontId="24" fillId="0" borderId="74" xfId="3" applyNumberFormat="1" applyFont="1" applyBorder="1"/>
    <xf numFmtId="10" fontId="18" fillId="11" borderId="47" xfId="2" applyNumberFormat="1" applyFont="1" applyFill="1" applyBorder="1"/>
    <xf numFmtId="43" fontId="18" fillId="11" borderId="36" xfId="0" applyNumberFormat="1" applyFont="1" applyFill="1" applyBorder="1"/>
    <xf numFmtId="10" fontId="18" fillId="11" borderId="32" xfId="2" applyNumberFormat="1" applyFont="1" applyFill="1" applyBorder="1"/>
    <xf numFmtId="43" fontId="18" fillId="11" borderId="19" xfId="0" applyNumberFormat="1" applyFont="1" applyFill="1" applyBorder="1"/>
    <xf numFmtId="10" fontId="20" fillId="11" borderId="41" xfId="0" applyNumberFormat="1" applyFont="1" applyFill="1" applyBorder="1"/>
    <xf numFmtId="10" fontId="18" fillId="11" borderId="33" xfId="2" applyNumberFormat="1" applyFont="1" applyFill="1" applyBorder="1"/>
    <xf numFmtId="43" fontId="18" fillId="11" borderId="34" xfId="0" applyNumberFormat="1" applyFont="1" applyFill="1" applyBorder="1"/>
    <xf numFmtId="43" fontId="20" fillId="11" borderId="28" xfId="0" applyNumberFormat="1" applyFont="1" applyFill="1" applyBorder="1"/>
    <xf numFmtId="0" fontId="2" fillId="0" borderId="0" xfId="0" applyFont="1" applyAlignment="1">
      <alignment horizontal="center"/>
    </xf>
    <xf numFmtId="10" fontId="22" fillId="5" borderId="2" xfId="2" applyNumberFormat="1" applyFont="1" applyFill="1" applyBorder="1" applyAlignment="1">
      <alignment horizontal="center" vertical="center" wrapText="1"/>
    </xf>
    <xf numFmtId="0" fontId="22" fillId="0" borderId="2" xfId="3" applyFont="1" applyBorder="1" applyAlignment="1">
      <alignment horizontal="center" vertical="center" wrapText="1"/>
    </xf>
    <xf numFmtId="0" fontId="22" fillId="5" borderId="2" xfId="3" applyFont="1" applyFill="1" applyBorder="1" applyAlignment="1">
      <alignment horizontal="center" vertical="center" wrapText="1"/>
    </xf>
    <xf numFmtId="0" fontId="22" fillId="11" borderId="2" xfId="3" applyFont="1" applyFill="1" applyBorder="1" applyAlignment="1">
      <alignment horizontal="center" vertical="center" wrapText="1"/>
    </xf>
    <xf numFmtId="0" fontId="5" fillId="0" borderId="20" xfId="3" applyFont="1" applyFill="1" applyBorder="1" applyAlignment="1">
      <alignment horizontal="center" vertical="center" wrapText="1"/>
    </xf>
    <xf numFmtId="0" fontId="5" fillId="0" borderId="49" xfId="3" applyFont="1" applyBorder="1" applyAlignment="1">
      <alignment horizontal="center" vertical="center" wrapText="1"/>
    </xf>
    <xf numFmtId="0" fontId="5" fillId="5" borderId="2" xfId="3" applyFont="1" applyFill="1" applyBorder="1" applyAlignment="1">
      <alignment horizontal="center" vertical="center" wrapText="1"/>
    </xf>
    <xf numFmtId="44" fontId="18" fillId="12" borderId="40" xfId="1" applyFont="1" applyFill="1" applyBorder="1"/>
    <xf numFmtId="0" fontId="12" fillId="3" borderId="20" xfId="0" applyFont="1" applyFill="1" applyBorder="1" applyAlignment="1">
      <alignment horizontal="centerContinuous" vertical="top" wrapText="1"/>
    </xf>
    <xf numFmtId="0" fontId="12" fillId="3" borderId="0" xfId="0" applyFont="1" applyFill="1" applyBorder="1" applyAlignment="1">
      <alignment horizontal="centerContinuous" vertical="top" wrapText="1"/>
    </xf>
    <xf numFmtId="0" fontId="18" fillId="6" borderId="0" xfId="0" applyFont="1" applyFill="1" applyBorder="1" applyAlignment="1">
      <alignment horizontal="centerContinuous" vertical="top" wrapText="1"/>
    </xf>
    <xf numFmtId="0" fontId="12" fillId="0" borderId="3" xfId="0" applyFont="1" applyBorder="1" applyAlignment="1">
      <alignment horizontal="centerContinuous" vertical="center"/>
    </xf>
    <xf numFmtId="0" fontId="12" fillId="0" borderId="42" xfId="0" applyFont="1" applyBorder="1" applyAlignment="1">
      <alignment horizontal="centerContinuous" vertical="center"/>
    </xf>
    <xf numFmtId="0" fontId="9" fillId="8" borderId="0" xfId="0" applyFont="1" applyFill="1" applyBorder="1" applyAlignment="1">
      <alignment horizontal="centerContinuous" vertical="center"/>
    </xf>
    <xf numFmtId="0" fontId="5" fillId="0" borderId="41" xfId="3" applyFont="1" applyBorder="1" applyAlignment="1">
      <alignment horizontal="centerContinuous" vertical="center" wrapText="1"/>
    </xf>
    <xf numFmtId="0" fontId="5" fillId="0" borderId="6" xfId="3" applyFont="1" applyBorder="1" applyAlignment="1">
      <alignment horizontal="centerContinuous" vertical="center" wrapText="1"/>
    </xf>
    <xf numFmtId="0" fontId="5" fillId="0" borderId="49" xfId="3" applyFont="1" applyBorder="1" applyAlignment="1">
      <alignment vertical="center" wrapText="1"/>
    </xf>
    <xf numFmtId="0" fontId="5" fillId="5" borderId="49" xfId="3" applyFont="1" applyFill="1" applyBorder="1" applyAlignment="1">
      <alignment vertical="center" wrapText="1"/>
    </xf>
    <xf numFmtId="0" fontId="5" fillId="0" borderId="41" xfId="3" applyFont="1" applyFill="1" applyBorder="1" applyAlignment="1">
      <alignment vertical="center" wrapText="1"/>
    </xf>
    <xf numFmtId="0" fontId="2" fillId="8" borderId="3" xfId="0" applyFont="1" applyFill="1" applyBorder="1" applyAlignment="1">
      <alignment horizontal="centerContinuous"/>
    </xf>
    <xf numFmtId="0" fontId="2" fillId="8" borderId="48" xfId="0" applyFont="1" applyFill="1" applyBorder="1" applyAlignment="1">
      <alignment horizontal="centerContinuous"/>
    </xf>
    <xf numFmtId="0" fontId="2" fillId="8" borderId="42" xfId="0" applyFont="1" applyFill="1" applyBorder="1" applyAlignment="1">
      <alignment horizontal="centerContinuous"/>
    </xf>
    <xf numFmtId="0" fontId="2" fillId="8" borderId="49" xfId="0" applyFont="1" applyFill="1" applyBorder="1" applyAlignment="1">
      <alignment vertical="center" wrapText="1"/>
    </xf>
    <xf numFmtId="0" fontId="2" fillId="8" borderId="4" xfId="0" applyFont="1" applyFill="1" applyBorder="1" applyAlignment="1">
      <alignment vertical="center" wrapText="1"/>
    </xf>
    <xf numFmtId="165" fontId="2" fillId="8" borderId="2" xfId="1" applyNumberFormat="1" applyFont="1" applyFill="1" applyBorder="1" applyAlignment="1">
      <alignment vertical="top" wrapText="1"/>
    </xf>
    <xf numFmtId="165" fontId="2" fillId="8" borderId="49" xfId="1" applyNumberFormat="1" applyFont="1" applyFill="1" applyBorder="1" applyAlignment="1">
      <alignment vertical="top" wrapText="1"/>
    </xf>
    <xf numFmtId="165" fontId="2" fillId="8" borderId="4" xfId="1" applyNumberFormat="1" applyFont="1" applyFill="1" applyBorder="1" applyAlignment="1">
      <alignment vertical="top" wrapText="1"/>
    </xf>
    <xf numFmtId="165" fontId="2" fillId="8" borderId="2" xfId="0" applyNumberFormat="1" applyFont="1" applyFill="1" applyBorder="1" applyAlignment="1">
      <alignment wrapText="1"/>
    </xf>
    <xf numFmtId="165" fontId="2" fillId="8" borderId="49" xfId="0" applyNumberFormat="1" applyFont="1" applyFill="1" applyBorder="1" applyAlignment="1">
      <alignment wrapText="1"/>
    </xf>
    <xf numFmtId="165" fontId="2" fillId="8" borderId="4" xfId="0" applyNumberFormat="1" applyFont="1" applyFill="1" applyBorder="1" applyAlignment="1">
      <alignment wrapText="1"/>
    </xf>
    <xf numFmtId="0" fontId="18" fillId="4" borderId="22" xfId="0" applyFont="1" applyFill="1" applyBorder="1" applyAlignment="1">
      <alignment horizontal="centerContinuous" vertical="top" wrapText="1"/>
    </xf>
    <xf numFmtId="0" fontId="18" fillId="4" borderId="23" xfId="0" applyFont="1" applyFill="1" applyBorder="1" applyAlignment="1">
      <alignment horizontal="centerContinuous" vertical="top" wrapText="1"/>
    </xf>
    <xf numFmtId="0" fontId="2" fillId="8" borderId="0" xfId="0" applyFont="1" applyFill="1" applyBorder="1" applyAlignment="1">
      <alignment wrapText="1"/>
    </xf>
    <xf numFmtId="165" fontId="2" fillId="8" borderId="0" xfId="0" applyNumberFormat="1" applyFont="1" applyFill="1" applyBorder="1" applyAlignment="1">
      <alignment wrapText="1"/>
    </xf>
    <xf numFmtId="0" fontId="2" fillId="0" borderId="0" xfId="0" applyFont="1" applyAlignment="1">
      <alignment horizontal="centerContinuous"/>
    </xf>
    <xf numFmtId="0" fontId="0" fillId="0" borderId="0" xfId="0" applyAlignment="1">
      <alignment horizontal="centerContinuous"/>
    </xf>
  </cellXfs>
  <cellStyles count="8">
    <cellStyle name="Comma" xfId="6" builtinId="3"/>
    <cellStyle name="Currency" xfId="1" builtinId="4"/>
    <cellStyle name="Good" xfId="7" builtinId="26"/>
    <cellStyle name="Normal" xfId="0" builtinId="0"/>
    <cellStyle name="Normal 2" xfId="5"/>
    <cellStyle name="Normal 4 2" xfId="3"/>
    <cellStyle name="Percent" xfId="2" builtinId="5"/>
    <cellStyle name="Percent 3" xfId="4"/>
  </cellStyles>
  <dxfs count="0"/>
  <tableStyles count="0" defaultTableStyle="TableStyleMedium2" defaultPivotStyle="PivotStyleLight16"/>
  <colors>
    <mruColors>
      <color rgb="FFCC99FF"/>
      <color rgb="FFFFFFCC"/>
      <color rgb="FFCC66FF"/>
      <color rgb="FFFFFFB3"/>
      <color rgb="FFFFFF3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493182</xdr:colOff>
      <xdr:row>0</xdr:row>
      <xdr:rowOff>122019</xdr:rowOff>
    </xdr:from>
    <xdr:to>
      <xdr:col>0</xdr:col>
      <xdr:colOff>1207557</xdr:colOff>
      <xdr:row>3</xdr:row>
      <xdr:rowOff>62302</xdr:rowOff>
    </xdr:to>
    <xdr:pic>
      <xdr:nvPicPr>
        <xdr:cNvPr id="3" name="Picture 2" descr="Florida College System logo">
          <a:extLst>
            <a:ext uri="{FF2B5EF4-FFF2-40B4-BE49-F238E27FC236}">
              <a16:creationId xmlns:a16="http://schemas.microsoft.com/office/drawing/2014/main" id="{1F851307-5894-4529-87A4-ECD6E615C9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93182" y="122019"/>
          <a:ext cx="714375" cy="597180"/>
        </a:xfrm>
        <a:prstGeom prst="rect">
          <a:avLst/>
        </a:prstGeom>
      </xdr:spPr>
    </xdr:pic>
    <xdr:clientData/>
  </xdr:twoCellAnchor>
  <xdr:twoCellAnchor>
    <xdr:from>
      <xdr:col>20</xdr:col>
      <xdr:colOff>1007241</xdr:colOff>
      <xdr:row>38</xdr:row>
      <xdr:rowOff>153276</xdr:rowOff>
    </xdr:from>
    <xdr:to>
      <xdr:col>22</xdr:col>
      <xdr:colOff>197069</xdr:colOff>
      <xdr:row>41</xdr:row>
      <xdr:rowOff>130149</xdr:rowOff>
    </xdr:to>
    <xdr:sp macro="" textlink="">
      <xdr:nvSpPr>
        <xdr:cNvPr id="4" name="Arrow: Right 3" descr="Directional arrow.">
          <a:extLst>
            <a:ext uri="{FF2B5EF4-FFF2-40B4-BE49-F238E27FC236}">
              <a16:creationId xmlns:a16="http://schemas.microsoft.com/office/drawing/2014/main" id="{3E8A42B8-E8F5-4651-A5C0-ACDFA6031088}"/>
            </a:ext>
          </a:extLst>
        </xdr:cNvPr>
        <xdr:cNvSpPr/>
      </xdr:nvSpPr>
      <xdr:spPr>
        <a:xfrm>
          <a:off x="20177672" y="8375431"/>
          <a:ext cx="1248104" cy="546184"/>
        </a:xfrm>
        <a:prstGeom prst="rightArrow">
          <a:avLst/>
        </a:prstGeom>
        <a:solidFill>
          <a:schemeClr val="accent1"/>
        </a:solidFill>
        <a:ln/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29</xdr:col>
      <xdr:colOff>175173</xdr:colOff>
      <xdr:row>38</xdr:row>
      <xdr:rowOff>153276</xdr:rowOff>
    </xdr:from>
    <xdr:to>
      <xdr:col>30</xdr:col>
      <xdr:colOff>262758</xdr:colOff>
      <xdr:row>41</xdr:row>
      <xdr:rowOff>121870</xdr:rowOff>
    </xdr:to>
    <xdr:sp macro="" textlink="">
      <xdr:nvSpPr>
        <xdr:cNvPr id="5" name="Arrow: Right 4" descr="Directional arrow.">
          <a:extLst>
            <a:ext uri="{FF2B5EF4-FFF2-40B4-BE49-F238E27FC236}">
              <a16:creationId xmlns:a16="http://schemas.microsoft.com/office/drawing/2014/main" id="{F76D1D75-1FDE-4CDD-8EBD-527DC0BD4ECC}"/>
            </a:ext>
          </a:extLst>
        </xdr:cNvPr>
        <xdr:cNvSpPr/>
      </xdr:nvSpPr>
      <xdr:spPr>
        <a:xfrm>
          <a:off x="28323190" y="8375431"/>
          <a:ext cx="1105775" cy="537905"/>
        </a:xfrm>
        <a:prstGeom prst="rightArrow">
          <a:avLst/>
        </a:prstGeom>
        <a:solidFill>
          <a:srgbClr val="FFFF3F"/>
        </a:solidFill>
        <a:ln w="12700" cap="flat" cmpd="sng" algn="ctr">
          <a:solidFill>
            <a:srgbClr val="70AD47">
              <a:shade val="50000"/>
            </a:srgbClr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>
    <xdr:from>
      <xdr:col>11</xdr:col>
      <xdr:colOff>426983</xdr:colOff>
      <xdr:row>39</xdr:row>
      <xdr:rowOff>4673</xdr:rowOff>
    </xdr:from>
    <xdr:to>
      <xdr:col>13</xdr:col>
      <xdr:colOff>355424</xdr:colOff>
      <xdr:row>41</xdr:row>
      <xdr:rowOff>129481</xdr:rowOff>
    </xdr:to>
    <xdr:sp macro="" textlink="">
      <xdr:nvSpPr>
        <xdr:cNvPr id="6" name="Arrow: Right 5" descr="Directional arrow.">
          <a:extLst>
            <a:ext uri="{FF2B5EF4-FFF2-40B4-BE49-F238E27FC236}">
              <a16:creationId xmlns:a16="http://schemas.microsoft.com/office/drawing/2014/main" id="{BA412FE9-C8BF-42E4-9C94-0BEE4A5AE8EB}"/>
            </a:ext>
          </a:extLst>
        </xdr:cNvPr>
        <xdr:cNvSpPr/>
      </xdr:nvSpPr>
      <xdr:spPr>
        <a:xfrm>
          <a:off x="11517586" y="8423897"/>
          <a:ext cx="1253183" cy="497050"/>
        </a:xfrm>
        <a:prstGeom prst="rightArrow">
          <a:avLst/>
        </a:prstGeom>
        <a:solidFill>
          <a:schemeClr val="accent6">
            <a:lumMod val="75000"/>
          </a:schemeClr>
        </a:solidFill>
        <a:ln w="12700" cap="flat" cmpd="sng" algn="ctr">
          <a:solidFill>
            <a:srgbClr val="70AD47">
              <a:shade val="50000"/>
            </a:srgbClr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Broward%202010-2011%20Rev062810%20College%20Operating%20Budget%20Forms%2006081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Brevard%202011-2012%20College%20Operating%20Budget%20Forms%2006301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roward4-my.sharepoint.com/personal/ccorneli_broward_edu/Documents/COP/22FactBook%20Caleb%20Workin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 of 2010 Changes"/>
      <sheetName val="EXHIBIT A"/>
      <sheetName val="EXHIBIT B"/>
      <sheetName val="EXHIBIT C"/>
      <sheetName val="EXHIBIT C(1)"/>
      <sheetName val="EXHIBIT C(2)"/>
      <sheetName val="EXHIBIT D"/>
      <sheetName val="EXHIBIT E"/>
      <sheetName val="EXHIBIT F"/>
      <sheetName val="EXHIBIT G"/>
      <sheetName val="CKSHEET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 of 2011-2012"/>
      <sheetName val="EXHIBIT A"/>
      <sheetName val="EXHIBIT B"/>
      <sheetName val="EXHIBIT C"/>
      <sheetName val="EXHIBIT C(2)"/>
      <sheetName val="EXHIBIT D"/>
      <sheetName val="EXHIBIT E"/>
      <sheetName val="EXHIBIT F"/>
      <sheetName val="EXHIBIT G"/>
      <sheetName val="CK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OF CONTENTS"/>
      <sheetName val="POINTS OF INTEREST"/>
      <sheetName val="FB 1.1T"/>
      <sheetName val="FB 1.2T"/>
      <sheetName val="FB 1.3T"/>
      <sheetName val="FB 1.4T"/>
      <sheetName val="FB 1.5T"/>
      <sheetName val="FB 1.6T"/>
      <sheetName val="FB 1.7T"/>
      <sheetName val="FB 2.1T"/>
      <sheetName val="FB 2.2T"/>
      <sheetName val="FB 2.3.1T"/>
      <sheetName val="FB 2.3.2T"/>
      <sheetName val="FB 2.3.3T"/>
      <sheetName val="FB 2.3.4T"/>
      <sheetName val="FB 2.3.5T"/>
      <sheetName val="FB 2.3.6T"/>
      <sheetName val="FB 2.3.7T"/>
      <sheetName val="FB 2.3.8T"/>
      <sheetName val="FB 2.3.9T"/>
      <sheetName val="FB 2.4T"/>
      <sheetName val="FB 3.1T"/>
      <sheetName val="FB 3.2.1T"/>
      <sheetName val="FB 3.2.2 T"/>
      <sheetName val="Table_3_3T"/>
      <sheetName val="FB 3.4T"/>
      <sheetName val="FB 4.1T"/>
      <sheetName val="FB 4.2T"/>
      <sheetName val="FB 4.3.1T AA"/>
      <sheetName val="FB 4.3.2T EPI"/>
      <sheetName val="FB 4.3.3T CPP"/>
      <sheetName val="FB 4.3.4T AS_AAS"/>
      <sheetName val="FB 4.3.5T CC_ATD_APPR"/>
      <sheetName val="FB 4.3.6T CCC_ATD"/>
      <sheetName val="FB 4.3.7T ATC"/>
      <sheetName val="FB 4.3.8T TOTAL"/>
      <sheetName val="FB 4.4T"/>
      <sheetName val="FB 4.5T"/>
      <sheetName val="FB 4.6T"/>
      <sheetName val="FB 4.7.1T"/>
      <sheetName val="FB 4.7.2T"/>
      <sheetName val="FB 4.7.3T"/>
      <sheetName val="FB 4.7.4T"/>
      <sheetName val="FB 5.1T"/>
      <sheetName val="FB 5.2T"/>
      <sheetName val="FB 5.3T"/>
      <sheetName val="FB 5.41T AA"/>
      <sheetName val="FB 5.42T EPI"/>
      <sheetName val="FB 5.43T CPP"/>
      <sheetName val="FB 5.44T AS"/>
      <sheetName val="FB 5.45T CC"/>
      <sheetName val="FB 5.46T CCC"/>
      <sheetName val="FB 5.47T ATC"/>
      <sheetName val="FB 5.48T ALL"/>
      <sheetName val="FB 5.5.1T BACH_E"/>
      <sheetName val="FB 5.5.2T BACH_N"/>
      <sheetName val="FB 5.5.3T BACH_O"/>
      <sheetName val="FB 5.5.4T BACH_A"/>
      <sheetName val="FB 6.1T"/>
      <sheetName val="FB 6.2T"/>
      <sheetName val="FB 6.3T"/>
      <sheetName val="FB 6.4T"/>
      <sheetName val="FB 6.5T"/>
      <sheetName val="FB 6.6T"/>
      <sheetName val="FB 6.7T"/>
      <sheetName val="FB 7.1F"/>
      <sheetName val="FB 7.2T"/>
      <sheetName val="FB 7.3T and 7.4T"/>
      <sheetName val="FB 7.5T "/>
      <sheetName val="FB 7.6T"/>
      <sheetName val="FB Table 7.6.2"/>
      <sheetName val="FB 7.7T "/>
      <sheetName val="FB 7.8T"/>
      <sheetName val="FB 7.9T"/>
      <sheetName val="FB 7.10T"/>
      <sheetName val="FB 7.11T"/>
      <sheetName val="FB 7.12T"/>
      <sheetName val="FB 7.13T"/>
      <sheetName val="FB 7.14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4"/>
  <sheetViews>
    <sheetView tabSelected="1" zoomScale="89" zoomScaleNormal="89" workbookViewId="0"/>
  </sheetViews>
  <sheetFormatPr defaultColWidth="9.140625" defaultRowHeight="17.25"/>
  <cols>
    <col min="1" max="1" width="32.7109375" style="233" customWidth="1"/>
    <col min="2" max="3" width="19.28515625" style="236" customWidth="1"/>
    <col min="4" max="4" width="19.28515625" style="233" customWidth="1"/>
    <col min="5" max="5" width="20.42578125" style="233" customWidth="1"/>
    <col min="6" max="6" width="19.28515625" style="236" customWidth="1"/>
    <col min="7" max="7" width="20.5703125" style="233" customWidth="1"/>
    <col min="8" max="8" width="18.85546875" style="233" customWidth="1"/>
    <col min="9" max="10" width="20.85546875" style="233" customWidth="1"/>
    <col min="11" max="11" width="20.5703125" style="233" customWidth="1"/>
    <col min="12" max="12" width="11.42578125" style="233" bestFit="1" customWidth="1"/>
    <col min="13" max="13" width="19.85546875" style="233" bestFit="1" customWidth="1"/>
    <col min="14" max="14" width="9.140625" style="233"/>
    <col min="15" max="15" width="21.140625" style="233" customWidth="1"/>
    <col min="16" max="16" width="16" style="233" customWidth="1"/>
    <col min="17" max="16384" width="9.140625" style="233"/>
  </cols>
  <sheetData>
    <row r="1" spans="1:15" s="243" customFormat="1" ht="17.25" customHeight="1">
      <c r="B1" s="244"/>
      <c r="C1" s="244"/>
      <c r="D1" s="243" t="s">
        <v>115</v>
      </c>
      <c r="F1" s="244"/>
    </row>
    <row r="2" spans="1:15" s="243" customFormat="1">
      <c r="B2" s="244"/>
      <c r="C2" s="244"/>
      <c r="F2" s="244"/>
    </row>
    <row r="3" spans="1:15" s="243" customFormat="1" ht="18" thickBot="1">
      <c r="B3" s="244"/>
      <c r="C3" s="244"/>
      <c r="F3" s="244"/>
      <c r="G3" s="245" t="s">
        <v>114</v>
      </c>
      <c r="H3" s="245" t="s">
        <v>114</v>
      </c>
      <c r="I3" s="245" t="s">
        <v>114</v>
      </c>
      <c r="J3" s="245" t="s">
        <v>114</v>
      </c>
      <c r="K3" s="245" t="s">
        <v>114</v>
      </c>
    </row>
    <row r="4" spans="1:15" ht="91.5" customHeight="1" thickBot="1">
      <c r="A4" s="273" t="s">
        <v>70</v>
      </c>
      <c r="B4" s="272" t="s">
        <v>72</v>
      </c>
      <c r="C4" s="272" t="s">
        <v>138</v>
      </c>
      <c r="D4" s="274" t="s">
        <v>116</v>
      </c>
      <c r="E4" s="274" t="s">
        <v>137</v>
      </c>
      <c r="F4" s="272" t="s">
        <v>117</v>
      </c>
      <c r="G4" s="273" t="s">
        <v>131</v>
      </c>
      <c r="H4" s="273" t="s">
        <v>111</v>
      </c>
      <c r="I4" s="273" t="s">
        <v>103</v>
      </c>
      <c r="J4" s="273" t="s">
        <v>104</v>
      </c>
      <c r="K4" s="273" t="s">
        <v>112</v>
      </c>
      <c r="L4" s="275" t="s">
        <v>132</v>
      </c>
      <c r="M4" s="275" t="s">
        <v>133</v>
      </c>
      <c r="O4" s="275" t="s">
        <v>139</v>
      </c>
    </row>
    <row r="5" spans="1:15" ht="18" thickBot="1">
      <c r="A5" s="136" t="s">
        <v>11</v>
      </c>
      <c r="B5" s="246">
        <f>'PROPOSED MODEL V1'!L7</f>
        <v>3.3644567043071068E-2</v>
      </c>
      <c r="C5" s="246">
        <f>'PROPOSED MODEL V1'!M7</f>
        <v>3.5095576632945227E-2</v>
      </c>
      <c r="D5" s="237">
        <f>'PROPOSED MODEL V1'!I7</f>
        <v>75887814.124334425</v>
      </c>
      <c r="E5" s="234">
        <f>'PROPOSED MODEL V1'!J7</f>
        <v>45392574</v>
      </c>
      <c r="F5" s="246">
        <f>'PROPOSED MODEL V1'!N7</f>
        <v>0.59815366305885298</v>
      </c>
      <c r="G5" s="255">
        <f>'PROPOSED MODEL V1'!T7</f>
        <v>0</v>
      </c>
      <c r="H5" s="255">
        <f>'PROPOSED MODEL V1'!AA7</f>
        <v>1168757.659999999</v>
      </c>
      <c r="I5" s="255">
        <f>'PROPOSED MODEL V1'!AI7</f>
        <v>1345708.248804</v>
      </c>
      <c r="J5" s="255" t="b">
        <f>'PROPOSED MODEL V1'!AJ7</f>
        <v>0</v>
      </c>
      <c r="K5" s="259">
        <f>E5+G5+H5+I5+J5</f>
        <v>47907039.908803999</v>
      </c>
      <c r="L5" s="263">
        <f>K5/$K$33</f>
        <v>3.3654719441265038E-2</v>
      </c>
      <c r="M5" s="264">
        <f>$O$5*L5</f>
        <v>0</v>
      </c>
      <c r="O5" s="279">
        <v>0</v>
      </c>
    </row>
    <row r="6" spans="1:15">
      <c r="A6" s="46" t="s">
        <v>12</v>
      </c>
      <c r="B6" s="247">
        <f>'PROPOSED MODEL V1'!L8</f>
        <v>8.3217617363667548E-2</v>
      </c>
      <c r="C6" s="247">
        <f>'PROPOSED MODEL V1'!M8</f>
        <v>7.1242934109499653E-2</v>
      </c>
      <c r="D6" s="238">
        <f>'PROPOSED MODEL V1'!I8</f>
        <v>162543028</v>
      </c>
      <c r="E6" s="235">
        <f>'PROPOSED MODEL V1'!J8</f>
        <v>92145520</v>
      </c>
      <c r="F6" s="247">
        <f>'PROPOSED MODEL V1'!N8</f>
        <v>0.56689924590306018</v>
      </c>
      <c r="G6" s="256">
        <f>'PROPOSED MODEL V1'!T8</f>
        <v>2502479.8466835171</v>
      </c>
      <c r="H6" s="256">
        <f>'PROPOSED MODEL V1'!AA8</f>
        <v>572299.26000000082</v>
      </c>
      <c r="I6" s="256">
        <f>'PROPOSED MODEL V1'!AI8</f>
        <v>2812465.5614400003</v>
      </c>
      <c r="J6" s="256" t="b">
        <f>'PROPOSED MODEL V1'!AJ8</f>
        <v>0</v>
      </c>
      <c r="K6" s="260">
        <f t="shared" ref="K6:K32" si="0">E6+G6+H6+I6+J6</f>
        <v>98032764.668123528</v>
      </c>
      <c r="L6" s="265">
        <f t="shared" ref="L6:L32" si="1">K6/$K$33</f>
        <v>6.8868066097127881E-2</v>
      </c>
      <c r="M6" s="266">
        <f t="shared" ref="M6:M32" si="2">$O$5*L6</f>
        <v>0</v>
      </c>
    </row>
    <row r="7" spans="1:15">
      <c r="A7" s="47" t="s">
        <v>13</v>
      </c>
      <c r="B7" s="247">
        <f>'PROPOSED MODEL V1'!L9</f>
        <v>1.5325206391808774E-2</v>
      </c>
      <c r="C7" s="247">
        <f>'PROPOSED MODEL V1'!M9</f>
        <v>2.2641884114493593E-2</v>
      </c>
      <c r="D7" s="238">
        <f>'PROPOSED MODEL V1'!I9</f>
        <v>42503792.640000008</v>
      </c>
      <c r="E7" s="235">
        <f>'PROPOSED MODEL V1'!J9</f>
        <v>29284984</v>
      </c>
      <c r="F7" s="247">
        <f>'PROPOSED MODEL V1'!N9</f>
        <v>0.68899696194264126</v>
      </c>
      <c r="G7" s="256">
        <f>'PROPOSED MODEL V1'!T9</f>
        <v>0</v>
      </c>
      <c r="H7" s="256">
        <f>'PROPOSED MODEL V1'!AA9</f>
        <v>0</v>
      </c>
      <c r="I7" s="256">
        <f>'PROPOSED MODEL V1'!AI9</f>
        <v>832799.74584625463</v>
      </c>
      <c r="J7" s="256">
        <f>'PROPOSED MODEL V1'!AJ9</f>
        <v>2028761.4662000004</v>
      </c>
      <c r="K7" s="260">
        <f t="shared" si="0"/>
        <v>32146545.212046254</v>
      </c>
      <c r="L7" s="265">
        <f t="shared" si="1"/>
        <v>2.2582964052398867E-2</v>
      </c>
      <c r="M7" s="266">
        <f t="shared" si="2"/>
        <v>0</v>
      </c>
    </row>
    <row r="8" spans="1:15">
      <c r="A8" s="46" t="s">
        <v>14</v>
      </c>
      <c r="B8" s="247">
        <f>'PROPOSED MODEL V1'!L10</f>
        <v>4.5523076446716167E-3</v>
      </c>
      <c r="C8" s="247">
        <f>'PROPOSED MODEL V1'!M10</f>
        <v>9.7054997633548769E-3</v>
      </c>
      <c r="D8" s="238">
        <f>'PROPOSED MODEL V1'!I10</f>
        <v>16985874.829999998</v>
      </c>
      <c r="E8" s="235">
        <f>'PROPOSED MODEL V1'!J10</f>
        <v>12553081</v>
      </c>
      <c r="F8" s="247">
        <f>'PROPOSED MODEL V1'!N10</f>
        <v>0.73903058427282675</v>
      </c>
      <c r="G8" s="256">
        <f>'PROPOSED MODEL V1'!T10</f>
        <v>0</v>
      </c>
      <c r="H8" s="256">
        <f>'PROPOSED MODEL V1'!AA10</f>
        <v>158139.77999999991</v>
      </c>
      <c r="I8" s="256">
        <f>'PROPOSED MODEL V1'!AI10</f>
        <v>351415.46031405457</v>
      </c>
      <c r="J8" s="256">
        <f>'PROPOSED MODEL V1'!AJ10</f>
        <v>823358.86430000013</v>
      </c>
      <c r="K8" s="260">
        <f t="shared" si="0"/>
        <v>13885995.104614053</v>
      </c>
      <c r="L8" s="265">
        <f t="shared" si="1"/>
        <v>9.7549184900209921E-3</v>
      </c>
      <c r="M8" s="266">
        <f t="shared" si="2"/>
        <v>0</v>
      </c>
    </row>
    <row r="9" spans="1:15">
      <c r="A9" s="47" t="s">
        <v>15</v>
      </c>
      <c r="B9" s="247">
        <f>'PROPOSED MODEL V1'!L11</f>
        <v>3.4963519271685221E-2</v>
      </c>
      <c r="C9" s="247">
        <f>'PROPOSED MODEL V1'!M11</f>
        <v>4.0359770016565884E-2</v>
      </c>
      <c r="D9" s="238">
        <f>'PROPOSED MODEL V1'!I11</f>
        <v>88368010.809999987</v>
      </c>
      <c r="E9" s="235">
        <f>'PROPOSED MODEL V1'!J11</f>
        <v>52201275</v>
      </c>
      <c r="F9" s="247">
        <f>'PROPOSED MODEL V1'!N11</f>
        <v>0.59072592583574091</v>
      </c>
      <c r="G9" s="256">
        <f>'PROPOSED MODEL V1'!T11</f>
        <v>0</v>
      </c>
      <c r="H9" s="256">
        <f>'PROPOSED MODEL V1'!AA11</f>
        <v>1097434.0800000008</v>
      </c>
      <c r="I9" s="256">
        <f>'PROPOSED MODEL V1'!AI11</f>
        <v>1510977.5360179199</v>
      </c>
      <c r="J9" s="256" t="b">
        <f>'PROPOSED MODEL V1'!AJ11</f>
        <v>0</v>
      </c>
      <c r="K9" s="260">
        <f t="shared" si="0"/>
        <v>54809686.616017915</v>
      </c>
      <c r="L9" s="265">
        <f t="shared" si="1"/>
        <v>3.8503832197462791E-2</v>
      </c>
      <c r="M9" s="266">
        <f t="shared" si="2"/>
        <v>0</v>
      </c>
    </row>
    <row r="10" spans="1:15">
      <c r="A10" s="46" t="s">
        <v>16</v>
      </c>
      <c r="B10" s="247">
        <f>'PROPOSED MODEL V1'!L12</f>
        <v>3.3926980926401472E-2</v>
      </c>
      <c r="C10" s="247">
        <f>'PROPOSED MODEL V1'!M12</f>
        <v>2.854609127366519E-2</v>
      </c>
      <c r="D10" s="238">
        <f>'PROPOSED MODEL V1'!I12</f>
        <v>73182039.25</v>
      </c>
      <c r="E10" s="235">
        <f>'PROPOSED MODEL V1'!J12</f>
        <v>36921478</v>
      </c>
      <c r="F10" s="247">
        <f>'PROPOSED MODEL V1'!N12</f>
        <v>0.50451556663884578</v>
      </c>
      <c r="G10" s="256">
        <f>'PROPOSED MODEL V1'!T12</f>
        <v>5692060.8576247469</v>
      </c>
      <c r="H10" s="256">
        <f>'PROPOSED MODEL V1'!AA12</f>
        <v>469632.53000000218</v>
      </c>
      <c r="I10" s="256">
        <f>'PROPOSED MODEL V1'!AI12</f>
        <v>1134727.2701690728</v>
      </c>
      <c r="J10" s="256" t="b">
        <f>'PROPOSED MODEL V1'!AJ12</f>
        <v>0</v>
      </c>
      <c r="K10" s="260">
        <f t="shared" si="0"/>
        <v>44217898.65779382</v>
      </c>
      <c r="L10" s="265">
        <f t="shared" si="1"/>
        <v>3.1063095871570672E-2</v>
      </c>
      <c r="M10" s="266">
        <f t="shared" si="2"/>
        <v>0</v>
      </c>
    </row>
    <row r="11" spans="1:15">
      <c r="A11" s="47" t="s">
        <v>17</v>
      </c>
      <c r="B11" s="247">
        <f>'PROPOSED MODEL V1'!L13</f>
        <v>5.3064434485479907E-2</v>
      </c>
      <c r="C11" s="247">
        <f>'PROPOSED MODEL V1'!M13</f>
        <v>6.0984045056924029E-2</v>
      </c>
      <c r="D11" s="238">
        <f>'PROPOSED MODEL V1'!I13</f>
        <v>135199450.01999998</v>
      </c>
      <c r="E11" s="235">
        <f>'PROPOSED MODEL V1'!J13</f>
        <v>78876686</v>
      </c>
      <c r="F11" s="247">
        <f>'PROPOSED MODEL V1'!N13</f>
        <v>0.58340981408083992</v>
      </c>
      <c r="G11" s="256">
        <f>'PROPOSED MODEL V1'!T13</f>
        <v>0</v>
      </c>
      <c r="H11" s="256">
        <f>'PROPOSED MODEL V1'!AA13</f>
        <v>0</v>
      </c>
      <c r="I11" s="256">
        <f>'PROPOSED MODEL V1'!AI13</f>
        <v>2377502.4761309628</v>
      </c>
      <c r="J11" s="256" t="b">
        <f>'PROPOSED MODEL V1'!AJ13</f>
        <v>0</v>
      </c>
      <c r="K11" s="260">
        <f t="shared" si="0"/>
        <v>81254188.476130962</v>
      </c>
      <c r="L11" s="265">
        <f t="shared" si="1"/>
        <v>5.7081107949842592E-2</v>
      </c>
      <c r="M11" s="266">
        <f t="shared" si="2"/>
        <v>0</v>
      </c>
    </row>
    <row r="12" spans="1:15">
      <c r="A12" s="47" t="s">
        <v>18</v>
      </c>
      <c r="B12" s="247">
        <f>'PROPOSED MODEL V1'!L14</f>
        <v>2.6858807916253966E-3</v>
      </c>
      <c r="C12" s="247">
        <f>'PROPOSED MODEL V1'!M14</f>
        <v>6.5523932019530837E-3</v>
      </c>
      <c r="D12" s="238">
        <f>'PROPOSED MODEL V1'!I14</f>
        <v>11278482.916244727</v>
      </c>
      <c r="E12" s="235">
        <f>'PROPOSED MODEL V1'!J14</f>
        <v>8474857</v>
      </c>
      <c r="F12" s="247">
        <f>'PROPOSED MODEL V1'!N14</f>
        <v>0.75141817059397387</v>
      </c>
      <c r="G12" s="256">
        <f>'PROPOSED MODEL V1'!T14</f>
        <v>0</v>
      </c>
      <c r="H12" s="256">
        <f>'PROPOSED MODEL V1'!AA14</f>
        <v>0</v>
      </c>
      <c r="I12" s="256">
        <f>'PROPOSED MODEL V1'!AI14</f>
        <v>267110.54292599997</v>
      </c>
      <c r="J12" s="256">
        <f>'PROPOSED MODEL V1'!AJ14</f>
        <v>556959.78983713093</v>
      </c>
      <c r="K12" s="260">
        <f t="shared" si="0"/>
        <v>9298927.3327631317</v>
      </c>
      <c r="L12" s="265">
        <f t="shared" si="1"/>
        <v>6.5325010913759689E-3</v>
      </c>
      <c r="M12" s="266">
        <f t="shared" si="2"/>
        <v>0</v>
      </c>
    </row>
    <row r="13" spans="1:15">
      <c r="A13" s="45" t="s">
        <v>19</v>
      </c>
      <c r="B13" s="247">
        <f>'PROPOSED MODEL V1'!L15</f>
        <v>1.0437064406357513E-2</v>
      </c>
      <c r="C13" s="247">
        <f>'PROPOSED MODEL V1'!M15</f>
        <v>1.8954362304562131E-2</v>
      </c>
      <c r="D13" s="238">
        <f>'PROPOSED MODEL V1'!I15</f>
        <v>34306316</v>
      </c>
      <c r="E13" s="235">
        <f>'PROPOSED MODEL V1'!J15</f>
        <v>24515548</v>
      </c>
      <c r="F13" s="247">
        <f>'PROPOSED MODEL V1'!N15</f>
        <v>0.71460742097752494</v>
      </c>
      <c r="G13" s="256">
        <f>'PROPOSED MODEL V1'!T15</f>
        <v>0</v>
      </c>
      <c r="H13" s="256">
        <f>'PROPOSED MODEL V1'!AA15</f>
        <v>907336.91999999993</v>
      </c>
      <c r="I13" s="256">
        <f>'PROPOSED MODEL V1'!AI15</f>
        <v>709287.78500009293</v>
      </c>
      <c r="J13" s="256">
        <f>'PROPOSED MODEL V1'!AJ15</f>
        <v>1678428.6400000001</v>
      </c>
      <c r="K13" s="260">
        <f t="shared" si="0"/>
        <v>27810601.345000096</v>
      </c>
      <c r="L13" s="265">
        <f t="shared" si="1"/>
        <v>1.9536961322188538E-2</v>
      </c>
      <c r="M13" s="266">
        <f t="shared" si="2"/>
        <v>0</v>
      </c>
    </row>
    <row r="14" spans="1:15">
      <c r="A14" s="47" t="s">
        <v>20</v>
      </c>
      <c r="B14" s="247">
        <f>'PROPOSED MODEL V1'!L16</f>
        <v>6.6891486264874511E-2</v>
      </c>
      <c r="C14" s="247">
        <f>'PROPOSED MODEL V1'!M16</f>
        <v>5.5225479761046588E-2</v>
      </c>
      <c r="D14" s="238">
        <f>'PROPOSED MODEL V1'!I16</f>
        <v>129611296.63999999</v>
      </c>
      <c r="E14" s="235">
        <f>'PROPOSED MODEL V1'!J16</f>
        <v>71428565</v>
      </c>
      <c r="F14" s="247">
        <f>'PROPOSED MODEL V1'!N16</f>
        <v>0.55109829815525568</v>
      </c>
      <c r="G14" s="256">
        <f>'PROPOSED MODEL V1'!T16</f>
        <v>4043450.8437750489</v>
      </c>
      <c r="H14" s="256">
        <f>'PROPOSED MODEL V1'!AA16</f>
        <v>1374168.7599999991</v>
      </c>
      <c r="I14" s="256">
        <f>'PROPOSED MODEL V1'!AI16</f>
        <v>2152928.3776649996</v>
      </c>
      <c r="J14" s="256" t="b">
        <f>'PROPOSED MODEL V1'!AJ16</f>
        <v>0</v>
      </c>
      <c r="K14" s="260">
        <f t="shared" si="0"/>
        <v>78999112.981440052</v>
      </c>
      <c r="L14" s="265">
        <f t="shared" si="1"/>
        <v>5.5496916289552868E-2</v>
      </c>
      <c r="M14" s="266">
        <f t="shared" si="2"/>
        <v>0</v>
      </c>
    </row>
    <row r="15" spans="1:15">
      <c r="A15" s="47" t="s">
        <v>21</v>
      </c>
      <c r="B15" s="247">
        <f>'PROPOSED MODEL V1'!L17</f>
        <v>3.7925008792825829E-2</v>
      </c>
      <c r="C15" s="247">
        <f>'PROPOSED MODEL V1'!M17</f>
        <v>3.9758018997209106E-2</v>
      </c>
      <c r="D15" s="238">
        <f>'PROPOSED MODEL V1'!I17</f>
        <v>81700535.716000006</v>
      </c>
      <c r="E15" s="235">
        <f>'PROPOSED MODEL V1'!J17</f>
        <v>51422971</v>
      </c>
      <c r="F15" s="247">
        <f>'PROPOSED MODEL V1'!N17</f>
        <v>0.6294080026445833</v>
      </c>
      <c r="G15" s="256">
        <f>'PROPOSED MODEL V1'!T17</f>
        <v>0</v>
      </c>
      <c r="H15" s="256">
        <f>'PROPOSED MODEL V1'!AA17</f>
        <v>524975.03000000247</v>
      </c>
      <c r="I15" s="256">
        <f>'PROPOSED MODEL V1'!AI17</f>
        <v>1548482.656829631</v>
      </c>
      <c r="J15" s="256" t="b">
        <f>'PROPOSED MODEL V1'!AJ17</f>
        <v>0</v>
      </c>
      <c r="K15" s="260">
        <f t="shared" si="0"/>
        <v>53496428.686829634</v>
      </c>
      <c r="L15" s="265">
        <f t="shared" si="1"/>
        <v>3.7581267846900065E-2</v>
      </c>
      <c r="M15" s="266">
        <f t="shared" si="2"/>
        <v>0</v>
      </c>
    </row>
    <row r="16" spans="1:15">
      <c r="A16" s="46" t="s">
        <v>22</v>
      </c>
      <c r="B16" s="247">
        <f>'PROPOSED MODEL V1'!L18</f>
        <v>7.4518702660939908E-3</v>
      </c>
      <c r="C16" s="247">
        <f>'PROPOSED MODEL V1'!M18</f>
        <v>1.1396665806047807E-2</v>
      </c>
      <c r="D16" s="238">
        <f>'PROPOSED MODEL V1'!I18</f>
        <v>20966264.129999999</v>
      </c>
      <c r="E16" s="235">
        <f>'PROPOSED MODEL V1'!J18</f>
        <v>14740433</v>
      </c>
      <c r="F16" s="247">
        <f>'PROPOSED MODEL V1'!N18</f>
        <v>0.70305481742492959</v>
      </c>
      <c r="G16" s="256">
        <f>'PROPOSED MODEL V1'!T18</f>
        <v>0</v>
      </c>
      <c r="H16" s="256">
        <f>'PROPOSED MODEL V1'!AA18</f>
        <v>252295.68000000023</v>
      </c>
      <c r="I16" s="256">
        <f>'PROPOSED MODEL V1'!AI18</f>
        <v>421169.81592891028</v>
      </c>
      <c r="J16" s="256">
        <f>'PROPOSED MODEL V1'!AJ18</f>
        <v>1152654.7620000001</v>
      </c>
      <c r="K16" s="260">
        <f t="shared" si="0"/>
        <v>16566553.25792891</v>
      </c>
      <c r="L16" s="265">
        <f t="shared" si="1"/>
        <v>1.163801193030738E-2</v>
      </c>
      <c r="M16" s="266">
        <f t="shared" si="2"/>
        <v>0</v>
      </c>
    </row>
    <row r="17" spans="1:13">
      <c r="A17" s="47" t="s">
        <v>23</v>
      </c>
      <c r="B17" s="247">
        <f>'PROPOSED MODEL V1'!L19</f>
        <v>1.0591201140271572E-2</v>
      </c>
      <c r="C17" s="247">
        <f>'PROPOSED MODEL V1'!M19</f>
        <v>1.1898306938408815E-2</v>
      </c>
      <c r="D17" s="238">
        <f>'PROPOSED MODEL V1'!I19</f>
        <v>27502337.689999998</v>
      </c>
      <c r="E17" s="235">
        <f>'PROPOSED MODEL V1'!J19</f>
        <v>15389255</v>
      </c>
      <c r="F17" s="247">
        <f>'PROPOSED MODEL V1'!N19</f>
        <v>0.55956170611619016</v>
      </c>
      <c r="G17" s="256">
        <f>'PROPOSED MODEL V1'!T19</f>
        <v>625219.97007720359</v>
      </c>
      <c r="H17" s="256">
        <f>'PROPOSED MODEL V1'!AA19</f>
        <v>147541.97999999981</v>
      </c>
      <c r="I17" s="256">
        <f>'PROPOSED MODEL V1'!AI19</f>
        <v>451419.29987870081</v>
      </c>
      <c r="J17" s="256">
        <f>'PROPOSED MODEL V1'!AJ19</f>
        <v>1368380.3539</v>
      </c>
      <c r="K17" s="260">
        <f t="shared" si="0"/>
        <v>17981816.603855904</v>
      </c>
      <c r="L17" s="265">
        <f t="shared" si="1"/>
        <v>1.2632235137029152E-2</v>
      </c>
      <c r="M17" s="266">
        <f t="shared" si="2"/>
        <v>0</v>
      </c>
    </row>
    <row r="18" spans="1:13">
      <c r="A18" s="47" t="s">
        <v>24</v>
      </c>
      <c r="B18" s="247">
        <f>'PROPOSED MODEL V1'!L20</f>
        <v>2.1473209186912284E-2</v>
      </c>
      <c r="C18" s="247">
        <f>'PROPOSED MODEL V1'!M20</f>
        <v>2.011341014753731E-2</v>
      </c>
      <c r="D18" s="238">
        <f>'PROPOSED MODEL V1'!I20</f>
        <v>45514838.454229631</v>
      </c>
      <c r="E18" s="235">
        <f>'PROPOSED MODEL V1'!J20</f>
        <v>26014659</v>
      </c>
      <c r="F18" s="247">
        <f>'PROPOSED MODEL V1'!N20</f>
        <v>0.57156434875981621</v>
      </c>
      <c r="G18" s="256">
        <f>'PROPOSED MODEL V1'!T20</f>
        <v>0</v>
      </c>
      <c r="H18" s="256">
        <f>'PROPOSED MODEL V1'!AA20</f>
        <v>745944.43999999948</v>
      </c>
      <c r="I18" s="256">
        <f>'PROPOSED MODEL V1'!AI20</f>
        <v>781459.88255730702</v>
      </c>
      <c r="J18" s="256" t="b">
        <f>'PROPOSED MODEL V1'!AJ20</f>
        <v>0</v>
      </c>
      <c r="K18" s="260">
        <f t="shared" si="0"/>
        <v>27542063.322557304</v>
      </c>
      <c r="L18" s="265">
        <f t="shared" si="1"/>
        <v>1.9348313227423586E-2</v>
      </c>
      <c r="M18" s="266">
        <f t="shared" si="2"/>
        <v>0</v>
      </c>
    </row>
    <row r="19" spans="1:13">
      <c r="A19" s="47" t="s">
        <v>25</v>
      </c>
      <c r="B19" s="247">
        <f>'PROPOSED MODEL V1'!L21</f>
        <v>0.14379063173036805</v>
      </c>
      <c r="C19" s="247">
        <f>'PROPOSED MODEL V1'!M21</f>
        <v>0.13832234702152246</v>
      </c>
      <c r="D19" s="238">
        <f>'PROPOSED MODEL V1'!I21</f>
        <v>331610822.56999999</v>
      </c>
      <c r="E19" s="235">
        <f>'PROPOSED MODEL V1'!J21</f>
        <v>178905947</v>
      </c>
      <c r="F19" s="247">
        <f>'PROPOSED MODEL V1'!N21</f>
        <v>0.53950575440653659</v>
      </c>
      <c r="G19" s="256">
        <f>'PROPOSED MODEL V1'!T21</f>
        <v>14189391.938585281</v>
      </c>
      <c r="H19" s="256">
        <f>'PROPOSED MODEL V1'!AA21</f>
        <v>0</v>
      </c>
      <c r="I19" s="256">
        <f>'PROPOSED MODEL V1'!AI21</f>
        <v>5446075.9326269999</v>
      </c>
      <c r="J19" s="256" t="b">
        <f>'PROPOSED MODEL V1'!AJ21</f>
        <v>0</v>
      </c>
      <c r="K19" s="260">
        <f t="shared" si="0"/>
        <v>198541414.87121227</v>
      </c>
      <c r="L19" s="265">
        <f t="shared" si="1"/>
        <v>0.13947544301802112</v>
      </c>
      <c r="M19" s="266">
        <f t="shared" si="2"/>
        <v>0</v>
      </c>
    </row>
    <row r="20" spans="1:13">
      <c r="A20" s="45" t="s">
        <v>26</v>
      </c>
      <c r="B20" s="247">
        <f>'PROPOSED MODEL V1'!L22</f>
        <v>2.7439514375150213E-3</v>
      </c>
      <c r="C20" s="247">
        <f>'PROPOSED MODEL V1'!M22</f>
        <v>6.3256711596428568E-3</v>
      </c>
      <c r="D20" s="238">
        <f>'PROPOSED MODEL V1'!I22</f>
        <v>9504760.3000000007</v>
      </c>
      <c r="E20" s="235">
        <f>'PROPOSED MODEL V1'!J22</f>
        <v>8181615</v>
      </c>
      <c r="F20" s="247">
        <f>'PROPOSED MODEL V1'!N22</f>
        <v>0.86079130264863168</v>
      </c>
      <c r="G20" s="256">
        <f>'PROPOSED MODEL V1'!T22</f>
        <v>0</v>
      </c>
      <c r="H20" s="256">
        <f>'PROPOSED MODEL V1'!AA22</f>
        <v>164028.54000000004</v>
      </c>
      <c r="I20" s="256">
        <f>'PROPOSED MODEL V1'!AI22</f>
        <v>228280.05624102018</v>
      </c>
      <c r="J20" s="256">
        <f>'PROPOSED MODEL V1'!AJ22</f>
        <v>511545.43580000004</v>
      </c>
      <c r="K20" s="260">
        <f t="shared" si="0"/>
        <v>9085469.0320410188</v>
      </c>
      <c r="L20" s="265">
        <f t="shared" si="1"/>
        <v>6.3825465286042526E-3</v>
      </c>
      <c r="M20" s="266">
        <f t="shared" si="2"/>
        <v>0</v>
      </c>
    </row>
    <row r="21" spans="1:13">
      <c r="A21" s="45" t="s">
        <v>27</v>
      </c>
      <c r="B21" s="247">
        <f>'PROPOSED MODEL V1'!L23</f>
        <v>1.1641803470106718E-2</v>
      </c>
      <c r="C21" s="247">
        <f>'PROPOSED MODEL V1'!M23</f>
        <v>1.5869111848504584E-2</v>
      </c>
      <c r="D21" s="238">
        <f>'PROPOSED MODEL V1'!I23</f>
        <v>30639442.98</v>
      </c>
      <c r="E21" s="235">
        <f>'PROPOSED MODEL V1'!J23</f>
        <v>20525089</v>
      </c>
      <c r="F21" s="247">
        <f>'PROPOSED MODEL V1'!N23</f>
        <v>0.66989106209919747</v>
      </c>
      <c r="G21" s="256">
        <f>'PROPOSED MODEL V1'!T23</f>
        <v>0</v>
      </c>
      <c r="H21" s="256">
        <f>'PROPOSED MODEL V1'!AA23</f>
        <v>1026.4400000005251</v>
      </c>
      <c r="I21" s="256">
        <f>'PROPOSED MODEL V1'!AI23</f>
        <v>608928.54463834444</v>
      </c>
      <c r="J21" s="256">
        <f>'PROPOSED MODEL V1'!AJ23</f>
        <v>1527619.4500000002</v>
      </c>
      <c r="K21" s="260">
        <f t="shared" si="0"/>
        <v>22662663.434638344</v>
      </c>
      <c r="L21" s="265">
        <f t="shared" si="1"/>
        <v>1.5920532371368767E-2</v>
      </c>
      <c r="M21" s="266">
        <f t="shared" si="2"/>
        <v>0</v>
      </c>
    </row>
    <row r="22" spans="1:13">
      <c r="A22" s="45" t="s">
        <v>28</v>
      </c>
      <c r="B22" s="247">
        <f>'PROPOSED MODEL V1'!L24</f>
        <v>6.3239954146873598E-2</v>
      </c>
      <c r="C22" s="247">
        <f>'PROPOSED MODEL V1'!M24</f>
        <v>5.2548769216621535E-2</v>
      </c>
      <c r="D22" s="238">
        <f>'PROPOSED MODEL V1'!I24</f>
        <v>118017815.70000002</v>
      </c>
      <c r="E22" s="235">
        <f>'PROPOSED MODEL V1'!J24</f>
        <v>67966511</v>
      </c>
      <c r="F22" s="247">
        <f>'PROPOSED MODEL V1'!N24</f>
        <v>0.57590043161593596</v>
      </c>
      <c r="G22" s="256">
        <f>'PROPOSED MODEL V1'!T24</f>
        <v>0</v>
      </c>
      <c r="H22" s="256">
        <f>'PROPOSED MODEL V1'!AA24</f>
        <v>3267401.2199999988</v>
      </c>
      <c r="I22" s="256">
        <f>'PROPOSED MODEL V1'!AI24</f>
        <v>2125448.7319919998</v>
      </c>
      <c r="J22" s="256" t="b">
        <f>'PROPOSED MODEL V1'!AJ24</f>
        <v>0</v>
      </c>
      <c r="K22" s="260">
        <f t="shared" si="0"/>
        <v>73359360.951992005</v>
      </c>
      <c r="L22" s="265">
        <f t="shared" si="1"/>
        <v>5.1534987674662629E-2</v>
      </c>
      <c r="M22" s="266">
        <f t="shared" si="2"/>
        <v>0</v>
      </c>
    </row>
    <row r="23" spans="1:13">
      <c r="A23" s="47" t="s">
        <v>29</v>
      </c>
      <c r="B23" s="247">
        <f>'PROPOSED MODEL V1'!L25</f>
        <v>2.3432299551075349E-2</v>
      </c>
      <c r="C23" s="247">
        <f>'PROPOSED MODEL V1'!M25</f>
        <v>2.8740844056021231E-2</v>
      </c>
      <c r="D23" s="238">
        <f>'PROPOSED MODEL V1'!I25</f>
        <v>53503255.399999999</v>
      </c>
      <c r="E23" s="235">
        <f>'PROPOSED MODEL V1'!J25</f>
        <v>37173371</v>
      </c>
      <c r="F23" s="247">
        <f>'PROPOSED MODEL V1'!N25</f>
        <v>0.69478708766569741</v>
      </c>
      <c r="G23" s="256">
        <f>'PROPOSED MODEL V1'!T25</f>
        <v>0</v>
      </c>
      <c r="H23" s="256">
        <f>'PROPOSED MODEL V1'!AA25</f>
        <v>1282979.7900000019</v>
      </c>
      <c r="I23" s="256">
        <f>'PROPOSED MODEL V1'!AI25</f>
        <v>1092426.5106884656</v>
      </c>
      <c r="J23" s="256" t="b">
        <f>'PROPOSED MODEL V1'!AJ25</f>
        <v>0</v>
      </c>
      <c r="K23" s="260">
        <f t="shared" si="0"/>
        <v>39548777.300688468</v>
      </c>
      <c r="L23" s="265">
        <f t="shared" si="1"/>
        <v>2.7783035788340158E-2</v>
      </c>
      <c r="M23" s="266">
        <f t="shared" si="2"/>
        <v>0</v>
      </c>
    </row>
    <row r="24" spans="1:13">
      <c r="A24" s="46" t="s">
        <v>30</v>
      </c>
      <c r="B24" s="247">
        <f>'PROPOSED MODEL V1'!L26</f>
        <v>2.1939362223252826E-2</v>
      </c>
      <c r="C24" s="247">
        <f>'PROPOSED MODEL V1'!M26</f>
        <v>2.9541645836308746E-2</v>
      </c>
      <c r="D24" s="238">
        <f>'PROPOSED MODEL V1'!I26</f>
        <v>66409290.899999999</v>
      </c>
      <c r="E24" s="235">
        <f>'PROPOSED MODEL V1'!J26</f>
        <v>38209127</v>
      </c>
      <c r="F24" s="247">
        <f>'PROPOSED MODEL V1'!N26</f>
        <v>0.57535815368870324</v>
      </c>
      <c r="G24" s="256">
        <f>'PROPOSED MODEL V1'!T26</f>
        <v>460674.05059665442</v>
      </c>
      <c r="H24" s="256">
        <f>'PROPOSED MODEL V1'!AA26</f>
        <v>692500.87999999954</v>
      </c>
      <c r="I24" s="256">
        <f>'PROPOSED MODEL V1'!AI26</f>
        <v>1115624.7899762595</v>
      </c>
      <c r="J24" s="256" t="b">
        <f>'PROPOSED MODEL V1'!AJ26</f>
        <v>0</v>
      </c>
      <c r="K24" s="260">
        <f t="shared" si="0"/>
        <v>40477926.720572919</v>
      </c>
      <c r="L24" s="265">
        <f t="shared" si="1"/>
        <v>2.8435763719449062E-2</v>
      </c>
      <c r="M24" s="266">
        <f t="shared" si="2"/>
        <v>0</v>
      </c>
    </row>
    <row r="25" spans="1:13">
      <c r="A25" s="47" t="s">
        <v>31</v>
      </c>
      <c r="B25" s="247">
        <f>'PROPOSED MODEL V1'!L27</f>
        <v>2.0653755248333107E-2</v>
      </c>
      <c r="C25" s="247">
        <f>'PROPOSED MODEL V1'!M27</f>
        <v>2.9895724583918582E-2</v>
      </c>
      <c r="D25" s="238">
        <f>'PROPOSED MODEL V1'!I27</f>
        <v>50536457.920000009</v>
      </c>
      <c r="E25" s="235">
        <f>'PROPOSED MODEL V1'!J27</f>
        <v>38667092</v>
      </c>
      <c r="F25" s="247">
        <f>'PROPOSED MODEL V1'!N27</f>
        <v>0.76513261101936747</v>
      </c>
      <c r="G25" s="256">
        <f>'PROPOSED MODEL V1'!T27</f>
        <v>0</v>
      </c>
      <c r="H25" s="256">
        <f>'PROPOSED MODEL V1'!AA27</f>
        <v>0</v>
      </c>
      <c r="I25" s="256">
        <f>'PROPOSED MODEL V1'!AI27</f>
        <v>1123240.3555080001</v>
      </c>
      <c r="J25" s="256" t="b">
        <f>'PROPOSED MODEL V1'!AJ27</f>
        <v>0</v>
      </c>
      <c r="K25" s="260">
        <f t="shared" si="0"/>
        <v>39790332.355508</v>
      </c>
      <c r="L25" s="265">
        <f t="shared" si="1"/>
        <v>2.7952728334885425E-2</v>
      </c>
      <c r="M25" s="266">
        <f t="shared" si="2"/>
        <v>0</v>
      </c>
    </row>
    <row r="26" spans="1:13">
      <c r="A26" s="46" t="s">
        <v>32</v>
      </c>
      <c r="B26" s="247">
        <f>'PROPOSED MODEL V1'!L28</f>
        <v>1.4850320074738738E-2</v>
      </c>
      <c r="C26" s="247">
        <f>'PROPOSED MODEL V1'!M28</f>
        <v>1.9339372735719021E-2</v>
      </c>
      <c r="D26" s="238">
        <f>'PROPOSED MODEL V1'!I28</f>
        <v>34087442.920000002</v>
      </c>
      <c r="E26" s="235">
        <f>'PROPOSED MODEL V1'!J28</f>
        <v>25013520</v>
      </c>
      <c r="F26" s="247">
        <f>'PROPOSED MODEL V1'!N28</f>
        <v>0.73380452909607685</v>
      </c>
      <c r="G26" s="256">
        <f>'PROPOSED MODEL V1'!T28</f>
        <v>0</v>
      </c>
      <c r="H26" s="256">
        <f>'PROPOSED MODEL V1'!AA28</f>
        <v>515876.01999999973</v>
      </c>
      <c r="I26" s="256">
        <f>'PROPOSED MODEL V1'!AI28</f>
        <v>744950.70612542622</v>
      </c>
      <c r="J26" s="256">
        <f>'PROPOSED MODEL V1'!AJ28</f>
        <v>1853028.8385000001</v>
      </c>
      <c r="K26" s="260">
        <f t="shared" si="0"/>
        <v>28127375.564625427</v>
      </c>
      <c r="L26" s="265">
        <f t="shared" si="1"/>
        <v>1.9759495369543797E-2</v>
      </c>
      <c r="M26" s="266">
        <f t="shared" si="2"/>
        <v>0</v>
      </c>
    </row>
    <row r="27" spans="1:13">
      <c r="A27" s="47" t="s">
        <v>33</v>
      </c>
      <c r="B27" s="247">
        <f>'PROPOSED MODEL V1'!L29</f>
        <v>5.7206277935865295E-2</v>
      </c>
      <c r="C27" s="247">
        <f>'PROPOSED MODEL V1'!M29</f>
        <v>6.0412061346994235E-2</v>
      </c>
      <c r="D27" s="238">
        <f>'PROPOSED MODEL V1'!I29</f>
        <v>125262361.23</v>
      </c>
      <c r="E27" s="235">
        <f>'PROPOSED MODEL V1'!J29</f>
        <v>78136883</v>
      </c>
      <c r="F27" s="247">
        <f>'PROPOSED MODEL V1'!N29</f>
        <v>0.6237858063088022</v>
      </c>
      <c r="G27" s="256">
        <f>'PROPOSED MODEL V1'!T29</f>
        <v>0</v>
      </c>
      <c r="H27" s="256">
        <f>'PROPOSED MODEL V1'!AA29</f>
        <v>928057.36000000185</v>
      </c>
      <c r="I27" s="256">
        <f>'PROPOSED MODEL V1'!AI29</f>
        <v>2340824.7409139997</v>
      </c>
      <c r="J27" s="256" t="b">
        <f>'PROPOSED MODEL V1'!AJ29</f>
        <v>0</v>
      </c>
      <c r="K27" s="260">
        <f t="shared" si="0"/>
        <v>81405765.100914001</v>
      </c>
      <c r="L27" s="265">
        <f t="shared" si="1"/>
        <v>5.7187590604388522E-2</v>
      </c>
      <c r="M27" s="266">
        <f t="shared" si="2"/>
        <v>0</v>
      </c>
    </row>
    <row r="28" spans="1:13">
      <c r="A28" s="46" t="s">
        <v>34</v>
      </c>
      <c r="B28" s="247">
        <f>'PROPOSED MODEL V1'!L30</f>
        <v>3.4472527423919236E-2</v>
      </c>
      <c r="C28" s="247">
        <f>'PROPOSED MODEL V1'!M30</f>
        <v>3.436883090227081E-2</v>
      </c>
      <c r="D28" s="238">
        <f>'PROPOSED MODEL V1'!I30</f>
        <v>79111282.900000006</v>
      </c>
      <c r="E28" s="235">
        <f>'PROPOSED MODEL V1'!J30</f>
        <v>44452602</v>
      </c>
      <c r="F28" s="247">
        <f>'PROPOSED MODEL V1'!N30</f>
        <v>0.56189964781875634</v>
      </c>
      <c r="G28" s="256">
        <f>'PROPOSED MODEL V1'!T30</f>
        <v>1613506.057185553</v>
      </c>
      <c r="H28" s="256">
        <f>'PROPOSED MODEL V1'!AA30</f>
        <v>1458907.1999999995</v>
      </c>
      <c r="I28" s="256">
        <f>'PROPOSED MODEL V1'!AI30</f>
        <v>1304044.0700602424</v>
      </c>
      <c r="J28" s="256" t="b">
        <f>'PROPOSED MODEL V1'!AJ30</f>
        <v>0</v>
      </c>
      <c r="K28" s="260">
        <f t="shared" si="0"/>
        <v>48829059.327245802</v>
      </c>
      <c r="L28" s="265">
        <f t="shared" si="1"/>
        <v>3.4302438542802655E-2</v>
      </c>
      <c r="M28" s="266">
        <f t="shared" si="2"/>
        <v>0</v>
      </c>
    </row>
    <row r="29" spans="1:13">
      <c r="A29" s="47" t="s">
        <v>35</v>
      </c>
      <c r="B29" s="247">
        <f>'PROPOSED MODEL V1'!L31</f>
        <v>4.0705140964791608E-2</v>
      </c>
      <c r="C29" s="247">
        <f>'PROPOSED MODEL V1'!M31</f>
        <v>3.6006633663577536E-2</v>
      </c>
      <c r="D29" s="238">
        <f>'PROPOSED MODEL V1'!I31</f>
        <v>83337596.909999996</v>
      </c>
      <c r="E29" s="235">
        <f>'PROPOSED MODEL V1'!J31</f>
        <v>46570934</v>
      </c>
      <c r="F29" s="247">
        <f>'PROPOSED MODEL V1'!N31</f>
        <v>0.55882261700315206</v>
      </c>
      <c r="G29" s="256">
        <f>'PROPOSED MODEL V1'!T31</f>
        <v>1956135.7649403512</v>
      </c>
      <c r="H29" s="256">
        <f>'PROPOSED MODEL V1'!AA31</f>
        <v>1076673</v>
      </c>
      <c r="I29" s="256">
        <f>'PROPOSED MODEL V1'!AI31</f>
        <v>1390142.3799000001</v>
      </c>
      <c r="J29" s="256" t="b">
        <f>'PROPOSED MODEL V1'!AJ31</f>
        <v>0</v>
      </c>
      <c r="K29" s="260">
        <f t="shared" si="0"/>
        <v>50993885.144840352</v>
      </c>
      <c r="L29" s="265">
        <f t="shared" si="1"/>
        <v>3.5823229759898136E-2</v>
      </c>
      <c r="M29" s="266">
        <f t="shared" si="2"/>
        <v>0</v>
      </c>
    </row>
    <row r="30" spans="1:13">
      <c r="A30" s="47" t="s">
        <v>36</v>
      </c>
      <c r="B30" s="247">
        <f>'PROPOSED MODEL V1'!L32</f>
        <v>7.9259626485522535E-3</v>
      </c>
      <c r="C30" s="247">
        <f>'PROPOSED MODEL V1'!M32</f>
        <v>1.5646210747031951E-2</v>
      </c>
      <c r="D30" s="238">
        <f>'PROPOSED MODEL V1'!I32</f>
        <v>22225379.774</v>
      </c>
      <c r="E30" s="235">
        <f>'PROPOSED MODEL V1'!J32</f>
        <v>20236789</v>
      </c>
      <c r="F30" s="247">
        <f>'PROPOSED MODEL V1'!N32</f>
        <v>0.91052612849719128</v>
      </c>
      <c r="G30" s="256">
        <f>'PROPOSED MODEL V1'!T32</f>
        <v>0</v>
      </c>
      <c r="H30" s="256">
        <f>'PROPOSED MODEL V1'!AA32</f>
        <v>251575.19999999955</v>
      </c>
      <c r="I30" s="256">
        <f>'PROPOSED MODEL V1'!AI32</f>
        <v>584574.3983736292</v>
      </c>
      <c r="J30" s="256">
        <f>'PROPOSED MODEL V1'!AJ32</f>
        <v>1163468.0976800001</v>
      </c>
      <c r="K30" s="260">
        <f t="shared" si="0"/>
        <v>22236406.696053628</v>
      </c>
      <c r="L30" s="265">
        <f t="shared" si="1"/>
        <v>1.5621086799813404E-2</v>
      </c>
      <c r="M30" s="266">
        <f t="shared" si="2"/>
        <v>0</v>
      </c>
    </row>
    <row r="31" spans="1:13">
      <c r="A31" s="45" t="s">
        <v>37</v>
      </c>
      <c r="B31" s="247">
        <f>'PROPOSED MODEL V1'!L33</f>
        <v>3.0162710093528902E-2</v>
      </c>
      <c r="C31" s="247">
        <f>'PROPOSED MODEL V1'!M33</f>
        <v>2.690275889502328E-2</v>
      </c>
      <c r="D31" s="238">
        <f>'PROPOSED MODEL V1'!I33</f>
        <v>58291610.079999998</v>
      </c>
      <c r="E31" s="235">
        <f>'PROPOSED MODEL V1'!J33</f>
        <v>34795994</v>
      </c>
      <c r="F31" s="247">
        <f>'PROPOSED MODEL V1'!N33</f>
        <v>0.59692971170715003</v>
      </c>
      <c r="G31" s="256">
        <f>'PROPOSED MODEL V1'!T33</f>
        <v>0</v>
      </c>
      <c r="H31" s="256">
        <f>'PROPOSED MODEL V1'!AA33</f>
        <v>1590321.2000000011</v>
      </c>
      <c r="I31" s="256">
        <f>'PROPOSED MODEL V1'!AI33</f>
        <v>1009772.2906653729</v>
      </c>
      <c r="J31" s="256" t="b">
        <f>'PROPOSED MODEL V1'!AJ33</f>
        <v>0</v>
      </c>
      <c r="K31" s="260">
        <f t="shared" si="0"/>
        <v>37396087.490665376</v>
      </c>
      <c r="L31" s="265">
        <f t="shared" si="1"/>
        <v>2.627077012261942E-2</v>
      </c>
      <c r="M31" s="266">
        <f t="shared" si="2"/>
        <v>0</v>
      </c>
    </row>
    <row r="32" spans="1:13" ht="18" thickBot="1">
      <c r="A32" s="48" t="s">
        <v>38</v>
      </c>
      <c r="B32" s="247">
        <f>'PROPOSED MODEL V1'!L34</f>
        <v>0.11108494907533273</v>
      </c>
      <c r="C32" s="247">
        <f>'PROPOSED MODEL V1'!M34</f>
        <v>7.3605579862629875E-2</v>
      </c>
      <c r="D32" s="238">
        <f>'PROPOSED MODEL V1'!I34</f>
        <v>213120931.74000001</v>
      </c>
      <c r="E32" s="235">
        <f>'PROPOSED MODEL V1'!J34</f>
        <v>95201363</v>
      </c>
      <c r="F32" s="247">
        <f>'PROPOSED MODEL V1'!N34</f>
        <v>0.44670113922053556</v>
      </c>
      <c r="G32" s="257">
        <f>'PROPOSED MODEL V1'!T34</f>
        <v>28897899.594348684</v>
      </c>
      <c r="H32" s="257">
        <f>'PROPOSED MODEL V1'!AA34</f>
        <v>117530.28000000445</v>
      </c>
      <c r="I32" s="257">
        <f>'PROPOSED MODEL V1'!AI34</f>
        <v>2865594.3253307017</v>
      </c>
      <c r="J32" s="258" t="b">
        <f>'PROPOSED MODEL V1'!AJ34</f>
        <v>0</v>
      </c>
      <c r="K32" s="261">
        <f t="shared" si="0"/>
        <v>127082387.19967939</v>
      </c>
      <c r="L32" s="268">
        <f t="shared" si="1"/>
        <v>8.927544042113611E-2</v>
      </c>
      <c r="M32" s="269">
        <f t="shared" si="2"/>
        <v>0</v>
      </c>
    </row>
    <row r="33" spans="1:13" s="242" customFormat="1" ht="20.25" thickTop="1" thickBot="1">
      <c r="A33" s="239" t="s">
        <v>39</v>
      </c>
      <c r="B33" s="248">
        <f>SUM(B5:B32)</f>
        <v>1.0000000000000004</v>
      </c>
      <c r="C33" s="248">
        <f>SUM(C5:C32)</f>
        <v>1.0000000000000002</v>
      </c>
      <c r="D33" s="240">
        <f>SUM(D5:D32)</f>
        <v>2221208532.5448093</v>
      </c>
      <c r="E33" s="241">
        <f>SUM(E5:E32)</f>
        <v>1293398723</v>
      </c>
      <c r="F33" s="248">
        <f>'PROPOSED MODEL V1'!N35</f>
        <v>0.58229504526446696</v>
      </c>
      <c r="G33" s="249">
        <f>SUM(G5:G32)</f>
        <v>59980818.923817039</v>
      </c>
      <c r="H33" s="249">
        <f t="shared" ref="H33:K33" si="3">SUM(H5:H32)</f>
        <v>18765403.250000004</v>
      </c>
      <c r="I33" s="249">
        <f t="shared" si="3"/>
        <v>38677382.492548361</v>
      </c>
      <c r="J33" s="249">
        <f t="shared" si="3"/>
        <v>12664205.698217133</v>
      </c>
      <c r="K33" s="262">
        <f t="shared" si="3"/>
        <v>1423486533.3645828</v>
      </c>
      <c r="L33" s="267">
        <f>SUM(L5:L32)</f>
        <v>1</v>
      </c>
      <c r="M33" s="270">
        <f>SUM(M5:M32)</f>
        <v>0</v>
      </c>
    </row>
    <row r="34" spans="1:13">
      <c r="K34" s="6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107"/>
  <sheetViews>
    <sheetView view="pageBreakPreview" zoomScale="87" zoomScaleNormal="91" zoomScaleSheetLayoutView="87" workbookViewId="0">
      <selection activeCell="B1" sqref="B1"/>
    </sheetView>
  </sheetViews>
  <sheetFormatPr defaultColWidth="8.85546875" defaultRowHeight="15"/>
  <cols>
    <col min="1" max="1" width="25.7109375" style="13" customWidth="1"/>
    <col min="2" max="2" width="15.140625" style="11" customWidth="1"/>
    <col min="3" max="3" width="14" style="11" customWidth="1"/>
    <col min="4" max="4" width="15" style="11" customWidth="1"/>
    <col min="5" max="5" width="14" style="11" customWidth="1"/>
    <col min="6" max="6" width="12.5703125" style="11" customWidth="1"/>
    <col min="7" max="7" width="15.5703125" style="11" customWidth="1"/>
    <col min="8" max="8" width="12.7109375" style="11" customWidth="1"/>
    <col min="9" max="9" width="15.5703125" style="12" customWidth="1"/>
    <col min="10" max="10" width="15.7109375" customWidth="1"/>
    <col min="11" max="11" width="10.28515625" style="11" customWidth="1"/>
    <col min="12" max="12" width="9.5703125" style="20" customWidth="1"/>
    <col min="13" max="13" width="10.28515625" style="20" customWidth="1"/>
    <col min="14" max="14" width="11.42578125" style="20" customWidth="1"/>
    <col min="15" max="15" width="32.7109375" style="13" customWidth="1"/>
    <col min="16" max="16" width="14" style="16" customWidth="1"/>
    <col min="17" max="17" width="20" style="16" customWidth="1"/>
    <col min="18" max="18" width="23.85546875" style="16" customWidth="1"/>
    <col min="19" max="19" width="24.7109375" style="16" hidden="1" customWidth="1"/>
    <col min="20" max="21" width="21.7109375" style="16" customWidth="1"/>
    <col min="22" max="22" width="12.85546875" style="42" customWidth="1"/>
    <col min="23" max="23" width="14.28515625" style="13" customWidth="1"/>
    <col min="24" max="24" width="26.42578125" style="37" customWidth="1"/>
    <col min="25" max="25" width="17.140625" style="25" customWidth="1"/>
    <col min="26" max="26" width="18.28515625" style="25" customWidth="1"/>
    <col min="27" max="27" width="17.7109375" style="25" customWidth="1"/>
    <col min="28" max="28" width="19.28515625" style="42" customWidth="1"/>
    <col min="29" max="29" width="16.7109375" style="42" hidden="1" customWidth="1"/>
    <col min="30" max="30" width="15.28515625" style="34" customWidth="1"/>
    <col min="31" max="31" width="17.140625" style="14" customWidth="1"/>
    <col min="32" max="32" width="30.7109375" style="15" customWidth="1"/>
    <col min="33" max="33" width="20.42578125" style="15" customWidth="1"/>
    <col min="34" max="34" width="12.140625" style="15" customWidth="1"/>
    <col min="35" max="35" width="20" style="15" customWidth="1"/>
    <col min="36" max="36" width="19.42578125" customWidth="1"/>
    <col min="37" max="37" width="20.85546875" customWidth="1"/>
    <col min="38" max="38" width="18.140625" style="24" customWidth="1"/>
    <col min="39" max="40" width="18.140625" hidden="1" customWidth="1"/>
    <col min="41" max="41" width="20.28515625" customWidth="1"/>
    <col min="42" max="43" width="18.140625" customWidth="1"/>
  </cols>
  <sheetData>
    <row r="1" spans="1:42" s="61" customFormat="1" ht="16.5" customHeight="1">
      <c r="A1" s="88" t="s">
        <v>0</v>
      </c>
      <c r="B1" s="89"/>
      <c r="C1" s="89"/>
      <c r="D1" s="89"/>
      <c r="E1" s="89"/>
      <c r="F1" s="89"/>
      <c r="G1" s="89"/>
      <c r="H1" s="89"/>
      <c r="I1" s="89"/>
      <c r="J1" s="90"/>
      <c r="K1" s="91"/>
      <c r="L1" s="92"/>
      <c r="M1" s="92"/>
      <c r="N1" s="92"/>
      <c r="O1" s="302" t="s">
        <v>77</v>
      </c>
      <c r="P1" s="303"/>
      <c r="Q1" s="303"/>
      <c r="R1" s="303"/>
      <c r="S1" s="303"/>
      <c r="T1" s="303"/>
      <c r="U1" s="303"/>
      <c r="V1" s="303"/>
      <c r="W1"/>
      <c r="X1" s="280" t="s">
        <v>101</v>
      </c>
      <c r="Y1" s="281"/>
      <c r="Z1" s="281"/>
      <c r="AA1" s="281"/>
      <c r="AB1" s="281"/>
      <c r="AC1" s="281"/>
      <c r="AD1" s="281"/>
      <c r="AE1" s="281"/>
      <c r="AF1" s="282" t="s">
        <v>80</v>
      </c>
      <c r="AG1" s="282"/>
      <c r="AH1" s="282"/>
      <c r="AI1" s="282"/>
      <c r="AJ1" s="282"/>
      <c r="AK1" s="282"/>
      <c r="AL1" s="282"/>
    </row>
    <row r="2" spans="1:42" s="61" customFormat="1" ht="16.5" customHeight="1">
      <c r="A2" s="93" t="s">
        <v>100</v>
      </c>
      <c r="B2" s="91"/>
      <c r="C2" s="91"/>
      <c r="D2" s="91"/>
      <c r="E2" s="91"/>
      <c r="F2" s="91"/>
      <c r="G2" s="91"/>
      <c r="H2" s="91"/>
      <c r="I2" s="91"/>
      <c r="J2" s="90"/>
      <c r="K2" s="91"/>
      <c r="L2" s="92"/>
      <c r="M2" s="92"/>
      <c r="N2" s="92"/>
      <c r="O2" s="159"/>
      <c r="P2" s="98"/>
      <c r="Q2" s="98"/>
      <c r="R2" s="98"/>
      <c r="S2" s="98"/>
      <c r="T2" s="98"/>
      <c r="U2" s="98"/>
      <c r="V2" s="221"/>
      <c r="W2" s="103"/>
      <c r="X2" s="103"/>
      <c r="Y2" s="103"/>
      <c r="Z2" s="103"/>
      <c r="AA2" s="103"/>
      <c r="AB2" s="103"/>
      <c r="AC2" s="103"/>
      <c r="AD2" s="103"/>
      <c r="AE2" s="229"/>
      <c r="AF2" s="63"/>
      <c r="AG2" s="63"/>
      <c r="AH2" s="63"/>
      <c r="AI2" s="63"/>
      <c r="AJ2" s="62"/>
      <c r="AL2" s="86"/>
    </row>
    <row r="3" spans="1:42" ht="18.75" thickBot="1">
      <c r="A3" s="95"/>
      <c r="B3" s="96"/>
      <c r="C3" s="94"/>
      <c r="D3" s="97"/>
      <c r="E3" s="94"/>
      <c r="F3" s="94"/>
      <c r="G3" s="98"/>
      <c r="H3" s="98"/>
      <c r="I3" s="98"/>
      <c r="J3" s="98"/>
      <c r="K3" s="98"/>
      <c r="L3" s="98"/>
      <c r="M3" s="98"/>
      <c r="N3" s="98"/>
      <c r="O3" s="285" t="s">
        <v>95</v>
      </c>
      <c r="P3" s="285"/>
      <c r="Q3" s="285"/>
      <c r="R3" s="285"/>
      <c r="S3" s="285"/>
      <c r="T3" s="285"/>
      <c r="U3" s="285"/>
      <c r="V3" s="285"/>
      <c r="W3" s="98"/>
      <c r="X3" s="185" t="s">
        <v>94</v>
      </c>
      <c r="Y3" s="185"/>
      <c r="Z3" s="185"/>
      <c r="AA3" s="185"/>
      <c r="AB3" s="185"/>
      <c r="AC3" s="185"/>
      <c r="AD3" s="185"/>
      <c r="AE3" s="125"/>
      <c r="AF3" s="185" t="s">
        <v>96</v>
      </c>
      <c r="AG3" s="185"/>
      <c r="AH3" s="185"/>
      <c r="AI3" s="185"/>
      <c r="AJ3" s="185"/>
      <c r="AK3" s="185"/>
      <c r="AL3" s="185"/>
      <c r="AM3" s="185"/>
    </row>
    <row r="4" spans="1:42" ht="15.95" customHeight="1" thickBot="1">
      <c r="A4" s="99"/>
      <c r="B4" s="100"/>
      <c r="C4" s="100"/>
      <c r="D4" s="100"/>
      <c r="E4" s="100"/>
      <c r="F4" s="100"/>
      <c r="G4" s="101"/>
      <c r="H4" s="101"/>
      <c r="I4" s="102" t="s">
        <v>71</v>
      </c>
      <c r="J4" s="98"/>
      <c r="K4" s="291" t="s">
        <v>76</v>
      </c>
      <c r="L4" s="292"/>
      <c r="M4" s="292"/>
      <c r="N4" s="293"/>
      <c r="O4" s="100"/>
      <c r="P4" s="98"/>
      <c r="Q4" s="98"/>
      <c r="R4" s="98"/>
      <c r="S4" s="98"/>
      <c r="T4" s="98"/>
      <c r="U4" s="98"/>
      <c r="V4" s="222" t="s">
        <v>71</v>
      </c>
      <c r="W4" s="103"/>
      <c r="X4" s="103"/>
      <c r="Y4" s="103"/>
      <c r="Z4" s="103"/>
      <c r="AA4" s="103"/>
      <c r="AB4" s="103"/>
      <c r="AC4" s="103"/>
      <c r="AD4" s="14"/>
      <c r="AE4" s="115"/>
      <c r="AH4" s="283" t="s">
        <v>84</v>
      </c>
      <c r="AI4" s="284"/>
      <c r="AJ4" s="106" t="s">
        <v>85</v>
      </c>
      <c r="AL4" s="219">
        <v>0.03</v>
      </c>
    </row>
    <row r="5" spans="1:42" ht="92.25" customHeight="1" thickBot="1">
      <c r="A5" s="57" t="s">
        <v>1</v>
      </c>
      <c r="B5" s="286" t="s">
        <v>2</v>
      </c>
      <c r="C5" s="287"/>
      <c r="D5" s="277" t="s">
        <v>3</v>
      </c>
      <c r="E5" s="277" t="s">
        <v>4</v>
      </c>
      <c r="F5" s="277" t="s">
        <v>5</v>
      </c>
      <c r="G5" s="277" t="s">
        <v>6</v>
      </c>
      <c r="H5" s="277" t="s">
        <v>7</v>
      </c>
      <c r="I5" s="277" t="s">
        <v>8</v>
      </c>
      <c r="J5" s="278" t="s">
        <v>137</v>
      </c>
      <c r="K5" s="277" t="s">
        <v>73</v>
      </c>
      <c r="L5" s="277" t="s">
        <v>72</v>
      </c>
      <c r="M5" s="277" t="s">
        <v>74</v>
      </c>
      <c r="N5" s="276" t="s">
        <v>105</v>
      </c>
      <c r="O5" s="31" t="s">
        <v>1</v>
      </c>
      <c r="P5" s="192" t="s">
        <v>105</v>
      </c>
      <c r="Q5" s="145" t="s">
        <v>130</v>
      </c>
      <c r="R5" s="149" t="s">
        <v>93</v>
      </c>
      <c r="S5" s="32" t="s">
        <v>87</v>
      </c>
      <c r="T5" s="32" t="s">
        <v>131</v>
      </c>
      <c r="U5" s="32" t="s">
        <v>110</v>
      </c>
      <c r="V5" s="223" t="s">
        <v>69</v>
      </c>
      <c r="W5" s="32" t="s">
        <v>97</v>
      </c>
      <c r="X5" s="154" t="s">
        <v>1</v>
      </c>
      <c r="Y5" s="32" t="s">
        <v>110</v>
      </c>
      <c r="Z5" s="35" t="s">
        <v>89</v>
      </c>
      <c r="AA5" s="38" t="s">
        <v>111</v>
      </c>
      <c r="AB5" s="35" t="s">
        <v>88</v>
      </c>
      <c r="AC5" s="35"/>
      <c r="AD5" s="35" t="s">
        <v>97</v>
      </c>
      <c r="AE5" s="41" t="s">
        <v>75</v>
      </c>
      <c r="AF5" s="179" t="s">
        <v>70</v>
      </c>
      <c r="AG5" s="35" t="s">
        <v>88</v>
      </c>
      <c r="AH5" s="183" t="s">
        <v>78</v>
      </c>
      <c r="AI5" s="64" t="s">
        <v>103</v>
      </c>
      <c r="AJ5" s="85" t="s">
        <v>104</v>
      </c>
      <c r="AK5" s="65" t="s">
        <v>112</v>
      </c>
      <c r="AL5" s="64" t="s">
        <v>86</v>
      </c>
      <c r="AM5" s="64" t="s">
        <v>90</v>
      </c>
      <c r="AN5" s="87" t="s">
        <v>91</v>
      </c>
    </row>
    <row r="6" spans="1:42" ht="14.25" customHeight="1" thickBot="1">
      <c r="A6" s="57"/>
      <c r="B6" s="186" t="s">
        <v>9</v>
      </c>
      <c r="C6" s="187" t="s">
        <v>10</v>
      </c>
      <c r="D6" s="288"/>
      <c r="E6" s="288"/>
      <c r="F6" s="288"/>
      <c r="G6" s="288"/>
      <c r="H6" s="288"/>
      <c r="I6" s="288"/>
      <c r="J6" s="289"/>
      <c r="K6" s="288"/>
      <c r="L6" s="288"/>
      <c r="M6" s="288"/>
      <c r="N6" s="290"/>
      <c r="O6" s="29"/>
      <c r="P6" s="193"/>
      <c r="Q6" s="146"/>
      <c r="R6" s="150"/>
      <c r="S6" s="30"/>
      <c r="T6" s="30"/>
      <c r="U6" s="30"/>
      <c r="V6" s="224"/>
      <c r="W6" s="33" t="s">
        <v>71</v>
      </c>
      <c r="X6" s="58"/>
      <c r="Y6" s="30"/>
      <c r="Z6" s="36" t="s">
        <v>71</v>
      </c>
      <c r="AA6" s="39"/>
      <c r="AB6" s="39"/>
      <c r="AC6" s="39"/>
      <c r="AD6" s="40"/>
      <c r="AE6" s="44"/>
      <c r="AF6" s="84"/>
      <c r="AG6" s="184"/>
      <c r="AH6" s="84"/>
      <c r="AI6" s="84"/>
      <c r="AJ6" s="84"/>
      <c r="AK6" s="84"/>
      <c r="AL6" s="84"/>
      <c r="AM6" s="84"/>
      <c r="AN6" s="84"/>
    </row>
    <row r="7" spans="1:42" ht="15" customHeight="1">
      <c r="A7" s="136" t="s">
        <v>11</v>
      </c>
      <c r="B7" s="137">
        <v>51592489.771547981</v>
      </c>
      <c r="C7" s="138">
        <v>5668102.7391714836</v>
      </c>
      <c r="D7" s="139">
        <v>57260592.510719463</v>
      </c>
      <c r="E7" s="140">
        <v>14040832.90361497</v>
      </c>
      <c r="F7" s="138">
        <v>34388.71</v>
      </c>
      <c r="G7" s="141">
        <v>71335814.124334425</v>
      </c>
      <c r="H7" s="140">
        <v>4552000</v>
      </c>
      <c r="I7" s="139">
        <v>75887814.124334425</v>
      </c>
      <c r="J7" s="142">
        <f>Data!B3</f>
        <v>45392574</v>
      </c>
      <c r="K7" s="143">
        <v>9887.9666666666653</v>
      </c>
      <c r="L7" s="144">
        <f t="shared" ref="L7:L35" si="0">K7/$K$35</f>
        <v>3.3644567043071068E-2</v>
      </c>
      <c r="M7" s="144">
        <f>J7/$J$35</f>
        <v>3.5095576632945227E-2</v>
      </c>
      <c r="N7" s="144">
        <f>J7/I7</f>
        <v>0.59815366305885298</v>
      </c>
      <c r="O7" s="160" t="s">
        <v>11</v>
      </c>
      <c r="P7" s="194">
        <f>J7/I7</f>
        <v>0.59815366305885298</v>
      </c>
      <c r="Q7" s="147">
        <f>P7-$P$35</f>
        <v>1.5858617794386021E-2</v>
      </c>
      <c r="R7" s="67">
        <f>I7*$P$35</f>
        <v>44189098.160550766</v>
      </c>
      <c r="S7" s="67">
        <f t="shared" ref="S7:S34" si="1">R7-J7</f>
        <v>-1203475.8394492343</v>
      </c>
      <c r="T7" s="67"/>
      <c r="U7" s="67">
        <f t="shared" ref="U7:U34" si="2">IF(S7&lt;=0,J7,R7)</f>
        <v>45392574</v>
      </c>
      <c r="V7" s="68">
        <f t="shared" ref="V7:V35" si="3">(U7/J7)-1</f>
        <v>0</v>
      </c>
      <c r="W7" s="68">
        <f t="shared" ref="W7:W35" si="4">U7/$U$35</f>
        <v>3.3509387133237249E-2</v>
      </c>
      <c r="X7" s="155" t="s">
        <v>11</v>
      </c>
      <c r="Y7" s="67">
        <f>U7</f>
        <v>45392574</v>
      </c>
      <c r="Z7" s="164">
        <v>3.9399999999999977</v>
      </c>
      <c r="AA7" s="74">
        <f t="shared" ref="AA7:AA34" si="5">(K7*30)*Z7</f>
        <v>1168757.659999999</v>
      </c>
      <c r="AB7" s="74">
        <f t="shared" ref="AB7:AB34" si="6">(U7+AA7)</f>
        <v>46561331.659999996</v>
      </c>
      <c r="AC7" s="74" t="e">
        <f>Y7+AA7+#REF!</f>
        <v>#REF!</v>
      </c>
      <c r="AD7" s="75">
        <f t="shared" ref="AD7:AD34" si="7">AB7/$AB$35</f>
        <v>3.390253203199526E-2</v>
      </c>
      <c r="AE7" s="76">
        <f t="shared" ref="AE7:AE35" si="8">AD7-M7</f>
        <v>-1.1930446009499676E-3</v>
      </c>
      <c r="AF7" s="180" t="s">
        <v>11</v>
      </c>
      <c r="AG7" s="197">
        <f>AB7</f>
        <v>46561331.659999996</v>
      </c>
      <c r="AH7" s="198">
        <v>0.98819999999999997</v>
      </c>
      <c r="AI7" s="199">
        <f t="shared" ref="AI7:AI34" si="9">J7*($AL$4)*AH7</f>
        <v>1345708.248804</v>
      </c>
      <c r="AJ7" s="200" t="b">
        <f t="shared" ref="AJ7:AJ34" si="10">IF(L7&lt;2%, D7*7%)</f>
        <v>0</v>
      </c>
      <c r="AK7" s="201">
        <f>AG7+AI7+AJ7</f>
        <v>47907039.908803999</v>
      </c>
      <c r="AL7" s="202">
        <f>AK7/$AK$35</f>
        <v>3.3625355517571905E-2</v>
      </c>
      <c r="AM7" s="203">
        <f t="shared" ref="AM7:AM34" si="11">AK7-J7</f>
        <v>2514465.9088039994</v>
      </c>
      <c r="AN7" s="204">
        <f t="shared" ref="AN7:AN34" si="12">AK7-J7</f>
        <v>2514465.9088039994</v>
      </c>
      <c r="AO7" s="205"/>
    </row>
    <row r="8" spans="1:42" ht="15" customHeight="1">
      <c r="A8" s="46" t="s">
        <v>12</v>
      </c>
      <c r="B8" s="1">
        <v>107896324</v>
      </c>
      <c r="C8" s="2">
        <v>19831825</v>
      </c>
      <c r="D8" s="3">
        <v>127728149</v>
      </c>
      <c r="E8" s="4">
        <v>33428541</v>
      </c>
      <c r="F8" s="2">
        <v>747896</v>
      </c>
      <c r="G8" s="5">
        <v>161904586</v>
      </c>
      <c r="H8" s="4">
        <v>638442</v>
      </c>
      <c r="I8" s="3">
        <v>162543028</v>
      </c>
      <c r="J8" s="43">
        <f>Data!B4</f>
        <v>92145520</v>
      </c>
      <c r="K8" s="17">
        <v>24457.233333333334</v>
      </c>
      <c r="L8" s="21">
        <f t="shared" si="0"/>
        <v>8.3217617363667548E-2</v>
      </c>
      <c r="M8" s="21">
        <f>J8/$J$35</f>
        <v>7.1242934109499653E-2</v>
      </c>
      <c r="N8" s="21">
        <f t="shared" ref="N8:N35" si="13">J8/I8</f>
        <v>0.56689924590306018</v>
      </c>
      <c r="O8" s="160" t="s">
        <v>12</v>
      </c>
      <c r="P8" s="194">
        <f t="shared" ref="P8:P33" si="14">J8/I8</f>
        <v>0.56689924590306018</v>
      </c>
      <c r="Q8" s="147">
        <f>P8-$P$35</f>
        <v>-1.5395799361406781E-2</v>
      </c>
      <c r="R8" s="67">
        <f>I8*$N$35</f>
        <v>94647999.846683517</v>
      </c>
      <c r="S8" s="67">
        <f t="shared" si="1"/>
        <v>2502479.8466835171</v>
      </c>
      <c r="T8" s="67">
        <f>R8-J8</f>
        <v>2502479.8466835171</v>
      </c>
      <c r="U8" s="67">
        <f t="shared" si="2"/>
        <v>94647999.846683517</v>
      </c>
      <c r="V8" s="68">
        <f t="shared" si="3"/>
        <v>2.7157911167938753E-2</v>
      </c>
      <c r="W8" s="68">
        <f t="shared" si="4"/>
        <v>6.9870381623414843E-2</v>
      </c>
      <c r="X8" s="155" t="s">
        <v>12</v>
      </c>
      <c r="Y8" s="67">
        <f t="shared" ref="Y8:Y34" si="15">U8</f>
        <v>94647999.846683517</v>
      </c>
      <c r="Z8" s="164">
        <v>0.78000000000000114</v>
      </c>
      <c r="AA8" s="74">
        <f t="shared" si="5"/>
        <v>572299.26000000082</v>
      </c>
      <c r="AB8" s="74">
        <f t="shared" si="6"/>
        <v>95220299.106683522</v>
      </c>
      <c r="AC8" s="74" t="e">
        <f>Y8+AA8+#REF!</f>
        <v>#REF!</v>
      </c>
      <c r="AD8" s="77">
        <f t="shared" si="7"/>
        <v>6.9332407933121981E-2</v>
      </c>
      <c r="AE8" s="76">
        <f t="shared" si="8"/>
        <v>-1.9105261763776721E-3</v>
      </c>
      <c r="AF8" s="180" t="s">
        <v>12</v>
      </c>
      <c r="AG8" s="197">
        <f t="shared" ref="AG8:AG34" si="16">AB8</f>
        <v>95220299.106683522</v>
      </c>
      <c r="AH8" s="198">
        <v>1.0174000000000001</v>
      </c>
      <c r="AI8" s="199">
        <f t="shared" si="9"/>
        <v>2812465.5614400003</v>
      </c>
      <c r="AJ8" s="200" t="b">
        <f t="shared" si="10"/>
        <v>0</v>
      </c>
      <c r="AK8" s="201">
        <f t="shared" ref="AK8:AK33" si="17">AG8+AI8+AJ8</f>
        <v>98032764.668123528</v>
      </c>
      <c r="AL8" s="202">
        <f t="shared" ref="AL8:AL35" si="18">AK8/$AK$35</f>
        <v>6.8807978339115256E-2</v>
      </c>
      <c r="AM8" s="203">
        <f t="shared" si="11"/>
        <v>5887244.6681235284</v>
      </c>
      <c r="AN8" s="204">
        <f t="shared" si="12"/>
        <v>5887244.6681235284</v>
      </c>
      <c r="AO8" s="205"/>
    </row>
    <row r="9" spans="1:42" ht="15" customHeight="1">
      <c r="A9" s="47" t="s">
        <v>13</v>
      </c>
      <c r="B9" s="1">
        <v>21808874.350000001</v>
      </c>
      <c r="C9" s="2">
        <v>7173432.3100000005</v>
      </c>
      <c r="D9" s="3">
        <v>28982306.660000004</v>
      </c>
      <c r="E9" s="4">
        <v>8894229.3499999996</v>
      </c>
      <c r="F9" s="2">
        <v>3377256.63</v>
      </c>
      <c r="G9" s="5">
        <v>41253792.640000008</v>
      </c>
      <c r="H9" s="4">
        <v>1250000</v>
      </c>
      <c r="I9" s="3">
        <v>42503792.640000008</v>
      </c>
      <c r="J9" s="43">
        <f>Data!B5</f>
        <v>29284984</v>
      </c>
      <c r="K9" s="17">
        <v>4504</v>
      </c>
      <c r="L9" s="21">
        <f t="shared" si="0"/>
        <v>1.5325206391808774E-2</v>
      </c>
      <c r="M9" s="21">
        <f t="shared" ref="M9:M35" si="19">J9/$J$35</f>
        <v>2.2641884114493593E-2</v>
      </c>
      <c r="N9" s="21">
        <f t="shared" si="13"/>
        <v>0.68899696194264126</v>
      </c>
      <c r="O9" s="160" t="s">
        <v>13</v>
      </c>
      <c r="P9" s="194">
        <f t="shared" si="14"/>
        <v>0.68899696194264126</v>
      </c>
      <c r="Q9" s="147">
        <f t="shared" ref="Q9:Q33" si="20">P9-$P$35</f>
        <v>0.1067019166781743</v>
      </c>
      <c r="R9" s="67">
        <f t="shared" ref="R9:R34" si="21">I9*$P$35</f>
        <v>24749747.859220322</v>
      </c>
      <c r="S9" s="67">
        <f t="shared" si="1"/>
        <v>-4535236.1407796778</v>
      </c>
      <c r="T9" s="67"/>
      <c r="U9" s="67">
        <f t="shared" si="2"/>
        <v>29284984</v>
      </c>
      <c r="V9" s="68">
        <f t="shared" si="3"/>
        <v>0</v>
      </c>
      <c r="W9" s="68">
        <f t="shared" si="4"/>
        <v>2.1618555185847332E-2</v>
      </c>
      <c r="X9" s="155" t="s">
        <v>13</v>
      </c>
      <c r="Y9" s="67">
        <f t="shared" si="15"/>
        <v>29284984</v>
      </c>
      <c r="Z9" s="164">
        <v>0</v>
      </c>
      <c r="AA9" s="74">
        <f t="shared" si="5"/>
        <v>0</v>
      </c>
      <c r="AB9" s="74">
        <f t="shared" si="6"/>
        <v>29284984</v>
      </c>
      <c r="AC9" s="74" t="e">
        <f>Y9+AA9+#REF!</f>
        <v>#REF!</v>
      </c>
      <c r="AD9" s="77">
        <f t="shared" si="7"/>
        <v>2.1323168232522772E-2</v>
      </c>
      <c r="AE9" s="76">
        <f t="shared" si="8"/>
        <v>-1.3187158819708208E-3</v>
      </c>
      <c r="AF9" s="180" t="s">
        <v>13</v>
      </c>
      <c r="AG9" s="197">
        <f t="shared" si="16"/>
        <v>29284984</v>
      </c>
      <c r="AH9" s="198">
        <v>0.94792578777603176</v>
      </c>
      <c r="AI9" s="199">
        <f t="shared" si="9"/>
        <v>832799.74584625463</v>
      </c>
      <c r="AJ9" s="200">
        <f t="shared" si="10"/>
        <v>2028761.4662000004</v>
      </c>
      <c r="AK9" s="201">
        <f t="shared" si="17"/>
        <v>32146545.212046254</v>
      </c>
      <c r="AL9" s="202">
        <f t="shared" si="18"/>
        <v>2.2563260294821665E-2</v>
      </c>
      <c r="AM9" s="203">
        <f t="shared" si="11"/>
        <v>2861561.2120462544</v>
      </c>
      <c r="AN9" s="204">
        <f t="shared" si="12"/>
        <v>2861561.2120462544</v>
      </c>
      <c r="AO9" s="205"/>
    </row>
    <row r="10" spans="1:42" ht="15" customHeight="1">
      <c r="A10" s="46" t="s">
        <v>14</v>
      </c>
      <c r="B10" s="1">
        <v>10498264.68</v>
      </c>
      <c r="C10" s="2">
        <v>1264004.81</v>
      </c>
      <c r="D10" s="3">
        <v>11762269.49</v>
      </c>
      <c r="E10" s="4">
        <v>3307198.44</v>
      </c>
      <c r="F10" s="2">
        <v>1181406.8999999999</v>
      </c>
      <c r="G10" s="5">
        <v>16250874.83</v>
      </c>
      <c r="H10" s="4">
        <v>735000</v>
      </c>
      <c r="I10" s="3">
        <v>16985874.829999998</v>
      </c>
      <c r="J10" s="43">
        <f>Data!B6</f>
        <v>12553081</v>
      </c>
      <c r="K10" s="17">
        <v>1337.9</v>
      </c>
      <c r="L10" s="21">
        <f t="shared" si="0"/>
        <v>4.5523076446716167E-3</v>
      </c>
      <c r="M10" s="21">
        <f t="shared" si="19"/>
        <v>9.7054997633548769E-3</v>
      </c>
      <c r="N10" s="21">
        <f t="shared" si="13"/>
        <v>0.73903058427282675</v>
      </c>
      <c r="O10" s="160" t="s">
        <v>14</v>
      </c>
      <c r="P10" s="189">
        <f t="shared" si="14"/>
        <v>0.73903058427282675</v>
      </c>
      <c r="Q10" s="147">
        <f t="shared" si="20"/>
        <v>0.15673553900835979</v>
      </c>
      <c r="R10" s="67">
        <f t="shared" si="21"/>
        <v>9890790.7529914193</v>
      </c>
      <c r="S10" s="67">
        <f t="shared" si="1"/>
        <v>-2662290.2470085807</v>
      </c>
      <c r="T10" s="67"/>
      <c r="U10" s="67">
        <f t="shared" si="2"/>
        <v>12553081</v>
      </c>
      <c r="V10" s="68">
        <f t="shared" si="3"/>
        <v>0</v>
      </c>
      <c r="W10" s="68">
        <f t="shared" si="4"/>
        <v>9.2668472808764939E-3</v>
      </c>
      <c r="X10" s="151" t="s">
        <v>14</v>
      </c>
      <c r="Y10" s="67">
        <f t="shared" si="15"/>
        <v>12553081</v>
      </c>
      <c r="Z10" s="164">
        <v>3.9399999999999977</v>
      </c>
      <c r="AA10" s="74">
        <f t="shared" si="5"/>
        <v>158139.77999999991</v>
      </c>
      <c r="AB10" s="74">
        <f t="shared" si="6"/>
        <v>12711220.779999999</v>
      </c>
      <c r="AC10" s="74" t="e">
        <f>Y10+AA10+#REF!</f>
        <v>#REF!</v>
      </c>
      <c r="AD10" s="77">
        <f t="shared" si="7"/>
        <v>9.2553746702637527E-3</v>
      </c>
      <c r="AE10" s="76">
        <f t="shared" si="8"/>
        <v>-4.5012509309112422E-4</v>
      </c>
      <c r="AF10" s="181" t="s">
        <v>14</v>
      </c>
      <c r="AG10" s="197">
        <f t="shared" si="16"/>
        <v>12711220.779999999</v>
      </c>
      <c r="AH10" s="198">
        <v>0.93314531126941291</v>
      </c>
      <c r="AI10" s="199">
        <f t="shared" si="9"/>
        <v>351415.46031405457</v>
      </c>
      <c r="AJ10" s="200">
        <f t="shared" si="10"/>
        <v>823358.86430000013</v>
      </c>
      <c r="AK10" s="201">
        <f t="shared" si="17"/>
        <v>13885995.104614053</v>
      </c>
      <c r="AL10" s="202">
        <f t="shared" si="18"/>
        <v>9.7464072711806859E-3</v>
      </c>
      <c r="AM10" s="203">
        <f t="shared" si="11"/>
        <v>1332914.1046140529</v>
      </c>
      <c r="AN10" s="204">
        <f t="shared" si="12"/>
        <v>1332914.1046140529</v>
      </c>
      <c r="AO10" s="205"/>
    </row>
    <row r="11" spans="1:42" ht="15" customHeight="1">
      <c r="A11" s="47" t="s">
        <v>15</v>
      </c>
      <c r="B11" s="1">
        <v>51510790.189999998</v>
      </c>
      <c r="C11" s="2">
        <v>4857831.4000000004</v>
      </c>
      <c r="D11" s="3">
        <v>56368621.589999996</v>
      </c>
      <c r="E11" s="4">
        <v>13489645.59</v>
      </c>
      <c r="F11" s="2">
        <v>1634743.63</v>
      </c>
      <c r="G11" s="5">
        <v>71493010.809999987</v>
      </c>
      <c r="H11" s="4">
        <v>16875000</v>
      </c>
      <c r="I11" s="3">
        <v>88368010.809999987</v>
      </c>
      <c r="J11" s="43">
        <f>Data!B7</f>
        <v>52201275</v>
      </c>
      <c r="K11" s="17">
        <v>10275.6</v>
      </c>
      <c r="L11" s="21">
        <f t="shared" si="0"/>
        <v>3.4963519271685221E-2</v>
      </c>
      <c r="M11" s="21">
        <f t="shared" si="19"/>
        <v>4.0359770016565884E-2</v>
      </c>
      <c r="N11" s="21">
        <f t="shared" si="13"/>
        <v>0.59072592583574091</v>
      </c>
      <c r="O11" s="160" t="s">
        <v>15</v>
      </c>
      <c r="P11" s="189">
        <f t="shared" si="14"/>
        <v>0.59072592583574091</v>
      </c>
      <c r="Q11" s="147">
        <f t="shared" si="20"/>
        <v>8.4308805712739465E-3</v>
      </c>
      <c r="R11" s="67">
        <f t="shared" si="21"/>
        <v>51456254.854539849</v>
      </c>
      <c r="S11" s="67">
        <f t="shared" si="1"/>
        <v>-745020.14546015114</v>
      </c>
      <c r="T11" s="67"/>
      <c r="U11" s="67">
        <f t="shared" si="2"/>
        <v>52201275</v>
      </c>
      <c r="V11" s="68">
        <f t="shared" si="3"/>
        <v>0</v>
      </c>
      <c r="W11" s="68">
        <f t="shared" si="4"/>
        <v>3.8535658560001011E-2</v>
      </c>
      <c r="X11" s="155" t="s">
        <v>15</v>
      </c>
      <c r="Y11" s="67">
        <f t="shared" si="15"/>
        <v>52201275</v>
      </c>
      <c r="Z11" s="164">
        <v>3.5600000000000023</v>
      </c>
      <c r="AA11" s="74">
        <f t="shared" si="5"/>
        <v>1097434.0800000008</v>
      </c>
      <c r="AB11" s="74">
        <f t="shared" si="6"/>
        <v>53298709.079999998</v>
      </c>
      <c r="AC11" s="74" t="e">
        <f>Y11+AA11+#REF!</f>
        <v>#REF!</v>
      </c>
      <c r="AD11" s="77">
        <f t="shared" si="7"/>
        <v>3.8808193997617646E-2</v>
      </c>
      <c r="AE11" s="76">
        <f t="shared" si="8"/>
        <v>-1.5515760189482378E-3</v>
      </c>
      <c r="AF11" s="180" t="s">
        <v>15</v>
      </c>
      <c r="AG11" s="197">
        <f t="shared" si="16"/>
        <v>53298709.079999998</v>
      </c>
      <c r="AH11" s="198">
        <v>0.96484076044625344</v>
      </c>
      <c r="AI11" s="199">
        <f t="shared" si="9"/>
        <v>1510977.5360179199</v>
      </c>
      <c r="AJ11" s="200" t="b">
        <f t="shared" si="10"/>
        <v>0</v>
      </c>
      <c r="AK11" s="201">
        <f t="shared" si="17"/>
        <v>54809686.616017915</v>
      </c>
      <c r="AL11" s="202">
        <f t="shared" si="18"/>
        <v>3.8470237396813427E-2</v>
      </c>
      <c r="AM11" s="203">
        <f t="shared" si="11"/>
        <v>2608411.6160179153</v>
      </c>
      <c r="AN11" s="204">
        <f t="shared" si="12"/>
        <v>2608411.6160179153</v>
      </c>
      <c r="AO11" s="205"/>
    </row>
    <row r="12" spans="1:42" ht="15" customHeight="1">
      <c r="A12" s="46" t="s">
        <v>16</v>
      </c>
      <c r="B12" s="1">
        <v>46523745.490000002</v>
      </c>
      <c r="C12" s="2">
        <v>9685810</v>
      </c>
      <c r="D12" s="3">
        <v>56209555.490000002</v>
      </c>
      <c r="E12" s="4">
        <v>13297697.76</v>
      </c>
      <c r="F12" s="2">
        <v>624786</v>
      </c>
      <c r="G12" s="5">
        <v>70132039.25</v>
      </c>
      <c r="H12" s="4">
        <v>3050000</v>
      </c>
      <c r="I12" s="3">
        <v>73182039.25</v>
      </c>
      <c r="J12" s="43">
        <f>Data!B8</f>
        <v>36921478</v>
      </c>
      <c r="K12" s="17">
        <v>9970.9666666666672</v>
      </c>
      <c r="L12" s="21">
        <f t="shared" si="0"/>
        <v>3.3926980926401472E-2</v>
      </c>
      <c r="M12" s="21">
        <f t="shared" si="19"/>
        <v>2.854609127366519E-2</v>
      </c>
      <c r="N12" s="21">
        <f t="shared" si="13"/>
        <v>0.50451556663884578</v>
      </c>
      <c r="O12" s="160" t="s">
        <v>16</v>
      </c>
      <c r="P12" s="189">
        <f t="shared" si="14"/>
        <v>0.50451556663884578</v>
      </c>
      <c r="Q12" s="147">
        <f t="shared" si="20"/>
        <v>-7.7779478625621179E-2</v>
      </c>
      <c r="R12" s="67">
        <f t="shared" si="21"/>
        <v>42613538.857624747</v>
      </c>
      <c r="S12" s="67">
        <f t="shared" si="1"/>
        <v>5692060.8576247469</v>
      </c>
      <c r="T12" s="67">
        <f t="shared" ref="T12:T34" si="22">R12-J12</f>
        <v>5692060.8576247469</v>
      </c>
      <c r="U12" s="67">
        <f t="shared" si="2"/>
        <v>42613538.857624747</v>
      </c>
      <c r="V12" s="68">
        <f t="shared" si="3"/>
        <v>0.15416665761930615</v>
      </c>
      <c r="W12" s="68">
        <f t="shared" si="4"/>
        <v>3.1457867330841306E-2</v>
      </c>
      <c r="X12" s="151" t="s">
        <v>16</v>
      </c>
      <c r="Y12" s="67">
        <f t="shared" si="15"/>
        <v>42613538.857624747</v>
      </c>
      <c r="Z12" s="164">
        <v>1.5700000000000074</v>
      </c>
      <c r="AA12" s="74">
        <f t="shared" si="5"/>
        <v>469632.53000000218</v>
      </c>
      <c r="AB12" s="74">
        <f t="shared" si="6"/>
        <v>43083171.387624748</v>
      </c>
      <c r="AC12" s="74" t="e">
        <f>Y12+AA12+#REF!</f>
        <v>#REF!</v>
      </c>
      <c r="AD12" s="77">
        <f t="shared" si="7"/>
        <v>3.1369991921079213E-2</v>
      </c>
      <c r="AE12" s="76">
        <f t="shared" si="8"/>
        <v>2.8239006474140224E-3</v>
      </c>
      <c r="AF12" s="181" t="s">
        <v>16</v>
      </c>
      <c r="AG12" s="197">
        <f t="shared" si="16"/>
        <v>43083171.387624748</v>
      </c>
      <c r="AH12" s="198">
        <v>1.0244509263407358</v>
      </c>
      <c r="AI12" s="199">
        <f t="shared" si="9"/>
        <v>1134727.2701690728</v>
      </c>
      <c r="AJ12" s="200" t="b">
        <f t="shared" si="10"/>
        <v>0</v>
      </c>
      <c r="AK12" s="201">
        <f t="shared" si="17"/>
        <v>44217898.65779382</v>
      </c>
      <c r="AL12" s="202">
        <f t="shared" si="18"/>
        <v>3.1035993153378735E-2</v>
      </c>
      <c r="AM12" s="203">
        <f t="shared" si="11"/>
        <v>7296420.6577938199</v>
      </c>
      <c r="AN12" s="204">
        <f t="shared" si="12"/>
        <v>7296420.6577938199</v>
      </c>
      <c r="AO12" s="205"/>
    </row>
    <row r="13" spans="1:42" ht="15" customHeight="1">
      <c r="A13" s="47" t="s">
        <v>17</v>
      </c>
      <c r="B13" s="1">
        <v>92400503.909999996</v>
      </c>
      <c r="C13" s="2">
        <v>11572810.300000001</v>
      </c>
      <c r="D13" s="3">
        <v>103973314.20999999</v>
      </c>
      <c r="E13" s="4">
        <v>19969817.799999997</v>
      </c>
      <c r="F13" s="2">
        <v>9798848.0099999998</v>
      </c>
      <c r="G13" s="5">
        <v>133741980.02</v>
      </c>
      <c r="H13" s="4">
        <v>1457470</v>
      </c>
      <c r="I13" s="3">
        <v>135199450.01999998</v>
      </c>
      <c r="J13" s="43">
        <f>Data!B9</f>
        <v>78876686</v>
      </c>
      <c r="K13" s="17">
        <v>15595.366666666667</v>
      </c>
      <c r="L13" s="21">
        <f t="shared" si="0"/>
        <v>5.3064434485479907E-2</v>
      </c>
      <c r="M13" s="21">
        <f t="shared" si="19"/>
        <v>6.0984045056924029E-2</v>
      </c>
      <c r="N13" s="21">
        <f t="shared" si="13"/>
        <v>0.58340981408083992</v>
      </c>
      <c r="O13" s="160" t="s">
        <v>17</v>
      </c>
      <c r="P13" s="189">
        <f t="shared" si="14"/>
        <v>0.58340981408083992</v>
      </c>
      <c r="Q13" s="147">
        <f t="shared" si="20"/>
        <v>1.1147688163729574E-3</v>
      </c>
      <c r="R13" s="67">
        <f t="shared" si="21"/>
        <v>78725969.869126931</v>
      </c>
      <c r="S13" s="67">
        <f t="shared" si="1"/>
        <v>-150716.13087306917</v>
      </c>
      <c r="T13" s="67"/>
      <c r="U13" s="67">
        <f t="shared" si="2"/>
        <v>78876686</v>
      </c>
      <c r="V13" s="68">
        <f t="shared" si="3"/>
        <v>0</v>
      </c>
      <c r="W13" s="68">
        <f t="shared" si="4"/>
        <v>5.8227793095866183E-2</v>
      </c>
      <c r="X13" s="155" t="s">
        <v>17</v>
      </c>
      <c r="Y13" s="67">
        <f t="shared" si="15"/>
        <v>78876686</v>
      </c>
      <c r="Z13" s="164">
        <v>0</v>
      </c>
      <c r="AA13" s="74">
        <f t="shared" si="5"/>
        <v>0</v>
      </c>
      <c r="AB13" s="74">
        <f t="shared" si="6"/>
        <v>78876686</v>
      </c>
      <c r="AC13" s="74" t="e">
        <f>Y13+AA13+#REF!</f>
        <v>#REF!</v>
      </c>
      <c r="AD13" s="77">
        <f t="shared" si="7"/>
        <v>5.7432192730645627E-2</v>
      </c>
      <c r="AE13" s="76">
        <f t="shared" si="8"/>
        <v>-3.5518523262784013E-3</v>
      </c>
      <c r="AF13" s="180" t="s">
        <v>17</v>
      </c>
      <c r="AG13" s="197">
        <f t="shared" si="16"/>
        <v>78876686</v>
      </c>
      <c r="AH13" s="198">
        <v>1.0047339278135843</v>
      </c>
      <c r="AI13" s="199">
        <f t="shared" si="9"/>
        <v>2377502.4761309628</v>
      </c>
      <c r="AJ13" s="200" t="b">
        <f t="shared" si="10"/>
        <v>0</v>
      </c>
      <c r="AK13" s="201">
        <f t="shared" si="17"/>
        <v>81254188.476130962</v>
      </c>
      <c r="AL13" s="202">
        <f t="shared" si="18"/>
        <v>5.7031304376198667E-2</v>
      </c>
      <c r="AM13" s="203">
        <f t="shared" si="11"/>
        <v>2377502.4761309624</v>
      </c>
      <c r="AN13" s="204">
        <f t="shared" si="12"/>
        <v>2377502.4761309624</v>
      </c>
      <c r="AO13" s="205"/>
    </row>
    <row r="14" spans="1:42" ht="15" customHeight="1">
      <c r="A14" s="47" t="s">
        <v>18</v>
      </c>
      <c r="B14" s="1">
        <v>7091812.615439727</v>
      </c>
      <c r="C14" s="2">
        <v>864755.8108049999</v>
      </c>
      <c r="D14" s="3">
        <v>7956568.4262447264</v>
      </c>
      <c r="E14" s="4">
        <v>3315522.17</v>
      </c>
      <c r="F14" s="2">
        <v>6392.32</v>
      </c>
      <c r="G14" s="5">
        <v>11278482.916244727</v>
      </c>
      <c r="H14" s="4">
        <v>0</v>
      </c>
      <c r="I14" s="3">
        <v>11278482.916244727</v>
      </c>
      <c r="J14" s="43">
        <f>Data!B10</f>
        <v>8474857</v>
      </c>
      <c r="K14" s="17">
        <v>789.36666666666667</v>
      </c>
      <c r="L14" s="21">
        <f t="shared" si="0"/>
        <v>2.6858807916253966E-3</v>
      </c>
      <c r="M14" s="21">
        <f t="shared" si="19"/>
        <v>6.5523932019530837E-3</v>
      </c>
      <c r="N14" s="21">
        <f t="shared" si="13"/>
        <v>0.75141817059397387</v>
      </c>
      <c r="O14" s="160" t="s">
        <v>18</v>
      </c>
      <c r="P14" s="189">
        <f t="shared" si="14"/>
        <v>0.75141817059397387</v>
      </c>
      <c r="Q14" s="147">
        <f t="shared" si="20"/>
        <v>0.16912312532950691</v>
      </c>
      <c r="R14" s="67">
        <f t="shared" si="21"/>
        <v>6567404.7202292401</v>
      </c>
      <c r="S14" s="67">
        <f t="shared" si="1"/>
        <v>-1907452.2797707599</v>
      </c>
      <c r="T14" s="67"/>
      <c r="U14" s="67">
        <f t="shared" si="2"/>
        <v>8474857</v>
      </c>
      <c r="V14" s="68">
        <f t="shared" si="3"/>
        <v>0</v>
      </c>
      <c r="W14" s="68">
        <f t="shared" si="4"/>
        <v>6.2562494057249469E-3</v>
      </c>
      <c r="X14" s="155" t="s">
        <v>18</v>
      </c>
      <c r="Y14" s="67">
        <f t="shared" si="15"/>
        <v>8474857</v>
      </c>
      <c r="Z14" s="164">
        <v>0</v>
      </c>
      <c r="AA14" s="74">
        <f t="shared" si="5"/>
        <v>0</v>
      </c>
      <c r="AB14" s="74">
        <f t="shared" si="6"/>
        <v>8474857</v>
      </c>
      <c r="AC14" s="74" t="e">
        <f>Y14+AA14+#REF!</f>
        <v>#REF!</v>
      </c>
      <c r="AD14" s="77">
        <f t="shared" si="7"/>
        <v>6.1707666139606985E-3</v>
      </c>
      <c r="AE14" s="76">
        <f t="shared" si="8"/>
        <v>-3.8162658799238518E-4</v>
      </c>
      <c r="AF14" s="180" t="s">
        <v>18</v>
      </c>
      <c r="AG14" s="197">
        <f t="shared" si="16"/>
        <v>8474857</v>
      </c>
      <c r="AH14" s="198">
        <v>1.0506</v>
      </c>
      <c r="AI14" s="199">
        <f t="shared" si="9"/>
        <v>267110.54292599997</v>
      </c>
      <c r="AJ14" s="200">
        <f t="shared" si="10"/>
        <v>556959.78983713093</v>
      </c>
      <c r="AK14" s="201">
        <f t="shared" si="17"/>
        <v>9298927.3327631317</v>
      </c>
      <c r="AL14" s="202">
        <f t="shared" si="18"/>
        <v>6.5268014490447576E-3</v>
      </c>
      <c r="AM14" s="203">
        <f t="shared" si="11"/>
        <v>824070.33276313171</v>
      </c>
      <c r="AN14" s="204">
        <f t="shared" si="12"/>
        <v>824070.33276313171</v>
      </c>
      <c r="AO14" s="205"/>
    </row>
    <row r="15" spans="1:42" ht="15" customHeight="1">
      <c r="A15" s="45" t="s">
        <v>19</v>
      </c>
      <c r="B15" s="1">
        <v>21834549</v>
      </c>
      <c r="C15" s="2">
        <v>2143003</v>
      </c>
      <c r="D15" s="3">
        <v>23977552</v>
      </c>
      <c r="E15" s="4">
        <v>6750357</v>
      </c>
      <c r="F15" s="2">
        <v>591081</v>
      </c>
      <c r="G15" s="5">
        <v>31318990</v>
      </c>
      <c r="H15" s="4">
        <v>2987326</v>
      </c>
      <c r="I15" s="3">
        <v>34306316</v>
      </c>
      <c r="J15" s="43">
        <f>Data!B11</f>
        <v>24515548</v>
      </c>
      <c r="K15" s="17">
        <v>3067.4</v>
      </c>
      <c r="L15" s="21">
        <f t="shared" si="0"/>
        <v>1.0437064406357513E-2</v>
      </c>
      <c r="M15" s="21">
        <f t="shared" si="19"/>
        <v>1.8954362304562131E-2</v>
      </c>
      <c r="N15" s="21">
        <f t="shared" si="13"/>
        <v>0.71460742097752494</v>
      </c>
      <c r="O15" s="160" t="s">
        <v>19</v>
      </c>
      <c r="P15" s="189">
        <f t="shared" si="14"/>
        <v>0.71460742097752494</v>
      </c>
      <c r="Q15" s="147">
        <f t="shared" si="20"/>
        <v>0.13231237571305798</v>
      </c>
      <c r="R15" s="67">
        <f t="shared" si="21"/>
        <v>19976397.828077108</v>
      </c>
      <c r="S15" s="67">
        <f t="shared" si="1"/>
        <v>-4539150.1719228923</v>
      </c>
      <c r="T15" s="67"/>
      <c r="U15" s="67">
        <f t="shared" si="2"/>
        <v>24515548</v>
      </c>
      <c r="V15" s="68">
        <f t="shared" si="3"/>
        <v>0</v>
      </c>
      <c r="W15" s="68">
        <f t="shared" si="4"/>
        <v>1.8097695643244649E-2</v>
      </c>
      <c r="X15" s="156" t="s">
        <v>19</v>
      </c>
      <c r="Y15" s="67">
        <f t="shared" si="15"/>
        <v>24515548</v>
      </c>
      <c r="Z15" s="164">
        <v>9.86</v>
      </c>
      <c r="AA15" s="74">
        <f t="shared" si="5"/>
        <v>907336.91999999993</v>
      </c>
      <c r="AB15" s="74">
        <f t="shared" si="6"/>
        <v>25422884.920000002</v>
      </c>
      <c r="AC15" s="74" t="e">
        <f>Y15+AA15+#REF!</f>
        <v>#REF!</v>
      </c>
      <c r="AD15" s="77">
        <f t="shared" si="7"/>
        <v>1.851107216262185E-2</v>
      </c>
      <c r="AE15" s="76">
        <f t="shared" si="8"/>
        <v>-4.4329014194028141E-4</v>
      </c>
      <c r="AF15" s="182" t="s">
        <v>19</v>
      </c>
      <c r="AG15" s="197">
        <f t="shared" si="16"/>
        <v>25422884.920000002</v>
      </c>
      <c r="AH15" s="198">
        <v>0.96440537110040403</v>
      </c>
      <c r="AI15" s="199">
        <f t="shared" si="9"/>
        <v>709287.78500009293</v>
      </c>
      <c r="AJ15" s="200">
        <f t="shared" si="10"/>
        <v>1678428.6400000001</v>
      </c>
      <c r="AK15" s="201">
        <f t="shared" si="17"/>
        <v>27810601.345000096</v>
      </c>
      <c r="AL15" s="202">
        <f t="shared" si="18"/>
        <v>1.9519915218373537E-2</v>
      </c>
      <c r="AM15" s="203">
        <f t="shared" si="11"/>
        <v>3295053.3450000957</v>
      </c>
      <c r="AN15" s="204">
        <f t="shared" si="12"/>
        <v>3295053.3450000957</v>
      </c>
      <c r="AO15" s="205"/>
    </row>
    <row r="16" spans="1:42" ht="15" customHeight="1">
      <c r="A16" s="47" t="s">
        <v>20</v>
      </c>
      <c r="B16" s="1">
        <v>79202690.699999988</v>
      </c>
      <c r="C16" s="2">
        <v>12367724.680000002</v>
      </c>
      <c r="D16" s="3">
        <v>91570415.379999995</v>
      </c>
      <c r="E16" s="4">
        <v>27569584.57</v>
      </c>
      <c r="F16" s="2">
        <v>438424.66</v>
      </c>
      <c r="G16" s="5">
        <v>119578424.60999998</v>
      </c>
      <c r="H16" s="4">
        <v>10032872.029999999</v>
      </c>
      <c r="I16" s="3">
        <v>129611296.63999999</v>
      </c>
      <c r="J16" s="43">
        <f>Data!B12</f>
        <v>71428565</v>
      </c>
      <c r="K16" s="17">
        <v>19659.066666666666</v>
      </c>
      <c r="L16" s="21">
        <f t="shared" si="0"/>
        <v>6.6891486264874511E-2</v>
      </c>
      <c r="M16" s="21">
        <f t="shared" si="19"/>
        <v>5.5225479761046588E-2</v>
      </c>
      <c r="N16" s="21">
        <f t="shared" si="13"/>
        <v>0.55109829815525568</v>
      </c>
      <c r="O16" s="160" t="s">
        <v>20</v>
      </c>
      <c r="P16" s="189">
        <f t="shared" si="14"/>
        <v>0.55109829815525568</v>
      </c>
      <c r="Q16" s="147">
        <f t="shared" si="20"/>
        <v>-3.1196747109211276E-2</v>
      </c>
      <c r="R16" s="67">
        <f t="shared" si="21"/>
        <v>75472015.843775049</v>
      </c>
      <c r="S16" s="67">
        <f t="shared" si="1"/>
        <v>4043450.8437750489</v>
      </c>
      <c r="T16" s="67">
        <f t="shared" si="22"/>
        <v>4043450.8437750489</v>
      </c>
      <c r="U16" s="67">
        <f t="shared" si="2"/>
        <v>75472015.843775049</v>
      </c>
      <c r="V16" s="68">
        <f t="shared" si="3"/>
        <v>5.6608316907599265E-2</v>
      </c>
      <c r="W16" s="68">
        <f t="shared" si="4"/>
        <v>5.5714421408111239E-2</v>
      </c>
      <c r="X16" s="155" t="s">
        <v>20</v>
      </c>
      <c r="Y16" s="67">
        <f t="shared" si="15"/>
        <v>75472015.843775049</v>
      </c>
      <c r="Z16" s="164">
        <v>2.3299999999999983</v>
      </c>
      <c r="AA16" s="74">
        <f t="shared" si="5"/>
        <v>1374168.7599999991</v>
      </c>
      <c r="AB16" s="74">
        <f t="shared" si="6"/>
        <v>76846184.603775054</v>
      </c>
      <c r="AC16" s="74" t="e">
        <f>Y16+AA16+#REF!</f>
        <v>#REF!</v>
      </c>
      <c r="AD16" s="77">
        <f t="shared" si="7"/>
        <v>5.595373117956276E-2</v>
      </c>
      <c r="AE16" s="76">
        <f t="shared" si="8"/>
        <v>7.2825141851617231E-4</v>
      </c>
      <c r="AF16" s="180" t="s">
        <v>20</v>
      </c>
      <c r="AG16" s="197">
        <f t="shared" si="16"/>
        <v>76846184.603775054</v>
      </c>
      <c r="AH16" s="198">
        <v>1.0046999999999999</v>
      </c>
      <c r="AI16" s="199">
        <f t="shared" si="9"/>
        <v>2152928.3776649996</v>
      </c>
      <c r="AJ16" s="200" t="b">
        <f t="shared" si="10"/>
        <v>0</v>
      </c>
      <c r="AK16" s="201">
        <f t="shared" si="17"/>
        <v>78999112.981440052</v>
      </c>
      <c r="AL16" s="202">
        <f t="shared" si="18"/>
        <v>5.5448494931651646E-2</v>
      </c>
      <c r="AM16" s="203">
        <f t="shared" si="11"/>
        <v>7570547.9814400524</v>
      </c>
      <c r="AN16" s="204">
        <f t="shared" si="12"/>
        <v>7570547.9814400524</v>
      </c>
      <c r="AO16" s="205"/>
      <c r="AP16" t="s">
        <v>71</v>
      </c>
    </row>
    <row r="17" spans="1:41" ht="15" customHeight="1">
      <c r="A17" s="47" t="s">
        <v>21</v>
      </c>
      <c r="B17" s="1">
        <v>63616118.468254998</v>
      </c>
      <c r="C17" s="2">
        <v>5452218.3877450004</v>
      </c>
      <c r="D17" s="3">
        <v>69068336.856000006</v>
      </c>
      <c r="E17" s="4">
        <v>12411030.91</v>
      </c>
      <c r="F17" s="2">
        <v>38095.950000000004</v>
      </c>
      <c r="G17" s="5">
        <v>81517463.716000006</v>
      </c>
      <c r="H17" s="4">
        <v>183072</v>
      </c>
      <c r="I17" s="3">
        <v>81700535.716000006</v>
      </c>
      <c r="J17" s="43">
        <f>Data!B13</f>
        <v>51422971</v>
      </c>
      <c r="K17" s="17">
        <v>11145.966666666667</v>
      </c>
      <c r="L17" s="21">
        <f t="shared" si="0"/>
        <v>3.7925008792825829E-2</v>
      </c>
      <c r="M17" s="21">
        <f t="shared" si="19"/>
        <v>3.9758018997209106E-2</v>
      </c>
      <c r="N17" s="21">
        <f t="shared" si="13"/>
        <v>0.6294080026445833</v>
      </c>
      <c r="O17" s="160" t="s">
        <v>21</v>
      </c>
      <c r="P17" s="189">
        <f t="shared" si="14"/>
        <v>0.6294080026445833</v>
      </c>
      <c r="Q17" s="147">
        <f t="shared" si="20"/>
        <v>4.7112957380116338E-2</v>
      </c>
      <c r="R17" s="67">
        <f t="shared" si="21"/>
        <v>47573817.142879419</v>
      </c>
      <c r="S17" s="67">
        <f t="shared" si="1"/>
        <v>-3849153.857120581</v>
      </c>
      <c r="T17" s="67"/>
      <c r="U17" s="67">
        <f t="shared" si="2"/>
        <v>51422971</v>
      </c>
      <c r="V17" s="68">
        <f t="shared" si="3"/>
        <v>0</v>
      </c>
      <c r="W17" s="68">
        <f t="shared" si="4"/>
        <v>3.7961104448058669E-2</v>
      </c>
      <c r="X17" s="155" t="s">
        <v>21</v>
      </c>
      <c r="Y17" s="67">
        <f t="shared" si="15"/>
        <v>51422971</v>
      </c>
      <c r="Z17" s="164">
        <v>1.5700000000000074</v>
      </c>
      <c r="AA17" s="74">
        <f t="shared" si="5"/>
        <v>524975.03000000247</v>
      </c>
      <c r="AB17" s="74">
        <f t="shared" si="6"/>
        <v>51947946.030000001</v>
      </c>
      <c r="AC17" s="74" t="e">
        <f>Y17+AA17+#REF!</f>
        <v>#REF!</v>
      </c>
      <c r="AD17" s="77">
        <f t="shared" si="7"/>
        <v>3.7824667841092327E-2</v>
      </c>
      <c r="AE17" s="76">
        <f t="shared" si="8"/>
        <v>-1.933351156116779E-3</v>
      </c>
      <c r="AF17" s="180" t="s">
        <v>21</v>
      </c>
      <c r="AG17" s="197">
        <f t="shared" si="16"/>
        <v>51947946.030000001</v>
      </c>
      <c r="AH17" s="198">
        <v>1.0037554726464113</v>
      </c>
      <c r="AI17" s="199">
        <f t="shared" si="9"/>
        <v>1548482.656829631</v>
      </c>
      <c r="AJ17" s="200" t="b">
        <f t="shared" si="10"/>
        <v>0</v>
      </c>
      <c r="AK17" s="201">
        <f t="shared" si="17"/>
        <v>53496428.686829634</v>
      </c>
      <c r="AL17" s="202">
        <f t="shared" si="18"/>
        <v>3.7548477988607727E-2</v>
      </c>
      <c r="AM17" s="203">
        <f t="shared" si="11"/>
        <v>2073457.686829634</v>
      </c>
      <c r="AN17" s="204">
        <f t="shared" si="12"/>
        <v>2073457.686829634</v>
      </c>
      <c r="AO17" s="205"/>
    </row>
    <row r="18" spans="1:41" ht="15" customHeight="1">
      <c r="A18" s="46" t="s">
        <v>22</v>
      </c>
      <c r="B18" s="1">
        <v>14968518.09</v>
      </c>
      <c r="C18" s="2">
        <v>1497978.51</v>
      </c>
      <c r="D18" s="3">
        <v>16466496.6</v>
      </c>
      <c r="E18" s="4">
        <v>4302990.7200000007</v>
      </c>
      <c r="F18" s="2">
        <v>196776.81</v>
      </c>
      <c r="G18" s="5">
        <v>20966264.129999999</v>
      </c>
      <c r="H18" s="4">
        <v>0</v>
      </c>
      <c r="I18" s="3">
        <v>20966264.129999999</v>
      </c>
      <c r="J18" s="43">
        <f>Data!B14</f>
        <v>14740433</v>
      </c>
      <c r="K18" s="17">
        <v>2190.0666666666666</v>
      </c>
      <c r="L18" s="21">
        <f t="shared" si="0"/>
        <v>7.4518702660939908E-3</v>
      </c>
      <c r="M18" s="21">
        <f t="shared" si="19"/>
        <v>1.1396665806047807E-2</v>
      </c>
      <c r="N18" s="21">
        <f t="shared" si="13"/>
        <v>0.70305481742492959</v>
      </c>
      <c r="O18" s="160" t="s">
        <v>22</v>
      </c>
      <c r="P18" s="189">
        <f t="shared" si="14"/>
        <v>0.70305481742492959</v>
      </c>
      <c r="Q18" s="147">
        <f t="shared" si="20"/>
        <v>0.12075977216046263</v>
      </c>
      <c r="R18" s="67">
        <f t="shared" si="21"/>
        <v>12208551.72060512</v>
      </c>
      <c r="S18" s="67">
        <f t="shared" si="1"/>
        <v>-2531881.2793948799</v>
      </c>
      <c r="T18" s="67"/>
      <c r="U18" s="67">
        <f t="shared" si="2"/>
        <v>14740433</v>
      </c>
      <c r="V18" s="68">
        <f t="shared" si="3"/>
        <v>0</v>
      </c>
      <c r="W18" s="68">
        <f t="shared" si="4"/>
        <v>1.0881578909989678E-2</v>
      </c>
      <c r="X18" s="151" t="s">
        <v>22</v>
      </c>
      <c r="Y18" s="67">
        <f t="shared" si="15"/>
        <v>14740433</v>
      </c>
      <c r="Z18" s="164">
        <v>3.8400000000000034</v>
      </c>
      <c r="AA18" s="74">
        <f t="shared" si="5"/>
        <v>252295.68000000023</v>
      </c>
      <c r="AB18" s="74">
        <f t="shared" si="6"/>
        <v>14992728.68</v>
      </c>
      <c r="AC18" s="74" t="e">
        <f>Y18+AA18+#REF!</f>
        <v>#REF!</v>
      </c>
      <c r="AD18" s="77">
        <f t="shared" si="7"/>
        <v>1.0916600668390635E-2</v>
      </c>
      <c r="AE18" s="76">
        <f t="shared" si="8"/>
        <v>-4.8006513765717213E-4</v>
      </c>
      <c r="AF18" s="181" t="s">
        <v>22</v>
      </c>
      <c r="AG18" s="197">
        <f t="shared" si="16"/>
        <v>14992728.68</v>
      </c>
      <c r="AH18" s="198">
        <v>0.95241393955638953</v>
      </c>
      <c r="AI18" s="199">
        <f t="shared" si="9"/>
        <v>421169.81592891028</v>
      </c>
      <c r="AJ18" s="200">
        <f t="shared" si="10"/>
        <v>1152654.7620000001</v>
      </c>
      <c r="AK18" s="201">
        <f t="shared" si="17"/>
        <v>16566553.25792891</v>
      </c>
      <c r="AL18" s="202">
        <f t="shared" si="18"/>
        <v>1.1627857702313957E-2</v>
      </c>
      <c r="AM18" s="203">
        <f t="shared" si="11"/>
        <v>1826120.2579289097</v>
      </c>
      <c r="AN18" s="204">
        <f t="shared" si="12"/>
        <v>1826120.2579289097</v>
      </c>
      <c r="AO18" s="205"/>
    </row>
    <row r="19" spans="1:41" ht="15" customHeight="1">
      <c r="A19" s="47" t="s">
        <v>23</v>
      </c>
      <c r="B19" s="1">
        <v>17185414.239999998</v>
      </c>
      <c r="C19" s="2">
        <v>2362876.5300000003</v>
      </c>
      <c r="D19" s="3">
        <v>19548290.77</v>
      </c>
      <c r="E19" s="4">
        <v>5545195.54</v>
      </c>
      <c r="F19" s="2">
        <v>-2422.6200000000003</v>
      </c>
      <c r="G19" s="5">
        <v>25091063.689999998</v>
      </c>
      <c r="H19" s="4">
        <v>2411274</v>
      </c>
      <c r="I19" s="3">
        <v>27502337.689999998</v>
      </c>
      <c r="J19" s="43">
        <f>Data!B15</f>
        <v>15389255</v>
      </c>
      <c r="K19" s="17">
        <v>3112.6999999999994</v>
      </c>
      <c r="L19" s="21">
        <f t="shared" si="0"/>
        <v>1.0591201140271572E-2</v>
      </c>
      <c r="M19" s="21">
        <f t="shared" si="19"/>
        <v>1.1898306938408815E-2</v>
      </c>
      <c r="N19" s="21">
        <f t="shared" si="13"/>
        <v>0.55956170611619016</v>
      </c>
      <c r="O19" s="160" t="s">
        <v>23</v>
      </c>
      <c r="P19" s="189">
        <f t="shared" si="14"/>
        <v>0.55956170611619016</v>
      </c>
      <c r="Q19" s="147">
        <f t="shared" si="20"/>
        <v>-2.2733339148276799E-2</v>
      </c>
      <c r="R19" s="67">
        <f t="shared" si="21"/>
        <v>16014474.970077204</v>
      </c>
      <c r="S19" s="67">
        <f t="shared" si="1"/>
        <v>625219.97007720359</v>
      </c>
      <c r="T19" s="67">
        <f t="shared" si="22"/>
        <v>625219.97007720359</v>
      </c>
      <c r="U19" s="67">
        <f t="shared" si="2"/>
        <v>16014474.970077204</v>
      </c>
      <c r="V19" s="68">
        <f t="shared" si="3"/>
        <v>4.0627045953634866E-2</v>
      </c>
      <c r="W19" s="68">
        <f t="shared" si="4"/>
        <v>1.1822093224055879E-2</v>
      </c>
      <c r="X19" s="155" t="s">
        <v>23</v>
      </c>
      <c r="Y19" s="67">
        <f t="shared" si="15"/>
        <v>16014474.970077204</v>
      </c>
      <c r="Z19" s="164">
        <v>1.5799999999999983</v>
      </c>
      <c r="AA19" s="74">
        <f t="shared" si="5"/>
        <v>147541.97999999981</v>
      </c>
      <c r="AB19" s="74">
        <f t="shared" si="6"/>
        <v>16162016.950077204</v>
      </c>
      <c r="AC19" s="74" t="e">
        <f>Y19+AA19+#REF!</f>
        <v>#REF!</v>
      </c>
      <c r="AD19" s="77">
        <f t="shared" si="7"/>
        <v>1.1767990257511522E-2</v>
      </c>
      <c r="AE19" s="76">
        <f t="shared" si="8"/>
        <v>-1.3031668089729352E-4</v>
      </c>
      <c r="AF19" s="180" t="s">
        <v>23</v>
      </c>
      <c r="AG19" s="197">
        <f t="shared" si="16"/>
        <v>16162016.950077204</v>
      </c>
      <c r="AH19" s="198">
        <v>0.97778027565055581</v>
      </c>
      <c r="AI19" s="199">
        <f t="shared" si="9"/>
        <v>451419.29987870081</v>
      </c>
      <c r="AJ19" s="200">
        <f t="shared" si="10"/>
        <v>1368380.3539</v>
      </c>
      <c r="AK19" s="201">
        <f t="shared" si="17"/>
        <v>17981816.603855904</v>
      </c>
      <c r="AL19" s="202">
        <f t="shared" si="18"/>
        <v>1.2621213443941359E-2</v>
      </c>
      <c r="AM19" s="203">
        <f t="shared" si="11"/>
        <v>2592561.6038559042</v>
      </c>
      <c r="AN19" s="204">
        <f t="shared" si="12"/>
        <v>2592561.6038559042</v>
      </c>
      <c r="AO19" s="205"/>
    </row>
    <row r="20" spans="1:41" ht="15" customHeight="1">
      <c r="A20" s="47" t="s">
        <v>24</v>
      </c>
      <c r="B20" s="1">
        <v>31980464.313353822</v>
      </c>
      <c r="C20" s="2">
        <v>4241986.1449025841</v>
      </c>
      <c r="D20" s="3">
        <v>36222450.458256409</v>
      </c>
      <c r="E20" s="4">
        <v>9285402.1159732156</v>
      </c>
      <c r="F20" s="2">
        <v>6985.880000000001</v>
      </c>
      <c r="G20" s="5">
        <v>45514838.454229631</v>
      </c>
      <c r="H20" s="4">
        <v>0</v>
      </c>
      <c r="I20" s="3">
        <v>45514838.454229631</v>
      </c>
      <c r="J20" s="43">
        <f>Data!B16</f>
        <v>26014659</v>
      </c>
      <c r="K20" s="17">
        <v>6310.8666666666659</v>
      </c>
      <c r="L20" s="21">
        <f t="shared" si="0"/>
        <v>2.1473209186912284E-2</v>
      </c>
      <c r="M20" s="21">
        <f t="shared" si="19"/>
        <v>2.011341014753731E-2</v>
      </c>
      <c r="N20" s="21">
        <f t="shared" si="13"/>
        <v>0.57156434875981621</v>
      </c>
      <c r="O20" s="160" t="s">
        <v>24</v>
      </c>
      <c r="P20" s="189">
        <f t="shared" si="14"/>
        <v>0.57156434875981621</v>
      </c>
      <c r="Q20" s="147">
        <f t="shared" si="20"/>
        <v>-1.073069650465075E-2</v>
      </c>
      <c r="R20" s="67">
        <f t="shared" si="21"/>
        <v>26503064.917910542</v>
      </c>
      <c r="S20" s="67">
        <f t="shared" si="1"/>
        <v>488405.91791054234</v>
      </c>
      <c r="T20" s="67"/>
      <c r="U20" s="67">
        <f t="shared" si="2"/>
        <v>26503064.917910542</v>
      </c>
      <c r="V20" s="68">
        <f t="shared" si="3"/>
        <v>1.8774257925523452E-2</v>
      </c>
      <c r="W20" s="68">
        <f t="shared" si="4"/>
        <v>1.956490642173284E-2</v>
      </c>
      <c r="X20" s="155" t="s">
        <v>24</v>
      </c>
      <c r="Y20" s="67">
        <f t="shared" si="15"/>
        <v>26503064.917910542</v>
      </c>
      <c r="Z20" s="164">
        <v>3.9399999999999977</v>
      </c>
      <c r="AA20" s="74">
        <f t="shared" si="5"/>
        <v>745944.43999999948</v>
      </c>
      <c r="AB20" s="74">
        <f t="shared" si="6"/>
        <v>27249009.357910544</v>
      </c>
      <c r="AC20" s="74" t="e">
        <f>Y20+AA20+#REF!</f>
        <v>#REF!</v>
      </c>
      <c r="AD20" s="77">
        <f t="shared" si="7"/>
        <v>1.9840721466957735E-2</v>
      </c>
      <c r="AE20" s="76">
        <f t="shared" si="8"/>
        <v>-2.7268868057957543E-4</v>
      </c>
      <c r="AF20" s="180" t="s">
        <v>24</v>
      </c>
      <c r="AG20" s="197">
        <f t="shared" si="16"/>
        <v>27249009.357910544</v>
      </c>
      <c r="AH20" s="198">
        <v>1.0013070996590896</v>
      </c>
      <c r="AI20" s="199">
        <f t="shared" si="9"/>
        <v>781459.88255730702</v>
      </c>
      <c r="AJ20" s="200" t="b">
        <f t="shared" si="10"/>
        <v>0</v>
      </c>
      <c r="AK20" s="201">
        <f t="shared" si="17"/>
        <v>28030469.24046785</v>
      </c>
      <c r="AL20" s="202">
        <f t="shared" si="18"/>
        <v>1.9674237759822084E-2</v>
      </c>
      <c r="AM20" s="203">
        <f t="shared" si="11"/>
        <v>2015810.2404678501</v>
      </c>
      <c r="AN20" s="204">
        <f t="shared" si="12"/>
        <v>2015810.2404678501</v>
      </c>
      <c r="AO20" s="205"/>
    </row>
    <row r="21" spans="1:41" ht="15" customHeight="1">
      <c r="A21" s="47" t="s">
        <v>25</v>
      </c>
      <c r="B21" s="1">
        <v>221751611.03000003</v>
      </c>
      <c r="C21" s="2">
        <v>42195017.18</v>
      </c>
      <c r="D21" s="3">
        <v>263946628.21000004</v>
      </c>
      <c r="E21" s="4">
        <v>63845689.099999994</v>
      </c>
      <c r="F21" s="2">
        <v>3818505.26</v>
      </c>
      <c r="G21" s="5">
        <v>331610822.57000005</v>
      </c>
      <c r="H21" s="4">
        <v>0</v>
      </c>
      <c r="I21" s="3">
        <v>331610822.56999999</v>
      </c>
      <c r="J21" s="43">
        <f>Data!B17</f>
        <v>178905947</v>
      </c>
      <c r="K21" s="17">
        <v>42259.333333333336</v>
      </c>
      <c r="L21" s="21">
        <f>K21/$K$35</f>
        <v>0.14379063173036805</v>
      </c>
      <c r="M21" s="21">
        <f>J21/$J$35</f>
        <v>0.13832234702152246</v>
      </c>
      <c r="N21" s="21">
        <f t="shared" si="13"/>
        <v>0.53950575440653659</v>
      </c>
      <c r="O21" s="160" t="s">
        <v>25</v>
      </c>
      <c r="P21" s="189">
        <f t="shared" si="14"/>
        <v>0.53950575440653659</v>
      </c>
      <c r="Q21" s="147">
        <f>P21-$P$35</f>
        <v>-4.2789290857930373E-2</v>
      </c>
      <c r="R21" s="67">
        <f t="shared" si="21"/>
        <v>193095338.93858528</v>
      </c>
      <c r="S21" s="67">
        <f t="shared" si="1"/>
        <v>14189391.938585281</v>
      </c>
      <c r="T21" s="67">
        <f t="shared" si="22"/>
        <v>14189391.938585281</v>
      </c>
      <c r="U21" s="67">
        <f t="shared" si="2"/>
        <v>193095338.93858528</v>
      </c>
      <c r="V21" s="68">
        <f t="shared" si="3"/>
        <v>7.9312019396343914E-2</v>
      </c>
      <c r="W21" s="68">
        <f t="shared" si="4"/>
        <v>0.14254548477723947</v>
      </c>
      <c r="X21" s="155" t="s">
        <v>25</v>
      </c>
      <c r="Y21" s="67">
        <f t="shared" si="15"/>
        <v>193095338.93858528</v>
      </c>
      <c r="Z21" s="164">
        <v>0</v>
      </c>
      <c r="AA21" s="74">
        <f t="shared" si="5"/>
        <v>0</v>
      </c>
      <c r="AB21" s="74">
        <f t="shared" si="6"/>
        <v>193095338.93858528</v>
      </c>
      <c r="AC21" s="74" t="e">
        <f>Y21+AA21+#REF!</f>
        <v>#REF!</v>
      </c>
      <c r="AD21" s="77">
        <f t="shared" si="7"/>
        <v>0.14059780251556425</v>
      </c>
      <c r="AE21" s="76">
        <f t="shared" si="8"/>
        <v>2.2754554940417893E-3</v>
      </c>
      <c r="AF21" s="180" t="s">
        <v>25</v>
      </c>
      <c r="AG21" s="197">
        <f t="shared" si="16"/>
        <v>193095338.93858528</v>
      </c>
      <c r="AH21" s="198">
        <v>1.0146999999999999</v>
      </c>
      <c r="AI21" s="199">
        <f t="shared" si="9"/>
        <v>5446075.9326269999</v>
      </c>
      <c r="AJ21" s="200" t="b">
        <f t="shared" si="10"/>
        <v>0</v>
      </c>
      <c r="AK21" s="201">
        <f>AG21+AI21+AJ21</f>
        <v>198541414.87121227</v>
      </c>
      <c r="AL21" s="202">
        <f t="shared" si="18"/>
        <v>0.13935374994394883</v>
      </c>
      <c r="AM21" s="203">
        <f t="shared" si="11"/>
        <v>19635467.871212274</v>
      </c>
      <c r="AN21" s="204">
        <f t="shared" si="12"/>
        <v>19635467.871212274</v>
      </c>
      <c r="AO21" s="205"/>
    </row>
    <row r="22" spans="1:41" ht="15" customHeight="1">
      <c r="A22" s="45" t="s">
        <v>26</v>
      </c>
      <c r="B22" s="1">
        <v>6723099.2599999998</v>
      </c>
      <c r="C22" s="2">
        <v>584692.67999999993</v>
      </c>
      <c r="D22" s="3">
        <v>7307791.9399999995</v>
      </c>
      <c r="E22" s="4">
        <v>2105287.4500000002</v>
      </c>
      <c r="F22" s="2">
        <v>91680.91</v>
      </c>
      <c r="G22" s="5">
        <v>9504760.3000000007</v>
      </c>
      <c r="H22" s="4">
        <v>0</v>
      </c>
      <c r="I22" s="3">
        <v>9504760.3000000007</v>
      </c>
      <c r="J22" s="43">
        <f>Data!B18</f>
        <v>8181615</v>
      </c>
      <c r="K22" s="17">
        <v>806.43333333333339</v>
      </c>
      <c r="L22" s="21">
        <f t="shared" si="0"/>
        <v>2.7439514375150213E-3</v>
      </c>
      <c r="M22" s="21">
        <f t="shared" si="19"/>
        <v>6.3256711596428568E-3</v>
      </c>
      <c r="N22" s="21">
        <f t="shared" si="13"/>
        <v>0.86079130264863168</v>
      </c>
      <c r="O22" s="160" t="s">
        <v>26</v>
      </c>
      <c r="P22" s="189">
        <f t="shared" si="14"/>
        <v>0.86079130264863168</v>
      </c>
      <c r="Q22" s="147">
        <f t="shared" si="20"/>
        <v>0.27849625738416472</v>
      </c>
      <c r="R22" s="67">
        <f t="shared" si="21"/>
        <v>5534574.8291164087</v>
      </c>
      <c r="S22" s="67">
        <f t="shared" si="1"/>
        <v>-2647040.1708835913</v>
      </c>
      <c r="T22" s="67"/>
      <c r="U22" s="67">
        <f t="shared" si="2"/>
        <v>8181615</v>
      </c>
      <c r="V22" s="68">
        <f t="shared" si="3"/>
        <v>0</v>
      </c>
      <c r="W22" s="68">
        <f t="shared" si="4"/>
        <v>6.0397743562658705E-3</v>
      </c>
      <c r="X22" s="156" t="s">
        <v>26</v>
      </c>
      <c r="Y22" s="67">
        <f t="shared" si="15"/>
        <v>8181615</v>
      </c>
      <c r="Z22" s="164">
        <v>6.7800000000000011</v>
      </c>
      <c r="AA22" s="74">
        <f t="shared" si="5"/>
        <v>164028.54000000004</v>
      </c>
      <c r="AB22" s="74">
        <f t="shared" si="6"/>
        <v>8345643.54</v>
      </c>
      <c r="AC22" s="74" t="e">
        <f>Y22+AA22+#REF!</f>
        <v>#REF!</v>
      </c>
      <c r="AD22" s="77">
        <f t="shared" si="7"/>
        <v>6.0766828901831355E-3</v>
      </c>
      <c r="AE22" s="76">
        <f t="shared" si="8"/>
        <v>-2.4898826945972136E-4</v>
      </c>
      <c r="AF22" s="182" t="s">
        <v>26</v>
      </c>
      <c r="AG22" s="197">
        <f t="shared" si="16"/>
        <v>8345643.54</v>
      </c>
      <c r="AH22" s="198">
        <v>0.93005295507476293</v>
      </c>
      <c r="AI22" s="199">
        <f t="shared" si="9"/>
        <v>228280.05624102018</v>
      </c>
      <c r="AJ22" s="200">
        <f t="shared" si="10"/>
        <v>511545.43580000004</v>
      </c>
      <c r="AK22" s="201">
        <f t="shared" si="17"/>
        <v>9085469.0320410188</v>
      </c>
      <c r="AL22" s="202">
        <f t="shared" si="18"/>
        <v>6.3769777224354507E-3</v>
      </c>
      <c r="AM22" s="203">
        <f t="shared" si="11"/>
        <v>903854.03204101883</v>
      </c>
      <c r="AN22" s="204">
        <f t="shared" si="12"/>
        <v>903854.03204101883</v>
      </c>
      <c r="AO22" s="205"/>
    </row>
    <row r="23" spans="1:41" ht="15" customHeight="1">
      <c r="A23" s="45" t="s">
        <v>27</v>
      </c>
      <c r="B23" s="1">
        <v>19040456</v>
      </c>
      <c r="C23" s="2">
        <v>2782679</v>
      </c>
      <c r="D23" s="3">
        <v>21823135</v>
      </c>
      <c r="E23" s="4">
        <v>8712512.9800000004</v>
      </c>
      <c r="F23" s="2">
        <v>103795</v>
      </c>
      <c r="G23" s="5">
        <v>30639442.98</v>
      </c>
      <c r="H23" s="4">
        <v>0</v>
      </c>
      <c r="I23" s="3">
        <v>30639442.98</v>
      </c>
      <c r="J23" s="43">
        <f>Data!B19</f>
        <v>20525089</v>
      </c>
      <c r="K23" s="17">
        <v>3421.4666666666667</v>
      </c>
      <c r="L23" s="21">
        <f t="shared" si="0"/>
        <v>1.1641803470106718E-2</v>
      </c>
      <c r="M23" s="21">
        <f t="shared" si="19"/>
        <v>1.5869111848504584E-2</v>
      </c>
      <c r="N23" s="21">
        <f t="shared" si="13"/>
        <v>0.66989106209919747</v>
      </c>
      <c r="O23" s="160" t="s">
        <v>27</v>
      </c>
      <c r="P23" s="189">
        <f t="shared" si="14"/>
        <v>0.66989106209919747</v>
      </c>
      <c r="Q23" s="147">
        <f t="shared" si="20"/>
        <v>8.7596016834730506E-2</v>
      </c>
      <c r="R23" s="67">
        <f t="shared" si="21"/>
        <v>17841195.836917154</v>
      </c>
      <c r="S23" s="67">
        <f t="shared" si="1"/>
        <v>-2683893.1630828455</v>
      </c>
      <c r="T23" s="67"/>
      <c r="U23" s="67">
        <f t="shared" si="2"/>
        <v>20525089</v>
      </c>
      <c r="V23" s="68">
        <f t="shared" si="3"/>
        <v>0</v>
      </c>
      <c r="W23" s="68">
        <f t="shared" si="4"/>
        <v>1.515188702991704E-2</v>
      </c>
      <c r="X23" s="156" t="s">
        <v>27</v>
      </c>
      <c r="Y23" s="67">
        <f t="shared" si="15"/>
        <v>20525089</v>
      </c>
      <c r="Z23" s="164">
        <v>1.0000000000005116E-2</v>
      </c>
      <c r="AA23" s="74">
        <f t="shared" si="5"/>
        <v>1026.4400000005251</v>
      </c>
      <c r="AB23" s="74">
        <f t="shared" si="6"/>
        <v>20526115.440000001</v>
      </c>
      <c r="AC23" s="74" t="e">
        <f>Y23+AA23+#REF!</f>
        <v>#REF!</v>
      </c>
      <c r="AD23" s="77">
        <f t="shared" si="7"/>
        <v>1.4945605320709862E-2</v>
      </c>
      <c r="AE23" s="76">
        <f t="shared" si="8"/>
        <v>-9.2350652779472214E-4</v>
      </c>
      <c r="AF23" s="182" t="s">
        <v>27</v>
      </c>
      <c r="AG23" s="197">
        <f t="shared" si="16"/>
        <v>20526115.440000001</v>
      </c>
      <c r="AH23" s="198">
        <v>0.98891742465094712</v>
      </c>
      <c r="AI23" s="199">
        <f t="shared" si="9"/>
        <v>608928.54463834444</v>
      </c>
      <c r="AJ23" s="200">
        <f t="shared" si="10"/>
        <v>1527619.4500000002</v>
      </c>
      <c r="AK23" s="201">
        <f t="shared" si="17"/>
        <v>22662663.434638344</v>
      </c>
      <c r="AL23" s="202">
        <f t="shared" si="18"/>
        <v>1.5906641621260958E-2</v>
      </c>
      <c r="AM23" s="203">
        <f t="shared" si="11"/>
        <v>2137574.4346383438</v>
      </c>
      <c r="AN23" s="204">
        <f t="shared" si="12"/>
        <v>2137574.4346383438</v>
      </c>
      <c r="AO23" s="205"/>
    </row>
    <row r="24" spans="1:41" ht="15" customHeight="1">
      <c r="A24" s="45" t="s">
        <v>28</v>
      </c>
      <c r="B24" s="1">
        <v>81481836.270000011</v>
      </c>
      <c r="C24" s="2">
        <v>16089106.51</v>
      </c>
      <c r="D24" s="3">
        <v>97570942.780000016</v>
      </c>
      <c r="E24" s="4">
        <v>20189254.009999998</v>
      </c>
      <c r="F24" s="2">
        <v>257618.91</v>
      </c>
      <c r="G24" s="5">
        <v>118017815.70000002</v>
      </c>
      <c r="H24" s="4">
        <v>0</v>
      </c>
      <c r="I24" s="3">
        <v>118017815.70000002</v>
      </c>
      <c r="J24" s="43">
        <f>Data!B20</f>
        <v>67966511</v>
      </c>
      <c r="K24" s="17">
        <v>18585.899999999998</v>
      </c>
      <c r="L24" s="21">
        <f t="shared" si="0"/>
        <v>6.3239954146873598E-2</v>
      </c>
      <c r="M24" s="21">
        <f t="shared" si="19"/>
        <v>5.2548769216621535E-2</v>
      </c>
      <c r="N24" s="21">
        <f t="shared" si="13"/>
        <v>0.57590043161593596</v>
      </c>
      <c r="O24" s="160" t="s">
        <v>28</v>
      </c>
      <c r="P24" s="189">
        <f t="shared" si="14"/>
        <v>0.57590043161593596</v>
      </c>
      <c r="Q24" s="147">
        <f t="shared" si="20"/>
        <v>-6.3946136485310001E-3</v>
      </c>
      <c r="R24" s="67">
        <f t="shared" si="21"/>
        <v>68721189.335045025</v>
      </c>
      <c r="S24" s="67">
        <f t="shared" si="1"/>
        <v>754678.33504502475</v>
      </c>
      <c r="T24" s="67"/>
      <c r="U24" s="67">
        <f t="shared" si="2"/>
        <v>68721189.335045025</v>
      </c>
      <c r="V24" s="68">
        <f t="shared" si="3"/>
        <v>1.1103679208206207E-2</v>
      </c>
      <c r="W24" s="68">
        <f t="shared" si="4"/>
        <v>5.0730873681772683E-2</v>
      </c>
      <c r="X24" s="156" t="s">
        <v>28</v>
      </c>
      <c r="Y24" s="67">
        <f t="shared" si="15"/>
        <v>68721189.335045025</v>
      </c>
      <c r="Z24" s="164">
        <v>5.8599999999999994</v>
      </c>
      <c r="AA24" s="74">
        <f t="shared" si="5"/>
        <v>3267401.2199999988</v>
      </c>
      <c r="AB24" s="74">
        <f t="shared" si="6"/>
        <v>71988590.555045024</v>
      </c>
      <c r="AC24" s="74" t="e">
        <f>Y24+AA24+#REF!</f>
        <v>#REF!</v>
      </c>
      <c r="AD24" s="77">
        <f t="shared" si="7"/>
        <v>5.2416789001060227E-2</v>
      </c>
      <c r="AE24" s="76">
        <f t="shared" si="8"/>
        <v>-1.3198021556130868E-4</v>
      </c>
      <c r="AF24" s="182" t="s">
        <v>28</v>
      </c>
      <c r="AG24" s="197">
        <f t="shared" si="16"/>
        <v>71988590.555045024</v>
      </c>
      <c r="AH24" s="198">
        <v>1.0424</v>
      </c>
      <c r="AI24" s="199">
        <f t="shared" si="9"/>
        <v>2125448.7319919998</v>
      </c>
      <c r="AJ24" s="200" t="b">
        <f t="shared" si="10"/>
        <v>0</v>
      </c>
      <c r="AK24" s="201">
        <f t="shared" si="17"/>
        <v>74114039.28703703</v>
      </c>
      <c r="AL24" s="202">
        <f t="shared" si="18"/>
        <v>5.2019722458617822E-2</v>
      </c>
      <c r="AM24" s="203">
        <f t="shared" si="11"/>
        <v>6147528.2870370299</v>
      </c>
      <c r="AN24" s="204">
        <f t="shared" si="12"/>
        <v>6147528.2870370299</v>
      </c>
      <c r="AO24" s="205"/>
    </row>
    <row r="25" spans="1:41" ht="15" customHeight="1">
      <c r="A25" s="47" t="s">
        <v>29</v>
      </c>
      <c r="B25" s="1">
        <v>33530790.280000001</v>
      </c>
      <c r="C25" s="2">
        <v>2357480.2400000002</v>
      </c>
      <c r="D25" s="3">
        <v>35888270.520000003</v>
      </c>
      <c r="E25" s="4">
        <v>11337131.809999999</v>
      </c>
      <c r="F25" s="2">
        <v>257754.44</v>
      </c>
      <c r="G25" s="5">
        <v>47483156.769999996</v>
      </c>
      <c r="H25" s="4">
        <v>6020098.6299999999</v>
      </c>
      <c r="I25" s="3">
        <v>53503255.399999999</v>
      </c>
      <c r="J25" s="43">
        <f>Data!B21</f>
        <v>37173371</v>
      </c>
      <c r="K25" s="17">
        <v>6886.6333333333341</v>
      </c>
      <c r="L25" s="21">
        <f t="shared" si="0"/>
        <v>2.3432299551075349E-2</v>
      </c>
      <c r="M25" s="21">
        <f t="shared" si="19"/>
        <v>2.8740844056021231E-2</v>
      </c>
      <c r="N25" s="21">
        <f t="shared" si="13"/>
        <v>0.69478708766569741</v>
      </c>
      <c r="O25" s="160" t="s">
        <v>29</v>
      </c>
      <c r="P25" s="189">
        <f t="shared" si="14"/>
        <v>0.69478708766569741</v>
      </c>
      <c r="Q25" s="147">
        <f t="shared" si="20"/>
        <v>0.11249204240123045</v>
      </c>
      <c r="R25" s="67">
        <f t="shared" si="21"/>
        <v>31154680.524939336</v>
      </c>
      <c r="S25" s="67">
        <f t="shared" si="1"/>
        <v>-6018690.4750606641</v>
      </c>
      <c r="T25" s="67"/>
      <c r="U25" s="67">
        <f t="shared" si="2"/>
        <v>37173371</v>
      </c>
      <c r="V25" s="68">
        <f t="shared" si="3"/>
        <v>0</v>
      </c>
      <c r="W25" s="68">
        <f t="shared" si="4"/>
        <v>2.744186482763579E-2</v>
      </c>
      <c r="X25" s="155" t="s">
        <v>29</v>
      </c>
      <c r="Y25" s="67">
        <f t="shared" si="15"/>
        <v>37173371</v>
      </c>
      <c r="Z25" s="164">
        <v>6.210000000000008</v>
      </c>
      <c r="AA25" s="74">
        <f t="shared" si="5"/>
        <v>1282979.7900000019</v>
      </c>
      <c r="AB25" s="74">
        <f t="shared" si="6"/>
        <v>38456350.789999999</v>
      </c>
      <c r="AC25" s="74" t="e">
        <f>Y25+AA25+#REF!</f>
        <v>#REF!</v>
      </c>
      <c r="AD25" s="77">
        <f t="shared" si="7"/>
        <v>2.8001081971022416E-2</v>
      </c>
      <c r="AE25" s="76">
        <f t="shared" si="8"/>
        <v>-7.3976208499881499E-4</v>
      </c>
      <c r="AF25" s="180" t="s">
        <v>29</v>
      </c>
      <c r="AG25" s="197">
        <f t="shared" si="16"/>
        <v>38456350.789999999</v>
      </c>
      <c r="AH25" s="198">
        <v>0.97957801628883356</v>
      </c>
      <c r="AI25" s="199">
        <f t="shared" si="9"/>
        <v>1092426.5106884656</v>
      </c>
      <c r="AJ25" s="200" t="b">
        <f t="shared" si="10"/>
        <v>0</v>
      </c>
      <c r="AK25" s="201">
        <f t="shared" si="17"/>
        <v>39548777.300688468</v>
      </c>
      <c r="AL25" s="202">
        <f t="shared" si="18"/>
        <v>2.7758794940209594E-2</v>
      </c>
      <c r="AM25" s="203">
        <f t="shared" si="11"/>
        <v>2375406.3006884679</v>
      </c>
      <c r="AN25" s="204">
        <f t="shared" si="12"/>
        <v>2375406.3006884679</v>
      </c>
      <c r="AO25" s="205"/>
    </row>
    <row r="26" spans="1:41" ht="15" customHeight="1">
      <c r="A26" s="46" t="s">
        <v>30</v>
      </c>
      <c r="B26" s="1">
        <v>35498964.399999999</v>
      </c>
      <c r="C26" s="2">
        <v>1741419.84</v>
      </c>
      <c r="D26" s="3">
        <v>37240384.240000002</v>
      </c>
      <c r="E26" s="4">
        <v>28501076.889999997</v>
      </c>
      <c r="F26" s="2">
        <v>667829.77</v>
      </c>
      <c r="G26" s="5">
        <v>66409290.899999999</v>
      </c>
      <c r="H26" s="4">
        <v>0</v>
      </c>
      <c r="I26" s="3">
        <v>66409290.899999999</v>
      </c>
      <c r="J26" s="43">
        <f>Data!B22</f>
        <v>38209127</v>
      </c>
      <c r="K26" s="17">
        <v>6447.8666666666659</v>
      </c>
      <c r="L26" s="21">
        <f t="shared" si="0"/>
        <v>2.1939362223252826E-2</v>
      </c>
      <c r="M26" s="21">
        <f t="shared" si="19"/>
        <v>2.9541645836308746E-2</v>
      </c>
      <c r="N26" s="21">
        <f t="shared" si="13"/>
        <v>0.57535815368870324</v>
      </c>
      <c r="O26" s="160" t="s">
        <v>30</v>
      </c>
      <c r="P26" s="189">
        <f t="shared" si="14"/>
        <v>0.57535815368870324</v>
      </c>
      <c r="Q26" s="147">
        <f t="shared" si="20"/>
        <v>-6.9368915757637151E-3</v>
      </c>
      <c r="R26" s="67">
        <f t="shared" si="21"/>
        <v>38669801.050596654</v>
      </c>
      <c r="S26" s="67">
        <f t="shared" si="1"/>
        <v>460674.05059665442</v>
      </c>
      <c r="T26" s="67">
        <f t="shared" si="22"/>
        <v>460674.05059665442</v>
      </c>
      <c r="U26" s="67">
        <f t="shared" si="2"/>
        <v>38669801.050596654</v>
      </c>
      <c r="V26" s="68">
        <f t="shared" si="3"/>
        <v>1.2056649464842639E-2</v>
      </c>
      <c r="W26" s="68">
        <f t="shared" si="4"/>
        <v>2.8546548908411934E-2</v>
      </c>
      <c r="X26" s="151" t="s">
        <v>30</v>
      </c>
      <c r="Y26" s="67">
        <f t="shared" si="15"/>
        <v>38669801.050596654</v>
      </c>
      <c r="Z26" s="164">
        <v>3.5799999999999983</v>
      </c>
      <c r="AA26" s="74">
        <f t="shared" si="5"/>
        <v>692500.87999999954</v>
      </c>
      <c r="AB26" s="74">
        <f t="shared" si="6"/>
        <v>39362301.930596657</v>
      </c>
      <c r="AC26" s="74" t="e">
        <f>Y26+AA26+#REF!</f>
        <v>#REF!</v>
      </c>
      <c r="AD26" s="77">
        <f t="shared" si="7"/>
        <v>2.8660728859727851E-2</v>
      </c>
      <c r="AE26" s="76">
        <f t="shared" si="8"/>
        <v>-8.8091697658089496E-4</v>
      </c>
      <c r="AF26" s="181" t="s">
        <v>30</v>
      </c>
      <c r="AG26" s="197">
        <f t="shared" si="16"/>
        <v>39362301.930596657</v>
      </c>
      <c r="AH26" s="198">
        <v>0.97326204284145634</v>
      </c>
      <c r="AI26" s="199">
        <f t="shared" si="9"/>
        <v>1115624.7899762595</v>
      </c>
      <c r="AJ26" s="200" t="b">
        <f t="shared" si="10"/>
        <v>0</v>
      </c>
      <c r="AK26" s="201">
        <f t="shared" si="17"/>
        <v>40477926.720572919</v>
      </c>
      <c r="AL26" s="202">
        <f t="shared" si="18"/>
        <v>2.8410953362688514E-2</v>
      </c>
      <c r="AM26" s="203">
        <f t="shared" si="11"/>
        <v>2268799.7205729187</v>
      </c>
      <c r="AN26" s="204">
        <f t="shared" si="12"/>
        <v>2268799.7205729187</v>
      </c>
      <c r="AO26" s="205"/>
    </row>
    <row r="27" spans="1:41" ht="15" customHeight="1">
      <c r="A27" s="47" t="s">
        <v>31</v>
      </c>
      <c r="B27" s="1">
        <v>32678008.75</v>
      </c>
      <c r="C27" s="2">
        <v>3942920.9800000004</v>
      </c>
      <c r="D27" s="3">
        <v>36620929.730000004</v>
      </c>
      <c r="E27" s="4">
        <v>13872215.560000001</v>
      </c>
      <c r="F27" s="2">
        <v>43312.63</v>
      </c>
      <c r="G27" s="5">
        <v>50536457.920000009</v>
      </c>
      <c r="H27" s="4">
        <v>0</v>
      </c>
      <c r="I27" s="3">
        <v>50536457.920000009</v>
      </c>
      <c r="J27" s="43">
        <f>Data!B23</f>
        <v>38667092</v>
      </c>
      <c r="K27" s="17">
        <v>6070.0333333333328</v>
      </c>
      <c r="L27" s="21">
        <f t="shared" si="0"/>
        <v>2.0653755248333107E-2</v>
      </c>
      <c r="M27" s="21">
        <f t="shared" si="19"/>
        <v>2.9895724583918582E-2</v>
      </c>
      <c r="N27" s="21">
        <f t="shared" si="13"/>
        <v>0.76513261101936747</v>
      </c>
      <c r="O27" s="160" t="s">
        <v>31</v>
      </c>
      <c r="P27" s="189">
        <f t="shared" si="14"/>
        <v>0.76513261101936747</v>
      </c>
      <c r="Q27" s="147">
        <f t="shared" si="20"/>
        <v>0.18283756575490051</v>
      </c>
      <c r="R27" s="67">
        <f t="shared" si="21"/>
        <v>29427129.052032236</v>
      </c>
      <c r="S27" s="67">
        <f t="shared" si="1"/>
        <v>-9239962.947967764</v>
      </c>
      <c r="T27" s="67"/>
      <c r="U27" s="67">
        <f t="shared" si="2"/>
        <v>38667092</v>
      </c>
      <c r="V27" s="68">
        <f t="shared" si="3"/>
        <v>0</v>
      </c>
      <c r="W27" s="68">
        <f t="shared" si="4"/>
        <v>2.8544549052109295E-2</v>
      </c>
      <c r="X27" s="155" t="s">
        <v>31</v>
      </c>
      <c r="Y27" s="67">
        <f t="shared" si="15"/>
        <v>38667092</v>
      </c>
      <c r="Z27" s="164">
        <v>0</v>
      </c>
      <c r="AA27" s="74">
        <f t="shared" si="5"/>
        <v>0</v>
      </c>
      <c r="AB27" s="74">
        <f t="shared" si="6"/>
        <v>38667092</v>
      </c>
      <c r="AC27" s="74" t="e">
        <f>Y27+AA27+#REF!</f>
        <v>#REF!</v>
      </c>
      <c r="AD27" s="77">
        <f t="shared" si="7"/>
        <v>2.8154528197059468E-2</v>
      </c>
      <c r="AE27" s="76">
        <f t="shared" si="8"/>
        <v>-1.7411963868591146E-3</v>
      </c>
      <c r="AF27" s="180" t="s">
        <v>31</v>
      </c>
      <c r="AG27" s="197">
        <f t="shared" si="16"/>
        <v>38667092</v>
      </c>
      <c r="AH27" s="198">
        <v>0.96830000000000005</v>
      </c>
      <c r="AI27" s="199">
        <f t="shared" si="9"/>
        <v>1123240.3555080001</v>
      </c>
      <c r="AJ27" s="200" t="b">
        <f t="shared" si="10"/>
        <v>0</v>
      </c>
      <c r="AK27" s="201">
        <f t="shared" si="17"/>
        <v>39790332.355508</v>
      </c>
      <c r="AL27" s="202">
        <f t="shared" si="18"/>
        <v>2.7928339429095467E-2</v>
      </c>
      <c r="AM27" s="203">
        <f t="shared" si="11"/>
        <v>1123240.3555079997</v>
      </c>
      <c r="AN27" s="204">
        <f t="shared" si="12"/>
        <v>1123240.3555079997</v>
      </c>
      <c r="AO27" s="205"/>
    </row>
    <row r="28" spans="1:41" ht="15" customHeight="1">
      <c r="A28" s="46" t="s">
        <v>32</v>
      </c>
      <c r="B28" s="1">
        <v>24905900.189999998</v>
      </c>
      <c r="C28" s="2">
        <v>1565940.36</v>
      </c>
      <c r="D28" s="3">
        <v>26471840.549999997</v>
      </c>
      <c r="E28" s="4">
        <v>6834439.4300000006</v>
      </c>
      <c r="F28" s="2">
        <v>231162.94</v>
      </c>
      <c r="G28" s="5">
        <v>33537442.919999998</v>
      </c>
      <c r="H28" s="4">
        <v>550000</v>
      </c>
      <c r="I28" s="3">
        <v>34087442.920000002</v>
      </c>
      <c r="J28" s="43">
        <f>Data!B24</f>
        <v>25013520</v>
      </c>
      <c r="K28" s="17">
        <v>4364.4333333333334</v>
      </c>
      <c r="L28" s="21">
        <f t="shared" si="0"/>
        <v>1.4850320074738738E-2</v>
      </c>
      <c r="M28" s="21">
        <f t="shared" si="19"/>
        <v>1.9339372735719021E-2</v>
      </c>
      <c r="N28" s="21">
        <f t="shared" si="13"/>
        <v>0.73380452909607685</v>
      </c>
      <c r="O28" s="160" t="s">
        <v>32</v>
      </c>
      <c r="P28" s="189">
        <f t="shared" si="14"/>
        <v>0.73380452909607685</v>
      </c>
      <c r="Q28" s="147">
        <f t="shared" si="20"/>
        <v>0.15150948383160989</v>
      </c>
      <c r="R28" s="67">
        <f t="shared" si="21"/>
        <v>19848949.118051335</v>
      </c>
      <c r="S28" s="67">
        <f t="shared" si="1"/>
        <v>-5164570.8819486648</v>
      </c>
      <c r="T28" s="67"/>
      <c r="U28" s="67">
        <f t="shared" si="2"/>
        <v>25013520</v>
      </c>
      <c r="V28" s="68">
        <f t="shared" si="3"/>
        <v>0</v>
      </c>
      <c r="W28" s="68">
        <f t="shared" si="4"/>
        <v>1.8465305035245912E-2</v>
      </c>
      <c r="X28" s="151" t="s">
        <v>32</v>
      </c>
      <c r="Y28" s="67">
        <f t="shared" si="15"/>
        <v>25013520</v>
      </c>
      <c r="Z28" s="164">
        <v>3.9399999999999977</v>
      </c>
      <c r="AA28" s="74">
        <f t="shared" si="5"/>
        <v>515876.01999999973</v>
      </c>
      <c r="AB28" s="74">
        <f t="shared" si="6"/>
        <v>25529396.02</v>
      </c>
      <c r="AC28" s="74" t="e">
        <f>Y28+AA28+#REF!</f>
        <v>#REF!</v>
      </c>
      <c r="AD28" s="77">
        <f t="shared" si="7"/>
        <v>1.8588625700091118E-2</v>
      </c>
      <c r="AE28" s="76">
        <f t="shared" si="8"/>
        <v>-7.5074703562790293E-4</v>
      </c>
      <c r="AF28" s="181" t="s">
        <v>32</v>
      </c>
      <c r="AG28" s="197">
        <f t="shared" si="16"/>
        <v>25529396.02</v>
      </c>
      <c r="AH28" s="198">
        <v>0.99273073938337641</v>
      </c>
      <c r="AI28" s="199">
        <f t="shared" si="9"/>
        <v>744950.70612542622</v>
      </c>
      <c r="AJ28" s="200">
        <f t="shared" si="10"/>
        <v>1853028.8385000001</v>
      </c>
      <c r="AK28" s="201">
        <f t="shared" si="17"/>
        <v>28127375.564625427</v>
      </c>
      <c r="AL28" s="202">
        <f t="shared" si="18"/>
        <v>1.9742255103575791E-2</v>
      </c>
      <c r="AM28" s="203">
        <f t="shared" si="11"/>
        <v>3113855.5646254271</v>
      </c>
      <c r="AN28" s="204">
        <f t="shared" si="12"/>
        <v>3113855.5646254271</v>
      </c>
      <c r="AO28" s="205"/>
    </row>
    <row r="29" spans="1:41" ht="15" customHeight="1">
      <c r="A29" s="47" t="s">
        <v>33</v>
      </c>
      <c r="B29" s="1">
        <v>92301756.350000009</v>
      </c>
      <c r="C29" s="2">
        <v>11488253.74</v>
      </c>
      <c r="D29" s="3">
        <v>103790010.09</v>
      </c>
      <c r="E29" s="4">
        <v>21110717.43</v>
      </c>
      <c r="F29" s="2">
        <v>361633.70999999996</v>
      </c>
      <c r="G29" s="5">
        <v>125262361.23</v>
      </c>
      <c r="H29" s="4">
        <v>0</v>
      </c>
      <c r="I29" s="3">
        <v>125262361.23</v>
      </c>
      <c r="J29" s="43">
        <f>Data!B25</f>
        <v>78136883</v>
      </c>
      <c r="K29" s="17">
        <v>16812.633333333335</v>
      </c>
      <c r="L29" s="21">
        <f t="shared" si="0"/>
        <v>5.7206277935865295E-2</v>
      </c>
      <c r="M29" s="21">
        <f t="shared" si="19"/>
        <v>6.0412061346994235E-2</v>
      </c>
      <c r="N29" s="21">
        <f t="shared" si="13"/>
        <v>0.6237858063088022</v>
      </c>
      <c r="O29" s="160" t="s">
        <v>33</v>
      </c>
      <c r="P29" s="189">
        <f t="shared" si="14"/>
        <v>0.6237858063088022</v>
      </c>
      <c r="Q29" s="147">
        <f t="shared" si="20"/>
        <v>4.1490761044335245E-2</v>
      </c>
      <c r="R29" s="67">
        <f t="shared" si="21"/>
        <v>72939652.302356869</v>
      </c>
      <c r="S29" s="67">
        <f t="shared" si="1"/>
        <v>-5197230.697643131</v>
      </c>
      <c r="T29" s="67"/>
      <c r="U29" s="67">
        <f t="shared" si="2"/>
        <v>78136883</v>
      </c>
      <c r="V29" s="68">
        <f t="shared" si="3"/>
        <v>0</v>
      </c>
      <c r="W29" s="68">
        <f t="shared" si="4"/>
        <v>5.7681660921706367E-2</v>
      </c>
      <c r="X29" s="155" t="s">
        <v>33</v>
      </c>
      <c r="Y29" s="67">
        <f t="shared" si="15"/>
        <v>78136883</v>
      </c>
      <c r="Z29" s="164">
        <v>1.8400000000000034</v>
      </c>
      <c r="AA29" s="74">
        <f t="shared" si="5"/>
        <v>928057.36000000185</v>
      </c>
      <c r="AB29" s="74">
        <f t="shared" si="6"/>
        <v>79064940.359999999</v>
      </c>
      <c r="AC29" s="74" t="e">
        <f>Y29+AA29+#REF!</f>
        <v>#REF!</v>
      </c>
      <c r="AD29" s="77">
        <f t="shared" si="7"/>
        <v>5.7569265688882036E-2</v>
      </c>
      <c r="AE29" s="76">
        <f t="shared" si="8"/>
        <v>-2.8427956581121988E-3</v>
      </c>
      <c r="AF29" s="180" t="s">
        <v>33</v>
      </c>
      <c r="AG29" s="197">
        <f t="shared" si="16"/>
        <v>79064940.359999999</v>
      </c>
      <c r="AH29" s="198">
        <v>0.99860000000000004</v>
      </c>
      <c r="AI29" s="199">
        <f t="shared" si="9"/>
        <v>2340824.7409139997</v>
      </c>
      <c r="AJ29" s="200" t="b">
        <f t="shared" si="10"/>
        <v>0</v>
      </c>
      <c r="AK29" s="201">
        <f t="shared" si="17"/>
        <v>81405765.100914001</v>
      </c>
      <c r="AL29" s="202">
        <f t="shared" si="18"/>
        <v>5.7137694124055886E-2</v>
      </c>
      <c r="AM29" s="203">
        <f t="shared" si="11"/>
        <v>3268882.1009140015</v>
      </c>
      <c r="AN29" s="204">
        <f t="shared" si="12"/>
        <v>3268882.1009140015</v>
      </c>
      <c r="AO29" s="205"/>
    </row>
    <row r="30" spans="1:41" ht="15" customHeight="1">
      <c r="A30" s="46" t="s">
        <v>34</v>
      </c>
      <c r="B30" s="1">
        <v>55214475.650000006</v>
      </c>
      <c r="C30" s="2">
        <v>7783660.3299999991</v>
      </c>
      <c r="D30" s="3">
        <v>62998135.980000004</v>
      </c>
      <c r="E30" s="4">
        <v>15628860.27</v>
      </c>
      <c r="F30" s="2">
        <v>484286.65</v>
      </c>
      <c r="G30" s="5">
        <v>79111282.900000006</v>
      </c>
      <c r="H30" s="4">
        <v>0</v>
      </c>
      <c r="I30" s="3">
        <v>79111282.900000006</v>
      </c>
      <c r="J30" s="43">
        <f>Data!B26</f>
        <v>44452602</v>
      </c>
      <c r="K30" s="17">
        <v>10131.300000000001</v>
      </c>
      <c r="L30" s="21">
        <f t="shared" si="0"/>
        <v>3.4472527423919236E-2</v>
      </c>
      <c r="M30" s="21">
        <f t="shared" si="19"/>
        <v>3.436883090227081E-2</v>
      </c>
      <c r="N30" s="21">
        <f t="shared" si="13"/>
        <v>0.56189964781875634</v>
      </c>
      <c r="O30" s="160" t="s">
        <v>34</v>
      </c>
      <c r="P30" s="189">
        <f t="shared" si="14"/>
        <v>0.56189964781875634</v>
      </c>
      <c r="Q30" s="147">
        <f t="shared" si="20"/>
        <v>-2.0395397445710617E-2</v>
      </c>
      <c r="R30" s="67">
        <f t="shared" si="21"/>
        <v>46066108.057185553</v>
      </c>
      <c r="S30" s="67">
        <f t="shared" si="1"/>
        <v>1613506.057185553</v>
      </c>
      <c r="T30" s="67">
        <f t="shared" si="22"/>
        <v>1613506.057185553</v>
      </c>
      <c r="U30" s="67">
        <f t="shared" si="2"/>
        <v>46066108.057185553</v>
      </c>
      <c r="V30" s="68">
        <f t="shared" si="3"/>
        <v>3.6297224112675108E-2</v>
      </c>
      <c r="W30" s="68">
        <f t="shared" si="4"/>
        <v>3.4006598713916744E-2</v>
      </c>
      <c r="X30" s="151" t="s">
        <v>34</v>
      </c>
      <c r="Y30" s="67">
        <f t="shared" si="15"/>
        <v>46066108.057185553</v>
      </c>
      <c r="Z30" s="164">
        <v>4.7999999999999972</v>
      </c>
      <c r="AA30" s="74">
        <f t="shared" si="5"/>
        <v>1458907.1999999995</v>
      </c>
      <c r="AB30" s="74">
        <f t="shared" si="6"/>
        <v>47525015.257185556</v>
      </c>
      <c r="AC30" s="74" t="e">
        <f>Y30+AA30+#REF!</f>
        <v>#REF!</v>
      </c>
      <c r="AD30" s="77">
        <f t="shared" si="7"/>
        <v>3.4604215443046822E-2</v>
      </c>
      <c r="AE30" s="76">
        <f t="shared" si="8"/>
        <v>2.3538454077601245E-4</v>
      </c>
      <c r="AF30" s="181" t="s">
        <v>34</v>
      </c>
      <c r="AG30" s="197">
        <f t="shared" si="16"/>
        <v>47525015.257185556</v>
      </c>
      <c r="AH30" s="198">
        <v>0.97785357241123361</v>
      </c>
      <c r="AI30" s="199">
        <f t="shared" si="9"/>
        <v>1304044.0700602424</v>
      </c>
      <c r="AJ30" s="200" t="b">
        <f t="shared" si="10"/>
        <v>0</v>
      </c>
      <c r="AK30" s="201">
        <f t="shared" si="17"/>
        <v>48829059.327245802</v>
      </c>
      <c r="AL30" s="202">
        <f t="shared" si="18"/>
        <v>3.4272509480710277E-2</v>
      </c>
      <c r="AM30" s="203">
        <f t="shared" si="11"/>
        <v>4376457.3272458017</v>
      </c>
      <c r="AN30" s="204">
        <f t="shared" si="12"/>
        <v>4376457.3272458017</v>
      </c>
      <c r="AO30" s="205"/>
    </row>
    <row r="31" spans="1:41" ht="15" customHeight="1">
      <c r="A31" s="47" t="s">
        <v>35</v>
      </c>
      <c r="B31" s="1">
        <v>54684819.739999995</v>
      </c>
      <c r="C31" s="2">
        <v>9541170.6600000001</v>
      </c>
      <c r="D31" s="3">
        <v>64225990.399999991</v>
      </c>
      <c r="E31" s="4">
        <v>13674562.49</v>
      </c>
      <c r="F31" s="2">
        <v>529904.59</v>
      </c>
      <c r="G31" s="5">
        <v>78430457.479999989</v>
      </c>
      <c r="H31" s="4">
        <v>4907139.43</v>
      </c>
      <c r="I31" s="3">
        <v>83337596.909999996</v>
      </c>
      <c r="J31" s="43">
        <f>Data!B27</f>
        <v>46570934</v>
      </c>
      <c r="K31" s="17">
        <v>11963.033333333333</v>
      </c>
      <c r="L31" s="21">
        <f t="shared" si="0"/>
        <v>4.0705140964791608E-2</v>
      </c>
      <c r="M31" s="21">
        <f t="shared" si="19"/>
        <v>3.6006633663577536E-2</v>
      </c>
      <c r="N31" s="21">
        <f t="shared" si="13"/>
        <v>0.55882261700315206</v>
      </c>
      <c r="O31" s="160" t="s">
        <v>35</v>
      </c>
      <c r="P31" s="189">
        <f t="shared" si="14"/>
        <v>0.55882261700315206</v>
      </c>
      <c r="Q31" s="147">
        <f t="shared" si="20"/>
        <v>-2.3472428261314904E-2</v>
      </c>
      <c r="R31" s="67">
        <f t="shared" si="21"/>
        <v>48527069.764940351</v>
      </c>
      <c r="S31" s="67">
        <f t="shared" si="1"/>
        <v>1956135.7649403512</v>
      </c>
      <c r="T31" s="67">
        <f t="shared" si="22"/>
        <v>1956135.7649403512</v>
      </c>
      <c r="U31" s="67">
        <f t="shared" si="2"/>
        <v>48527069.764940351</v>
      </c>
      <c r="V31" s="68">
        <f t="shared" si="3"/>
        <v>4.200336125834081E-2</v>
      </c>
      <c r="W31" s="68">
        <f t="shared" si="4"/>
        <v>3.582331257960826E-2</v>
      </c>
      <c r="X31" s="155" t="s">
        <v>35</v>
      </c>
      <c r="Y31" s="67">
        <f t="shared" si="15"/>
        <v>48527069.764940351</v>
      </c>
      <c r="Z31" s="164">
        <v>3</v>
      </c>
      <c r="AA31" s="74">
        <f t="shared" si="5"/>
        <v>1076673</v>
      </c>
      <c r="AB31" s="74">
        <f t="shared" si="6"/>
        <v>49603742.764940351</v>
      </c>
      <c r="AC31" s="74" t="e">
        <f>Y31+AA31+#REF!</f>
        <v>#REF!</v>
      </c>
      <c r="AD31" s="77">
        <f t="shared" si="7"/>
        <v>3.6117791696236107E-2</v>
      </c>
      <c r="AE31" s="76">
        <f t="shared" si="8"/>
        <v>1.1115803265857038E-4</v>
      </c>
      <c r="AF31" s="180" t="s">
        <v>35</v>
      </c>
      <c r="AG31" s="197">
        <f t="shared" si="16"/>
        <v>49603742.764940351</v>
      </c>
      <c r="AH31" s="198">
        <v>0.995</v>
      </c>
      <c r="AI31" s="199">
        <f t="shared" si="9"/>
        <v>1390142.3799000001</v>
      </c>
      <c r="AJ31" s="200" t="b">
        <f t="shared" si="10"/>
        <v>0</v>
      </c>
      <c r="AK31" s="201">
        <f t="shared" si="17"/>
        <v>50993885.144840352</v>
      </c>
      <c r="AL31" s="202">
        <f t="shared" si="18"/>
        <v>3.579197379929068E-2</v>
      </c>
      <c r="AM31" s="203">
        <f t="shared" si="11"/>
        <v>4422951.1448403522</v>
      </c>
      <c r="AN31" s="204">
        <f t="shared" si="12"/>
        <v>4422951.1448403522</v>
      </c>
      <c r="AO31" s="205"/>
    </row>
    <row r="32" spans="1:41" ht="15" customHeight="1">
      <c r="A32" s="47" t="s">
        <v>36</v>
      </c>
      <c r="B32" s="1">
        <v>14909181.083999999</v>
      </c>
      <c r="C32" s="2">
        <v>1711791.7400000002</v>
      </c>
      <c r="D32" s="3">
        <v>16620972.823999999</v>
      </c>
      <c r="E32" s="4">
        <v>5584553.4900000002</v>
      </c>
      <c r="F32" s="2">
        <v>19853.46</v>
      </c>
      <c r="G32" s="5">
        <v>22225379.774</v>
      </c>
      <c r="H32" s="4">
        <v>0</v>
      </c>
      <c r="I32" s="3">
        <v>22225379.774</v>
      </c>
      <c r="J32" s="43">
        <f>Data!B28</f>
        <v>20236789</v>
      </c>
      <c r="K32" s="17">
        <v>2329.3999999999996</v>
      </c>
      <c r="L32" s="21">
        <f t="shared" si="0"/>
        <v>7.9259626485522535E-3</v>
      </c>
      <c r="M32" s="21">
        <f t="shared" si="19"/>
        <v>1.5646210747031951E-2</v>
      </c>
      <c r="N32" s="21">
        <f t="shared" si="13"/>
        <v>0.91052612849719128</v>
      </c>
      <c r="O32" s="160" t="s">
        <v>36</v>
      </c>
      <c r="P32" s="189">
        <f t="shared" si="14"/>
        <v>0.91052612849719128</v>
      </c>
      <c r="Q32" s="147">
        <f t="shared" si="20"/>
        <v>0.32823108323272432</v>
      </c>
      <c r="R32" s="67">
        <f t="shared" si="21"/>
        <v>12941728.521521298</v>
      </c>
      <c r="S32" s="67">
        <f t="shared" si="1"/>
        <v>-7295060.4784787018</v>
      </c>
      <c r="T32" s="67"/>
      <c r="U32" s="67">
        <f t="shared" si="2"/>
        <v>20236789</v>
      </c>
      <c r="V32" s="68">
        <f t="shared" si="3"/>
        <v>0</v>
      </c>
      <c r="W32" s="68">
        <f t="shared" si="4"/>
        <v>1.4939060228984528E-2</v>
      </c>
      <c r="X32" s="155" t="s">
        <v>36</v>
      </c>
      <c r="Y32" s="67">
        <f t="shared" si="15"/>
        <v>20236789</v>
      </c>
      <c r="Z32" s="164">
        <v>3.5999999999999943</v>
      </c>
      <c r="AA32" s="74">
        <f t="shared" si="5"/>
        <v>251575.19999999955</v>
      </c>
      <c r="AB32" s="74">
        <f t="shared" si="6"/>
        <v>20488364.199999999</v>
      </c>
      <c r="AC32" s="74" t="e">
        <f>Y32+AA32+#REF!</f>
        <v>#REF!</v>
      </c>
      <c r="AD32" s="77">
        <f t="shared" si="7"/>
        <v>1.4918117648478032E-2</v>
      </c>
      <c r="AE32" s="76">
        <f t="shared" si="8"/>
        <v>-7.2809309855391934E-4</v>
      </c>
      <c r="AF32" s="180" t="s">
        <v>36</v>
      </c>
      <c r="AG32" s="197">
        <f t="shared" si="16"/>
        <v>20488364.199999999</v>
      </c>
      <c r="AH32" s="198">
        <v>0.96289056920645733</v>
      </c>
      <c r="AI32" s="199">
        <f t="shared" si="9"/>
        <v>584574.3983736292</v>
      </c>
      <c r="AJ32" s="200">
        <f t="shared" si="10"/>
        <v>1163468.0976800001</v>
      </c>
      <c r="AK32" s="201">
        <f t="shared" si="17"/>
        <v>22236406.696053628</v>
      </c>
      <c r="AL32" s="202">
        <f t="shared" si="18"/>
        <v>1.560745731757707E-2</v>
      </c>
      <c r="AM32" s="203">
        <f t="shared" si="11"/>
        <v>1999617.6960536279</v>
      </c>
      <c r="AN32" s="204">
        <f t="shared" si="12"/>
        <v>1999617.6960536279</v>
      </c>
      <c r="AO32" s="205"/>
    </row>
    <row r="33" spans="1:41" ht="15" customHeight="1">
      <c r="A33" s="45" t="s">
        <v>37</v>
      </c>
      <c r="B33" s="1">
        <v>39481931.420000002</v>
      </c>
      <c r="C33" s="2">
        <v>5988287.8200000003</v>
      </c>
      <c r="D33" s="3">
        <v>45470219.240000002</v>
      </c>
      <c r="E33" s="4">
        <v>11454909.84</v>
      </c>
      <c r="F33" s="2">
        <v>0</v>
      </c>
      <c r="G33" s="5">
        <v>56925129.079999998</v>
      </c>
      <c r="H33" s="4">
        <v>1366481</v>
      </c>
      <c r="I33" s="3">
        <v>58291610.079999998</v>
      </c>
      <c r="J33" s="43">
        <f>Data!B29</f>
        <v>34795994</v>
      </c>
      <c r="K33" s="18">
        <v>8864.6666666666661</v>
      </c>
      <c r="L33" s="22">
        <f t="shared" si="0"/>
        <v>3.0162710093528902E-2</v>
      </c>
      <c r="M33" s="21">
        <f t="shared" si="19"/>
        <v>2.690275889502328E-2</v>
      </c>
      <c r="N33" s="21">
        <f t="shared" si="13"/>
        <v>0.59692971170715003</v>
      </c>
      <c r="O33" s="160" t="s">
        <v>37</v>
      </c>
      <c r="P33" s="189">
        <f t="shared" si="14"/>
        <v>0.59692971170715003</v>
      </c>
      <c r="Q33" s="147">
        <f t="shared" si="20"/>
        <v>1.4634666442683075E-2</v>
      </c>
      <c r="R33" s="67">
        <f t="shared" si="21"/>
        <v>33942915.73007226</v>
      </c>
      <c r="S33" s="67">
        <f t="shared" si="1"/>
        <v>-853078.2699277401</v>
      </c>
      <c r="T33" s="67"/>
      <c r="U33" s="67">
        <f t="shared" si="2"/>
        <v>34795994</v>
      </c>
      <c r="V33" s="68">
        <f t="shared" si="3"/>
        <v>0</v>
      </c>
      <c r="W33" s="68">
        <f t="shared" si="4"/>
        <v>2.5686854277790033E-2</v>
      </c>
      <c r="X33" s="156" t="s">
        <v>37</v>
      </c>
      <c r="Y33" s="67">
        <f t="shared" si="15"/>
        <v>34795994</v>
      </c>
      <c r="Z33" s="164">
        <v>5.980000000000004</v>
      </c>
      <c r="AA33" s="74">
        <f t="shared" si="5"/>
        <v>1590321.2000000011</v>
      </c>
      <c r="AB33" s="74">
        <f t="shared" si="6"/>
        <v>36386315.200000003</v>
      </c>
      <c r="AC33" s="74" t="e">
        <f>Y33+AA33+#REF!</f>
        <v>#REF!</v>
      </c>
      <c r="AD33" s="77">
        <f t="shared" si="7"/>
        <v>2.6493834532100153E-2</v>
      </c>
      <c r="AE33" s="76">
        <f t="shared" si="8"/>
        <v>-4.0892436292312706E-4</v>
      </c>
      <c r="AF33" s="182" t="s">
        <v>37</v>
      </c>
      <c r="AG33" s="197">
        <f t="shared" si="16"/>
        <v>36386315.200000003</v>
      </c>
      <c r="AH33" s="198">
        <v>0.9673261915010225</v>
      </c>
      <c r="AI33" s="199">
        <f t="shared" si="9"/>
        <v>1009772.2906653729</v>
      </c>
      <c r="AJ33" s="200" t="b">
        <f t="shared" si="10"/>
        <v>0</v>
      </c>
      <c r="AK33" s="201">
        <f t="shared" si="17"/>
        <v>37396087.490665376</v>
      </c>
      <c r="AL33" s="202">
        <f t="shared" si="18"/>
        <v>2.6247848734414516E-2</v>
      </c>
      <c r="AM33" s="203">
        <f t="shared" si="11"/>
        <v>2600093.4906653762</v>
      </c>
      <c r="AN33" s="204">
        <f t="shared" si="12"/>
        <v>2600093.4906653762</v>
      </c>
      <c r="AO33" s="205"/>
    </row>
    <row r="34" spans="1:41" ht="15.95" customHeight="1" thickBot="1">
      <c r="A34" s="48" t="s">
        <v>38</v>
      </c>
      <c r="B34" s="6">
        <v>146315372.27000001</v>
      </c>
      <c r="C34" s="7">
        <v>30477948.399999995</v>
      </c>
      <c r="D34" s="8">
        <v>176793320.67000002</v>
      </c>
      <c r="E34" s="9">
        <v>29784418.199999999</v>
      </c>
      <c r="F34" s="7">
        <v>6543192.8700000001</v>
      </c>
      <c r="G34" s="5">
        <v>213120931.74000001</v>
      </c>
      <c r="H34" s="9">
        <v>0</v>
      </c>
      <c r="I34" s="3">
        <v>213120931.74000001</v>
      </c>
      <c r="J34" s="43">
        <f>Data!B30</f>
        <v>95201363</v>
      </c>
      <c r="K34" s="19">
        <v>32647.3</v>
      </c>
      <c r="L34" s="23">
        <f t="shared" si="0"/>
        <v>0.11108494907533273</v>
      </c>
      <c r="M34" s="134">
        <f t="shared" si="19"/>
        <v>7.3605579862629875E-2</v>
      </c>
      <c r="N34" s="152">
        <f t="shared" si="13"/>
        <v>0.44670113922053556</v>
      </c>
      <c r="O34" s="161" t="s">
        <v>38</v>
      </c>
      <c r="P34" s="190">
        <f>J34/I34</f>
        <v>0.44670113922053556</v>
      </c>
      <c r="Q34" s="148">
        <f>P34-$P$35</f>
        <v>-0.1355939060439314</v>
      </c>
      <c r="R34" s="69">
        <f t="shared" si="21"/>
        <v>124099262.59434868</v>
      </c>
      <c r="S34" s="69">
        <f t="shared" si="1"/>
        <v>28897899.594348684</v>
      </c>
      <c r="T34" s="67">
        <f t="shared" si="22"/>
        <v>28897899.594348684</v>
      </c>
      <c r="U34" s="69">
        <f t="shared" si="2"/>
        <v>124099262.59434868</v>
      </c>
      <c r="V34" s="70">
        <f t="shared" si="3"/>
        <v>0.30354501956393931</v>
      </c>
      <c r="W34" s="70">
        <f t="shared" si="4"/>
        <v>9.1611685938393778E-2</v>
      </c>
      <c r="X34" s="157" t="s">
        <v>38</v>
      </c>
      <c r="Y34" s="67">
        <f t="shared" si="15"/>
        <v>124099262.59434868</v>
      </c>
      <c r="Z34" s="165">
        <v>0.12000000000000455</v>
      </c>
      <c r="AA34" s="78">
        <f t="shared" si="5"/>
        <v>117530.28000000445</v>
      </c>
      <c r="AB34" s="78">
        <f t="shared" si="6"/>
        <v>124216792.87434869</v>
      </c>
      <c r="AC34" s="74" t="e">
        <f>Y34+AA34+#REF!</f>
        <v>#REF!</v>
      </c>
      <c r="AD34" s="79">
        <f t="shared" si="7"/>
        <v>9.0445518828494928E-2</v>
      </c>
      <c r="AE34" s="80">
        <f t="shared" si="8"/>
        <v>1.6839938965865053E-2</v>
      </c>
      <c r="AF34" s="167" t="s">
        <v>38</v>
      </c>
      <c r="AG34" s="197">
        <f t="shared" si="16"/>
        <v>124216792.87434869</v>
      </c>
      <c r="AH34" s="206">
        <v>1.0033449924908819</v>
      </c>
      <c r="AI34" s="220">
        <f t="shared" si="9"/>
        <v>2865594.3253307017</v>
      </c>
      <c r="AJ34" s="215" t="b">
        <f t="shared" si="10"/>
        <v>0</v>
      </c>
      <c r="AK34" s="207">
        <f>AG34+AI34+AJ34</f>
        <v>127082387.19967939</v>
      </c>
      <c r="AL34" s="208">
        <f t="shared" si="18"/>
        <v>8.9197547119283682E-2</v>
      </c>
      <c r="AM34" s="209">
        <f t="shared" si="11"/>
        <v>31881024.19967939</v>
      </c>
      <c r="AN34" s="204">
        <f t="shared" si="12"/>
        <v>31881024.19967939</v>
      </c>
      <c r="AO34" s="205"/>
    </row>
    <row r="35" spans="1:41" ht="17.100000000000001" customHeight="1" thickTop="1" thickBot="1">
      <c r="A35" s="49" t="s">
        <v>39</v>
      </c>
      <c r="B35" s="50">
        <v>1476628762.5125966</v>
      </c>
      <c r="C35" s="51">
        <v>227234729.10262412</v>
      </c>
      <c r="D35" s="50">
        <v>1703863491.6152205</v>
      </c>
      <c r="E35" s="52">
        <v>428243674.81958812</v>
      </c>
      <c r="F35" s="53">
        <v>32085191.019999996</v>
      </c>
      <c r="G35" s="54">
        <v>2164192357.4548092</v>
      </c>
      <c r="H35" s="51">
        <v>57016175.090000004</v>
      </c>
      <c r="I35" s="50">
        <v>2221208532.5448093</v>
      </c>
      <c r="J35" s="55">
        <f>SUM(J7:J34)</f>
        <v>1293398723</v>
      </c>
      <c r="K35" s="195">
        <v>293894.89999999997</v>
      </c>
      <c r="L35" s="196">
        <f t="shared" si="0"/>
        <v>1</v>
      </c>
      <c r="M35" s="56">
        <f t="shared" si="19"/>
        <v>1</v>
      </c>
      <c r="N35" s="153">
        <f t="shared" si="13"/>
        <v>0.58229504526446696</v>
      </c>
      <c r="O35" s="162" t="s">
        <v>39</v>
      </c>
      <c r="P35" s="191">
        <f>J35/I35</f>
        <v>0.58229504526446696</v>
      </c>
      <c r="Q35" s="163">
        <f>SUM(P35)</f>
        <v>0.58229504526446696</v>
      </c>
      <c r="R35" s="71">
        <f>SUM(R7:R34)</f>
        <v>1293398722.9999995</v>
      </c>
      <c r="S35" s="71">
        <f>SUM(S7:S34)</f>
        <v>-3.2037496566772461E-7</v>
      </c>
      <c r="T35" s="73">
        <f>SUM(T7:T34)</f>
        <v>59980818.923817039</v>
      </c>
      <c r="U35" s="73">
        <f>SUM(U7:U34)</f>
        <v>1354622626.1767726</v>
      </c>
      <c r="V35" s="228">
        <f t="shared" si="3"/>
        <v>4.7335676221146761E-2</v>
      </c>
      <c r="W35" s="72">
        <f t="shared" si="4"/>
        <v>1</v>
      </c>
      <c r="X35" s="158" t="s">
        <v>39</v>
      </c>
      <c r="Y35" s="73">
        <f>SUM(Y7:Y34)</f>
        <v>1354622626.1767726</v>
      </c>
      <c r="Z35" s="166">
        <f>SUM(Z7:Z34)</f>
        <v>82.630000000000024</v>
      </c>
      <c r="AA35" s="82">
        <f>SUM(AA7:AA34)</f>
        <v>18765403.250000004</v>
      </c>
      <c r="AB35" s="82">
        <f>SUM(AB7:AB34)</f>
        <v>1373388029.4267724</v>
      </c>
      <c r="AC35" s="74" t="e">
        <f>Y35+AA35+#REF!</f>
        <v>#REF!</v>
      </c>
      <c r="AD35" s="81">
        <f>SUM(AD7:AD34)</f>
        <v>1.0000000000000002</v>
      </c>
      <c r="AE35" s="81">
        <f t="shared" si="8"/>
        <v>0</v>
      </c>
      <c r="AF35" s="83" t="s">
        <v>39</v>
      </c>
      <c r="AG35" s="210">
        <f>SUM(AG7:AG34)</f>
        <v>1373388029.4267724</v>
      </c>
      <c r="AH35" s="211" t="s">
        <v>71</v>
      </c>
      <c r="AI35" s="211">
        <f>SUM(AI7:AI34)</f>
        <v>38677382.492548361</v>
      </c>
      <c r="AJ35" s="212">
        <f>SUM(AJ7:AJ34)</f>
        <v>12664205.698217133</v>
      </c>
      <c r="AK35" s="212">
        <f>SUM(AK7:AK34)</f>
        <v>1424729617.6175382</v>
      </c>
      <c r="AL35" s="213">
        <f t="shared" si="18"/>
        <v>1</v>
      </c>
      <c r="AM35" s="214">
        <f>SUM(AM7:AM34)</f>
        <v>131330894.61753811</v>
      </c>
      <c r="AN35" s="212">
        <f>SUM(AN7:AN34)</f>
        <v>131330894.61753811</v>
      </c>
      <c r="AO35" s="205"/>
    </row>
    <row r="36" spans="1:41" ht="69.75" customHeight="1" thickBot="1">
      <c r="A36" s="10" t="s">
        <v>40</v>
      </c>
      <c r="B36" s="135">
        <v>0.68230014648475201</v>
      </c>
      <c r="C36" s="135">
        <v>0.10499747322362001</v>
      </c>
      <c r="D36" s="135">
        <v>0.78729761970837153</v>
      </c>
      <c r="E36" s="135">
        <v>0.19787690005671335</v>
      </c>
      <c r="F36" s="135">
        <v>1.4825480234914826E-2</v>
      </c>
      <c r="G36"/>
      <c r="H36"/>
      <c r="I36"/>
      <c r="K36"/>
      <c r="L36"/>
      <c r="M36"/>
      <c r="N36"/>
      <c r="O36" s="177"/>
      <c r="P36" s="178"/>
      <c r="Q36" s="178"/>
      <c r="R36" s="177"/>
      <c r="S36" s="177"/>
      <c r="T36" s="294" t="s">
        <v>102</v>
      </c>
      <c r="U36" s="103"/>
      <c r="V36" s="225"/>
      <c r="W36"/>
      <c r="X36" s="177" t="s">
        <v>71</v>
      </c>
      <c r="Y36" s="121"/>
      <c r="Z36" s="115"/>
      <c r="AA36" s="296" t="s">
        <v>109</v>
      </c>
      <c r="AB36" s="105"/>
      <c r="AC36" s="105"/>
      <c r="AD36" s="125"/>
      <c r="AE36" s="115"/>
      <c r="AF36" s="103"/>
      <c r="AG36" s="103"/>
      <c r="AH36" s="103"/>
      <c r="AI36" s="299" t="s">
        <v>107</v>
      </c>
      <c r="AJ36" s="299" t="s">
        <v>108</v>
      </c>
      <c r="AK36" s="176"/>
      <c r="AL36" s="103"/>
      <c r="AM36" s="66"/>
      <c r="AO36" s="103"/>
    </row>
    <row r="37" spans="1:41" ht="16.5" customHeight="1">
      <c r="A37" s="98"/>
      <c r="B37" s="98"/>
      <c r="C37" s="98"/>
      <c r="D37" s="98"/>
      <c r="E37" s="98"/>
      <c r="F37" s="98"/>
      <c r="G37" s="98"/>
      <c r="H37" s="98"/>
      <c r="I37" s="98"/>
      <c r="J37" s="98"/>
      <c r="K37" s="98"/>
      <c r="L37" s="107" t="s">
        <v>71</v>
      </c>
      <c r="M37" s="98"/>
      <c r="N37" s="98"/>
      <c r="O37" s="98"/>
      <c r="P37" s="98"/>
      <c r="Q37" s="98"/>
      <c r="R37" s="304"/>
      <c r="S37" s="305" t="s">
        <v>82</v>
      </c>
      <c r="T37" s="294"/>
      <c r="U37" s="103"/>
      <c r="V37" s="221"/>
      <c r="W37" s="98"/>
      <c r="X37" s="104"/>
      <c r="Y37" s="120" t="s">
        <v>71</v>
      </c>
      <c r="Z37" s="115"/>
      <c r="AA37" s="297"/>
      <c r="AB37" s="103"/>
      <c r="AC37" s="121"/>
      <c r="AD37" s="122"/>
      <c r="AE37" s="122"/>
      <c r="AF37" s="123" t="s">
        <v>71</v>
      </c>
      <c r="AG37" s="123"/>
      <c r="AH37" s="124"/>
      <c r="AI37" s="300"/>
      <c r="AJ37" s="300"/>
      <c r="AK37" s="105"/>
      <c r="AL37"/>
      <c r="AO37" s="103"/>
    </row>
    <row r="38" spans="1:41" ht="9.75" customHeight="1" thickBot="1">
      <c r="A38" s="98"/>
      <c r="B38" s="98"/>
      <c r="C38" s="98"/>
      <c r="D38" s="98"/>
      <c r="E38" s="98"/>
      <c r="F38" s="98"/>
      <c r="G38" s="98"/>
      <c r="H38" s="98"/>
      <c r="I38" s="98"/>
      <c r="J38" s="98"/>
      <c r="K38" s="98"/>
      <c r="L38" s="98"/>
      <c r="M38" s="98"/>
      <c r="N38" s="98"/>
      <c r="O38" s="108"/>
      <c r="P38" s="98"/>
      <c r="Q38" s="98"/>
      <c r="R38" s="304"/>
      <c r="S38" s="305"/>
      <c r="T38" s="294"/>
      <c r="U38" s="103"/>
      <c r="V38" s="221"/>
      <c r="W38" s="104"/>
      <c r="X38" s="98"/>
      <c r="Y38" s="121"/>
      <c r="Z38" s="120"/>
      <c r="AA38" s="298"/>
      <c r="AB38" s="105"/>
      <c r="AC38" s="105"/>
      <c r="AD38" s="121"/>
      <c r="AE38" s="125"/>
      <c r="AF38" s="115"/>
      <c r="AG38" s="115"/>
      <c r="AH38" s="115"/>
      <c r="AI38" s="301"/>
      <c r="AJ38" s="301"/>
      <c r="AK38" s="103"/>
      <c r="AL38" s="230" t="s">
        <v>71</v>
      </c>
      <c r="AM38" s="103"/>
      <c r="AN38" s="103"/>
      <c r="AO38" s="103"/>
    </row>
    <row r="39" spans="1:41" ht="15.75" thickBot="1">
      <c r="A39" s="98"/>
      <c r="B39" s="98"/>
      <c r="C39" s="98"/>
      <c r="D39" s="98"/>
      <c r="E39" s="98"/>
      <c r="F39" s="98"/>
      <c r="G39" s="98"/>
      <c r="H39" s="98"/>
      <c r="I39" s="98"/>
      <c r="J39" s="98"/>
      <c r="K39" s="98"/>
      <c r="L39" s="98"/>
      <c r="M39" s="98"/>
      <c r="N39" s="98"/>
      <c r="O39" s="98"/>
      <c r="P39" s="98"/>
      <c r="Q39" s="98"/>
      <c r="R39" s="103"/>
      <c r="S39" s="103"/>
      <c r="T39" s="294"/>
      <c r="U39" s="103"/>
      <c r="V39" s="221"/>
      <c r="W39" s="104"/>
      <c r="X39" s="98"/>
      <c r="Y39" s="121"/>
      <c r="Z39" s="115"/>
      <c r="AA39" s="218"/>
      <c r="AB39" s="115"/>
      <c r="AC39" s="105"/>
      <c r="AD39" s="105"/>
      <c r="AE39" s="121"/>
      <c r="AF39" s="115"/>
      <c r="AG39" s="114" t="s">
        <v>83</v>
      </c>
      <c r="AH39" s="115"/>
      <c r="AI39" s="115"/>
      <c r="AJ39" s="115"/>
      <c r="AK39" s="103"/>
      <c r="AL39" s="103"/>
      <c r="AM39" s="105"/>
      <c r="AN39" s="103"/>
      <c r="AO39" s="103"/>
    </row>
    <row r="40" spans="1:41" s="59" customFormat="1" ht="14.1" customHeight="1" thickBot="1">
      <c r="A40" s="109"/>
      <c r="B40" s="110"/>
      <c r="C40" s="110"/>
      <c r="D40" s="110"/>
      <c r="E40" s="110"/>
      <c r="F40" s="110"/>
      <c r="G40" s="110"/>
      <c r="H40" s="110"/>
      <c r="I40" s="110"/>
      <c r="J40" s="111"/>
      <c r="K40" s="110"/>
      <c r="L40" s="112"/>
      <c r="M40" s="112"/>
      <c r="N40" s="112"/>
      <c r="O40" s="109"/>
      <c r="P40" s="111"/>
      <c r="Q40" s="111"/>
      <c r="R40" s="109"/>
      <c r="S40" s="109"/>
      <c r="T40" s="295"/>
      <c r="U40" s="109"/>
      <c r="V40" s="226"/>
      <c r="W40" s="111"/>
      <c r="X40" s="109"/>
      <c r="Y40" s="109"/>
      <c r="Z40" s="109"/>
      <c r="AA40" s="218"/>
      <c r="AB40" s="109"/>
      <c r="AC40" s="126"/>
      <c r="AD40" s="126"/>
      <c r="AE40" s="109"/>
      <c r="AF40" s="109"/>
      <c r="AG40" s="132">
        <f>AI35</f>
        <v>38677382.492548361</v>
      </c>
      <c r="AH40" s="133" t="s">
        <v>79</v>
      </c>
      <c r="AI40" s="174" t="s">
        <v>71</v>
      </c>
      <c r="AJ40" s="168" t="s">
        <v>71</v>
      </c>
      <c r="AK40" s="231" t="s">
        <v>113</v>
      </c>
      <c r="AL40" s="103"/>
      <c r="AM40" s="109"/>
      <c r="AN40" s="109"/>
      <c r="AO40" s="109"/>
    </row>
    <row r="41" spans="1:41" ht="15.75" thickBot="1">
      <c r="A41" s="98"/>
      <c r="B41" s="98"/>
      <c r="C41" s="98"/>
      <c r="D41" s="98"/>
      <c r="E41" s="98"/>
      <c r="F41" s="98"/>
      <c r="G41" s="98"/>
      <c r="H41" s="98"/>
      <c r="I41" s="98"/>
      <c r="J41" s="98"/>
      <c r="K41" s="98"/>
      <c r="L41" s="113"/>
      <c r="M41" s="113"/>
      <c r="N41" s="113"/>
      <c r="O41" s="98"/>
      <c r="P41" s="114" t="s">
        <v>83</v>
      </c>
      <c r="Q41" s="115"/>
      <c r="S41" s="115"/>
      <c r="T41" s="103"/>
      <c r="U41" s="115"/>
      <c r="V41" s="221"/>
      <c r="W41" s="108"/>
      <c r="X41" s="121"/>
      <c r="Y41" s="115"/>
      <c r="Z41" s="114" t="s">
        <v>83</v>
      </c>
      <c r="AA41" s="115"/>
      <c r="AB41" s="105"/>
      <c r="AC41" s="105"/>
      <c r="AD41" s="121"/>
      <c r="AE41" s="125"/>
      <c r="AF41" s="115"/>
      <c r="AG41" s="169">
        <f>AJ35</f>
        <v>12664205.698217133</v>
      </c>
      <c r="AH41" s="170" t="s">
        <v>99</v>
      </c>
      <c r="AI41" s="175"/>
      <c r="AJ41" s="103"/>
      <c r="AK41" s="232">
        <f>AG42+Z42+T35</f>
        <v>130087810.36458254</v>
      </c>
      <c r="AL41" s="103"/>
      <c r="AM41" s="103"/>
      <c r="AN41" s="103"/>
      <c r="AO41" s="103"/>
    </row>
    <row r="42" spans="1:41" ht="14.25" customHeight="1" thickTop="1" thickBot="1">
      <c r="A42" s="103"/>
      <c r="B42" s="103"/>
      <c r="C42" s="103"/>
      <c r="D42" s="103"/>
      <c r="E42" s="103"/>
      <c r="F42" s="103"/>
      <c r="G42" s="103"/>
      <c r="H42" s="103"/>
      <c r="I42" s="103"/>
      <c r="J42" s="103"/>
      <c r="K42" s="103"/>
      <c r="L42" s="103"/>
      <c r="M42" s="103"/>
      <c r="N42" s="103"/>
      <c r="O42" s="103"/>
      <c r="P42" s="216">
        <f>U35-R35</f>
        <v>61223903.176773071</v>
      </c>
      <c r="Q42" s="217" t="s">
        <v>106</v>
      </c>
      <c r="S42" s="119" t="s">
        <v>98</v>
      </c>
      <c r="T42" s="103"/>
      <c r="V42" s="105"/>
      <c r="W42" s="103"/>
      <c r="X42" s="121"/>
      <c r="Y42" s="115"/>
      <c r="Z42" s="188">
        <f>AA35</f>
        <v>18765403.250000004</v>
      </c>
      <c r="AA42" s="131" t="s">
        <v>92</v>
      </c>
      <c r="AB42" s="103" t="s">
        <v>71</v>
      </c>
      <c r="AC42" s="103"/>
      <c r="AD42" s="103"/>
      <c r="AE42" s="125"/>
      <c r="AF42" s="115"/>
      <c r="AG42" s="171">
        <f>SUM(AG40:AG41)</f>
        <v>51341588.190765493</v>
      </c>
      <c r="AH42" s="172" t="s">
        <v>81</v>
      </c>
      <c r="AI42" s="173"/>
      <c r="AJ42" s="103"/>
      <c r="AK42" s="103"/>
      <c r="AL42" s="103"/>
      <c r="AM42" s="103"/>
      <c r="AN42" s="103"/>
      <c r="AO42" s="103"/>
    </row>
    <row r="43" spans="1:41" s="60" customFormat="1" ht="14.25" customHeight="1">
      <c r="A43" s="116"/>
      <c r="B43" s="117"/>
      <c r="C43" s="117"/>
      <c r="D43" s="117"/>
      <c r="E43" s="117"/>
      <c r="F43" s="117"/>
      <c r="G43" s="117"/>
      <c r="H43" s="117"/>
      <c r="I43" s="117"/>
      <c r="J43" s="117"/>
      <c r="K43" s="117"/>
      <c r="L43" s="118"/>
      <c r="M43" s="118"/>
      <c r="N43" s="118"/>
      <c r="O43" s="116"/>
      <c r="P43" s="117"/>
      <c r="Q43" s="117"/>
      <c r="R43" s="117"/>
      <c r="S43" s="117"/>
      <c r="T43" s="117"/>
      <c r="U43" s="117"/>
      <c r="V43" s="227"/>
      <c r="W43" s="116"/>
      <c r="X43" s="117"/>
      <c r="Y43" s="127"/>
      <c r="Z43" s="115"/>
      <c r="AA43" s="115"/>
      <c r="AB43" s="128"/>
      <c r="AC43" s="128"/>
      <c r="AD43" s="116"/>
      <c r="AE43" s="129"/>
      <c r="AF43" s="127"/>
      <c r="AG43" s="127"/>
      <c r="AH43" s="127"/>
      <c r="AI43" s="127"/>
      <c r="AJ43" s="130"/>
      <c r="AK43" s="103"/>
      <c r="AL43" s="128"/>
      <c r="AO43" s="130"/>
    </row>
    <row r="44" spans="1:41" s="60" customFormat="1" ht="14.25" customHeight="1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 s="2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</row>
    <row r="45" spans="1:41" s="60" customFormat="1" ht="14.25" customHeight="1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 s="24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</row>
    <row r="46" spans="1:41" s="60" customFormat="1" ht="14.25" customHeight="1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 s="24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</row>
    <row r="47" spans="1:41" s="60" customFormat="1" ht="14.25" customHeight="1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 s="24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</row>
    <row r="48" spans="1:41" s="60" customFormat="1" ht="14.25" customHeight="1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 s="24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</row>
    <row r="49" spans="1:38" s="60" customFormat="1" ht="14.25" customHeight="1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 s="24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</row>
    <row r="50" spans="1:38" s="60" customFormat="1" ht="14.25" customHeight="1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 s="24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</row>
    <row r="51" spans="1:38" s="60" customFormat="1" ht="14.25" customHeight="1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 s="24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</row>
    <row r="52" spans="1:38" s="60" customFormat="1" ht="14.25" customHeight="1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 s="24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</row>
    <row r="53" spans="1:38" s="60" customFormat="1" ht="14.25" customHeight="1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 s="24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</row>
    <row r="54" spans="1:38" s="60" customFormat="1" ht="14.25" customHeight="1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 s="2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</row>
    <row r="55" spans="1:38" s="60" customFormat="1" ht="14.25" customHeight="1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 s="24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</row>
    <row r="56" spans="1:38" s="60" customFormat="1" ht="14.25" customHeight="1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 s="24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</row>
    <row r="57" spans="1:38" s="60" customFormat="1" ht="14.25" customHeight="1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 s="24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</row>
    <row r="58" spans="1:38" s="60" customFormat="1" ht="14.25" customHeight="1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 s="24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</row>
    <row r="59" spans="1:38">
      <c r="A59"/>
      <c r="B59"/>
      <c r="C59"/>
      <c r="D59"/>
      <c r="E59"/>
      <c r="F59"/>
      <c r="G59"/>
      <c r="H59"/>
      <c r="I59"/>
      <c r="K59"/>
      <c r="L59"/>
      <c r="M59"/>
      <c r="N59"/>
      <c r="O59"/>
      <c r="P59"/>
      <c r="Q59"/>
      <c r="R59"/>
      <c r="S59"/>
      <c r="T59"/>
      <c r="U59"/>
      <c r="V59" s="24"/>
      <c r="W59"/>
      <c r="X59"/>
      <c r="Y59"/>
      <c r="Z59"/>
      <c r="AA59"/>
      <c r="AB59"/>
      <c r="AC59"/>
      <c r="AD59"/>
      <c r="AE59"/>
      <c r="AF59"/>
      <c r="AG59"/>
      <c r="AH59"/>
      <c r="AI59"/>
      <c r="AL59"/>
    </row>
    <row r="60" spans="1:38">
      <c r="A60"/>
      <c r="B60"/>
      <c r="C60"/>
      <c r="D60"/>
      <c r="E60"/>
      <c r="F60"/>
      <c r="G60"/>
      <c r="H60"/>
      <c r="I60"/>
      <c r="K60"/>
      <c r="L60"/>
      <c r="M60"/>
      <c r="N60"/>
      <c r="O60"/>
      <c r="P60"/>
      <c r="Q60"/>
      <c r="R60"/>
      <c r="S60"/>
      <c r="T60"/>
      <c r="U60"/>
      <c r="V60" s="24"/>
      <c r="W60"/>
      <c r="X60"/>
      <c r="Y60"/>
      <c r="Z60"/>
      <c r="AA60"/>
      <c r="AB60"/>
      <c r="AC60"/>
      <c r="AD60"/>
      <c r="AE60"/>
      <c r="AF60"/>
      <c r="AG60"/>
      <c r="AH60"/>
      <c r="AI60"/>
      <c r="AL60"/>
    </row>
    <row r="61" spans="1:38">
      <c r="A61"/>
      <c r="B61"/>
      <c r="C61"/>
      <c r="D61"/>
      <c r="E61"/>
      <c r="F61"/>
      <c r="G61"/>
      <c r="H61"/>
      <c r="I61"/>
      <c r="K61"/>
      <c r="L61"/>
      <c r="M61"/>
      <c r="N61"/>
      <c r="O61"/>
      <c r="P61"/>
      <c r="Q61"/>
      <c r="R61"/>
      <c r="S61"/>
      <c r="T61"/>
      <c r="U61"/>
      <c r="V61" s="24"/>
      <c r="W61"/>
      <c r="X61"/>
      <c r="Y61"/>
      <c r="Z61"/>
      <c r="AA61"/>
      <c r="AB61"/>
      <c r="AC61"/>
      <c r="AD61"/>
      <c r="AE61"/>
      <c r="AF61"/>
      <c r="AG61"/>
      <c r="AH61"/>
      <c r="AI61"/>
      <c r="AL61"/>
    </row>
    <row r="62" spans="1:38">
      <c r="A62"/>
      <c r="B62"/>
      <c r="C62"/>
      <c r="D62"/>
      <c r="E62"/>
      <c r="F62"/>
      <c r="G62"/>
      <c r="H62"/>
      <c r="I62"/>
      <c r="K62"/>
      <c r="L62"/>
      <c r="M62"/>
      <c r="N62"/>
      <c r="O62"/>
      <c r="P62"/>
      <c r="Q62"/>
      <c r="R62"/>
      <c r="S62"/>
      <c r="T62"/>
      <c r="U62"/>
      <c r="V62" s="24"/>
      <c r="W62"/>
      <c r="X62"/>
      <c r="Y62"/>
      <c r="Z62"/>
      <c r="AA62"/>
      <c r="AB62"/>
      <c r="AC62"/>
      <c r="AD62"/>
      <c r="AE62"/>
      <c r="AF62"/>
      <c r="AG62"/>
      <c r="AH62"/>
      <c r="AI62"/>
      <c r="AL62"/>
    </row>
    <row r="63" spans="1:38" ht="15" customHeight="1">
      <c r="A63"/>
      <c r="B63"/>
      <c r="C63"/>
      <c r="D63"/>
      <c r="E63"/>
      <c r="F63"/>
      <c r="G63"/>
      <c r="H63"/>
      <c r="I63"/>
      <c r="K63"/>
      <c r="L63"/>
      <c r="M63"/>
      <c r="N63"/>
      <c r="O63"/>
      <c r="P63"/>
      <c r="Q63"/>
      <c r="R63"/>
      <c r="S63"/>
      <c r="T63"/>
      <c r="U63"/>
      <c r="V63" s="24"/>
      <c r="W63"/>
      <c r="X63"/>
      <c r="Y63"/>
      <c r="Z63"/>
      <c r="AA63"/>
      <c r="AB63"/>
      <c r="AC63"/>
      <c r="AD63"/>
      <c r="AE63"/>
      <c r="AF63"/>
      <c r="AG63"/>
      <c r="AH63"/>
      <c r="AI63"/>
      <c r="AL63"/>
    </row>
    <row r="64" spans="1:38">
      <c r="A64"/>
      <c r="B64"/>
      <c r="C64"/>
      <c r="D64"/>
      <c r="E64"/>
      <c r="F64"/>
      <c r="G64"/>
      <c r="H64"/>
      <c r="I64"/>
      <c r="K64"/>
      <c r="L64"/>
      <c r="M64"/>
      <c r="N64"/>
      <c r="O64"/>
      <c r="P64"/>
      <c r="Q64"/>
      <c r="R64"/>
      <c r="S64"/>
      <c r="T64"/>
      <c r="U64"/>
      <c r="V64" s="24"/>
      <c r="W64"/>
      <c r="X64"/>
      <c r="Y64"/>
      <c r="Z64"/>
      <c r="AA64"/>
      <c r="AB64"/>
      <c r="AC64"/>
      <c r="AD64"/>
      <c r="AE64"/>
      <c r="AF64"/>
      <c r="AG64"/>
      <c r="AH64"/>
      <c r="AI64"/>
      <c r="AL64"/>
    </row>
    <row r="65" spans="1:38">
      <c r="A65"/>
      <c r="B65"/>
      <c r="C65"/>
      <c r="D65"/>
      <c r="E65"/>
      <c r="F65"/>
      <c r="G65"/>
      <c r="H65"/>
      <c r="I65"/>
      <c r="K65"/>
      <c r="L65"/>
      <c r="M65"/>
      <c r="N65"/>
      <c r="O65"/>
      <c r="P65"/>
      <c r="Q65"/>
      <c r="R65"/>
      <c r="S65"/>
      <c r="T65"/>
      <c r="U65"/>
      <c r="V65" s="24"/>
      <c r="W65"/>
      <c r="X65"/>
      <c r="Y65"/>
      <c r="Z65"/>
      <c r="AA65"/>
      <c r="AB65"/>
      <c r="AC65"/>
      <c r="AD65"/>
      <c r="AE65"/>
      <c r="AF65"/>
      <c r="AG65"/>
      <c r="AH65"/>
      <c r="AI65"/>
      <c r="AL65"/>
    </row>
    <row r="66" spans="1:38">
      <c r="A66"/>
      <c r="B66"/>
      <c r="C66"/>
      <c r="D66"/>
      <c r="E66"/>
      <c r="F66"/>
      <c r="G66"/>
      <c r="H66"/>
      <c r="I66"/>
      <c r="K66"/>
      <c r="L66"/>
      <c r="M66"/>
      <c r="N66"/>
      <c r="O66"/>
      <c r="P66"/>
      <c r="Q66"/>
      <c r="R66"/>
      <c r="S66"/>
      <c r="T66"/>
      <c r="U66"/>
      <c r="V66" s="24"/>
      <c r="W66"/>
      <c r="X66"/>
      <c r="Y66"/>
      <c r="Z66"/>
      <c r="AA66"/>
      <c r="AB66"/>
      <c r="AC66"/>
      <c r="AD66"/>
      <c r="AE66"/>
      <c r="AF66"/>
      <c r="AG66"/>
      <c r="AH66"/>
      <c r="AI66"/>
      <c r="AL66"/>
    </row>
    <row r="67" spans="1:38">
      <c r="A67"/>
      <c r="B67"/>
      <c r="C67"/>
      <c r="D67"/>
      <c r="E67"/>
      <c r="F67"/>
      <c r="G67"/>
      <c r="H67"/>
      <c r="I67"/>
      <c r="K67"/>
      <c r="L67"/>
      <c r="M67"/>
      <c r="N67"/>
      <c r="O67"/>
      <c r="P67"/>
      <c r="Q67"/>
      <c r="R67"/>
      <c r="S67"/>
      <c r="T67"/>
      <c r="U67"/>
      <c r="V67" s="24"/>
      <c r="W67"/>
      <c r="X67"/>
      <c r="Y67"/>
      <c r="Z67"/>
      <c r="AA67"/>
      <c r="AB67"/>
      <c r="AC67"/>
      <c r="AD67"/>
      <c r="AE67"/>
      <c r="AF67"/>
      <c r="AG67"/>
      <c r="AH67"/>
      <c r="AI67"/>
      <c r="AL67"/>
    </row>
    <row r="68" spans="1:38">
      <c r="A68"/>
      <c r="B68"/>
      <c r="C68"/>
      <c r="D68"/>
      <c r="E68"/>
      <c r="F68"/>
      <c r="G68"/>
      <c r="H68"/>
      <c r="I68"/>
      <c r="K68"/>
      <c r="L68"/>
      <c r="M68"/>
      <c r="N68"/>
      <c r="O68"/>
      <c r="P68"/>
      <c r="Q68"/>
      <c r="R68"/>
      <c r="S68"/>
      <c r="T68"/>
      <c r="U68"/>
      <c r="V68" s="24"/>
      <c r="W68"/>
      <c r="X68"/>
      <c r="Y68"/>
      <c r="Z68"/>
      <c r="AA68"/>
      <c r="AB68"/>
      <c r="AC68"/>
      <c r="AD68"/>
      <c r="AE68"/>
      <c r="AF68"/>
      <c r="AG68"/>
      <c r="AH68"/>
      <c r="AI68"/>
      <c r="AL68"/>
    </row>
    <row r="69" spans="1:38">
      <c r="A69"/>
      <c r="B69"/>
      <c r="C69"/>
      <c r="D69"/>
      <c r="E69"/>
      <c r="F69"/>
      <c r="G69"/>
      <c r="H69"/>
      <c r="I69"/>
      <c r="K69"/>
      <c r="L69"/>
      <c r="M69"/>
      <c r="N69"/>
      <c r="O69"/>
      <c r="P69"/>
      <c r="Q69"/>
      <c r="R69"/>
      <c r="S69"/>
      <c r="T69"/>
      <c r="U69"/>
      <c r="V69" s="24"/>
      <c r="W69"/>
      <c r="X69"/>
      <c r="Y69"/>
      <c r="Z69"/>
      <c r="AA69"/>
      <c r="AB69"/>
      <c r="AC69"/>
      <c r="AD69"/>
      <c r="AE69"/>
      <c r="AF69"/>
      <c r="AG69"/>
      <c r="AH69"/>
      <c r="AI69"/>
      <c r="AL69"/>
    </row>
    <row r="70" spans="1:38">
      <c r="A70"/>
      <c r="B70"/>
      <c r="C70"/>
      <c r="D70"/>
      <c r="E70"/>
      <c r="F70"/>
      <c r="G70"/>
      <c r="H70"/>
      <c r="I70"/>
      <c r="K70"/>
      <c r="L70"/>
      <c r="M70"/>
      <c r="N70"/>
      <c r="O70"/>
      <c r="P70"/>
      <c r="Q70"/>
      <c r="R70"/>
      <c r="S70"/>
      <c r="T70"/>
      <c r="U70"/>
      <c r="V70" s="24"/>
      <c r="W70"/>
      <c r="X70"/>
      <c r="Y70"/>
      <c r="Z70"/>
      <c r="AA70"/>
      <c r="AB70"/>
      <c r="AC70"/>
      <c r="AD70"/>
      <c r="AE70"/>
      <c r="AF70"/>
      <c r="AG70"/>
      <c r="AH70"/>
      <c r="AI70"/>
      <c r="AL70"/>
    </row>
    <row r="71" spans="1:38">
      <c r="A71"/>
      <c r="B71"/>
      <c r="C71"/>
      <c r="D71"/>
      <c r="E71"/>
      <c r="F71"/>
      <c r="G71"/>
      <c r="H71"/>
      <c r="I71"/>
      <c r="K71"/>
      <c r="L71"/>
      <c r="M71"/>
      <c r="N71"/>
      <c r="O71"/>
      <c r="P71"/>
      <c r="Q71"/>
      <c r="R71"/>
      <c r="S71"/>
      <c r="T71"/>
      <c r="U71"/>
      <c r="V71" s="24"/>
      <c r="W71"/>
      <c r="X71"/>
      <c r="Y71"/>
      <c r="Z71"/>
      <c r="AA71"/>
      <c r="AB71"/>
      <c r="AC71"/>
      <c r="AD71"/>
      <c r="AE71"/>
      <c r="AF71"/>
      <c r="AG71"/>
      <c r="AH71"/>
      <c r="AI71"/>
      <c r="AL71"/>
    </row>
    <row r="72" spans="1:38">
      <c r="A72"/>
      <c r="B72"/>
      <c r="C72"/>
      <c r="D72"/>
      <c r="E72"/>
      <c r="F72"/>
      <c r="G72"/>
      <c r="H72"/>
      <c r="I72"/>
      <c r="K72"/>
      <c r="L72"/>
      <c r="M72"/>
      <c r="N72"/>
      <c r="O72"/>
      <c r="P72"/>
      <c r="Q72"/>
      <c r="R72"/>
      <c r="S72"/>
      <c r="T72"/>
      <c r="U72"/>
      <c r="V72" s="24"/>
      <c r="W72"/>
      <c r="X72"/>
      <c r="Y72"/>
      <c r="Z72"/>
      <c r="AA72"/>
      <c r="AB72"/>
      <c r="AC72"/>
      <c r="AD72"/>
      <c r="AE72"/>
      <c r="AF72"/>
      <c r="AG72"/>
      <c r="AH72"/>
      <c r="AI72"/>
      <c r="AL72"/>
    </row>
    <row r="73" spans="1:38">
      <c r="A73"/>
      <c r="B73"/>
      <c r="C73"/>
      <c r="D73"/>
      <c r="E73"/>
      <c r="F73"/>
      <c r="G73"/>
      <c r="H73"/>
      <c r="I73"/>
      <c r="K73"/>
      <c r="L73"/>
      <c r="M73"/>
      <c r="N73"/>
      <c r="O73"/>
      <c r="P73"/>
      <c r="Q73"/>
      <c r="R73"/>
      <c r="S73"/>
      <c r="T73"/>
      <c r="U73"/>
      <c r="V73" s="24"/>
      <c r="W73"/>
      <c r="X73"/>
      <c r="Y73"/>
      <c r="Z73"/>
      <c r="AA73"/>
      <c r="AB73"/>
      <c r="AC73"/>
      <c r="AD73"/>
      <c r="AE73"/>
      <c r="AF73"/>
      <c r="AG73"/>
      <c r="AH73"/>
      <c r="AI73"/>
      <c r="AL73"/>
    </row>
    <row r="74" spans="1:38">
      <c r="A74"/>
      <c r="B74"/>
      <c r="C74"/>
      <c r="D74"/>
      <c r="E74"/>
      <c r="F74"/>
      <c r="G74"/>
      <c r="H74"/>
      <c r="I74"/>
      <c r="K74"/>
      <c r="L74"/>
      <c r="M74"/>
      <c r="N74"/>
      <c r="O74"/>
      <c r="P74"/>
      <c r="Q74"/>
      <c r="R74"/>
      <c r="S74"/>
      <c r="T74"/>
      <c r="U74"/>
      <c r="V74" s="24"/>
      <c r="W74"/>
      <c r="X74"/>
      <c r="Y74"/>
      <c r="Z74"/>
      <c r="AA74"/>
      <c r="AB74"/>
      <c r="AC74"/>
      <c r="AD74"/>
      <c r="AE74"/>
      <c r="AF74"/>
      <c r="AG74"/>
      <c r="AH74"/>
      <c r="AI74"/>
      <c r="AL74"/>
    </row>
    <row r="75" spans="1:38">
      <c r="A75"/>
      <c r="B75"/>
      <c r="C75"/>
      <c r="D75"/>
      <c r="E75"/>
      <c r="F75"/>
      <c r="G75"/>
      <c r="H75"/>
      <c r="I75"/>
      <c r="K75"/>
      <c r="L75"/>
      <c r="M75"/>
      <c r="N75"/>
      <c r="O75"/>
      <c r="P75"/>
      <c r="Q75"/>
      <c r="R75"/>
      <c r="S75"/>
      <c r="T75"/>
      <c r="U75"/>
      <c r="V75" s="24"/>
      <c r="W75"/>
      <c r="X75"/>
      <c r="Y75"/>
      <c r="Z75"/>
      <c r="AA75"/>
      <c r="AB75"/>
      <c r="AC75"/>
      <c r="AD75"/>
      <c r="AE75"/>
      <c r="AF75"/>
      <c r="AG75"/>
      <c r="AH75"/>
      <c r="AI75"/>
      <c r="AL75"/>
    </row>
    <row r="76" spans="1:38">
      <c r="A76"/>
      <c r="B76"/>
      <c r="C76"/>
      <c r="D76"/>
      <c r="E76"/>
      <c r="F76"/>
      <c r="G76"/>
      <c r="H76"/>
      <c r="I76"/>
      <c r="K76"/>
      <c r="L76"/>
      <c r="M76"/>
      <c r="N76"/>
      <c r="O76"/>
      <c r="P76"/>
      <c r="Q76"/>
      <c r="R76"/>
      <c r="S76"/>
      <c r="T76"/>
      <c r="U76"/>
      <c r="V76" s="24"/>
      <c r="W76"/>
      <c r="X76"/>
      <c r="Y76"/>
      <c r="Z76"/>
      <c r="AA76"/>
      <c r="AB76"/>
      <c r="AC76"/>
      <c r="AD76"/>
      <c r="AE76"/>
      <c r="AF76"/>
      <c r="AG76"/>
      <c r="AH76"/>
      <c r="AI76"/>
      <c r="AL76"/>
    </row>
    <row r="77" spans="1:38">
      <c r="A77"/>
      <c r="B77"/>
      <c r="C77"/>
      <c r="D77"/>
      <c r="E77"/>
      <c r="F77"/>
      <c r="G77"/>
      <c r="H77"/>
      <c r="I77"/>
      <c r="K77"/>
      <c r="L77"/>
      <c r="M77"/>
      <c r="N77"/>
      <c r="O77"/>
      <c r="P77"/>
      <c r="Q77"/>
      <c r="R77"/>
      <c r="S77"/>
      <c r="T77"/>
      <c r="U77"/>
      <c r="V77" s="24"/>
      <c r="W77"/>
      <c r="X77"/>
      <c r="Y77"/>
      <c r="Z77"/>
      <c r="AA77"/>
      <c r="AB77"/>
      <c r="AC77"/>
      <c r="AD77"/>
      <c r="AE77"/>
      <c r="AF77"/>
      <c r="AG77"/>
      <c r="AH77"/>
      <c r="AI77"/>
      <c r="AL77"/>
    </row>
    <row r="78" spans="1:38">
      <c r="A78"/>
      <c r="B78"/>
      <c r="C78"/>
      <c r="D78"/>
      <c r="E78"/>
      <c r="F78"/>
      <c r="G78"/>
      <c r="H78"/>
      <c r="I78"/>
      <c r="K78"/>
      <c r="L78"/>
      <c r="M78"/>
      <c r="N78"/>
      <c r="O78"/>
      <c r="P78"/>
      <c r="Q78"/>
      <c r="R78"/>
      <c r="S78"/>
      <c r="T78"/>
      <c r="U78"/>
      <c r="V78" s="24"/>
      <c r="W78"/>
      <c r="X78"/>
      <c r="Y78"/>
      <c r="Z78"/>
      <c r="AA78"/>
      <c r="AB78"/>
      <c r="AC78"/>
      <c r="AD78"/>
      <c r="AE78"/>
      <c r="AF78"/>
      <c r="AG78"/>
      <c r="AH78"/>
      <c r="AI78"/>
      <c r="AL78"/>
    </row>
    <row r="79" spans="1:38">
      <c r="A79"/>
      <c r="B79"/>
      <c r="C79"/>
      <c r="D79"/>
      <c r="E79"/>
      <c r="F79"/>
      <c r="G79"/>
      <c r="H79"/>
      <c r="I79"/>
      <c r="K79"/>
      <c r="L79"/>
      <c r="M79"/>
      <c r="N79"/>
      <c r="O79"/>
      <c r="P79"/>
      <c r="Q79"/>
      <c r="R79"/>
      <c r="S79"/>
      <c r="T79"/>
      <c r="U79"/>
      <c r="V79" s="24"/>
      <c r="W79"/>
      <c r="X79"/>
      <c r="Y79"/>
      <c r="Z79"/>
      <c r="AA79"/>
      <c r="AB79"/>
      <c r="AC79"/>
      <c r="AD79"/>
      <c r="AE79"/>
      <c r="AF79"/>
      <c r="AG79"/>
      <c r="AH79"/>
      <c r="AI79"/>
      <c r="AL79"/>
    </row>
    <row r="80" spans="1:38">
      <c r="A80"/>
      <c r="B80"/>
      <c r="C80"/>
      <c r="D80"/>
      <c r="E80"/>
      <c r="F80"/>
      <c r="G80"/>
      <c r="H80"/>
      <c r="I80"/>
      <c r="K80"/>
      <c r="L80"/>
      <c r="M80"/>
      <c r="N80"/>
      <c r="O80"/>
      <c r="P80"/>
      <c r="Q80"/>
      <c r="R80"/>
      <c r="S80"/>
      <c r="T80"/>
      <c r="U80"/>
      <c r="V80" s="24"/>
      <c r="W80"/>
      <c r="X80"/>
      <c r="Y80"/>
      <c r="Z80"/>
      <c r="AA80"/>
      <c r="AB80"/>
      <c r="AC80"/>
      <c r="AD80"/>
      <c r="AE80"/>
      <c r="AF80"/>
      <c r="AG80"/>
      <c r="AH80"/>
      <c r="AI80"/>
      <c r="AL80"/>
    </row>
    <row r="81" spans="1:38">
      <c r="A81"/>
      <c r="B81"/>
      <c r="C81"/>
      <c r="D81"/>
      <c r="E81"/>
      <c r="F81"/>
      <c r="G81"/>
      <c r="H81"/>
      <c r="I81"/>
      <c r="K81"/>
      <c r="L81"/>
      <c r="M81"/>
      <c r="N81"/>
      <c r="O81"/>
      <c r="P81"/>
      <c r="Q81"/>
      <c r="R81"/>
      <c r="S81"/>
      <c r="T81"/>
      <c r="U81"/>
      <c r="V81" s="24"/>
      <c r="W81"/>
      <c r="X81"/>
      <c r="Y81"/>
      <c r="Z81"/>
      <c r="AA81"/>
      <c r="AB81"/>
      <c r="AC81"/>
      <c r="AD81"/>
      <c r="AE81"/>
      <c r="AF81"/>
      <c r="AG81"/>
      <c r="AH81"/>
      <c r="AI81"/>
      <c r="AL81"/>
    </row>
    <row r="82" spans="1:38">
      <c r="A82"/>
      <c r="B82"/>
      <c r="C82"/>
      <c r="D82"/>
      <c r="E82"/>
      <c r="F82"/>
      <c r="G82"/>
      <c r="H82"/>
      <c r="I82"/>
      <c r="K82"/>
      <c r="L82"/>
      <c r="M82"/>
      <c r="N82"/>
      <c r="O82"/>
      <c r="P82"/>
      <c r="Q82"/>
      <c r="R82"/>
      <c r="S82"/>
      <c r="T82"/>
      <c r="U82"/>
      <c r="V82" s="24"/>
      <c r="W82"/>
      <c r="X82"/>
      <c r="Y82"/>
      <c r="Z82"/>
      <c r="AA82"/>
      <c r="AB82"/>
      <c r="AC82"/>
      <c r="AD82"/>
      <c r="AE82"/>
      <c r="AF82"/>
      <c r="AG82"/>
      <c r="AH82"/>
      <c r="AI82"/>
      <c r="AL82"/>
    </row>
    <row r="83" spans="1:38">
      <c r="A83"/>
      <c r="B83"/>
      <c r="C83"/>
      <c r="D83"/>
      <c r="E83"/>
      <c r="F83"/>
      <c r="G83"/>
      <c r="H83"/>
      <c r="I83"/>
      <c r="K83"/>
      <c r="L83"/>
      <c r="M83"/>
      <c r="N83"/>
      <c r="O83"/>
      <c r="P83"/>
      <c r="Q83"/>
      <c r="R83"/>
      <c r="S83"/>
      <c r="T83"/>
      <c r="U83"/>
      <c r="V83" s="24"/>
      <c r="W83"/>
      <c r="X83"/>
      <c r="Y83"/>
      <c r="Z83"/>
      <c r="AA83"/>
      <c r="AB83"/>
      <c r="AC83"/>
      <c r="AD83"/>
      <c r="AE83"/>
      <c r="AF83"/>
      <c r="AG83"/>
      <c r="AH83"/>
      <c r="AI83"/>
      <c r="AL83"/>
    </row>
    <row r="84" spans="1:38">
      <c r="A84"/>
      <c r="B84"/>
      <c r="C84"/>
      <c r="D84"/>
      <c r="E84"/>
      <c r="F84"/>
      <c r="G84"/>
      <c r="H84"/>
      <c r="I84"/>
      <c r="K84"/>
      <c r="L84"/>
      <c r="M84"/>
      <c r="N84"/>
      <c r="O84"/>
      <c r="P84"/>
      <c r="Q84"/>
      <c r="R84"/>
      <c r="S84"/>
      <c r="T84"/>
      <c r="U84"/>
      <c r="V84" s="24"/>
      <c r="W84"/>
      <c r="X84"/>
      <c r="Y84"/>
      <c r="Z84"/>
      <c r="AA84"/>
      <c r="AB84"/>
      <c r="AC84"/>
      <c r="AD84"/>
      <c r="AE84"/>
      <c r="AF84"/>
      <c r="AG84"/>
      <c r="AH84"/>
      <c r="AI84"/>
      <c r="AL84"/>
    </row>
    <row r="85" spans="1:38">
      <c r="A85"/>
      <c r="B85"/>
      <c r="C85"/>
      <c r="D85"/>
      <c r="E85"/>
      <c r="F85"/>
      <c r="G85"/>
      <c r="H85"/>
      <c r="I85"/>
      <c r="K85"/>
      <c r="L85"/>
      <c r="M85"/>
      <c r="N85"/>
      <c r="O85"/>
      <c r="P85"/>
      <c r="Q85"/>
      <c r="R85"/>
      <c r="S85"/>
      <c r="T85"/>
      <c r="U85"/>
      <c r="V85" s="24"/>
      <c r="W85"/>
      <c r="X85"/>
      <c r="Y85"/>
      <c r="Z85"/>
      <c r="AA85"/>
      <c r="AB85"/>
      <c r="AC85"/>
      <c r="AD85"/>
      <c r="AE85"/>
      <c r="AF85"/>
      <c r="AG85"/>
      <c r="AH85"/>
      <c r="AI85"/>
      <c r="AL85"/>
    </row>
    <row r="86" spans="1:38">
      <c r="A86"/>
      <c r="B86"/>
      <c r="C86"/>
      <c r="D86"/>
      <c r="E86"/>
      <c r="F86"/>
      <c r="G86"/>
      <c r="H86"/>
      <c r="I86"/>
      <c r="K86"/>
      <c r="L86"/>
      <c r="M86"/>
      <c r="N86"/>
      <c r="O86"/>
      <c r="P86"/>
      <c r="Q86"/>
      <c r="R86"/>
      <c r="S86"/>
      <c r="T86"/>
      <c r="U86"/>
      <c r="V86" s="24"/>
      <c r="W86"/>
      <c r="X86"/>
      <c r="Y86"/>
      <c r="Z86"/>
      <c r="AA86"/>
      <c r="AB86"/>
      <c r="AC86"/>
      <c r="AD86"/>
      <c r="AE86"/>
      <c r="AF86"/>
      <c r="AG86"/>
      <c r="AH86"/>
      <c r="AI86"/>
      <c r="AL86"/>
    </row>
    <row r="87" spans="1:38">
      <c r="A87"/>
      <c r="B87"/>
      <c r="C87"/>
      <c r="D87"/>
      <c r="E87"/>
      <c r="F87"/>
      <c r="G87"/>
      <c r="H87"/>
      <c r="I87"/>
      <c r="K87"/>
      <c r="L87"/>
      <c r="M87"/>
      <c r="N87"/>
      <c r="O87"/>
      <c r="P87"/>
      <c r="Q87"/>
      <c r="R87"/>
      <c r="S87"/>
      <c r="T87"/>
      <c r="U87"/>
      <c r="V87" s="24"/>
      <c r="W87"/>
      <c r="X87"/>
      <c r="Y87"/>
      <c r="Z87"/>
      <c r="AA87"/>
      <c r="AB87"/>
      <c r="AC87"/>
      <c r="AD87"/>
      <c r="AE87"/>
      <c r="AF87"/>
      <c r="AG87"/>
      <c r="AH87"/>
      <c r="AI87"/>
      <c r="AL87"/>
    </row>
    <row r="88" spans="1:38">
      <c r="A88"/>
      <c r="B88"/>
      <c r="C88"/>
      <c r="D88"/>
      <c r="E88"/>
      <c r="F88"/>
      <c r="G88"/>
      <c r="H88"/>
      <c r="I88"/>
      <c r="K88"/>
      <c r="L88"/>
      <c r="M88"/>
      <c r="N88"/>
      <c r="O88"/>
      <c r="P88"/>
      <c r="Q88"/>
      <c r="R88"/>
      <c r="S88"/>
      <c r="T88"/>
      <c r="U88"/>
      <c r="V88" s="24"/>
      <c r="W88"/>
      <c r="X88"/>
      <c r="Y88"/>
      <c r="Z88"/>
      <c r="AA88"/>
      <c r="AB88"/>
      <c r="AC88"/>
      <c r="AD88"/>
      <c r="AE88"/>
      <c r="AF88"/>
      <c r="AG88"/>
      <c r="AH88"/>
      <c r="AI88"/>
      <c r="AL88"/>
    </row>
    <row r="89" spans="1:38">
      <c r="A89"/>
      <c r="B89"/>
      <c r="C89"/>
      <c r="D89"/>
      <c r="E89"/>
      <c r="F89"/>
      <c r="G89"/>
      <c r="H89"/>
      <c r="I89"/>
      <c r="K89"/>
      <c r="L89"/>
      <c r="M89"/>
      <c r="N89"/>
      <c r="O89"/>
      <c r="P89"/>
      <c r="Q89"/>
      <c r="R89"/>
      <c r="S89"/>
      <c r="T89"/>
      <c r="U89"/>
      <c r="V89" s="24"/>
      <c r="W89"/>
      <c r="X89"/>
      <c r="Y89"/>
      <c r="Z89"/>
      <c r="AA89"/>
      <c r="AB89"/>
      <c r="AC89"/>
      <c r="AD89"/>
      <c r="AE89"/>
      <c r="AF89"/>
      <c r="AG89"/>
      <c r="AH89"/>
      <c r="AI89"/>
      <c r="AL89"/>
    </row>
    <row r="90" spans="1:38">
      <c r="A90"/>
      <c r="B90"/>
      <c r="C90"/>
      <c r="D90"/>
      <c r="E90"/>
      <c r="F90"/>
      <c r="G90"/>
      <c r="H90"/>
      <c r="I90"/>
      <c r="K90"/>
      <c r="L90"/>
      <c r="M90"/>
      <c r="N90"/>
      <c r="O90"/>
      <c r="P90"/>
      <c r="Q90"/>
      <c r="R90"/>
      <c r="S90"/>
      <c r="T90"/>
      <c r="U90"/>
      <c r="V90" s="24"/>
      <c r="W90"/>
      <c r="X90"/>
      <c r="Y90"/>
      <c r="Z90"/>
      <c r="AA90"/>
      <c r="AB90"/>
      <c r="AC90"/>
      <c r="AD90"/>
      <c r="AE90"/>
      <c r="AF90"/>
      <c r="AG90"/>
      <c r="AH90"/>
      <c r="AI90"/>
      <c r="AL90"/>
    </row>
    <row r="91" spans="1:38">
      <c r="A91"/>
      <c r="B91"/>
      <c r="C91"/>
      <c r="D91"/>
      <c r="E91"/>
      <c r="F91"/>
      <c r="G91"/>
      <c r="H91"/>
      <c r="I91"/>
      <c r="K91"/>
      <c r="L91"/>
      <c r="M91"/>
      <c r="N91"/>
      <c r="O91"/>
      <c r="P91"/>
      <c r="Q91"/>
      <c r="R91"/>
      <c r="S91"/>
      <c r="T91"/>
      <c r="U91"/>
      <c r="V91" s="24"/>
      <c r="W91"/>
      <c r="X91"/>
      <c r="Y91"/>
      <c r="Z91"/>
      <c r="AA91"/>
      <c r="AB91"/>
      <c r="AC91"/>
      <c r="AD91"/>
      <c r="AE91"/>
      <c r="AF91"/>
      <c r="AG91"/>
      <c r="AH91"/>
      <c r="AI91"/>
      <c r="AL91"/>
    </row>
    <row r="92" spans="1:38" ht="14.1" customHeight="1">
      <c r="A92"/>
      <c r="B92"/>
      <c r="C92"/>
      <c r="D92"/>
      <c r="E92"/>
      <c r="F92"/>
      <c r="G92"/>
      <c r="H92"/>
      <c r="I92"/>
      <c r="K92"/>
      <c r="L92"/>
      <c r="M92"/>
      <c r="N92"/>
      <c r="O92"/>
      <c r="P92"/>
      <c r="Q92"/>
      <c r="R92"/>
      <c r="S92"/>
      <c r="T92"/>
      <c r="U92"/>
      <c r="V92" s="24"/>
      <c r="W92"/>
      <c r="X92"/>
      <c r="Y92"/>
      <c r="Z92"/>
      <c r="AA92"/>
      <c r="AB92"/>
      <c r="AC92"/>
      <c r="AD92"/>
      <c r="AE92"/>
      <c r="AF92"/>
      <c r="AG92"/>
      <c r="AH92"/>
      <c r="AI92"/>
      <c r="AL92"/>
    </row>
    <row r="93" spans="1:38">
      <c r="A93"/>
      <c r="B93"/>
      <c r="C93"/>
      <c r="D93"/>
      <c r="E93"/>
      <c r="F93"/>
      <c r="G93"/>
      <c r="H93"/>
      <c r="I93"/>
      <c r="K93"/>
      <c r="L93"/>
      <c r="M93"/>
      <c r="N93"/>
      <c r="O93"/>
      <c r="P93"/>
      <c r="Q93"/>
      <c r="R93"/>
      <c r="S93"/>
      <c r="T93"/>
      <c r="U93"/>
      <c r="V93" s="24"/>
      <c r="W93"/>
      <c r="X93"/>
      <c r="Y93"/>
      <c r="Z93"/>
      <c r="AA93"/>
      <c r="AB93"/>
      <c r="AC93"/>
      <c r="AD93"/>
      <c r="AE93"/>
      <c r="AF93"/>
      <c r="AG93"/>
      <c r="AH93"/>
      <c r="AI93"/>
      <c r="AL93"/>
    </row>
    <row r="94" spans="1:38">
      <c r="A94"/>
      <c r="B94"/>
      <c r="C94"/>
      <c r="D94"/>
      <c r="E94"/>
      <c r="F94"/>
      <c r="G94"/>
      <c r="H94"/>
      <c r="I94"/>
      <c r="K94"/>
      <c r="L94"/>
      <c r="M94"/>
      <c r="N94"/>
      <c r="O94"/>
      <c r="P94"/>
      <c r="Q94"/>
      <c r="R94"/>
      <c r="S94"/>
      <c r="T94"/>
      <c r="U94"/>
      <c r="V94" s="24"/>
      <c r="W94"/>
      <c r="X94"/>
      <c r="Y94"/>
      <c r="Z94"/>
      <c r="AA94"/>
      <c r="AB94"/>
      <c r="AC94"/>
      <c r="AD94"/>
      <c r="AE94"/>
      <c r="AF94"/>
      <c r="AG94"/>
      <c r="AH94"/>
      <c r="AI94"/>
      <c r="AL94"/>
    </row>
    <row r="95" spans="1:38">
      <c r="A95"/>
      <c r="B95"/>
      <c r="C95"/>
      <c r="D95"/>
      <c r="E95"/>
      <c r="F95"/>
      <c r="G95"/>
      <c r="H95"/>
      <c r="I95"/>
      <c r="K95"/>
      <c r="L95"/>
      <c r="M95"/>
      <c r="N95"/>
      <c r="O95"/>
      <c r="P95"/>
      <c r="Q95"/>
      <c r="R95"/>
      <c r="S95"/>
      <c r="T95"/>
      <c r="U95"/>
      <c r="V95" s="24"/>
      <c r="W95"/>
      <c r="X95"/>
      <c r="Y95"/>
      <c r="Z95"/>
      <c r="AA95"/>
      <c r="AB95"/>
      <c r="AC95"/>
      <c r="AD95"/>
      <c r="AE95"/>
      <c r="AF95"/>
      <c r="AG95"/>
      <c r="AH95"/>
      <c r="AI95"/>
      <c r="AL95"/>
    </row>
    <row r="96" spans="1:38">
      <c r="A96"/>
      <c r="B96"/>
      <c r="C96"/>
      <c r="D96"/>
      <c r="E96"/>
      <c r="F96"/>
      <c r="G96"/>
      <c r="H96"/>
      <c r="I96"/>
      <c r="K96"/>
      <c r="L96"/>
      <c r="M96"/>
      <c r="N96"/>
      <c r="O96"/>
      <c r="P96"/>
      <c r="Q96"/>
      <c r="R96"/>
      <c r="S96"/>
      <c r="T96"/>
      <c r="U96"/>
      <c r="V96" s="24"/>
      <c r="W96"/>
      <c r="X96"/>
      <c r="Y96"/>
      <c r="Z96"/>
      <c r="AA96"/>
      <c r="AB96"/>
      <c r="AC96"/>
      <c r="AD96"/>
      <c r="AE96"/>
      <c r="AF96"/>
      <c r="AG96"/>
      <c r="AH96"/>
      <c r="AI96"/>
      <c r="AL96"/>
    </row>
    <row r="97" spans="1:38">
      <c r="A97"/>
      <c r="B97"/>
      <c r="C97"/>
      <c r="D97"/>
      <c r="E97"/>
      <c r="F97"/>
      <c r="G97"/>
      <c r="H97"/>
      <c r="I97"/>
      <c r="K97"/>
      <c r="L97"/>
      <c r="M97"/>
      <c r="N97"/>
      <c r="O97"/>
      <c r="P97"/>
      <c r="Q97"/>
      <c r="R97"/>
      <c r="S97"/>
      <c r="T97"/>
      <c r="U97"/>
      <c r="V97" s="24"/>
      <c r="W97"/>
      <c r="X97"/>
      <c r="Y97"/>
      <c r="Z97"/>
      <c r="AA97"/>
      <c r="AB97"/>
      <c r="AC97"/>
      <c r="AD97"/>
      <c r="AE97"/>
      <c r="AF97"/>
      <c r="AG97"/>
      <c r="AH97"/>
      <c r="AI97"/>
      <c r="AL97"/>
    </row>
    <row r="98" spans="1:38">
      <c r="A98"/>
      <c r="B98"/>
      <c r="C98"/>
      <c r="D98"/>
      <c r="E98"/>
      <c r="F98"/>
      <c r="G98"/>
      <c r="H98"/>
      <c r="I98"/>
      <c r="K98"/>
      <c r="L98"/>
      <c r="M98"/>
      <c r="N98"/>
      <c r="O98"/>
      <c r="P98"/>
      <c r="Q98"/>
      <c r="R98"/>
      <c r="S98"/>
      <c r="T98"/>
      <c r="U98"/>
      <c r="V98" s="24"/>
      <c r="W98"/>
      <c r="X98"/>
      <c r="Y98"/>
      <c r="Z98"/>
      <c r="AA98"/>
      <c r="AB98"/>
      <c r="AC98"/>
      <c r="AD98"/>
      <c r="AE98"/>
      <c r="AF98"/>
      <c r="AG98"/>
      <c r="AH98"/>
      <c r="AI98"/>
      <c r="AL98"/>
    </row>
    <row r="99" spans="1:38">
      <c r="A99"/>
      <c r="B99"/>
      <c r="C99"/>
      <c r="D99"/>
      <c r="E99"/>
      <c r="F99"/>
      <c r="G99"/>
      <c r="H99"/>
      <c r="I99"/>
      <c r="K99"/>
      <c r="L99"/>
      <c r="M99"/>
      <c r="N99"/>
      <c r="O99"/>
      <c r="P99"/>
      <c r="Q99"/>
      <c r="R99"/>
      <c r="S99"/>
      <c r="T99"/>
      <c r="U99"/>
      <c r="V99" s="24"/>
      <c r="W99"/>
      <c r="X99"/>
      <c r="Y99"/>
      <c r="Z99"/>
      <c r="AA99"/>
      <c r="AB99"/>
      <c r="AC99"/>
      <c r="AD99"/>
      <c r="AE99"/>
      <c r="AF99"/>
      <c r="AG99"/>
      <c r="AH99"/>
      <c r="AI99"/>
      <c r="AL99"/>
    </row>
    <row r="100" spans="1:38">
      <c r="A100"/>
      <c r="B100"/>
      <c r="C100"/>
      <c r="D100"/>
      <c r="E100"/>
      <c r="F100"/>
      <c r="G100"/>
      <c r="H100"/>
      <c r="I100"/>
      <c r="K100"/>
      <c r="L100"/>
      <c r="M100"/>
      <c r="N100"/>
      <c r="O100"/>
      <c r="P100"/>
      <c r="Q100"/>
      <c r="R100"/>
      <c r="S100"/>
      <c r="T100"/>
      <c r="U100"/>
      <c r="V100" s="24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L100"/>
    </row>
    <row r="101" spans="1:38">
      <c r="A101"/>
      <c r="B101"/>
      <c r="C101"/>
      <c r="D101"/>
      <c r="E101"/>
      <c r="F101"/>
      <c r="G101"/>
      <c r="H101"/>
      <c r="I101"/>
      <c r="K101"/>
      <c r="L101"/>
      <c r="M101"/>
      <c r="N101"/>
      <c r="O101"/>
      <c r="P101"/>
      <c r="Q101"/>
      <c r="R101"/>
      <c r="S101"/>
      <c r="T101"/>
      <c r="U101"/>
      <c r="V101" s="24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L101"/>
    </row>
    <row r="102" spans="1:38">
      <c r="A102"/>
      <c r="B102"/>
      <c r="C102"/>
      <c r="D102"/>
      <c r="E102"/>
      <c r="F102"/>
      <c r="G102"/>
      <c r="H102"/>
      <c r="I102"/>
      <c r="K102"/>
      <c r="L102"/>
      <c r="M102"/>
      <c r="N102"/>
      <c r="O102"/>
      <c r="P102"/>
      <c r="Q102"/>
      <c r="R102"/>
      <c r="S102"/>
      <c r="T102"/>
      <c r="U102"/>
      <c r="V102" s="24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L102"/>
    </row>
    <row r="103" spans="1:38">
      <c r="A103"/>
      <c r="B103"/>
      <c r="C103"/>
      <c r="D103"/>
      <c r="E103"/>
      <c r="F103"/>
      <c r="G103"/>
      <c r="H103"/>
      <c r="I103"/>
      <c r="K103"/>
      <c r="L103"/>
      <c r="M103"/>
      <c r="N103"/>
      <c r="O103"/>
      <c r="P103"/>
      <c r="Q103"/>
      <c r="R103"/>
      <c r="S103"/>
      <c r="T103"/>
      <c r="U103"/>
      <c r="V103" s="24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L103"/>
    </row>
    <row r="104" spans="1:38" ht="15.75" thickBot="1">
      <c r="S104" s="26"/>
    </row>
    <row r="105" spans="1:38" ht="16.5" thickTop="1" thickBot="1">
      <c r="S105" s="27"/>
    </row>
    <row r="106" spans="1:38" ht="15.75">
      <c r="S106" s="28"/>
    </row>
    <row r="107" spans="1:38">
      <c r="S107"/>
    </row>
  </sheetData>
  <pageMargins left="0.25" right="0.25" top="0.75" bottom="0.75" header="0.3" footer="0.3"/>
  <pageSetup scale="66" fitToWidth="0" fitToHeight="0" orientation="landscape" r:id="rId1"/>
  <rowBreaks count="1" manualBreakCount="1">
    <brk id="58" max="16383" man="1"/>
  </rowBreaks>
  <colBreaks count="3" manualBreakCount="3">
    <brk id="14" max="1048575" man="1"/>
    <brk id="23" max="42" man="1"/>
    <brk id="31" max="42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1"/>
  <sheetViews>
    <sheetView workbookViewId="0"/>
  </sheetViews>
  <sheetFormatPr defaultRowHeight="15"/>
  <cols>
    <col min="1" max="1" width="39.5703125" bestFit="1" customWidth="1"/>
    <col min="2" max="2" width="16.28515625" bestFit="1" customWidth="1"/>
    <col min="12" max="14" width="10.28515625" customWidth="1"/>
  </cols>
  <sheetData>
    <row r="1" spans="1:25">
      <c r="D1" s="306" t="s">
        <v>118</v>
      </c>
      <c r="E1" s="306"/>
      <c r="F1" s="306"/>
      <c r="G1" s="306"/>
      <c r="H1" s="306"/>
      <c r="I1" s="306"/>
      <c r="L1" s="306" t="s">
        <v>129</v>
      </c>
      <c r="M1" s="306"/>
      <c r="N1" s="306"/>
      <c r="O1" s="307"/>
      <c r="Q1" s="306" t="s">
        <v>134</v>
      </c>
      <c r="R1" s="306"/>
      <c r="S1" s="306"/>
      <c r="T1" s="307"/>
      <c r="V1" t="s">
        <v>135</v>
      </c>
      <c r="W1">
        <v>82.78</v>
      </c>
    </row>
    <row r="2" spans="1:25" s="251" customFormat="1">
      <c r="B2" s="252" t="s">
        <v>120</v>
      </c>
      <c r="D2" s="252" t="s">
        <v>125</v>
      </c>
      <c r="E2" s="252" t="s">
        <v>119</v>
      </c>
      <c r="F2" s="252" t="s">
        <v>121</v>
      </c>
      <c r="G2" s="252" t="s">
        <v>122</v>
      </c>
      <c r="H2" s="252" t="s">
        <v>123</v>
      </c>
      <c r="I2" s="252" t="s">
        <v>124</v>
      </c>
      <c r="L2" s="252" t="s">
        <v>126</v>
      </c>
      <c r="M2" s="252" t="s">
        <v>127</v>
      </c>
      <c r="N2" s="252" t="s">
        <v>128</v>
      </c>
      <c r="O2" s="271" t="s">
        <v>136</v>
      </c>
      <c r="Q2" s="253" t="s">
        <v>121</v>
      </c>
      <c r="R2" s="253" t="s">
        <v>122</v>
      </c>
      <c r="S2" s="253" t="s">
        <v>123</v>
      </c>
      <c r="T2" s="253" t="s">
        <v>124</v>
      </c>
      <c r="V2" s="253" t="s">
        <v>121</v>
      </c>
      <c r="W2" s="253" t="s">
        <v>122</v>
      </c>
      <c r="X2" s="253" t="s">
        <v>123</v>
      </c>
      <c r="Y2" s="253" t="s">
        <v>124</v>
      </c>
    </row>
    <row r="3" spans="1:25">
      <c r="A3" t="s">
        <v>41</v>
      </c>
      <c r="B3" s="15">
        <v>45392574</v>
      </c>
      <c r="D3">
        <v>10706.2</v>
      </c>
      <c r="E3">
        <v>10730.9</v>
      </c>
      <c r="F3">
        <v>10795.6</v>
      </c>
      <c r="G3">
        <v>10782</v>
      </c>
      <c r="H3">
        <v>9941.6</v>
      </c>
      <c r="I3">
        <v>8940.2999999999993</v>
      </c>
      <c r="L3" s="254">
        <f>AVERAGE(D3:F3)</f>
        <v>10744.233333333332</v>
      </c>
      <c r="M3" s="254">
        <f>AVERAGE(E3:G3)</f>
        <v>10769.5</v>
      </c>
      <c r="N3" s="254">
        <f>AVERAGE(F3:H3)</f>
        <v>10506.4</v>
      </c>
      <c r="O3" s="254">
        <f>AVERAGE(G3:I3)</f>
        <v>9887.9666666666653</v>
      </c>
      <c r="Q3">
        <v>78.84</v>
      </c>
      <c r="R3">
        <v>78.84</v>
      </c>
      <c r="S3">
        <v>78.84</v>
      </c>
      <c r="T3">
        <v>78.84</v>
      </c>
      <c r="V3">
        <f>$W$1-Q3</f>
        <v>3.9399999999999977</v>
      </c>
      <c r="W3">
        <f t="shared" ref="W3:Y18" si="0">$W$1-R3</f>
        <v>3.9399999999999977</v>
      </c>
      <c r="X3">
        <f t="shared" si="0"/>
        <v>3.9399999999999977</v>
      </c>
      <c r="Y3">
        <f t="shared" si="0"/>
        <v>3.9399999999999977</v>
      </c>
    </row>
    <row r="4" spans="1:25">
      <c r="A4" t="s">
        <v>42</v>
      </c>
      <c r="B4" s="15">
        <v>92145520</v>
      </c>
      <c r="D4">
        <v>29471</v>
      </c>
      <c r="E4">
        <v>28626.3</v>
      </c>
      <c r="F4">
        <v>28334.9</v>
      </c>
      <c r="G4">
        <v>27103.5</v>
      </c>
      <c r="H4">
        <v>24405.4</v>
      </c>
      <c r="I4">
        <v>21862.799999999999</v>
      </c>
      <c r="L4" s="254">
        <f t="shared" ref="L4:L31" si="1">AVERAGE(D4:F4)</f>
        <v>28810.733333333337</v>
      </c>
      <c r="M4" s="254">
        <f t="shared" ref="M4:M31" si="2">AVERAGE(E4:G4)</f>
        <v>28021.566666666666</v>
      </c>
      <c r="N4" s="254">
        <f t="shared" ref="N4:N31" si="3">AVERAGE(F4:H4)</f>
        <v>26614.600000000002</v>
      </c>
      <c r="O4" s="254">
        <f t="shared" ref="O4:O31" si="4">AVERAGE(G4:I4)</f>
        <v>24457.233333333334</v>
      </c>
      <c r="Q4">
        <v>82</v>
      </c>
      <c r="R4">
        <v>82</v>
      </c>
      <c r="S4">
        <v>82</v>
      </c>
      <c r="T4">
        <v>82</v>
      </c>
      <c r="V4">
        <f t="shared" ref="V4:Y30" si="5">$W$1-Q4</f>
        <v>0.78000000000000114</v>
      </c>
      <c r="W4">
        <f t="shared" si="0"/>
        <v>0.78000000000000114</v>
      </c>
      <c r="X4">
        <f t="shared" si="0"/>
        <v>0.78000000000000114</v>
      </c>
      <c r="Y4">
        <f t="shared" si="0"/>
        <v>0.78000000000000114</v>
      </c>
    </row>
    <row r="5" spans="1:25">
      <c r="A5" t="s">
        <v>43</v>
      </c>
      <c r="B5" s="15">
        <v>29284984</v>
      </c>
      <c r="D5">
        <v>5162.1000000000004</v>
      </c>
      <c r="E5">
        <v>5099.6000000000004</v>
      </c>
      <c r="F5">
        <v>5144.8</v>
      </c>
      <c r="G5">
        <v>4976.2</v>
      </c>
      <c r="H5">
        <v>4514.7</v>
      </c>
      <c r="I5">
        <v>4021.1</v>
      </c>
      <c r="L5" s="254">
        <f t="shared" si="1"/>
        <v>5135.5</v>
      </c>
      <c r="M5" s="254">
        <f t="shared" si="2"/>
        <v>5073.5333333333338</v>
      </c>
      <c r="N5" s="254">
        <f t="shared" si="3"/>
        <v>4878.5666666666666</v>
      </c>
      <c r="O5" s="254">
        <f t="shared" si="4"/>
        <v>4504</v>
      </c>
      <c r="Q5">
        <v>79.599999999999994</v>
      </c>
      <c r="R5">
        <v>82.78</v>
      </c>
      <c r="S5">
        <v>82.78</v>
      </c>
      <c r="T5">
        <v>82.78</v>
      </c>
      <c r="V5">
        <f t="shared" si="5"/>
        <v>3.1800000000000068</v>
      </c>
      <c r="W5">
        <f t="shared" si="0"/>
        <v>0</v>
      </c>
      <c r="X5">
        <f t="shared" si="0"/>
        <v>0</v>
      </c>
      <c r="Y5">
        <f t="shared" si="0"/>
        <v>0</v>
      </c>
    </row>
    <row r="6" spans="1:25">
      <c r="A6" t="s">
        <v>44</v>
      </c>
      <c r="B6" s="15">
        <v>12553081</v>
      </c>
      <c r="D6">
        <v>1519.9</v>
      </c>
      <c r="E6">
        <v>1438.5</v>
      </c>
      <c r="F6">
        <v>1474.6</v>
      </c>
      <c r="G6">
        <v>1387</v>
      </c>
      <c r="H6">
        <v>1350.3</v>
      </c>
      <c r="I6">
        <v>1276.4000000000001</v>
      </c>
      <c r="L6" s="254">
        <f t="shared" si="1"/>
        <v>1477.6666666666667</v>
      </c>
      <c r="M6" s="254">
        <f t="shared" si="2"/>
        <v>1433.3666666666668</v>
      </c>
      <c r="N6" s="254">
        <f t="shared" si="3"/>
        <v>1403.9666666666665</v>
      </c>
      <c r="O6" s="254">
        <f t="shared" si="4"/>
        <v>1337.9</v>
      </c>
      <c r="Q6">
        <v>78.84</v>
      </c>
      <c r="R6">
        <v>78.84</v>
      </c>
      <c r="S6">
        <v>78.84</v>
      </c>
      <c r="T6">
        <v>78.84</v>
      </c>
      <c r="V6">
        <f t="shared" si="5"/>
        <v>3.9399999999999977</v>
      </c>
      <c r="W6">
        <f t="shared" si="0"/>
        <v>3.9399999999999977</v>
      </c>
      <c r="X6">
        <f t="shared" si="0"/>
        <v>3.9399999999999977</v>
      </c>
      <c r="Y6">
        <f t="shared" si="0"/>
        <v>3.9399999999999977</v>
      </c>
    </row>
    <row r="7" spans="1:25">
      <c r="A7" t="s">
        <v>45</v>
      </c>
      <c r="B7" s="15">
        <v>52201275</v>
      </c>
      <c r="D7">
        <v>11658</v>
      </c>
      <c r="E7">
        <v>11405.6</v>
      </c>
      <c r="F7">
        <v>11117.7</v>
      </c>
      <c r="G7">
        <v>11043.5</v>
      </c>
      <c r="H7">
        <v>10244.6</v>
      </c>
      <c r="I7">
        <v>9538.7000000000007</v>
      </c>
      <c r="L7" s="254">
        <f t="shared" si="1"/>
        <v>11393.766666666668</v>
      </c>
      <c r="M7" s="254">
        <f t="shared" si="2"/>
        <v>11188.933333333334</v>
      </c>
      <c r="N7" s="254">
        <f t="shared" si="3"/>
        <v>10801.933333333334</v>
      </c>
      <c r="O7" s="254">
        <f t="shared" si="4"/>
        <v>10275.6</v>
      </c>
      <c r="Q7">
        <v>79.22</v>
      </c>
      <c r="R7">
        <v>79.22</v>
      </c>
      <c r="S7">
        <v>79.22</v>
      </c>
      <c r="T7">
        <v>79.22</v>
      </c>
      <c r="V7">
        <f t="shared" si="5"/>
        <v>3.5600000000000023</v>
      </c>
      <c r="W7">
        <f t="shared" si="0"/>
        <v>3.5600000000000023</v>
      </c>
      <c r="X7">
        <f t="shared" si="0"/>
        <v>3.5600000000000023</v>
      </c>
      <c r="Y7">
        <f t="shared" si="0"/>
        <v>3.5600000000000023</v>
      </c>
    </row>
    <row r="8" spans="1:25">
      <c r="A8" t="s">
        <v>46</v>
      </c>
      <c r="B8" s="15">
        <v>36921478</v>
      </c>
      <c r="D8">
        <v>10640.9</v>
      </c>
      <c r="E8">
        <v>11104.3</v>
      </c>
      <c r="F8">
        <v>11115.4</v>
      </c>
      <c r="G8">
        <v>10812.4</v>
      </c>
      <c r="H8">
        <v>9802</v>
      </c>
      <c r="I8">
        <v>9298.5</v>
      </c>
      <c r="L8" s="254">
        <f t="shared" si="1"/>
        <v>10953.533333333333</v>
      </c>
      <c r="M8" s="254">
        <f t="shared" si="2"/>
        <v>11010.699999999999</v>
      </c>
      <c r="N8" s="254">
        <f t="shared" si="3"/>
        <v>10576.6</v>
      </c>
      <c r="O8" s="254">
        <f t="shared" si="4"/>
        <v>9970.9666666666672</v>
      </c>
      <c r="Q8">
        <v>81.209999999999994</v>
      </c>
      <c r="R8">
        <v>81.209999999999994</v>
      </c>
      <c r="S8">
        <v>81.209999999999994</v>
      </c>
      <c r="T8">
        <v>81.209999999999994</v>
      </c>
      <c r="V8">
        <f t="shared" si="5"/>
        <v>1.5700000000000074</v>
      </c>
      <c r="W8">
        <f t="shared" si="0"/>
        <v>1.5700000000000074</v>
      </c>
      <c r="X8">
        <f t="shared" si="0"/>
        <v>1.5700000000000074</v>
      </c>
      <c r="Y8">
        <f t="shared" si="0"/>
        <v>1.5700000000000074</v>
      </c>
    </row>
    <row r="9" spans="1:25">
      <c r="A9" t="s">
        <v>47</v>
      </c>
      <c r="B9" s="15">
        <v>78876686</v>
      </c>
      <c r="D9">
        <v>18908.3</v>
      </c>
      <c r="E9">
        <v>16807.5</v>
      </c>
      <c r="F9">
        <v>16907.900000000001</v>
      </c>
      <c r="G9">
        <v>17156.5</v>
      </c>
      <c r="H9">
        <v>15457.2</v>
      </c>
      <c r="I9">
        <v>14172.4</v>
      </c>
      <c r="L9" s="254">
        <f t="shared" si="1"/>
        <v>17541.233333333334</v>
      </c>
      <c r="M9" s="254">
        <f t="shared" si="2"/>
        <v>16957.3</v>
      </c>
      <c r="N9" s="254">
        <f t="shared" si="3"/>
        <v>16507.2</v>
      </c>
      <c r="O9" s="254">
        <f t="shared" si="4"/>
        <v>15595.366666666667</v>
      </c>
      <c r="Q9">
        <v>82.78</v>
      </c>
      <c r="R9">
        <v>82.78</v>
      </c>
      <c r="S9">
        <v>82.78</v>
      </c>
      <c r="T9">
        <v>82.78</v>
      </c>
      <c r="V9">
        <f t="shared" si="5"/>
        <v>0</v>
      </c>
      <c r="W9">
        <f t="shared" si="0"/>
        <v>0</v>
      </c>
      <c r="X9">
        <f t="shared" si="0"/>
        <v>0</v>
      </c>
      <c r="Y9">
        <f t="shared" si="0"/>
        <v>0</v>
      </c>
    </row>
    <row r="10" spans="1:25">
      <c r="A10" t="s">
        <v>48</v>
      </c>
      <c r="B10" s="15">
        <v>8474857</v>
      </c>
      <c r="D10">
        <v>721.3</v>
      </c>
      <c r="E10">
        <v>714.3</v>
      </c>
      <c r="F10">
        <v>708.1</v>
      </c>
      <c r="G10">
        <v>763.7</v>
      </c>
      <c r="H10">
        <v>789.3</v>
      </c>
      <c r="I10">
        <v>815.1</v>
      </c>
      <c r="L10" s="254">
        <f t="shared" si="1"/>
        <v>714.56666666666661</v>
      </c>
      <c r="M10" s="254">
        <f t="shared" si="2"/>
        <v>728.70000000000016</v>
      </c>
      <c r="N10" s="254">
        <f t="shared" si="3"/>
        <v>753.70000000000016</v>
      </c>
      <c r="O10" s="254">
        <f t="shared" si="4"/>
        <v>789.36666666666667</v>
      </c>
      <c r="Q10">
        <v>82.78</v>
      </c>
      <c r="R10">
        <v>82.78</v>
      </c>
      <c r="S10">
        <v>82.78</v>
      </c>
      <c r="T10">
        <v>82.78</v>
      </c>
      <c r="V10">
        <f t="shared" si="5"/>
        <v>0</v>
      </c>
      <c r="W10">
        <f t="shared" si="0"/>
        <v>0</v>
      </c>
      <c r="X10">
        <f t="shared" si="0"/>
        <v>0</v>
      </c>
      <c r="Y10">
        <f t="shared" si="0"/>
        <v>0</v>
      </c>
    </row>
    <row r="11" spans="1:25">
      <c r="A11" t="s">
        <v>49</v>
      </c>
      <c r="B11" s="15">
        <v>24515548</v>
      </c>
      <c r="D11">
        <v>3675.6</v>
      </c>
      <c r="E11">
        <v>3584.8</v>
      </c>
      <c r="F11">
        <v>3283.7</v>
      </c>
      <c r="G11">
        <v>3188.9</v>
      </c>
      <c r="H11">
        <v>3004.3</v>
      </c>
      <c r="I11">
        <v>3009</v>
      </c>
      <c r="L11" s="254">
        <f t="shared" si="1"/>
        <v>3514.6999999999994</v>
      </c>
      <c r="M11" s="254">
        <f t="shared" si="2"/>
        <v>3352.4666666666667</v>
      </c>
      <c r="N11" s="254">
        <f t="shared" si="3"/>
        <v>3158.9666666666672</v>
      </c>
      <c r="O11" s="254">
        <f t="shared" si="4"/>
        <v>3067.4</v>
      </c>
      <c r="Q11">
        <v>72.92</v>
      </c>
      <c r="R11">
        <v>72.92</v>
      </c>
      <c r="S11">
        <v>72.92</v>
      </c>
      <c r="T11">
        <v>72.92</v>
      </c>
      <c r="V11">
        <f t="shared" si="5"/>
        <v>9.86</v>
      </c>
      <c r="W11">
        <f t="shared" si="0"/>
        <v>9.86</v>
      </c>
      <c r="X11">
        <f t="shared" si="0"/>
        <v>9.86</v>
      </c>
      <c r="Y11">
        <f t="shared" si="0"/>
        <v>9.86</v>
      </c>
    </row>
    <row r="12" spans="1:25">
      <c r="A12" t="s">
        <v>50</v>
      </c>
      <c r="B12" s="15">
        <v>71428565</v>
      </c>
      <c r="D12">
        <v>19621.900000000001</v>
      </c>
      <c r="E12">
        <v>20009.900000000001</v>
      </c>
      <c r="F12">
        <v>20466.3</v>
      </c>
      <c r="G12">
        <v>20701.599999999999</v>
      </c>
      <c r="H12">
        <v>19539.099999999999</v>
      </c>
      <c r="I12">
        <v>18736.5</v>
      </c>
      <c r="L12" s="254">
        <f t="shared" si="1"/>
        <v>20032.7</v>
      </c>
      <c r="M12" s="254">
        <f t="shared" si="2"/>
        <v>20392.599999999999</v>
      </c>
      <c r="N12" s="254">
        <f t="shared" si="3"/>
        <v>20235.666666666664</v>
      </c>
      <c r="O12" s="254">
        <f t="shared" si="4"/>
        <v>19659.066666666666</v>
      </c>
      <c r="Q12">
        <v>80.45</v>
      </c>
      <c r="R12">
        <v>80.45</v>
      </c>
      <c r="S12">
        <v>80.45</v>
      </c>
      <c r="T12">
        <v>80.45</v>
      </c>
      <c r="V12">
        <f t="shared" si="5"/>
        <v>2.3299999999999983</v>
      </c>
      <c r="W12">
        <f t="shared" si="0"/>
        <v>2.3299999999999983</v>
      </c>
      <c r="X12">
        <f t="shared" si="0"/>
        <v>2.3299999999999983</v>
      </c>
      <c r="Y12">
        <f t="shared" si="0"/>
        <v>2.3299999999999983</v>
      </c>
    </row>
    <row r="13" spans="1:25">
      <c r="A13" t="s">
        <v>51</v>
      </c>
      <c r="B13" s="15">
        <v>51422971</v>
      </c>
      <c r="D13">
        <v>13860.7</v>
      </c>
      <c r="E13">
        <v>13317.5</v>
      </c>
      <c r="F13">
        <v>12785.8</v>
      </c>
      <c r="G13">
        <v>12428.4</v>
      </c>
      <c r="H13">
        <v>10859.5</v>
      </c>
      <c r="I13">
        <v>10150</v>
      </c>
      <c r="L13" s="254">
        <f t="shared" si="1"/>
        <v>13321.333333333334</v>
      </c>
      <c r="M13" s="254">
        <f t="shared" si="2"/>
        <v>12843.9</v>
      </c>
      <c r="N13" s="254">
        <f t="shared" si="3"/>
        <v>12024.566666666666</v>
      </c>
      <c r="O13" s="254">
        <f t="shared" si="4"/>
        <v>11145.966666666667</v>
      </c>
      <c r="Q13">
        <v>81.209999999999994</v>
      </c>
      <c r="R13">
        <v>81.209999999999994</v>
      </c>
      <c r="S13">
        <v>81.209999999999994</v>
      </c>
      <c r="T13">
        <v>81.209999999999994</v>
      </c>
      <c r="V13">
        <f t="shared" si="5"/>
        <v>1.5700000000000074</v>
      </c>
      <c r="W13">
        <f t="shared" si="0"/>
        <v>1.5700000000000074</v>
      </c>
      <c r="X13">
        <f t="shared" si="0"/>
        <v>1.5700000000000074</v>
      </c>
      <c r="Y13">
        <f t="shared" si="0"/>
        <v>1.5700000000000074</v>
      </c>
    </row>
    <row r="14" spans="1:25">
      <c r="A14" t="s">
        <v>52</v>
      </c>
      <c r="B14" s="15">
        <v>14740433</v>
      </c>
      <c r="D14">
        <v>2178.1999999999998</v>
      </c>
      <c r="E14">
        <v>2335.6</v>
      </c>
      <c r="F14">
        <v>2414.6999999999998</v>
      </c>
      <c r="G14">
        <v>2394.6999999999998</v>
      </c>
      <c r="H14">
        <v>2182.3000000000002</v>
      </c>
      <c r="I14">
        <v>1993.2</v>
      </c>
      <c r="L14" s="254">
        <f t="shared" si="1"/>
        <v>2309.4999999999995</v>
      </c>
      <c r="M14" s="254">
        <f t="shared" si="2"/>
        <v>2381.6666666666665</v>
      </c>
      <c r="N14" s="254">
        <f t="shared" si="3"/>
        <v>2330.5666666666666</v>
      </c>
      <c r="O14" s="254">
        <f t="shared" si="4"/>
        <v>2190.0666666666666</v>
      </c>
      <c r="Q14">
        <v>78.94</v>
      </c>
      <c r="R14">
        <v>78.94</v>
      </c>
      <c r="S14">
        <v>78.94</v>
      </c>
      <c r="T14">
        <v>78.94</v>
      </c>
      <c r="V14">
        <f t="shared" si="5"/>
        <v>3.8400000000000034</v>
      </c>
      <c r="W14">
        <f t="shared" si="0"/>
        <v>3.8400000000000034</v>
      </c>
      <c r="X14">
        <f t="shared" si="0"/>
        <v>3.8400000000000034</v>
      </c>
      <c r="Y14">
        <f t="shared" si="0"/>
        <v>3.8400000000000034</v>
      </c>
    </row>
    <row r="15" spans="1:25">
      <c r="A15" t="s">
        <v>53</v>
      </c>
      <c r="B15" s="15">
        <v>15389255</v>
      </c>
      <c r="D15">
        <v>2970.9</v>
      </c>
      <c r="E15">
        <v>3110.9</v>
      </c>
      <c r="F15">
        <v>3249.9</v>
      </c>
      <c r="G15">
        <v>3314.9</v>
      </c>
      <c r="H15">
        <v>3189</v>
      </c>
      <c r="I15">
        <v>2834.2</v>
      </c>
      <c r="L15" s="254">
        <f t="shared" si="1"/>
        <v>3110.5666666666671</v>
      </c>
      <c r="M15" s="254">
        <f t="shared" si="2"/>
        <v>3225.2333333333336</v>
      </c>
      <c r="N15" s="254">
        <f t="shared" si="3"/>
        <v>3251.2666666666664</v>
      </c>
      <c r="O15" s="254">
        <f t="shared" si="4"/>
        <v>3112.6999999999994</v>
      </c>
      <c r="Q15">
        <v>81.2</v>
      </c>
      <c r="R15">
        <v>81.2</v>
      </c>
      <c r="S15">
        <v>81.2</v>
      </c>
      <c r="T15">
        <v>81.2</v>
      </c>
      <c r="V15">
        <f t="shared" si="5"/>
        <v>1.5799999999999983</v>
      </c>
      <c r="W15">
        <f t="shared" si="0"/>
        <v>1.5799999999999983</v>
      </c>
      <c r="X15">
        <f t="shared" si="0"/>
        <v>1.5799999999999983</v>
      </c>
      <c r="Y15">
        <f t="shared" si="0"/>
        <v>1.5799999999999983</v>
      </c>
    </row>
    <row r="16" spans="1:25">
      <c r="A16" t="s">
        <v>54</v>
      </c>
      <c r="B16" s="15">
        <v>26014659</v>
      </c>
      <c r="D16">
        <v>7069.5</v>
      </c>
      <c r="E16">
        <v>6900.6</v>
      </c>
      <c r="F16">
        <v>6683.8</v>
      </c>
      <c r="G16">
        <v>6661.4</v>
      </c>
      <c r="H16">
        <v>6426.9</v>
      </c>
      <c r="I16">
        <v>5844.3</v>
      </c>
      <c r="L16" s="254">
        <f t="shared" si="1"/>
        <v>6884.6333333333341</v>
      </c>
      <c r="M16" s="254">
        <f t="shared" si="2"/>
        <v>6748.6000000000013</v>
      </c>
      <c r="N16" s="254">
        <f t="shared" si="3"/>
        <v>6590.7</v>
      </c>
      <c r="O16" s="254">
        <f t="shared" si="4"/>
        <v>6310.8666666666659</v>
      </c>
      <c r="Q16">
        <v>78.84</v>
      </c>
      <c r="R16">
        <v>78.84</v>
      </c>
      <c r="S16">
        <v>78.84</v>
      </c>
      <c r="T16">
        <v>78.84</v>
      </c>
      <c r="V16">
        <f t="shared" si="5"/>
        <v>3.9399999999999977</v>
      </c>
      <c r="W16">
        <f t="shared" si="0"/>
        <v>3.9399999999999977</v>
      </c>
      <c r="X16">
        <f t="shared" si="0"/>
        <v>3.9399999999999977</v>
      </c>
      <c r="Y16">
        <f t="shared" si="0"/>
        <v>3.9399999999999977</v>
      </c>
    </row>
    <row r="17" spans="1:25">
      <c r="A17" t="s">
        <v>55</v>
      </c>
      <c r="B17" s="15">
        <v>178905947</v>
      </c>
      <c r="D17">
        <v>47129.8</v>
      </c>
      <c r="E17">
        <v>48188.2</v>
      </c>
      <c r="F17">
        <v>47485.9</v>
      </c>
      <c r="G17">
        <v>45392.6</v>
      </c>
      <c r="H17">
        <v>41112.6</v>
      </c>
      <c r="I17">
        <v>40272.800000000003</v>
      </c>
      <c r="L17" s="254">
        <f t="shared" si="1"/>
        <v>47601.299999999996</v>
      </c>
      <c r="M17" s="254">
        <f t="shared" si="2"/>
        <v>47022.233333333337</v>
      </c>
      <c r="N17" s="254">
        <f t="shared" si="3"/>
        <v>44663.700000000004</v>
      </c>
      <c r="O17" s="254">
        <f t="shared" si="4"/>
        <v>42259.333333333336</v>
      </c>
      <c r="Q17">
        <v>82.78</v>
      </c>
      <c r="R17">
        <v>82.78</v>
      </c>
      <c r="S17">
        <v>82.78</v>
      </c>
      <c r="T17">
        <v>82.78</v>
      </c>
      <c r="V17">
        <f t="shared" si="5"/>
        <v>0</v>
      </c>
      <c r="W17">
        <f t="shared" si="0"/>
        <v>0</v>
      </c>
      <c r="X17">
        <f t="shared" si="0"/>
        <v>0</v>
      </c>
      <c r="Y17">
        <f t="shared" si="0"/>
        <v>0</v>
      </c>
    </row>
    <row r="18" spans="1:25">
      <c r="A18" t="s">
        <v>56</v>
      </c>
      <c r="B18" s="15">
        <v>8181615</v>
      </c>
      <c r="D18">
        <v>836.6</v>
      </c>
      <c r="E18">
        <v>865.5</v>
      </c>
      <c r="F18">
        <v>846.4</v>
      </c>
      <c r="G18">
        <v>839.9</v>
      </c>
      <c r="H18">
        <v>774.5</v>
      </c>
      <c r="I18">
        <v>804.9</v>
      </c>
      <c r="L18" s="254">
        <f t="shared" si="1"/>
        <v>849.5</v>
      </c>
      <c r="M18" s="254">
        <f t="shared" si="2"/>
        <v>850.6</v>
      </c>
      <c r="N18" s="254">
        <f t="shared" si="3"/>
        <v>820.26666666666677</v>
      </c>
      <c r="O18" s="254">
        <f t="shared" si="4"/>
        <v>806.43333333333339</v>
      </c>
      <c r="Q18">
        <v>76</v>
      </c>
      <c r="R18">
        <v>76</v>
      </c>
      <c r="S18">
        <v>76</v>
      </c>
      <c r="T18">
        <v>76</v>
      </c>
      <c r="V18">
        <f t="shared" si="5"/>
        <v>6.7800000000000011</v>
      </c>
      <c r="W18">
        <f t="shared" si="0"/>
        <v>6.7800000000000011</v>
      </c>
      <c r="X18">
        <f t="shared" si="0"/>
        <v>6.7800000000000011</v>
      </c>
      <c r="Y18">
        <f t="shared" si="0"/>
        <v>6.7800000000000011</v>
      </c>
    </row>
    <row r="19" spans="1:25">
      <c r="A19" t="s">
        <v>57</v>
      </c>
      <c r="B19" s="15">
        <v>20525089</v>
      </c>
      <c r="D19">
        <v>3978.1</v>
      </c>
      <c r="E19">
        <v>3888.6</v>
      </c>
      <c r="F19">
        <v>3828.6</v>
      </c>
      <c r="G19">
        <v>3798.7</v>
      </c>
      <c r="H19">
        <v>3413.8</v>
      </c>
      <c r="I19">
        <v>3051.9</v>
      </c>
      <c r="L19" s="254">
        <f t="shared" si="1"/>
        <v>3898.4333333333329</v>
      </c>
      <c r="M19" s="254">
        <f t="shared" si="2"/>
        <v>3838.6333333333332</v>
      </c>
      <c r="N19" s="254">
        <f t="shared" si="3"/>
        <v>3680.3666666666663</v>
      </c>
      <c r="O19" s="254">
        <f t="shared" si="4"/>
        <v>3421.4666666666667</v>
      </c>
      <c r="Q19">
        <v>82.77</v>
      </c>
      <c r="R19">
        <v>82.77</v>
      </c>
      <c r="S19">
        <v>82.77</v>
      </c>
      <c r="T19">
        <v>82.77</v>
      </c>
      <c r="V19">
        <f t="shared" si="5"/>
        <v>1.0000000000005116E-2</v>
      </c>
      <c r="W19">
        <f t="shared" si="5"/>
        <v>1.0000000000005116E-2</v>
      </c>
      <c r="X19">
        <f t="shared" si="5"/>
        <v>1.0000000000005116E-2</v>
      </c>
      <c r="Y19">
        <f t="shared" si="5"/>
        <v>1.0000000000005116E-2</v>
      </c>
    </row>
    <row r="20" spans="1:25">
      <c r="A20" t="s">
        <v>58</v>
      </c>
      <c r="B20" s="15">
        <v>67966511</v>
      </c>
      <c r="D20">
        <v>20537.099999999999</v>
      </c>
      <c r="E20">
        <v>21117.1</v>
      </c>
      <c r="F20">
        <v>21130.6</v>
      </c>
      <c r="G20">
        <v>20702.8</v>
      </c>
      <c r="H20">
        <v>18846.8</v>
      </c>
      <c r="I20">
        <v>16208.1</v>
      </c>
      <c r="L20" s="254">
        <f t="shared" si="1"/>
        <v>20928.266666666666</v>
      </c>
      <c r="M20" s="254">
        <f t="shared" si="2"/>
        <v>20983.5</v>
      </c>
      <c r="N20" s="254">
        <f t="shared" si="3"/>
        <v>20226.733333333334</v>
      </c>
      <c r="O20" s="254">
        <f t="shared" si="4"/>
        <v>18585.899999999998</v>
      </c>
      <c r="Q20">
        <v>76.92</v>
      </c>
      <c r="R20">
        <v>76.92</v>
      </c>
      <c r="S20">
        <v>76.92</v>
      </c>
      <c r="T20">
        <v>76.92</v>
      </c>
      <c r="V20">
        <f t="shared" si="5"/>
        <v>5.8599999999999994</v>
      </c>
      <c r="W20">
        <f t="shared" si="5"/>
        <v>5.8599999999999994</v>
      </c>
      <c r="X20">
        <f t="shared" si="5"/>
        <v>5.8599999999999994</v>
      </c>
      <c r="Y20">
        <f t="shared" si="5"/>
        <v>5.8599999999999994</v>
      </c>
    </row>
    <row r="21" spans="1:25">
      <c r="A21" t="s">
        <v>59</v>
      </c>
      <c r="B21" s="15">
        <v>37173371</v>
      </c>
      <c r="D21">
        <v>7726.3</v>
      </c>
      <c r="E21">
        <v>7654.4</v>
      </c>
      <c r="F21">
        <v>7579.6</v>
      </c>
      <c r="G21">
        <v>7675.6</v>
      </c>
      <c r="H21">
        <v>6911</v>
      </c>
      <c r="I21">
        <v>6073.3</v>
      </c>
      <c r="L21" s="254">
        <f t="shared" si="1"/>
        <v>7653.4333333333343</v>
      </c>
      <c r="M21" s="254">
        <f t="shared" si="2"/>
        <v>7636.5333333333328</v>
      </c>
      <c r="N21" s="254">
        <f t="shared" si="3"/>
        <v>7388.7333333333336</v>
      </c>
      <c r="O21" s="254">
        <f t="shared" si="4"/>
        <v>6886.6333333333341</v>
      </c>
      <c r="Q21">
        <v>76.569999999999993</v>
      </c>
      <c r="R21">
        <v>76.569999999999993</v>
      </c>
      <c r="S21">
        <v>76.569999999999993</v>
      </c>
      <c r="T21">
        <v>76.569999999999993</v>
      </c>
      <c r="V21">
        <f t="shared" si="5"/>
        <v>6.210000000000008</v>
      </c>
      <c r="W21">
        <f t="shared" si="5"/>
        <v>6.210000000000008</v>
      </c>
      <c r="X21">
        <f t="shared" si="5"/>
        <v>6.210000000000008</v>
      </c>
      <c r="Y21">
        <f t="shared" si="5"/>
        <v>6.210000000000008</v>
      </c>
    </row>
    <row r="22" spans="1:25">
      <c r="A22" t="s">
        <v>60</v>
      </c>
      <c r="B22" s="15">
        <v>38209127</v>
      </c>
      <c r="D22">
        <v>7108.3</v>
      </c>
      <c r="E22">
        <v>7220.2</v>
      </c>
      <c r="F22">
        <v>7258</v>
      </c>
      <c r="G22">
        <v>7061</v>
      </c>
      <c r="H22">
        <v>6299.3</v>
      </c>
      <c r="I22">
        <v>5983.3</v>
      </c>
      <c r="L22" s="254">
        <f t="shared" si="1"/>
        <v>7195.5</v>
      </c>
      <c r="M22" s="254">
        <f t="shared" si="2"/>
        <v>7179.7333333333336</v>
      </c>
      <c r="N22" s="254">
        <f t="shared" si="3"/>
        <v>6872.7666666666664</v>
      </c>
      <c r="O22" s="254">
        <f t="shared" si="4"/>
        <v>6447.8666666666659</v>
      </c>
      <c r="Q22">
        <v>79.2</v>
      </c>
      <c r="R22">
        <v>79.2</v>
      </c>
      <c r="S22">
        <v>79.2</v>
      </c>
      <c r="T22">
        <v>79.2</v>
      </c>
      <c r="V22">
        <f t="shared" si="5"/>
        <v>3.5799999999999983</v>
      </c>
      <c r="W22">
        <f t="shared" si="5"/>
        <v>3.5799999999999983</v>
      </c>
      <c r="X22">
        <f t="shared" si="5"/>
        <v>3.5799999999999983</v>
      </c>
      <c r="Y22">
        <f t="shared" si="5"/>
        <v>3.5799999999999983</v>
      </c>
    </row>
    <row r="23" spans="1:25">
      <c r="A23" t="s">
        <v>61</v>
      </c>
      <c r="B23" s="15">
        <v>38667092</v>
      </c>
      <c r="D23">
        <v>6582</v>
      </c>
      <c r="E23">
        <v>6533</v>
      </c>
      <c r="F23">
        <v>6605.4</v>
      </c>
      <c r="G23">
        <v>6654.8</v>
      </c>
      <c r="H23">
        <v>6081.7</v>
      </c>
      <c r="I23">
        <v>5473.6</v>
      </c>
      <c r="L23" s="254">
        <f t="shared" si="1"/>
        <v>6573.4666666666672</v>
      </c>
      <c r="M23" s="254">
        <f t="shared" si="2"/>
        <v>6597.7333333333336</v>
      </c>
      <c r="N23" s="254">
        <f t="shared" si="3"/>
        <v>6447.3</v>
      </c>
      <c r="O23" s="254">
        <f t="shared" si="4"/>
        <v>6070.0333333333328</v>
      </c>
      <c r="Q23">
        <v>82.78</v>
      </c>
      <c r="R23">
        <v>82.78</v>
      </c>
      <c r="S23">
        <v>82.78</v>
      </c>
      <c r="T23">
        <v>82.78</v>
      </c>
      <c r="V23">
        <f t="shared" si="5"/>
        <v>0</v>
      </c>
      <c r="W23">
        <f t="shared" si="5"/>
        <v>0</v>
      </c>
      <c r="X23">
        <f t="shared" si="5"/>
        <v>0</v>
      </c>
      <c r="Y23">
        <f t="shared" si="5"/>
        <v>0</v>
      </c>
    </row>
    <row r="24" spans="1:25">
      <c r="A24" t="s">
        <v>62</v>
      </c>
      <c r="B24" s="15">
        <v>25013520</v>
      </c>
      <c r="D24">
        <v>4424.8999999999996</v>
      </c>
      <c r="E24">
        <v>4535.3999999999996</v>
      </c>
      <c r="F24">
        <v>4589.1000000000004</v>
      </c>
      <c r="G24">
        <v>4657.3999999999996</v>
      </c>
      <c r="H24">
        <v>4395.6000000000004</v>
      </c>
      <c r="I24">
        <v>4040.3</v>
      </c>
      <c r="L24" s="254">
        <f t="shared" si="1"/>
        <v>4516.4666666666662</v>
      </c>
      <c r="M24" s="254">
        <f t="shared" si="2"/>
        <v>4593.9666666666662</v>
      </c>
      <c r="N24" s="254">
        <f t="shared" si="3"/>
        <v>4547.3666666666668</v>
      </c>
      <c r="O24" s="254">
        <f t="shared" si="4"/>
        <v>4364.4333333333334</v>
      </c>
      <c r="Q24">
        <v>78.84</v>
      </c>
      <c r="R24">
        <v>78.84</v>
      </c>
      <c r="S24">
        <v>78.84</v>
      </c>
      <c r="T24">
        <v>78.84</v>
      </c>
      <c r="V24">
        <f t="shared" si="5"/>
        <v>3.9399999999999977</v>
      </c>
      <c r="W24">
        <f t="shared" si="5"/>
        <v>3.9399999999999977</v>
      </c>
      <c r="X24">
        <f t="shared" si="5"/>
        <v>3.9399999999999977</v>
      </c>
      <c r="Y24">
        <f t="shared" si="5"/>
        <v>3.9399999999999977</v>
      </c>
    </row>
    <row r="25" spans="1:25">
      <c r="A25" t="s">
        <v>63</v>
      </c>
      <c r="B25" s="15">
        <v>78136883</v>
      </c>
      <c r="D25">
        <v>18998.8</v>
      </c>
      <c r="E25">
        <v>18568</v>
      </c>
      <c r="F25">
        <v>18601.099999999999</v>
      </c>
      <c r="G25">
        <v>18290.2</v>
      </c>
      <c r="H25">
        <v>16836.400000000001</v>
      </c>
      <c r="I25">
        <v>15311.3</v>
      </c>
      <c r="L25" s="254">
        <f t="shared" si="1"/>
        <v>18722.633333333335</v>
      </c>
      <c r="M25" s="254">
        <f t="shared" si="2"/>
        <v>18486.433333333334</v>
      </c>
      <c r="N25" s="254">
        <f t="shared" si="3"/>
        <v>17909.233333333334</v>
      </c>
      <c r="O25" s="254">
        <f t="shared" si="4"/>
        <v>16812.633333333335</v>
      </c>
      <c r="Q25">
        <v>80.94</v>
      </c>
      <c r="R25">
        <v>80.94</v>
      </c>
      <c r="S25">
        <v>80.94</v>
      </c>
      <c r="T25">
        <v>80.94</v>
      </c>
      <c r="V25">
        <f t="shared" si="5"/>
        <v>1.8400000000000034</v>
      </c>
      <c r="W25">
        <f t="shared" si="5"/>
        <v>1.8400000000000034</v>
      </c>
      <c r="X25">
        <f t="shared" si="5"/>
        <v>1.8400000000000034</v>
      </c>
      <c r="Y25">
        <f t="shared" si="5"/>
        <v>1.8400000000000034</v>
      </c>
    </row>
    <row r="26" spans="1:25">
      <c r="A26" t="s">
        <v>64</v>
      </c>
      <c r="B26" s="15">
        <v>44452602</v>
      </c>
      <c r="D26">
        <v>11394.5</v>
      </c>
      <c r="E26">
        <v>11246.3</v>
      </c>
      <c r="F26">
        <v>11084.3</v>
      </c>
      <c r="G26">
        <v>10963.2</v>
      </c>
      <c r="H26">
        <v>9878.7999999999993</v>
      </c>
      <c r="I26">
        <v>9551.9</v>
      </c>
      <c r="L26" s="254">
        <f t="shared" si="1"/>
        <v>11241.699999999999</v>
      </c>
      <c r="M26" s="254">
        <f t="shared" si="2"/>
        <v>11097.933333333334</v>
      </c>
      <c r="N26" s="254">
        <f t="shared" si="3"/>
        <v>10642.1</v>
      </c>
      <c r="O26" s="254">
        <f t="shared" si="4"/>
        <v>10131.300000000001</v>
      </c>
      <c r="Q26">
        <v>77.98</v>
      </c>
      <c r="R26">
        <v>77.98</v>
      </c>
      <c r="S26">
        <v>77.98</v>
      </c>
      <c r="T26">
        <v>77.98</v>
      </c>
      <c r="V26">
        <f t="shared" si="5"/>
        <v>4.7999999999999972</v>
      </c>
      <c r="W26">
        <f t="shared" si="5"/>
        <v>4.7999999999999972</v>
      </c>
      <c r="X26">
        <f t="shared" si="5"/>
        <v>4.7999999999999972</v>
      </c>
      <c r="Y26">
        <f t="shared" si="5"/>
        <v>4.7999999999999972</v>
      </c>
    </row>
    <row r="27" spans="1:25">
      <c r="A27" t="s">
        <v>65</v>
      </c>
      <c r="B27" s="15">
        <v>46570934</v>
      </c>
      <c r="D27">
        <v>12635.9</v>
      </c>
      <c r="E27">
        <v>12649.8</v>
      </c>
      <c r="F27">
        <v>12858.1</v>
      </c>
      <c r="G27">
        <v>12913.1</v>
      </c>
      <c r="H27">
        <v>12083.1</v>
      </c>
      <c r="I27">
        <v>10892.9</v>
      </c>
      <c r="L27" s="254">
        <f t="shared" si="1"/>
        <v>12714.599999999999</v>
      </c>
      <c r="M27" s="254">
        <f t="shared" si="2"/>
        <v>12807</v>
      </c>
      <c r="N27" s="254">
        <f t="shared" si="3"/>
        <v>12618.1</v>
      </c>
      <c r="O27" s="254">
        <f t="shared" si="4"/>
        <v>11963.033333333333</v>
      </c>
      <c r="Q27">
        <v>79.78</v>
      </c>
      <c r="R27">
        <v>79.78</v>
      </c>
      <c r="S27">
        <v>79.78</v>
      </c>
      <c r="T27">
        <v>79.78</v>
      </c>
      <c r="V27">
        <f t="shared" si="5"/>
        <v>3</v>
      </c>
      <c r="W27">
        <f t="shared" si="5"/>
        <v>3</v>
      </c>
      <c r="X27">
        <f t="shared" si="5"/>
        <v>3</v>
      </c>
      <c r="Y27">
        <f t="shared" si="5"/>
        <v>3</v>
      </c>
    </row>
    <row r="28" spans="1:25">
      <c r="A28" t="s">
        <v>66</v>
      </c>
      <c r="B28" s="15">
        <v>20236789</v>
      </c>
      <c r="D28">
        <v>2243.9</v>
      </c>
      <c r="E28">
        <v>2362.3000000000002</v>
      </c>
      <c r="F28">
        <v>2371.3000000000002</v>
      </c>
      <c r="G28">
        <v>2381.6</v>
      </c>
      <c r="H28">
        <v>2321.6999999999998</v>
      </c>
      <c r="I28">
        <v>2284.9</v>
      </c>
      <c r="L28" s="254">
        <f t="shared" si="1"/>
        <v>2325.8333333333335</v>
      </c>
      <c r="M28" s="254">
        <f t="shared" si="2"/>
        <v>2371.7333333333336</v>
      </c>
      <c r="N28" s="254">
        <f t="shared" si="3"/>
        <v>2358.1999999999998</v>
      </c>
      <c r="O28" s="254">
        <f t="shared" si="4"/>
        <v>2329.3999999999996</v>
      </c>
      <c r="Q28">
        <v>79.180000000000007</v>
      </c>
      <c r="R28">
        <v>79.180000000000007</v>
      </c>
      <c r="S28">
        <v>79.180000000000007</v>
      </c>
      <c r="T28">
        <v>79.180000000000007</v>
      </c>
      <c r="V28">
        <f t="shared" si="5"/>
        <v>3.5999999999999943</v>
      </c>
      <c r="W28">
        <f t="shared" si="5"/>
        <v>3.5999999999999943</v>
      </c>
      <c r="X28">
        <f t="shared" si="5"/>
        <v>3.5999999999999943</v>
      </c>
      <c r="Y28">
        <f t="shared" si="5"/>
        <v>3.5999999999999943</v>
      </c>
    </row>
    <row r="29" spans="1:25">
      <c r="A29" t="s">
        <v>67</v>
      </c>
      <c r="B29" s="15">
        <v>34795994</v>
      </c>
      <c r="D29">
        <v>9126.6</v>
      </c>
      <c r="E29">
        <v>9200.2000000000007</v>
      </c>
      <c r="F29">
        <v>9078.6</v>
      </c>
      <c r="G29">
        <v>8953.9</v>
      </c>
      <c r="H29">
        <v>8596.4</v>
      </c>
      <c r="I29">
        <v>9043.7000000000007</v>
      </c>
      <c r="L29" s="254">
        <f t="shared" si="1"/>
        <v>9135.1333333333332</v>
      </c>
      <c r="M29" s="254">
        <f t="shared" si="2"/>
        <v>9077.5666666666675</v>
      </c>
      <c r="N29" s="254">
        <f t="shared" si="3"/>
        <v>8876.3000000000011</v>
      </c>
      <c r="O29" s="254">
        <f t="shared" si="4"/>
        <v>8864.6666666666661</v>
      </c>
      <c r="Q29">
        <v>76.8</v>
      </c>
      <c r="R29">
        <v>76.8</v>
      </c>
      <c r="S29">
        <v>76.8</v>
      </c>
      <c r="T29">
        <v>76.8</v>
      </c>
      <c r="V29">
        <f t="shared" si="5"/>
        <v>5.980000000000004</v>
      </c>
      <c r="W29">
        <f t="shared" si="5"/>
        <v>5.980000000000004</v>
      </c>
      <c r="X29">
        <f t="shared" si="5"/>
        <v>5.980000000000004</v>
      </c>
      <c r="Y29">
        <f t="shared" si="5"/>
        <v>5.980000000000004</v>
      </c>
    </row>
    <row r="30" spans="1:25">
      <c r="A30" t="s">
        <v>68</v>
      </c>
      <c r="B30" s="15">
        <v>95201363</v>
      </c>
      <c r="D30">
        <v>30012.400000000001</v>
      </c>
      <c r="E30">
        <v>30827.200000000001</v>
      </c>
      <c r="F30">
        <v>32502.2</v>
      </c>
      <c r="G30">
        <v>33276.400000000001</v>
      </c>
      <c r="H30">
        <v>34235.1</v>
      </c>
      <c r="I30">
        <v>30430.400000000001</v>
      </c>
      <c r="L30" s="254">
        <f t="shared" si="1"/>
        <v>31113.933333333334</v>
      </c>
      <c r="M30" s="254">
        <f t="shared" si="2"/>
        <v>32201.933333333334</v>
      </c>
      <c r="N30" s="254">
        <f t="shared" si="3"/>
        <v>33337.9</v>
      </c>
      <c r="O30" s="254">
        <f t="shared" si="4"/>
        <v>32647.3</v>
      </c>
      <c r="Q30">
        <v>82.66</v>
      </c>
      <c r="R30">
        <v>82.66</v>
      </c>
      <c r="S30">
        <v>82.66</v>
      </c>
      <c r="T30">
        <v>82.66</v>
      </c>
      <c r="V30">
        <f t="shared" si="5"/>
        <v>0.12000000000000455</v>
      </c>
      <c r="W30">
        <f t="shared" si="5"/>
        <v>0.12000000000000455</v>
      </c>
      <c r="X30">
        <f t="shared" si="5"/>
        <v>0.12000000000000455</v>
      </c>
      <c r="Y30">
        <f t="shared" si="5"/>
        <v>0.12000000000000455</v>
      </c>
    </row>
    <row r="31" spans="1:25">
      <c r="D31" s="250">
        <f>SUM(D3:D30)</f>
        <v>320899.7</v>
      </c>
      <c r="E31" s="250">
        <f>SUM(E3:E30)</f>
        <v>320042.5</v>
      </c>
      <c r="F31" s="250">
        <f>SUM(F3:F30)</f>
        <v>320302.39999999997</v>
      </c>
      <c r="G31" s="250">
        <f t="shared" ref="G31:I31" si="6">SUM(G3:G30)</f>
        <v>316275.90000000002</v>
      </c>
      <c r="H31" s="250">
        <f t="shared" si="6"/>
        <v>293492.99999999994</v>
      </c>
      <c r="I31" s="250">
        <f t="shared" si="6"/>
        <v>271915.79999999993</v>
      </c>
      <c r="L31" s="254">
        <f t="shared" si="1"/>
        <v>320414.86666666664</v>
      </c>
      <c r="M31" s="254">
        <f t="shared" si="2"/>
        <v>318873.59999999998</v>
      </c>
      <c r="N31" s="254">
        <f t="shared" si="3"/>
        <v>310023.76666666666</v>
      </c>
      <c r="O31" s="254">
        <f t="shared" si="4"/>
        <v>293894.89999999997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Summary</vt:lpstr>
      <vt:lpstr>PROPOSED MODEL V1</vt:lpstr>
      <vt:lpstr>Data</vt:lpstr>
      <vt:lpstr>'PROPOSED MODEL V1'!Print_Area</vt:lpstr>
    </vt:vector>
  </TitlesOfParts>
  <Company>Broward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Caleb Cornelius</dc:creator>
  <cp:lastModifiedBy>Sisley, Dottie</cp:lastModifiedBy>
  <cp:lastPrinted>2022-05-18T02:49:13Z</cp:lastPrinted>
  <dcterms:created xsi:type="dcterms:W3CDTF">2022-05-13T17:47:18Z</dcterms:created>
  <dcterms:modified xsi:type="dcterms:W3CDTF">2022-07-26T14:26:01Z</dcterms:modified>
</cp:coreProperties>
</file>