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Volumes/Backup Plus/Website/DOE Website/Files/To Do/Pipeline 8:30/"/>
    </mc:Choice>
  </mc:AlternateContent>
  <xr:revisionPtr revIDLastSave="0" documentId="13_ncr:1_{A9F54F1F-E274-D143-A193-674BD2678B16}" xr6:coauthVersionLast="47" xr6:coauthVersionMax="47" xr10:uidLastSave="{00000000-0000-0000-0000-000000000000}"/>
  <bookViews>
    <workbookView xWindow="0" yWindow="500" windowWidth="28800" windowHeight="18820" activeTab="7" xr2:uid="{00000000-000D-0000-FFFF-FFFF00000000}"/>
  </bookViews>
  <sheets>
    <sheet name="FCS (2)" sheetId="3" state="hidden" r:id="rId1"/>
    <sheet name="WF-Cert." sheetId="4" state="hidden" r:id="rId2"/>
    <sheet name="Table 1 - By Institution" sheetId="10" r:id="rId3"/>
    <sheet name="Inst. w Programs" sheetId="5" state="hidden" r:id="rId4"/>
    <sheet name="Program Status" sheetId="6" state="hidden" r:id="rId5"/>
    <sheet name="2020 Lic. Passage #" sheetId="9" state="hidden" r:id="rId6"/>
    <sheet name="2020 Lic. Passage %" sheetId="7" state="hidden" r:id="rId7"/>
    <sheet name="Table 2 - By District" sheetId="11" r:id="rId8"/>
  </sheets>
  <definedNames>
    <definedName name="_2020_21_Certificates_Awarded1">'Table 1 - By Institution'!$D$9</definedName>
    <definedName name="_8000000">'Table 1 - By Institution'!$B$9</definedName>
    <definedName name="_Number">'Table 2 - By District'!$A$5</definedName>
    <definedName name="Base">'Table 2 - By District'!$C$5</definedName>
    <definedName name="BASE__40">'Table 1 - By Institution'!$B$7</definedName>
    <definedName name="Certificate__Excellence_Funds">'Table 2 - By District'!$G$5</definedName>
    <definedName name="Certificate__Licensure_Rate_Funds">'Table 2 - By District'!$E$5</definedName>
    <definedName name="Certificate_Excellence__15">'Table 1 - By Institution'!$J$7</definedName>
    <definedName name="Certificate_Excellence_Funds">'Table 1 - By Institution'!$L$9</definedName>
    <definedName name="Certificate_in_Nursing_Enrollment">'Table 1 - By Institution'!$A$5</definedName>
    <definedName name="Certificate_Licensure_Rate_Funds">'Table 1 - By Institution'!$H$9</definedName>
    <definedName name="Certificate_Performance__45">'Table 1 - By Institution'!$D$7</definedName>
    <definedName name="Certificate_Total">'Table 1 - By Institution'!$M$9</definedName>
    <definedName name="Certificate_Total__sum_of_4_and_5">'Table 2 - By District'!$H$5</definedName>
    <definedName name="Certificates_Weighted_By_Licensure_Passage_Rate">'Table 1 - By Institution'!$F$9</definedName>
    <definedName name="District">'Table 2 - By District'!$B$5</definedName>
    <definedName name="Institution">'Table 1 - By Institution'!$A$9</definedName>
    <definedName name="Licensed_Practical_Nursing__LPN">'Table 1 - By Institution'!$D$6</definedName>
    <definedName name="Licensure___Passage_Rate2">'Table 1 - By Institution'!$E$9</definedName>
    <definedName name="Minimum_Funding_Level">'Table 1 - By Institution'!$B$6</definedName>
    <definedName name="Of_Total">'Table 1 - By Institution'!$K$9</definedName>
    <definedName name="Points_Over_National_Avg.__83.08__2">'Table 1 - By Institution'!$J$9</definedName>
    <definedName name="_xlnm.Print_Area" localSheetId="6">'2020 Lic. Passage %'!$B$2:$U$51</definedName>
    <definedName name="_xlnm.Print_Area" localSheetId="3">'Inst. w Programs'!$B$2:$U$51</definedName>
    <definedName name="_xlnm.Print_Area" localSheetId="4">'Program Status'!$A$2:$U$51</definedName>
    <definedName name="_xlnm.Print_Area" localSheetId="2">'Table 1 - By Institution'!$A$1:$O$59</definedName>
    <definedName name="_xlnm.Print_Area" localSheetId="1">'WF-Cert.'!$A$8:$Q$65</definedName>
    <definedName name="Pro_Rata_Share_of_Certificates_Awarded_w__Licensure">'Table 1 - By Institution'!$G$9</definedName>
    <definedName name="System">'Table 1 - By Institution'!$A$57</definedName>
    <definedName name="Total">'Table 1 - By Institution'!$O$7</definedName>
    <definedName name="Total__sum_of_3_and_6">'Table 2 - By District'!$J$5</definedName>
    <definedName name="Total_2">'Table 1 - By Institution'!$O$9</definedName>
    <definedName name="Total_3">'Table 2 - By District'!$B$34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4" l="1"/>
  <c r="Q15" i="4"/>
  <c r="Q16" i="4" s="1"/>
  <c r="Q17" i="4" s="1"/>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Q40" i="4" s="1"/>
  <c r="Q41" i="4" s="1"/>
  <c r="Q42" i="4" s="1"/>
  <c r="Q43" i="4" s="1"/>
  <c r="Q44" i="4" s="1"/>
  <c r="Q45" i="4" s="1"/>
  <c r="Q46" i="4" s="1"/>
  <c r="Q47" i="4" s="1"/>
  <c r="Q48" i="4" s="1"/>
  <c r="Q49" i="4" s="1"/>
  <c r="Q50" i="4" s="1"/>
  <c r="Q51" i="4" s="1"/>
  <c r="Q52" i="4" s="1"/>
  <c r="Q53" i="4" s="1"/>
  <c r="Q54" i="4" s="1"/>
  <c r="Q55" i="4" s="1"/>
  <c r="Q56" i="4" s="1"/>
  <c r="Q57" i="4" s="1"/>
  <c r="Q58" i="4" s="1"/>
  <c r="Q59" i="4" s="1"/>
  <c r="Q60" i="4" s="1"/>
  <c r="Q61" i="4" s="1"/>
  <c r="R22" i="9" l="1"/>
  <c r="T22" i="9"/>
  <c r="F21" i="9"/>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P6" i="9"/>
  <c r="P7" i="9" s="1"/>
  <c r="P8" i="9" s="1"/>
  <c r="P9" i="9" s="1"/>
  <c r="P10" i="9" s="1"/>
  <c r="P11" i="9" s="1"/>
  <c r="P12" i="9" s="1"/>
  <c r="P13" i="9" s="1"/>
  <c r="P14" i="9" s="1"/>
  <c r="P15" i="9" s="1"/>
  <c r="P16" i="9" s="1"/>
  <c r="P17" i="9" s="1"/>
  <c r="P18" i="9" s="1"/>
  <c r="P19" i="9" s="1"/>
  <c r="P20" i="9" s="1"/>
  <c r="P21" i="9" s="1"/>
  <c r="P22" i="9" s="1"/>
  <c r="P23" i="9" s="1"/>
  <c r="P24" i="9" s="1"/>
  <c r="P25" i="9" s="1"/>
  <c r="P26" i="9" s="1"/>
  <c r="P27" i="9" s="1"/>
  <c r="P28" i="9" s="1"/>
  <c r="P29" i="9" s="1"/>
  <c r="P30" i="9" s="1"/>
  <c r="P31" i="9" s="1"/>
  <c r="P32" i="9" s="1"/>
  <c r="P33" i="9" s="1"/>
  <c r="P34" i="9" s="1"/>
  <c r="P35" i="9" s="1"/>
  <c r="P36" i="9" s="1"/>
  <c r="P37" i="9" s="1"/>
  <c r="P38" i="9" s="1"/>
  <c r="L6" i="9"/>
  <c r="L7" i="9" s="1"/>
  <c r="L8" i="9" s="1"/>
  <c r="L9" i="9" s="1"/>
  <c r="L10" i="9" s="1"/>
  <c r="L11" i="9" s="1"/>
  <c r="L12" i="9" s="1"/>
  <c r="L13" i="9" s="1"/>
  <c r="L14" i="9" s="1"/>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F6" i="9"/>
  <c r="F7" i="9" s="1"/>
  <c r="F8" i="9" s="1"/>
  <c r="F9" i="9" s="1"/>
  <c r="F10" i="9" s="1"/>
  <c r="F11" i="9" s="1"/>
  <c r="F12" i="9" s="1"/>
  <c r="F13" i="9" s="1"/>
  <c r="F14" i="9" s="1"/>
  <c r="F15" i="9" s="1"/>
  <c r="F16" i="9" s="1"/>
  <c r="C20" i="4" l="1"/>
  <c r="C23" i="4"/>
  <c r="C26" i="4"/>
  <c r="C28" i="4"/>
  <c r="C29" i="4"/>
  <c r="C40" i="4"/>
  <c r="C42" i="4"/>
  <c r="C43" i="4"/>
  <c r="C55" i="4"/>
  <c r="C14" i="4"/>
  <c r="K16" i="3" l="1"/>
  <c r="F21" i="7" l="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P6" i="7"/>
  <c r="P7" i="7" s="1"/>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P32" i="7" s="1"/>
  <c r="P33" i="7" s="1"/>
  <c r="P34" i="7" s="1"/>
  <c r="P35" i="7" s="1"/>
  <c r="P36" i="7" s="1"/>
  <c r="P37" i="7" s="1"/>
  <c r="P38" i="7" s="1"/>
  <c r="L6" i="7"/>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F6" i="7"/>
  <c r="F7" i="7" s="1"/>
  <c r="F8" i="7" s="1"/>
  <c r="F9" i="7" s="1"/>
  <c r="F10" i="7" s="1"/>
  <c r="F11" i="7" s="1"/>
  <c r="F12" i="7" s="1"/>
  <c r="F13" i="7" s="1"/>
  <c r="F14" i="7" s="1"/>
  <c r="F15" i="7" s="1"/>
  <c r="F16" i="7" s="1"/>
  <c r="F21" i="6"/>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P6" i="6"/>
  <c r="P7" i="6" s="1"/>
  <c r="P8" i="6" s="1"/>
  <c r="P9" i="6" s="1"/>
  <c r="P10" i="6" s="1"/>
  <c r="P11" i="6" s="1"/>
  <c r="P12" i="6" s="1"/>
  <c r="P13" i="6" s="1"/>
  <c r="P14" i="6" s="1"/>
  <c r="P15" i="6" s="1"/>
  <c r="P16" i="6" s="1"/>
  <c r="P17" i="6" s="1"/>
  <c r="P18" i="6" s="1"/>
  <c r="P19" i="6" s="1"/>
  <c r="P20" i="6" s="1"/>
  <c r="P21" i="6" s="1"/>
  <c r="P22" i="6" s="1"/>
  <c r="P23" i="6" s="1"/>
  <c r="P24" i="6" s="1"/>
  <c r="P25" i="6" s="1"/>
  <c r="P26" i="6" s="1"/>
  <c r="P27" i="6" s="1"/>
  <c r="P28" i="6" s="1"/>
  <c r="P29" i="6" s="1"/>
  <c r="P30" i="6" s="1"/>
  <c r="P31" i="6" s="1"/>
  <c r="P32" i="6" s="1"/>
  <c r="P33" i="6" s="1"/>
  <c r="P34" i="6" s="1"/>
  <c r="P35" i="6" s="1"/>
  <c r="P36" i="6" s="1"/>
  <c r="P37" i="6" s="1"/>
  <c r="P38" i="6" s="1"/>
  <c r="L6" i="6"/>
  <c r="L7" i="6" s="1"/>
  <c r="L8" i="6" s="1"/>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 r="L31" i="6" s="1"/>
  <c r="L32" i="6" s="1"/>
  <c r="L33" i="6" s="1"/>
  <c r="L34" i="6" s="1"/>
  <c r="L35" i="6" s="1"/>
  <c r="L36" i="6" s="1"/>
  <c r="L37" i="6" s="1"/>
  <c r="L38" i="6" s="1"/>
  <c r="L39" i="6" s="1"/>
  <c r="L40" i="6" s="1"/>
  <c r="L41" i="6" s="1"/>
  <c r="L42" i="6" s="1"/>
  <c r="L43" i="6" s="1"/>
  <c r="L44" i="6" s="1"/>
  <c r="L45" i="6" s="1"/>
  <c r="L46" i="6" s="1"/>
  <c r="L47" i="6" s="1"/>
  <c r="L48" i="6" s="1"/>
  <c r="L49" i="6" s="1"/>
  <c r="L50" i="6" s="1"/>
  <c r="L51" i="6" s="1"/>
  <c r="F6" i="6"/>
  <c r="F7" i="6" s="1"/>
  <c r="F8" i="6" s="1"/>
  <c r="F9" i="6" s="1"/>
  <c r="F10" i="6" s="1"/>
  <c r="F11" i="6" s="1"/>
  <c r="F12" i="6" s="1"/>
  <c r="F13" i="6" s="1"/>
  <c r="F14" i="6" s="1"/>
  <c r="F15" i="6" s="1"/>
  <c r="F16" i="6" s="1"/>
  <c r="F21" i="5"/>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P6" i="5"/>
  <c r="P7" i="5" s="1"/>
  <c r="P8" i="5" s="1"/>
  <c r="P9" i="5" s="1"/>
  <c r="P10" i="5" s="1"/>
  <c r="P11" i="5" s="1"/>
  <c r="P12" i="5" s="1"/>
  <c r="P13" i="5" s="1"/>
  <c r="P14" i="5" s="1"/>
  <c r="P15" i="5" s="1"/>
  <c r="P16" i="5" s="1"/>
  <c r="P17" i="5" s="1"/>
  <c r="P18" i="5" s="1"/>
  <c r="P19" i="5" s="1"/>
  <c r="P20" i="5" s="1"/>
  <c r="P21" i="5" s="1"/>
  <c r="P22" i="5" s="1"/>
  <c r="P23" i="5" s="1"/>
  <c r="P24" i="5" s="1"/>
  <c r="P25" i="5" s="1"/>
  <c r="P26" i="5" s="1"/>
  <c r="P27" i="5" s="1"/>
  <c r="P28" i="5" s="1"/>
  <c r="P29" i="5" s="1"/>
  <c r="P30" i="5" s="1"/>
  <c r="P31" i="5" s="1"/>
  <c r="P32" i="5" s="1"/>
  <c r="P33" i="5" s="1"/>
  <c r="P34" i="5" s="1"/>
  <c r="P35" i="5" s="1"/>
  <c r="P36" i="5" s="1"/>
  <c r="P37" i="5" s="1"/>
  <c r="P38" i="5" s="1"/>
  <c r="L6" i="5"/>
  <c r="L7" i="5" s="1"/>
  <c r="L8" i="5" s="1"/>
  <c r="L9" i="5" s="1"/>
  <c r="L10" i="5" s="1"/>
  <c r="L11" i="5" s="1"/>
  <c r="L12" i="5" s="1"/>
  <c r="L13" i="5" s="1"/>
  <c r="L14" i="5" s="1"/>
  <c r="L15" i="5" s="1"/>
  <c r="L16" i="5" s="1"/>
  <c r="L17" i="5" s="1"/>
  <c r="L18" i="5" s="1"/>
  <c r="L19" i="5" s="1"/>
  <c r="L20" i="5" s="1"/>
  <c r="L21" i="5" s="1"/>
  <c r="L22" i="5" s="1"/>
  <c r="L23" i="5" s="1"/>
  <c r="L24" i="5" s="1"/>
  <c r="L25" i="5" s="1"/>
  <c r="L26" i="5" s="1"/>
  <c r="L27" i="5" s="1"/>
  <c r="L28" i="5" s="1"/>
  <c r="L29" i="5" s="1"/>
  <c r="L30" i="5" s="1"/>
  <c r="L31" i="5" s="1"/>
  <c r="L32" i="5" s="1"/>
  <c r="L33" i="5" s="1"/>
  <c r="L34" i="5" s="1"/>
  <c r="L35" i="5" s="1"/>
  <c r="L36" i="5" s="1"/>
  <c r="L37" i="5" s="1"/>
  <c r="L38" i="5" s="1"/>
  <c r="L39" i="5" s="1"/>
  <c r="L40" i="5" s="1"/>
  <c r="L41" i="5" s="1"/>
  <c r="L42" i="5" s="1"/>
  <c r="L43" i="5" s="1"/>
  <c r="L44" i="5" s="1"/>
  <c r="L45" i="5" s="1"/>
  <c r="L46" i="5" s="1"/>
  <c r="L47" i="5" s="1"/>
  <c r="L48" i="5" s="1"/>
  <c r="L49" i="5" s="1"/>
  <c r="L50" i="5" s="1"/>
  <c r="L51" i="5" s="1"/>
  <c r="F6" i="5"/>
  <c r="F7" i="5" s="1"/>
  <c r="F8" i="5" s="1"/>
  <c r="F9" i="5" s="1"/>
  <c r="F10" i="5" s="1"/>
  <c r="F11" i="5" s="1"/>
  <c r="F12" i="5" s="1"/>
  <c r="F13" i="5" s="1"/>
  <c r="F14" i="5" s="1"/>
  <c r="F15" i="5" s="1"/>
  <c r="F16" i="5" s="1"/>
  <c r="K59" i="4"/>
  <c r="G59" i="4"/>
  <c r="K58" i="4"/>
  <c r="G58" i="4"/>
  <c r="K57" i="4"/>
  <c r="G57" i="4"/>
  <c r="K56" i="4"/>
  <c r="G56" i="4"/>
  <c r="K55" i="4"/>
  <c r="G55" i="4"/>
  <c r="K54" i="4"/>
  <c r="G54" i="4"/>
  <c r="K53" i="4"/>
  <c r="G53" i="4"/>
  <c r="K52" i="4"/>
  <c r="G52" i="4"/>
  <c r="K51" i="4"/>
  <c r="G51" i="4"/>
  <c r="K50" i="4"/>
  <c r="G50" i="4"/>
  <c r="K49" i="4"/>
  <c r="G49" i="4"/>
  <c r="K48" i="4"/>
  <c r="G48" i="4"/>
  <c r="K47" i="4"/>
  <c r="G47" i="4"/>
  <c r="K46" i="4"/>
  <c r="G46" i="4"/>
  <c r="K45" i="4"/>
  <c r="G45" i="4"/>
  <c r="K44" i="4"/>
  <c r="G44" i="4"/>
  <c r="K43" i="4"/>
  <c r="G43" i="4"/>
  <c r="K42" i="4"/>
  <c r="G42" i="4"/>
  <c r="K41" i="4"/>
  <c r="G41" i="4"/>
  <c r="K15" i="4"/>
  <c r="K16" i="4"/>
  <c r="K17" i="4"/>
  <c r="K18" i="4"/>
  <c r="K19" i="4"/>
  <c r="K20" i="4"/>
  <c r="K21" i="4"/>
  <c r="K22" i="4"/>
  <c r="K23" i="4"/>
  <c r="K24" i="4"/>
  <c r="K25" i="4"/>
  <c r="K26" i="4"/>
  <c r="K27" i="4"/>
  <c r="K28" i="4"/>
  <c r="K29" i="4"/>
  <c r="K30" i="4"/>
  <c r="K31" i="4"/>
  <c r="K32" i="4"/>
  <c r="K33" i="4"/>
  <c r="K34" i="4"/>
  <c r="K35" i="4"/>
  <c r="K36" i="4"/>
  <c r="K37" i="4"/>
  <c r="K38" i="4"/>
  <c r="K39" i="4"/>
  <c r="K40" i="4"/>
  <c r="K60" i="4"/>
  <c r="K14" i="4"/>
  <c r="E61" i="4"/>
  <c r="G60" i="4"/>
  <c r="G40" i="4"/>
  <c r="G39" i="4"/>
  <c r="G38" i="4"/>
  <c r="G37" i="4"/>
  <c r="G36" i="4"/>
  <c r="G35" i="4"/>
  <c r="G34" i="4"/>
  <c r="G33" i="4"/>
  <c r="G32" i="4"/>
  <c r="G31" i="4"/>
  <c r="G30" i="4"/>
  <c r="G29" i="4"/>
  <c r="G28" i="4"/>
  <c r="G27" i="4"/>
  <c r="G26" i="4"/>
  <c r="G25" i="4"/>
  <c r="G24" i="4"/>
  <c r="G23" i="4"/>
  <c r="G22" i="4"/>
  <c r="G21" i="4"/>
  <c r="G20" i="4"/>
  <c r="G19" i="4"/>
  <c r="G18" i="4"/>
  <c r="G17" i="4"/>
  <c r="G16" i="4"/>
  <c r="G15" i="4"/>
  <c r="A15" i="4"/>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G14" i="4"/>
  <c r="G6" i="4"/>
  <c r="F5" i="4"/>
  <c r="M5" i="4" s="1"/>
  <c r="F4" i="4"/>
  <c r="M4" i="4" s="1"/>
  <c r="F3" i="4"/>
  <c r="C13" i="4" l="1"/>
  <c r="C24" i="4" s="1"/>
  <c r="M3" i="4"/>
  <c r="C60" i="4"/>
  <c r="C52" i="4"/>
  <c r="C44" i="4"/>
  <c r="G61" i="4"/>
  <c r="F6" i="4"/>
  <c r="M6" i="4" s="1"/>
  <c r="K61" i="4"/>
  <c r="V17" i="3"/>
  <c r="V18" i="3"/>
  <c r="V19" i="3"/>
  <c r="V20" i="3"/>
  <c r="V21" i="3"/>
  <c r="V22" i="3"/>
  <c r="V23" i="3"/>
  <c r="V24" i="3"/>
  <c r="V25" i="3"/>
  <c r="V26" i="3"/>
  <c r="V27" i="3"/>
  <c r="V28" i="3"/>
  <c r="V29" i="3"/>
  <c r="V30" i="3"/>
  <c r="V31" i="3"/>
  <c r="V32" i="3"/>
  <c r="V33" i="3"/>
  <c r="V34" i="3"/>
  <c r="V35" i="3"/>
  <c r="V36" i="3"/>
  <c r="V37" i="3"/>
  <c r="V38" i="3"/>
  <c r="V39" i="3"/>
  <c r="V40" i="3"/>
  <c r="V41" i="3"/>
  <c r="V42" i="3"/>
  <c r="V43" i="3"/>
  <c r="V16" i="3"/>
  <c r="K17" i="3"/>
  <c r="K18" i="3"/>
  <c r="K19" i="3"/>
  <c r="K20" i="3"/>
  <c r="K21" i="3"/>
  <c r="K22" i="3"/>
  <c r="K23" i="3"/>
  <c r="K24" i="3"/>
  <c r="K25" i="3"/>
  <c r="K26" i="3"/>
  <c r="K27" i="3"/>
  <c r="K28" i="3"/>
  <c r="K29" i="3"/>
  <c r="K30" i="3"/>
  <c r="K31" i="3"/>
  <c r="K32" i="3"/>
  <c r="K33" i="3"/>
  <c r="K34" i="3"/>
  <c r="K35" i="3"/>
  <c r="K36" i="3"/>
  <c r="K37" i="3"/>
  <c r="K38" i="3"/>
  <c r="K39" i="3"/>
  <c r="K40" i="3"/>
  <c r="K41" i="3"/>
  <c r="K42" i="3"/>
  <c r="K43" i="3"/>
  <c r="F7" i="3"/>
  <c r="F6" i="3"/>
  <c r="P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16" i="3"/>
  <c r="E44" i="3"/>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G8" i="3"/>
  <c r="F4" i="3"/>
  <c r="F5" i="3"/>
  <c r="F3" i="3"/>
  <c r="C57" i="4" l="1"/>
  <c r="C45" i="4"/>
  <c r="C41" i="4"/>
  <c r="C39" i="4"/>
  <c r="C33" i="4"/>
  <c r="C50" i="4"/>
  <c r="C51" i="4"/>
  <c r="C58" i="4"/>
  <c r="C34" i="4"/>
  <c r="C19" i="4"/>
  <c r="C46" i="4"/>
  <c r="C16" i="4"/>
  <c r="C54" i="4"/>
  <c r="C38" i="4"/>
  <c r="C27" i="4"/>
  <c r="C56" i="4"/>
  <c r="C32" i="4"/>
  <c r="C17" i="4"/>
  <c r="C15" i="4"/>
  <c r="C18" i="4"/>
  <c r="C49" i="4"/>
  <c r="C48" i="4"/>
  <c r="C35" i="4"/>
  <c r="C53" i="4"/>
  <c r="C59" i="4"/>
  <c r="C22" i="4"/>
  <c r="C37" i="4"/>
  <c r="C36" i="4"/>
  <c r="C31" i="4"/>
  <c r="C30" i="4"/>
  <c r="C47" i="4"/>
  <c r="C21" i="4"/>
  <c r="C25" i="4"/>
  <c r="H45" i="4"/>
  <c r="I45" i="4" s="1"/>
  <c r="L44" i="4"/>
  <c r="M44" i="4" s="1"/>
  <c r="L43" i="4"/>
  <c r="M43" i="4" s="1"/>
  <c r="H56" i="4"/>
  <c r="I56" i="4" s="1"/>
  <c r="H29" i="4"/>
  <c r="I29" i="4" s="1"/>
  <c r="H25" i="4"/>
  <c r="I25" i="4" s="1"/>
  <c r="H22" i="4"/>
  <c r="I22" i="4" s="1"/>
  <c r="H30" i="4"/>
  <c r="I30" i="4" s="1"/>
  <c r="H28" i="4"/>
  <c r="I28" i="4" s="1"/>
  <c r="H50" i="4"/>
  <c r="I50" i="4" s="1"/>
  <c r="H20" i="4"/>
  <c r="I20" i="4" s="1"/>
  <c r="H24" i="4"/>
  <c r="I24" i="4" s="1"/>
  <c r="L52" i="4"/>
  <c r="M52" i="4" s="1"/>
  <c r="L48" i="4"/>
  <c r="M48" i="4" s="1"/>
  <c r="H21" i="4"/>
  <c r="I21" i="4" s="1"/>
  <c r="H59" i="4"/>
  <c r="I59" i="4" s="1"/>
  <c r="H53" i="4"/>
  <c r="I53" i="4" s="1"/>
  <c r="H47" i="4"/>
  <c r="I47" i="4" s="1"/>
  <c r="H41" i="4"/>
  <c r="I41" i="4" s="1"/>
  <c r="H54" i="4"/>
  <c r="I54" i="4" s="1"/>
  <c r="H48" i="4"/>
  <c r="I48" i="4" s="1"/>
  <c r="H55" i="4"/>
  <c r="I55" i="4" s="1"/>
  <c r="H49" i="4"/>
  <c r="I49" i="4" s="1"/>
  <c r="H43" i="4"/>
  <c r="I43" i="4" s="1"/>
  <c r="H42" i="4"/>
  <c r="I42" i="4" s="1"/>
  <c r="H44" i="4"/>
  <c r="L22" i="4"/>
  <c r="M22" i="4" s="1"/>
  <c r="L59" i="4"/>
  <c r="M59" i="4" s="1"/>
  <c r="L53" i="4"/>
  <c r="M53" i="4" s="1"/>
  <c r="L47" i="4"/>
  <c r="M47" i="4" s="1"/>
  <c r="L41" i="4"/>
  <c r="M41" i="4" s="1"/>
  <c r="L58" i="4"/>
  <c r="M58" i="4" s="1"/>
  <c r="L55" i="4"/>
  <c r="M55" i="4" s="1"/>
  <c r="H18" i="4"/>
  <c r="I18" i="4" s="1"/>
  <c r="L54" i="4"/>
  <c r="M54" i="4" s="1"/>
  <c r="H58" i="4"/>
  <c r="I58" i="4" s="1"/>
  <c r="H51" i="4"/>
  <c r="I51" i="4" s="1"/>
  <c r="L50" i="4"/>
  <c r="M50" i="4" s="1"/>
  <c r="H14" i="4"/>
  <c r="I14" i="4" s="1"/>
  <c r="L46" i="4"/>
  <c r="M46" i="4" s="1"/>
  <c r="H46" i="4"/>
  <c r="I46" i="4" s="1"/>
  <c r="L57" i="4"/>
  <c r="M57" i="4" s="1"/>
  <c r="L42" i="4"/>
  <c r="M42" i="4" s="1"/>
  <c r="L56" i="4"/>
  <c r="M56" i="4" s="1"/>
  <c r="H60" i="4"/>
  <c r="I60" i="4" s="1"/>
  <c r="H37" i="4"/>
  <c r="I37" i="4" s="1"/>
  <c r="L45" i="4"/>
  <c r="M45" i="4" s="1"/>
  <c r="H52" i="4"/>
  <c r="I52" i="4" s="1"/>
  <c r="H35" i="4"/>
  <c r="I35" i="4" s="1"/>
  <c r="H31" i="4"/>
  <c r="I31" i="4" s="1"/>
  <c r="L49" i="4"/>
  <c r="M49" i="4" s="1"/>
  <c r="H57" i="4"/>
  <c r="I57" i="4" s="1"/>
  <c r="L51" i="4"/>
  <c r="M51" i="4" s="1"/>
  <c r="H23" i="4"/>
  <c r="I23" i="4" s="1"/>
  <c r="L32" i="4"/>
  <c r="M32" i="4" s="1"/>
  <c r="L28" i="4"/>
  <c r="M28" i="4" s="1"/>
  <c r="L29" i="4"/>
  <c r="M29" i="4" s="1"/>
  <c r="H19" i="4"/>
  <c r="I19" i="4" s="1"/>
  <c r="H36" i="4"/>
  <c r="I36" i="4" s="1"/>
  <c r="H32" i="4"/>
  <c r="I32" i="4" s="1"/>
  <c r="H40" i="4"/>
  <c r="I40" i="4" s="1"/>
  <c r="H39" i="4"/>
  <c r="I39" i="4" s="1"/>
  <c r="H15" i="4"/>
  <c r="I15" i="4" s="1"/>
  <c r="H26" i="4"/>
  <c r="I26" i="4" s="1"/>
  <c r="H33" i="4"/>
  <c r="I33" i="4" s="1"/>
  <c r="H16" i="4"/>
  <c r="I16" i="4" s="1"/>
  <c r="H17" i="4"/>
  <c r="I17" i="4" s="1"/>
  <c r="H38" i="4"/>
  <c r="I38" i="4" s="1"/>
  <c r="H27" i="4"/>
  <c r="I27" i="4" s="1"/>
  <c r="H34" i="4"/>
  <c r="I34" i="4" s="1"/>
  <c r="L33" i="4"/>
  <c r="M33" i="4" s="1"/>
  <c r="L21" i="4"/>
  <c r="M21" i="4" s="1"/>
  <c r="L35" i="4"/>
  <c r="M35" i="4" s="1"/>
  <c r="L23" i="4"/>
  <c r="M23" i="4" s="1"/>
  <c r="L25" i="4"/>
  <c r="M25" i="4" s="1"/>
  <c r="L37" i="4"/>
  <c r="M37" i="4" s="1"/>
  <c r="L15" i="4"/>
  <c r="M15" i="4" s="1"/>
  <c r="L19" i="4"/>
  <c r="M19" i="4" s="1"/>
  <c r="L39" i="4"/>
  <c r="M39" i="4" s="1"/>
  <c r="L27" i="4"/>
  <c r="M27" i="4" s="1"/>
  <c r="L31" i="4"/>
  <c r="M31" i="4" s="1"/>
  <c r="L36" i="4"/>
  <c r="M36" i="4" s="1"/>
  <c r="L18" i="4"/>
  <c r="M18" i="4" s="1"/>
  <c r="L16" i="4"/>
  <c r="M16" i="4" s="1"/>
  <c r="L26" i="4"/>
  <c r="M26" i="4" s="1"/>
  <c r="L20" i="4"/>
  <c r="M20" i="4" s="1"/>
  <c r="L34" i="4"/>
  <c r="M34" i="4" s="1"/>
  <c r="L40" i="4"/>
  <c r="M40" i="4" s="1"/>
  <c r="L60" i="4"/>
  <c r="M60" i="4" s="1"/>
  <c r="L17" i="4"/>
  <c r="M17" i="4" s="1"/>
  <c r="L38" i="4"/>
  <c r="M38" i="4" s="1"/>
  <c r="L30" i="4"/>
  <c r="M30" i="4" s="1"/>
  <c r="L14" i="4"/>
  <c r="L24" i="4"/>
  <c r="M24" i="4" s="1"/>
  <c r="K44" i="3"/>
  <c r="L20" i="3" s="1"/>
  <c r="M20" i="3" s="1"/>
  <c r="V44" i="3"/>
  <c r="W24" i="3" s="1"/>
  <c r="X24" i="3" s="1"/>
  <c r="R44" i="3"/>
  <c r="S16" i="3" s="1"/>
  <c r="T16" i="3" s="1"/>
  <c r="G44" i="3"/>
  <c r="F8" i="3"/>
  <c r="C15" i="3"/>
  <c r="C61" i="4" l="1"/>
  <c r="N45" i="4"/>
  <c r="P45" i="4" s="1"/>
  <c r="I44" i="4"/>
  <c r="N44" i="4" s="1"/>
  <c r="P44" i="4" s="1"/>
  <c r="N58" i="4"/>
  <c r="P58" i="4" s="1"/>
  <c r="N30" i="4"/>
  <c r="P30" i="4" s="1"/>
  <c r="N38" i="4"/>
  <c r="P38" i="4" s="1"/>
  <c r="N22" i="4"/>
  <c r="P22" i="4" s="1"/>
  <c r="N24" i="4"/>
  <c r="P24" i="4" s="1"/>
  <c r="N20" i="4"/>
  <c r="P20" i="4" s="1"/>
  <c r="N50" i="4"/>
  <c r="P50" i="4" s="1"/>
  <c r="N43" i="4"/>
  <c r="P43" i="4" s="1"/>
  <c r="N28" i="4"/>
  <c r="P28" i="4" s="1"/>
  <c r="N25" i="4"/>
  <c r="P25" i="4" s="1"/>
  <c r="N33" i="4"/>
  <c r="P33" i="4" s="1"/>
  <c r="N29" i="4"/>
  <c r="P29" i="4" s="1"/>
  <c r="N56" i="4"/>
  <c r="P56" i="4" s="1"/>
  <c r="H61" i="4"/>
  <c r="N21" i="4"/>
  <c r="P21" i="4" s="1"/>
  <c r="N36" i="4"/>
  <c r="P36" i="4" s="1"/>
  <c r="N31" i="4"/>
  <c r="P31" i="4" s="1"/>
  <c r="N40" i="4"/>
  <c r="P40" i="4" s="1"/>
  <c r="N52" i="4"/>
  <c r="P52" i="4" s="1"/>
  <c r="N34" i="4"/>
  <c r="P34" i="4" s="1"/>
  <c r="N39" i="4"/>
  <c r="P39" i="4" s="1"/>
  <c r="N46" i="4"/>
  <c r="P46" i="4" s="1"/>
  <c r="N27" i="4"/>
  <c r="P27" i="4" s="1"/>
  <c r="N26" i="4"/>
  <c r="P26" i="4" s="1"/>
  <c r="N51" i="4"/>
  <c r="P51" i="4" s="1"/>
  <c r="N42" i="4"/>
  <c r="P42" i="4" s="1"/>
  <c r="N54" i="4"/>
  <c r="P54" i="4" s="1"/>
  <c r="N23" i="4"/>
  <c r="P23" i="4" s="1"/>
  <c r="N15" i="4"/>
  <c r="P15" i="4" s="1"/>
  <c r="N49" i="4"/>
  <c r="P49" i="4" s="1"/>
  <c r="N16" i="4"/>
  <c r="P16" i="4" s="1"/>
  <c r="N60" i="4"/>
  <c r="P60" i="4" s="1"/>
  <c r="N41" i="4"/>
  <c r="P41" i="4" s="1"/>
  <c r="N19" i="4"/>
  <c r="P19" i="4" s="1"/>
  <c r="N57" i="4"/>
  <c r="P57" i="4" s="1"/>
  <c r="N47" i="4"/>
  <c r="P47" i="4" s="1"/>
  <c r="N37" i="4"/>
  <c r="P37" i="4" s="1"/>
  <c r="N53" i="4"/>
  <c r="P53" i="4" s="1"/>
  <c r="N55" i="4"/>
  <c r="P55" i="4" s="1"/>
  <c r="N35" i="4"/>
  <c r="P35" i="4" s="1"/>
  <c r="N59" i="4"/>
  <c r="P59" i="4" s="1"/>
  <c r="N48" i="4"/>
  <c r="P48" i="4" s="1"/>
  <c r="N18" i="4"/>
  <c r="P18" i="4" s="1"/>
  <c r="N17" i="4"/>
  <c r="P17" i="4" s="1"/>
  <c r="N32" i="4"/>
  <c r="P32" i="4" s="1"/>
  <c r="M14" i="4"/>
  <c r="M61" i="4" s="1"/>
  <c r="L61" i="4"/>
  <c r="L34" i="3"/>
  <c r="M34" i="3" s="1"/>
  <c r="L22" i="3"/>
  <c r="M22" i="3" s="1"/>
  <c r="L30" i="3"/>
  <c r="M30" i="3" s="1"/>
  <c r="L19" i="3"/>
  <c r="M19" i="3" s="1"/>
  <c r="L43" i="3"/>
  <c r="M43" i="3" s="1"/>
  <c r="L35" i="3"/>
  <c r="M35" i="3" s="1"/>
  <c r="L17" i="3"/>
  <c r="M17" i="3" s="1"/>
  <c r="L31" i="3"/>
  <c r="M31" i="3" s="1"/>
  <c r="L36" i="3"/>
  <c r="M36" i="3" s="1"/>
  <c r="L32" i="3"/>
  <c r="M32" i="3" s="1"/>
  <c r="L38" i="3"/>
  <c r="M38" i="3" s="1"/>
  <c r="L39" i="3"/>
  <c r="M39" i="3" s="1"/>
  <c r="L24" i="3"/>
  <c r="M24" i="3" s="1"/>
  <c r="L18" i="3"/>
  <c r="M18" i="3" s="1"/>
  <c r="L37" i="3"/>
  <c r="M37" i="3" s="1"/>
  <c r="L26" i="3"/>
  <c r="M26" i="3" s="1"/>
  <c r="L16" i="3"/>
  <c r="M16" i="3" s="1"/>
  <c r="L27" i="3"/>
  <c r="M27" i="3" s="1"/>
  <c r="L40" i="3"/>
  <c r="M40" i="3" s="1"/>
  <c r="L23" i="3"/>
  <c r="M23" i="3" s="1"/>
  <c r="L25" i="3"/>
  <c r="M25" i="3" s="1"/>
  <c r="L21" i="3"/>
  <c r="M21" i="3" s="1"/>
  <c r="L28" i="3"/>
  <c r="M28" i="3" s="1"/>
  <c r="L41" i="3"/>
  <c r="M41" i="3" s="1"/>
  <c r="L33" i="3"/>
  <c r="M33" i="3" s="1"/>
  <c r="L29" i="3"/>
  <c r="M29" i="3" s="1"/>
  <c r="L42" i="3"/>
  <c r="M42" i="3" s="1"/>
  <c r="W43" i="3"/>
  <c r="X43" i="3" s="1"/>
  <c r="W27" i="3"/>
  <c r="X27" i="3" s="1"/>
  <c r="W32" i="3"/>
  <c r="X32" i="3" s="1"/>
  <c r="W34" i="3"/>
  <c r="X34" i="3" s="1"/>
  <c r="W18" i="3"/>
  <c r="X18" i="3" s="1"/>
  <c r="W23" i="3"/>
  <c r="X23" i="3" s="1"/>
  <c r="W30" i="3"/>
  <c r="X30" i="3" s="1"/>
  <c r="W28" i="3"/>
  <c r="X28" i="3" s="1"/>
  <c r="W42" i="3"/>
  <c r="X42" i="3" s="1"/>
  <c r="W33" i="3"/>
  <c r="X33" i="3" s="1"/>
  <c r="W40" i="3"/>
  <c r="X40" i="3" s="1"/>
  <c r="W31" i="3"/>
  <c r="X31" i="3" s="1"/>
  <c r="W36" i="3"/>
  <c r="X36" i="3" s="1"/>
  <c r="W17" i="3"/>
  <c r="X17" i="3" s="1"/>
  <c r="W22" i="3"/>
  <c r="X22" i="3" s="1"/>
  <c r="W38" i="3"/>
  <c r="X38" i="3" s="1"/>
  <c r="W20" i="3"/>
  <c r="X20" i="3" s="1"/>
  <c r="W39" i="3"/>
  <c r="X39" i="3" s="1"/>
  <c r="W21" i="3"/>
  <c r="X21" i="3" s="1"/>
  <c r="W25" i="3"/>
  <c r="X25" i="3" s="1"/>
  <c r="W29" i="3"/>
  <c r="X29" i="3" s="1"/>
  <c r="W35" i="3"/>
  <c r="X35" i="3" s="1"/>
  <c r="W37" i="3"/>
  <c r="X37" i="3" s="1"/>
  <c r="W41" i="3"/>
  <c r="X41" i="3" s="1"/>
  <c r="W16" i="3"/>
  <c r="X16" i="3" s="1"/>
  <c r="Y16" i="3" s="1"/>
  <c r="W26" i="3"/>
  <c r="X26" i="3" s="1"/>
  <c r="W19" i="3"/>
  <c r="X19" i="3" s="1"/>
  <c r="S25" i="3"/>
  <c r="T25" i="3" s="1"/>
  <c r="S37" i="3"/>
  <c r="T37" i="3" s="1"/>
  <c r="S26" i="3"/>
  <c r="T26" i="3" s="1"/>
  <c r="S38" i="3"/>
  <c r="S27" i="3"/>
  <c r="S39" i="3"/>
  <c r="T39" i="3" s="1"/>
  <c r="S28" i="3"/>
  <c r="T28" i="3" s="1"/>
  <c r="S40" i="3"/>
  <c r="S29" i="3"/>
  <c r="T29" i="3" s="1"/>
  <c r="S18" i="3"/>
  <c r="T18" i="3" s="1"/>
  <c r="S30" i="3"/>
  <c r="T30" i="3" s="1"/>
  <c r="S42" i="3"/>
  <c r="T42" i="3" s="1"/>
  <c r="S19" i="3"/>
  <c r="T19" i="3" s="1"/>
  <c r="S31" i="3"/>
  <c r="T31" i="3" s="1"/>
  <c r="S43" i="3"/>
  <c r="T43" i="3" s="1"/>
  <c r="S33" i="3"/>
  <c r="T33" i="3" s="1"/>
  <c r="S22" i="3"/>
  <c r="T22" i="3" s="1"/>
  <c r="S23" i="3"/>
  <c r="T23" i="3" s="1"/>
  <c r="S36" i="3"/>
  <c r="T36" i="3" s="1"/>
  <c r="S17" i="3"/>
  <c r="S20" i="3"/>
  <c r="T20" i="3" s="1"/>
  <c r="S32" i="3"/>
  <c r="T32" i="3" s="1"/>
  <c r="S21" i="3"/>
  <c r="T21" i="3" s="1"/>
  <c r="S34" i="3"/>
  <c r="T34" i="3" s="1"/>
  <c r="S35" i="3"/>
  <c r="T35" i="3" s="1"/>
  <c r="S24" i="3"/>
  <c r="S41" i="3"/>
  <c r="T41" i="3" s="1"/>
  <c r="H29" i="3"/>
  <c r="I29" i="3" s="1"/>
  <c r="H16" i="3"/>
  <c r="I16" i="3" s="1"/>
  <c r="H35" i="3"/>
  <c r="I35" i="3" s="1"/>
  <c r="H20" i="3"/>
  <c r="H21" i="3"/>
  <c r="I21" i="3" s="1"/>
  <c r="H43" i="3"/>
  <c r="I43" i="3" s="1"/>
  <c r="H31" i="3"/>
  <c r="I31" i="3" s="1"/>
  <c r="H33" i="3"/>
  <c r="I33" i="3" s="1"/>
  <c r="H25" i="3"/>
  <c r="I25" i="3" s="1"/>
  <c r="H32" i="3"/>
  <c r="I32" i="3" s="1"/>
  <c r="H19" i="3"/>
  <c r="I19" i="3" s="1"/>
  <c r="H41" i="3"/>
  <c r="I41" i="3" s="1"/>
  <c r="H39" i="3"/>
  <c r="I39" i="3" s="1"/>
  <c r="H36" i="3"/>
  <c r="I36" i="3" s="1"/>
  <c r="H38" i="3"/>
  <c r="I38" i="3" s="1"/>
  <c r="H24" i="3"/>
  <c r="H18" i="3"/>
  <c r="H30" i="3"/>
  <c r="I30" i="3" s="1"/>
  <c r="H26" i="3"/>
  <c r="H37" i="3"/>
  <c r="I37" i="3" s="1"/>
  <c r="H42" i="3"/>
  <c r="I42" i="3" s="1"/>
  <c r="H34" i="3"/>
  <c r="I34" i="3" s="1"/>
  <c r="H27" i="3"/>
  <c r="H22" i="3"/>
  <c r="I22" i="3" s="1"/>
  <c r="H23" i="3"/>
  <c r="I23" i="3" s="1"/>
  <c r="H40" i="3"/>
  <c r="I40" i="3" s="1"/>
  <c r="H28" i="3"/>
  <c r="I28" i="3" s="1"/>
  <c r="H17" i="3"/>
  <c r="I17" i="3" s="1"/>
  <c r="C35" i="3"/>
  <c r="C23" i="3"/>
  <c r="C40" i="3"/>
  <c r="C28" i="3"/>
  <c r="C16" i="3"/>
  <c r="C33" i="3"/>
  <c r="C21" i="3"/>
  <c r="C39" i="3"/>
  <c r="C27" i="3"/>
  <c r="C37" i="3"/>
  <c r="C38" i="3"/>
  <c r="C26" i="3"/>
  <c r="C19" i="3"/>
  <c r="C36" i="3"/>
  <c r="C24" i="3"/>
  <c r="C43" i="3"/>
  <c r="C31" i="3"/>
  <c r="C17" i="3"/>
  <c r="C34" i="3"/>
  <c r="C22" i="3"/>
  <c r="C41" i="3"/>
  <c r="C29" i="3"/>
  <c r="C20" i="3"/>
  <c r="C32" i="3"/>
  <c r="C25" i="3"/>
  <c r="C42" i="3"/>
  <c r="C30" i="3"/>
  <c r="C18" i="3"/>
  <c r="I61" i="4" l="1"/>
  <c r="I63" i="4" s="1"/>
  <c r="T38" i="3"/>
  <c r="Y38" i="3" s="1"/>
  <c r="T27" i="3"/>
  <c r="Y27" i="3" s="1"/>
  <c r="T17" i="3"/>
  <c r="Y17" i="3" s="1"/>
  <c r="T40" i="3"/>
  <c r="Y40" i="3" s="1"/>
  <c r="T24" i="3"/>
  <c r="Y24" i="3" s="1"/>
  <c r="I18" i="3"/>
  <c r="N18" i="3" s="1"/>
  <c r="I20" i="3"/>
  <c r="N20" i="3" s="1"/>
  <c r="I26" i="3"/>
  <c r="N26" i="3" s="1"/>
  <c r="I27" i="3"/>
  <c r="N27" i="3" s="1"/>
  <c r="I24" i="3"/>
  <c r="N24" i="3" s="1"/>
  <c r="N14" i="4"/>
  <c r="Y33" i="3"/>
  <c r="Y26" i="3"/>
  <c r="Y22" i="3"/>
  <c r="Y32" i="3"/>
  <c r="Y18" i="3"/>
  <c r="Y23" i="3"/>
  <c r="Y39" i="3"/>
  <c r="Y19" i="3"/>
  <c r="Y25" i="3"/>
  <c r="Y21" i="3"/>
  <c r="Y30" i="3"/>
  <c r="Y28" i="3"/>
  <c r="N21" i="3"/>
  <c r="N43" i="3"/>
  <c r="N39" i="3"/>
  <c r="N41" i="3"/>
  <c r="N30" i="3"/>
  <c r="N28" i="3"/>
  <c r="N38" i="3"/>
  <c r="N19" i="3"/>
  <c r="N22" i="3"/>
  <c r="N34" i="3"/>
  <c r="N32" i="3"/>
  <c r="N42" i="3"/>
  <c r="N37" i="3"/>
  <c r="N33" i="3"/>
  <c r="N25" i="3"/>
  <c r="N31" i="3"/>
  <c r="N35" i="3"/>
  <c r="N17" i="3"/>
  <c r="N40" i="3"/>
  <c r="N36" i="3"/>
  <c r="N23" i="3"/>
  <c r="N29" i="3"/>
  <c r="L44" i="3"/>
  <c r="Y36" i="3"/>
  <c r="W44" i="3"/>
  <c r="Y41" i="3"/>
  <c r="Y43" i="3"/>
  <c r="Y31" i="3"/>
  <c r="Y37" i="3"/>
  <c r="Y35" i="3"/>
  <c r="Y34" i="3"/>
  <c r="Y42" i="3"/>
  <c r="Y20" i="3"/>
  <c r="Y29" i="3"/>
  <c r="X44" i="3"/>
  <c r="S44" i="3"/>
  <c r="H44" i="3"/>
  <c r="M44" i="3"/>
  <c r="C44" i="3"/>
  <c r="Y44" i="3" l="1"/>
  <c r="T44" i="3"/>
  <c r="T46" i="3" s="1"/>
  <c r="AA40" i="3"/>
  <c r="AA38" i="3"/>
  <c r="AA17" i="3"/>
  <c r="AA24" i="3"/>
  <c r="AA27" i="3"/>
  <c r="I44" i="3"/>
  <c r="I46" i="3" s="1"/>
  <c r="AA26" i="3"/>
  <c r="AA18" i="3"/>
  <c r="AA20" i="3"/>
  <c r="N61" i="4"/>
  <c r="P14" i="4"/>
  <c r="P61" i="4" s="1"/>
  <c r="AA21" i="3"/>
  <c r="AA33" i="3"/>
  <c r="AA22" i="3"/>
  <c r="AA28" i="3"/>
  <c r="AA30" i="3"/>
  <c r="AA41" i="3"/>
  <c r="AA32" i="3"/>
  <c r="AA19" i="3"/>
  <c r="AA23" i="3"/>
  <c r="AA25" i="3"/>
  <c r="AA39" i="3"/>
  <c r="AA43" i="3"/>
  <c r="AA37" i="3"/>
  <c r="AA35" i="3"/>
  <c r="AA29" i="3"/>
  <c r="AA31" i="3"/>
  <c r="AA42" i="3"/>
  <c r="AA34" i="3"/>
  <c r="AA36" i="3"/>
  <c r="N16" i="3"/>
  <c r="AA16" i="3" l="1"/>
  <c r="AA44" i="3" s="1"/>
  <c r="N44" i="3"/>
</calcChain>
</file>

<file path=xl/sharedStrings.xml><?xml version="1.0" encoding="utf-8"?>
<sst xmlns="http://schemas.openxmlformats.org/spreadsheetml/2006/main" count="1169" uniqueCount="263">
  <si>
    <t>Total Funds</t>
  </si>
  <si>
    <t>Base Funds</t>
  </si>
  <si>
    <t>Assoc. Deg. Lic. Passage Rate</t>
  </si>
  <si>
    <t>Assoc. Deg. Excellence</t>
  </si>
  <si>
    <t>Cert. Lic. Passage Rate</t>
  </si>
  <si>
    <t>Cert. Excellence</t>
  </si>
  <si>
    <t>FY 2022-23 Florida College System Nursing Performance Program</t>
  </si>
  <si>
    <t>Degree &amp; Certificate in Nursing Enrollment</t>
  </si>
  <si>
    <t>Minimum
Funding Level</t>
  </si>
  <si>
    <t>Registered Nursing (RN)</t>
  </si>
  <si>
    <t>Licensed Practical Nursing (LPN)</t>
  </si>
  <si>
    <r>
      <t xml:space="preserve">BASE </t>
    </r>
    <r>
      <rPr>
        <sz val="11"/>
        <color theme="1"/>
        <rFont val="Calibri"/>
        <family val="2"/>
        <scheme val="minor"/>
      </rPr>
      <t xml:space="preserve">(8%)
(Input </t>
    </r>
    <r>
      <rPr>
        <sz val="11"/>
        <color rgb="FFFF0000"/>
        <rFont val="Calibri"/>
        <family val="2"/>
        <scheme val="minor"/>
      </rPr>
      <t>G3</t>
    </r>
    <r>
      <rPr>
        <sz val="11"/>
        <color theme="1"/>
        <rFont val="Calibri"/>
        <family val="2"/>
        <scheme val="minor"/>
      </rPr>
      <t>)</t>
    </r>
  </si>
  <si>
    <r>
      <t>ASN Degree Performance</t>
    </r>
    <r>
      <rPr>
        <sz val="11"/>
        <color theme="1"/>
        <rFont val="Calibri"/>
        <family val="2"/>
        <scheme val="minor"/>
      </rPr>
      <t xml:space="preserve"> (25%)
(Input </t>
    </r>
    <r>
      <rPr>
        <sz val="11"/>
        <color rgb="FF0070C0"/>
        <rFont val="Calibri"/>
        <family val="2"/>
        <scheme val="minor"/>
      </rPr>
      <t>G4</t>
    </r>
    <r>
      <rPr>
        <sz val="11"/>
        <color theme="1"/>
        <rFont val="Calibri"/>
        <family val="2"/>
        <scheme val="minor"/>
      </rPr>
      <t>)</t>
    </r>
  </si>
  <si>
    <r>
      <t>ASN Degree Excellence</t>
    </r>
    <r>
      <rPr>
        <sz val="11"/>
        <color theme="1"/>
        <rFont val="Calibri"/>
        <family val="2"/>
        <scheme val="minor"/>
      </rPr>
      <t xml:space="preserve"> (10%)
(Input </t>
    </r>
    <r>
      <rPr>
        <sz val="11"/>
        <color theme="7" tint="-0.249977111117893"/>
        <rFont val="Calibri"/>
        <family val="2"/>
        <scheme val="minor"/>
      </rPr>
      <t>G5</t>
    </r>
    <r>
      <rPr>
        <sz val="11"/>
        <color theme="1"/>
        <rFont val="Calibri"/>
        <family val="2"/>
        <scheme val="minor"/>
      </rPr>
      <t>)</t>
    </r>
  </si>
  <si>
    <r>
      <t>Certificate Performance</t>
    </r>
    <r>
      <rPr>
        <sz val="11"/>
        <color theme="1"/>
        <rFont val="Calibri"/>
        <family val="2"/>
        <scheme val="minor"/>
      </rPr>
      <t xml:space="preserve"> (15%)
(Input </t>
    </r>
    <r>
      <rPr>
        <sz val="11"/>
        <color rgb="FF00B050"/>
        <rFont val="Calibri"/>
        <family val="2"/>
        <scheme val="minor"/>
      </rPr>
      <t>G6</t>
    </r>
    <r>
      <rPr>
        <sz val="11"/>
        <color theme="1"/>
        <rFont val="Calibri"/>
        <family val="2"/>
        <scheme val="minor"/>
      </rPr>
      <t>)</t>
    </r>
  </si>
  <si>
    <r>
      <t>Certificate Excellence</t>
    </r>
    <r>
      <rPr>
        <sz val="11"/>
        <color theme="1"/>
        <rFont val="Calibri"/>
        <family val="2"/>
        <scheme val="minor"/>
      </rPr>
      <t xml:space="preserve"> (10%)
(Input </t>
    </r>
    <r>
      <rPr>
        <sz val="11"/>
        <color theme="2" tint="-0.499984740745262"/>
        <rFont val="Calibri"/>
        <family val="2"/>
        <scheme val="minor"/>
      </rPr>
      <t>G7</t>
    </r>
    <r>
      <rPr>
        <sz val="11"/>
        <color theme="1"/>
        <rFont val="Calibri"/>
        <family val="2"/>
        <scheme val="minor"/>
      </rPr>
      <t>)</t>
    </r>
  </si>
  <si>
    <t>Total</t>
  </si>
  <si>
    <t>-1-</t>
  </si>
  <si>
    <t>-2-</t>
  </si>
  <si>
    <t>-3-</t>
  </si>
  <si>
    <t>-4-</t>
  </si>
  <si>
    <t>-5-</t>
  </si>
  <si>
    <t>-6-</t>
  </si>
  <si>
    <t>-7-</t>
  </si>
  <si>
    <t>-8-</t>
  </si>
  <si>
    <t>-9-</t>
  </si>
  <si>
    <t>-10-</t>
  </si>
  <si>
    <t>-11-</t>
  </si>
  <si>
    <t>-12-</t>
  </si>
  <si>
    <t>-13-</t>
  </si>
  <si>
    <t>-14-</t>
  </si>
  <si>
    <t>-15-</t>
  </si>
  <si>
    <t>-16-</t>
  </si>
  <si>
    <t>-17-</t>
  </si>
  <si>
    <t>-18-</t>
  </si>
  <si>
    <t>-19-</t>
  </si>
  <si>
    <t>-20-</t>
  </si>
  <si>
    <t>-21-</t>
  </si>
  <si>
    <t>Institution</t>
  </si>
  <si>
    <r>
      <t>2020-21 ASN
Degrees
Awarded</t>
    </r>
    <r>
      <rPr>
        <b/>
        <vertAlign val="superscript"/>
        <sz val="11"/>
        <color theme="1"/>
        <rFont val="Calibri"/>
        <family val="2"/>
        <scheme val="minor"/>
      </rPr>
      <t>1</t>
    </r>
  </si>
  <si>
    <r>
      <t>Licensure
Passage
Rate</t>
    </r>
    <r>
      <rPr>
        <b/>
        <vertAlign val="superscript"/>
        <sz val="11"/>
        <color theme="1"/>
        <rFont val="Calibri"/>
        <family val="2"/>
        <scheme val="minor"/>
      </rPr>
      <t>2</t>
    </r>
  </si>
  <si>
    <r>
      <t>Degrees Weighted
By Licensure
Passage Rate</t>
    </r>
    <r>
      <rPr>
        <b/>
        <vertAlign val="superscript"/>
        <sz val="11"/>
        <color theme="1"/>
        <rFont val="Calibri"/>
        <family val="2"/>
        <scheme val="minor"/>
      </rPr>
      <t>3</t>
    </r>
  </si>
  <si>
    <t>Pro-Rata Share of
Degrees Awarded
w/ Licensure</t>
  </si>
  <si>
    <t>Degree
Licensure Rate
Funds</t>
  </si>
  <si>
    <r>
      <t>% Points Over
National Avg.
(82.8%)</t>
    </r>
    <r>
      <rPr>
        <b/>
        <vertAlign val="superscript"/>
        <sz val="11"/>
        <color theme="1"/>
        <rFont val="Calibri"/>
        <family val="2"/>
        <scheme val="minor"/>
      </rPr>
      <t>4</t>
    </r>
  </si>
  <si>
    <t>% of Total</t>
  </si>
  <si>
    <t>Degree
Excellence
Funds</t>
  </si>
  <si>
    <t>Degree
Total</t>
  </si>
  <si>
    <r>
      <t>2020-21 LPN Certificates
Awarded</t>
    </r>
    <r>
      <rPr>
        <b/>
        <vertAlign val="superscript"/>
        <sz val="11"/>
        <color theme="1"/>
        <rFont val="Calibri"/>
        <family val="2"/>
        <scheme val="minor"/>
      </rPr>
      <t>1</t>
    </r>
  </si>
  <si>
    <r>
      <t>Licensure %
Passage
Rate</t>
    </r>
    <r>
      <rPr>
        <b/>
        <vertAlign val="superscript"/>
        <sz val="11"/>
        <color theme="1"/>
        <rFont val="Calibri"/>
        <family val="2"/>
        <scheme val="minor"/>
      </rPr>
      <t>2</t>
    </r>
  </si>
  <si>
    <r>
      <t>Certificates Weighted
By Licensure
Passage Rate</t>
    </r>
    <r>
      <rPr>
        <b/>
        <vertAlign val="superscript"/>
        <sz val="11"/>
        <color theme="1"/>
        <rFont val="Calibri"/>
        <family val="2"/>
        <scheme val="minor"/>
      </rPr>
      <t>3</t>
    </r>
  </si>
  <si>
    <t>Pro-Rata Share of
Certificates Awarded
w/ Licensure</t>
  </si>
  <si>
    <t>Certificate
Licensure Rate
Funds</t>
  </si>
  <si>
    <r>
      <t>% Points Over
National Avg.
(83.01%)</t>
    </r>
    <r>
      <rPr>
        <b/>
        <vertAlign val="superscript"/>
        <sz val="11"/>
        <color theme="1"/>
        <rFont val="Calibri"/>
        <family val="2"/>
        <scheme val="minor"/>
      </rPr>
      <t>4</t>
    </r>
  </si>
  <si>
    <t>Certificate
Excellence
Funds</t>
  </si>
  <si>
    <t>Certificate
Total</t>
  </si>
  <si>
    <t>Eastern Florida State College</t>
  </si>
  <si>
    <t>Broward College</t>
  </si>
  <si>
    <t>College of Central Florida</t>
  </si>
  <si>
    <t>Chipola College</t>
  </si>
  <si>
    <t>Daytona State College</t>
  </si>
  <si>
    <t>Florida SouthWestern State College</t>
  </si>
  <si>
    <t>Florida State College at Jacksonville</t>
  </si>
  <si>
    <t>The College of the Florida Keys</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</si>
  <si>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</si>
  <si>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</si>
  <si>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</si>
  <si>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</si>
  <si>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</si>
  <si>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</si>
  <si>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</si>
  <si>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</si>
  <si>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</si>
  <si>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</si>
  <si>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</si>
  <si>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</si>
  <si>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</si>
  <si>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</si>
  <si>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</si>
  <si>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</si>
  <si>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</si>
  <si>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</si>
  <si>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</si>
  <si>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</si>
  <si>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System</t>
  </si>
  <si>
    <t>Total per Lic.</t>
  </si>
  <si>
    <t>Total per Cert.</t>
  </si>
  <si>
    <t>FY 2022-23 School District Technical College Nursing Performance Program</t>
  </si>
  <si>
    <t>Certificate in Nursing Enrollment</t>
  </si>
  <si>
    <r>
      <t xml:space="preserve">BASE </t>
    </r>
    <r>
      <rPr>
        <sz val="11"/>
        <color theme="1"/>
        <rFont val="Calibri"/>
        <family val="2"/>
        <scheme val="minor"/>
      </rPr>
      <t>(40%)
(Input G3)</t>
    </r>
  </si>
  <si>
    <r>
      <t>Certificate Performance</t>
    </r>
    <r>
      <rPr>
        <sz val="11"/>
        <color theme="1"/>
        <rFont val="Calibri"/>
        <family val="2"/>
        <scheme val="minor"/>
      </rPr>
      <t xml:space="preserve"> (45%)
(Input G4)</t>
    </r>
  </si>
  <si>
    <r>
      <t>Certificate Excellence</t>
    </r>
    <r>
      <rPr>
        <sz val="11"/>
        <color theme="1"/>
        <rFont val="Calibri"/>
        <family val="2"/>
        <scheme val="minor"/>
      </rPr>
      <t xml:space="preserve"> (15%)
(Input G5)</t>
    </r>
  </si>
  <si>
    <r>
      <t>2020-21
Certificates
Awarded</t>
    </r>
    <r>
      <rPr>
        <b/>
        <vertAlign val="superscript"/>
        <sz val="11"/>
        <color theme="1"/>
        <rFont val="Calibri"/>
        <family val="2"/>
        <scheme val="minor"/>
      </rPr>
      <t>1</t>
    </r>
  </si>
  <si>
    <t>Certificates Weighted
By Licensure
Passage Rate</t>
  </si>
  <si>
    <r>
      <t>% Points Over
National Avg.
(83.08%)</t>
    </r>
    <r>
      <rPr>
        <b/>
        <vertAlign val="superscript"/>
        <sz val="11"/>
        <color theme="1"/>
        <rFont val="Calibri"/>
        <family val="2"/>
        <scheme val="minor"/>
      </rPr>
      <t>2</t>
    </r>
  </si>
  <si>
    <t>% Total</t>
  </si>
  <si>
    <t>Aparicio-Levy Technical College</t>
  </si>
  <si>
    <t>Atlantic Technical College</t>
  </si>
  <si>
    <t>Big Bend Technical College</t>
  </si>
  <si>
    <t>Brewster Technical College</t>
  </si>
  <si>
    <t>Cape Coral Technical College</t>
  </si>
  <si>
    <t>Charlotte Technical College</t>
  </si>
  <si>
    <t>D. A. Dorsey Technical College</t>
  </si>
  <si>
    <t>Emerald Coast Technical College</t>
  </si>
  <si>
    <t>Erwin Technical College</t>
  </si>
  <si>
    <t>Flagler Technical Institute</t>
  </si>
  <si>
    <t>Florida Panhandle Technical College</t>
  </si>
  <si>
    <t>Fort Myers Technical College</t>
  </si>
  <si>
    <t>Fred K. Marchman Technical College</t>
  </si>
  <si>
    <t>Gadsden Technical Institute</t>
  </si>
  <si>
    <t>George Stone Technical College</t>
  </si>
  <si>
    <t>George T. Baker Aviation Technical College</t>
  </si>
  <si>
    <t>Immokalee Technical College</t>
  </si>
  <si>
    <t>Lake Technical College</t>
  </si>
  <si>
    <t>Lindsey Hopkins Technical College</t>
  </si>
  <si>
    <t>Lively Technical College</t>
  </si>
  <si>
    <t>Lorenzo Walker Technical College</t>
  </si>
  <si>
    <t>Manatee Technical College</t>
  </si>
  <si>
    <t>Marion Technical College</t>
  </si>
  <si>
    <t>Miami Lakes Educational Center And Technical College</t>
  </si>
  <si>
    <t>North Florida Technical College</t>
  </si>
  <si>
    <t>Okaloosa Technical College And Choice High School</t>
  </si>
  <si>
    <t>Orange Technical College - Mid Florida Campus</t>
  </si>
  <si>
    <t>Orange Technical College - Orlando Campus</t>
  </si>
  <si>
    <t>Orange Technical College - Westside Campus</t>
  </si>
  <si>
    <t>Orange Technical College-Winter Park Campus</t>
  </si>
  <si>
    <t>Osceola Technical College</t>
  </si>
  <si>
    <t>Pinellas Technical College - Clearwater Campus</t>
  </si>
  <si>
    <t>Pinellas Technical College - St. Petersburg Campus</t>
  </si>
  <si>
    <t>Radford M. Locklin Technical College</t>
  </si>
  <si>
    <t>Ridge Technical College</t>
  </si>
  <si>
    <t>Riveroak Technical College</t>
  </si>
  <si>
    <t>Robert Morgan Educational Center And Technical College</t>
  </si>
  <si>
    <t>Sheridan Technical College</t>
  </si>
  <si>
    <t>South Dade Technical College</t>
  </si>
  <si>
    <t>St. Johns County School District - First Coast Technical College</t>
  </si>
  <si>
    <t>Suncoast Technical College</t>
  </si>
  <si>
    <t>Suncoast Technical Education Center</t>
  </si>
  <si>
    <t>Tom P. Haney Technical Center</t>
  </si>
  <si>
    <t>Traviss Technical College</t>
  </si>
  <si>
    <t>Treasure Coast Technical College</t>
  </si>
  <si>
    <t>William T Mcfatter Technical College</t>
  </si>
  <si>
    <t>Withlacoochee Technical College</t>
  </si>
  <si>
    <t>Total per Comp.</t>
  </si>
  <si>
    <r>
      <rPr>
        <vertAlign val="superscript"/>
        <sz val="11"/>
        <color theme="1"/>
        <rFont val="Calibri"/>
        <family val="2"/>
        <scheme val="minor"/>
      </rPr>
      <t>1</t>
    </r>
    <r>
      <rPr>
        <sz val="11"/>
        <color theme="1"/>
        <rFont val="Calibri"/>
        <family val="2"/>
        <scheme val="minor"/>
      </rPr>
      <t xml:space="preserve"> Data provided by FDOE</t>
    </r>
  </si>
  <si>
    <r>
      <rPr>
        <vertAlign val="superscript"/>
        <sz val="11"/>
        <color theme="1"/>
        <rFont val="Calibri"/>
        <family val="2"/>
        <scheme val="minor"/>
      </rPr>
      <t>2</t>
    </r>
    <r>
      <rPr>
        <sz val="11"/>
        <color theme="1"/>
        <rFont val="Calibri"/>
        <family val="2"/>
        <scheme val="minor"/>
      </rPr>
      <t xml:space="preserve"> Data provided on FL Board of Nursing website</t>
    </r>
  </si>
  <si>
    <t>Attachment 1</t>
  </si>
  <si>
    <t>Table 1 - Summary by Institution</t>
  </si>
  <si>
    <t>BASE (40%)</t>
  </si>
  <si>
    <t>Certificate Performance (45%)</t>
  </si>
  <si>
    <t>Certificate Excellence (15%)</t>
  </si>
  <si>
    <t>First Coast Technical College</t>
  </si>
  <si>
    <t>https://mqa-internet.doh.state.fl.us/MQASearchServices/NursingPrograms</t>
  </si>
  <si>
    <t>RN</t>
  </si>
  <si>
    <t>PN</t>
  </si>
  <si>
    <r>
      <rPr>
        <b/>
        <sz val="12"/>
        <color theme="1"/>
        <rFont val="Calibri"/>
        <family val="2"/>
        <scheme val="minor"/>
      </rPr>
      <t>Florida Prelicensure Nursing Education Programs</t>
    </r>
    <r>
      <rPr>
        <sz val="11"/>
        <color theme="1"/>
        <rFont val="Calibri"/>
        <family val="2"/>
        <scheme val="minor"/>
      </rPr>
      <t xml:space="preserve">
- As listed on the FDOH website. Only programs that are Approved, Approved/Probationary, or Acredited are included. Terminated or Closed programs are not displayed.
Each x represents a program offered</t>
    </r>
  </si>
  <si>
    <t>State University System Institutions</t>
  </si>
  <si>
    <t>BN</t>
  </si>
  <si>
    <t>BSN</t>
  </si>
  <si>
    <t>School District Technical Colleges</t>
  </si>
  <si>
    <t>Cert.</t>
  </si>
  <si>
    <t>EASE Institutions</t>
  </si>
  <si>
    <t>ASN</t>
  </si>
  <si>
    <t>Florida A&amp;M University</t>
  </si>
  <si>
    <t>x</t>
  </si>
  <si>
    <t>Adventhealth University</t>
  </si>
  <si>
    <t>Florida Atlantic University</t>
  </si>
  <si>
    <t>xxx</t>
  </si>
  <si>
    <t>Ave Maria University</t>
  </si>
  <si>
    <t>Florida Gulf Coast University</t>
  </si>
  <si>
    <t>Baptist College Of Florida (The)</t>
  </si>
  <si>
    <t>Florida International University</t>
  </si>
  <si>
    <t>Barry University</t>
  </si>
  <si>
    <t>Florida Polytechnic University</t>
  </si>
  <si>
    <t>Beacon College</t>
  </si>
  <si>
    <t>Florida State University</t>
  </si>
  <si>
    <t>Bethune Cookman University</t>
  </si>
  <si>
    <t>New College of Florida</t>
  </si>
  <si>
    <t>Eckerd College</t>
  </si>
  <si>
    <t>University of Central Florida</t>
  </si>
  <si>
    <t>Edward Waters College</t>
  </si>
  <si>
    <t>University of Florida</t>
  </si>
  <si>
    <t>Embry-Riddle Aeronautical University</t>
  </si>
  <si>
    <t>University of North Florida</t>
  </si>
  <si>
    <t>Everglades University</t>
  </si>
  <si>
    <t>University of South Florida</t>
  </si>
  <si>
    <t>Flagler College</t>
  </si>
  <si>
    <t>University of West Florida (The)</t>
  </si>
  <si>
    <t>Florida College</t>
  </si>
  <si>
    <t>Florida Institute Of Technology</t>
  </si>
  <si>
    <t>Florida Memorial University</t>
  </si>
  <si>
    <t>Florida College System Institutions</t>
  </si>
  <si>
    <t>Florida Southern College</t>
  </si>
  <si>
    <t>Hodges University</t>
  </si>
  <si>
    <t>Jacksonville University</t>
  </si>
  <si>
    <t>xx</t>
  </si>
  <si>
    <t>Keiser University</t>
  </si>
  <si>
    <t>Lynn University</t>
  </si>
  <si>
    <t>Miami International University Of Art &amp; Design</t>
  </si>
  <si>
    <t>Nova Southeastern University</t>
  </si>
  <si>
    <t>Palm Beach Atlantic University</t>
  </si>
  <si>
    <t>Ringling College Of Art And Design</t>
  </si>
  <si>
    <t>Rollins College</t>
  </si>
  <si>
    <t>Soon</t>
  </si>
  <si>
    <t>Saint Leo University</t>
  </si>
  <si>
    <t>Saint Thomas University</t>
  </si>
  <si>
    <t>Southeastern University</t>
  </si>
  <si>
    <t>Stetson University</t>
  </si>
  <si>
    <t>University Of Miami</t>
  </si>
  <si>
    <t>University Of Tampa (The)</t>
  </si>
  <si>
    <t>Warner University</t>
  </si>
  <si>
    <t>Webber International University</t>
  </si>
  <si>
    <t>Johnson University</t>
  </si>
  <si>
    <t>South University</t>
  </si>
  <si>
    <t>South Dade Technical College-South Dade Skills Center Campus</t>
  </si>
  <si>
    <r>
      <rPr>
        <b/>
        <sz val="12"/>
        <color theme="1"/>
        <rFont val="Calibri"/>
        <family val="2"/>
        <scheme val="minor"/>
      </rPr>
      <t>Florida Prelicensure Nursing Education Programs</t>
    </r>
    <r>
      <rPr>
        <sz val="11"/>
        <color theme="1"/>
        <rFont val="Calibri"/>
        <family val="2"/>
        <scheme val="minor"/>
      </rPr>
      <t xml:space="preserve">
- As listed on the FDOH website. Only programs that are Approved, Approved/Probationary, or Acredited are included. Terminated or Closed programs are not displayed.
- </t>
    </r>
    <r>
      <rPr>
        <b/>
        <sz val="11"/>
        <color theme="1"/>
        <rFont val="Calibri"/>
        <family val="2"/>
        <scheme val="minor"/>
      </rPr>
      <t>APPROVED</t>
    </r>
    <r>
      <rPr>
        <sz val="11"/>
        <color theme="1"/>
        <rFont val="Calibri"/>
        <family val="2"/>
        <scheme val="minor"/>
      </rPr>
      <t xml:space="preserve"> - A program for the pre-licensure education of professional or practical nurses that is conducted in the state at an educational institution and that is approved under s. 464.019, Florida Statutes. The term includes such a program placed on probationary status.
- </t>
    </r>
    <r>
      <rPr>
        <b/>
        <sz val="11"/>
        <color theme="1"/>
        <rFont val="Calibri"/>
        <family val="2"/>
        <scheme val="minor"/>
      </rPr>
      <t>APPROVED / PROBATIONARY</t>
    </r>
    <r>
      <rPr>
        <sz val="11"/>
        <color theme="1"/>
        <rFont val="Calibri"/>
        <family val="2"/>
        <scheme val="minor"/>
      </rPr>
      <t xml:space="preserve"> - The status of an approved program that is placed on such status pursuant to s.464.019 Florida Statutes.
- </t>
    </r>
    <r>
      <rPr>
        <b/>
        <sz val="11"/>
        <color theme="1"/>
        <rFont val="Calibri"/>
        <family val="2"/>
        <scheme val="minor"/>
      </rPr>
      <t>ACCREDITED</t>
    </r>
    <r>
      <rPr>
        <sz val="11"/>
        <color theme="1"/>
        <rFont val="Calibri"/>
        <family val="2"/>
        <scheme val="minor"/>
      </rPr>
      <t xml:space="preserve"> - An "accredited" nursing education program, as defined by s. 464.003, Florida Statutes, is a program for the prelicensure education of professional or practical nurses that is conducted in the United States at an educational institution, whether in Florida, another state, or the District of Columbia, and that is accredited by a specialized nursing accrediting agency that is nationally recognized by the United States Secretary of Education to accredit nursing education programs Accreditation Commission for Education in Nursing (ACEN) or Commission on Collegiate Nursing Education (CCNE).</t>
    </r>
  </si>
  <si>
    <t>Prob.</t>
  </si>
  <si>
    <t>Accred.</t>
  </si>
  <si>
    <t>Approv.</t>
  </si>
  <si>
    <t>Accred./Approv./Prob.</t>
  </si>
  <si>
    <t>TBD</t>
  </si>
  <si>
    <t>Ap./Prob.</t>
  </si>
  <si>
    <r>
      <rPr>
        <b/>
        <sz val="12"/>
        <color theme="1"/>
        <rFont val="Calibri"/>
        <family val="2"/>
        <scheme val="minor"/>
      </rPr>
      <t>Florida Prelicensure Nursing Education Programs</t>
    </r>
    <r>
      <rPr>
        <sz val="11"/>
        <color theme="1"/>
        <rFont val="Calibri"/>
        <family val="2"/>
        <scheme val="minor"/>
      </rPr>
      <t xml:space="preserve">
- As listed on the FDOH website. Only programs that are Approved, Approved/Probationary, or Acredited are included. Terminated or Closed programs are not displayed.
2020 Licensure Passage Rates
2020 National Averages:
- BN/BSN: 90.3%
- ASN: 82.8%
- Cert.: 83.08%
- NT: No Testers
- If multiple programs exist for a single institution, percentages were averaged unless there were NT.</t>
    </r>
  </si>
  <si>
    <t>NT</t>
  </si>
  <si>
    <t>78.9%/NT</t>
  </si>
  <si>
    <t>81.2%/NT</t>
  </si>
  <si>
    <t>93.4%/NT</t>
  </si>
  <si>
    <t>87.4%/NT</t>
  </si>
  <si>
    <t>Table 2 - Summary by District</t>
  </si>
  <si>
    <t>#</t>
  </si>
  <si>
    <t>District</t>
  </si>
  <si>
    <t>Base</t>
  </si>
  <si>
    <t>Certificate 
Licensure Rate
Funds</t>
  </si>
  <si>
    <t>Certificate 
Excellence
Funds</t>
  </si>
  <si>
    <t>Certificate Total
(sum of 4 and 5)</t>
  </si>
  <si>
    <t>Total
(sum of 3 and 6)</t>
  </si>
  <si>
    <t>Bay</t>
  </si>
  <si>
    <t>Bradford</t>
  </si>
  <si>
    <t>Broward</t>
  </si>
  <si>
    <t>Charlotte</t>
  </si>
  <si>
    <t>Citrus</t>
  </si>
  <si>
    <t>Collier</t>
  </si>
  <si>
    <t>Miami-Dade</t>
  </si>
  <si>
    <t>Gadsden</t>
  </si>
  <si>
    <t>Hillsborough</t>
  </si>
  <si>
    <t>Indian River</t>
  </si>
  <si>
    <t>Lake</t>
  </si>
  <si>
    <t>Lee</t>
  </si>
  <si>
    <t>Leon</t>
  </si>
  <si>
    <t>Manatee</t>
  </si>
  <si>
    <t>Marion</t>
  </si>
  <si>
    <t>Okaloosa</t>
  </si>
  <si>
    <t>Orange</t>
  </si>
  <si>
    <t>Osceola</t>
  </si>
  <si>
    <t>Pinellas</t>
  </si>
  <si>
    <t>Polk</t>
  </si>
  <si>
    <t>Saint Johns</t>
  </si>
  <si>
    <t>Santa Rosa</t>
  </si>
  <si>
    <t>Sarasota</t>
  </si>
  <si>
    <t>Suwannee</t>
  </si>
  <si>
    <t>Taylor</t>
  </si>
  <si>
    <t>Walton</t>
  </si>
  <si>
    <t>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</si>
</sst>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b/>
      <vertAlign val="superscript"/>
      <sz val="11"/>
      <color theme="1"/>
      <name val="Calibri"/>
      <family val="2"/>
      <scheme val="minor"/>
    </font>
    <font>
      <sz val="11"/>
      <color rgb="FFFF0000"/>
      <name val="Calibri"/>
      <family val="2"/>
      <scheme val="minor"/>
    </font>
    <font>
      <sz val="11"/>
      <color theme="7" tint="-0.249977111117893"/>
      <name val="Calibri"/>
      <family val="2"/>
      <scheme val="minor"/>
    </font>
    <font>
      <sz val="11"/>
      <color rgb="FF0070C0"/>
      <name val="Calibri"/>
      <family val="2"/>
      <scheme val="minor"/>
    </font>
    <font>
      <sz val="11"/>
      <color rgb="FF00B050"/>
      <name val="Calibri"/>
      <family val="2"/>
      <scheme val="minor"/>
    </font>
    <font>
      <sz val="11"/>
      <color theme="2" tint="-0.499984740745262"/>
      <name val="Calibri"/>
      <family val="2"/>
      <scheme val="minor"/>
    </font>
    <font>
      <u/>
      <sz val="11"/>
      <color theme="10"/>
      <name val="Calibri"/>
      <family val="2"/>
      <scheme val="minor"/>
    </font>
    <font>
      <vertAlign val="superscript"/>
      <sz val="11"/>
      <color theme="1"/>
      <name val="Calibri"/>
      <family val="2"/>
      <scheme val="minor"/>
    </font>
    <font>
      <b/>
      <u/>
      <sz val="18"/>
      <color theme="1"/>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4" tint="-0.49998474074526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rgb="FF7030A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9999"/>
        <bgColor indexed="64"/>
      </patternFill>
    </fill>
    <fill>
      <patternFill patternType="solid">
        <fgColor rgb="FF00B050"/>
        <bgColor indexed="64"/>
      </patternFill>
    </fill>
    <fill>
      <patternFill patternType="solid">
        <fgColor rgb="FF66CC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BDD7EE"/>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rgb="FF000000"/>
      </top>
      <bottom style="medium">
        <color rgb="FF000000"/>
      </bottom>
      <diagonal/>
    </border>
    <border>
      <left/>
      <right/>
      <top style="thin">
        <color rgb="FF000000"/>
      </top>
      <bottom/>
      <diagonal/>
    </border>
    <border>
      <left style="medium">
        <color indexed="64"/>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double">
        <color indexed="64"/>
      </bottom>
      <diagonal/>
    </border>
    <border>
      <left style="thin">
        <color rgb="FF000000"/>
      </left>
      <right/>
      <top/>
      <bottom style="thin">
        <color rgb="FF000000"/>
      </bottom>
      <diagonal/>
    </border>
    <border>
      <left style="medium">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198">
    <xf numFmtId="0" fontId="0" fillId="0" borderId="0" xfId="0"/>
    <xf numFmtId="0" fontId="3" fillId="0" borderId="0" xfId="0" applyFont="1"/>
    <xf numFmtId="0" fontId="3" fillId="2" borderId="1" xfId="0" applyFont="1" applyFill="1" applyBorder="1"/>
    <xf numFmtId="0" fontId="3" fillId="0" borderId="0" xfId="0" applyFont="1" applyAlignment="1">
      <alignment horizontal="center"/>
    </xf>
    <xf numFmtId="0" fontId="3" fillId="7" borderId="5" xfId="0" applyFont="1" applyFill="1" applyBorder="1"/>
    <xf numFmtId="0" fontId="3" fillId="7" borderId="5" xfId="0" applyFont="1" applyFill="1" applyBorder="1" applyAlignment="1">
      <alignment horizontal="center"/>
    </xf>
    <xf numFmtId="0" fontId="3" fillId="9" borderId="5" xfId="0" applyFont="1" applyFill="1" applyBorder="1"/>
    <xf numFmtId="0" fontId="3" fillId="7" borderId="5" xfId="0" applyFont="1" applyFill="1" applyBorder="1" applyAlignment="1">
      <alignment horizontal="center" wrapText="1"/>
    </xf>
    <xf numFmtId="0" fontId="3" fillId="9" borderId="5" xfId="0" applyFont="1" applyFill="1" applyBorder="1" applyAlignment="1">
      <alignment horizontal="center"/>
    </xf>
    <xf numFmtId="0" fontId="3" fillId="7" borderId="6" xfId="0" applyFont="1" applyFill="1" applyBorder="1"/>
    <xf numFmtId="0" fontId="3" fillId="0" borderId="10" xfId="0" applyFont="1" applyBorder="1" applyAlignment="1">
      <alignment horizontal="right"/>
    </xf>
    <xf numFmtId="42" fontId="3" fillId="6" borderId="10" xfId="0" applyNumberFormat="1" applyFont="1" applyFill="1" applyBorder="1"/>
    <xf numFmtId="0" fontId="3" fillId="9" borderId="6" xfId="0" applyFont="1" applyFill="1" applyBorder="1"/>
    <xf numFmtId="0" fontId="3" fillId="9" borderId="10" xfId="0" applyFont="1" applyFill="1" applyBorder="1"/>
    <xf numFmtId="0" fontId="3" fillId="7" borderId="11" xfId="0" applyFont="1" applyFill="1" applyBorder="1" applyAlignment="1">
      <alignment horizontal="center" wrapText="1"/>
    </xf>
    <xf numFmtId="0" fontId="3" fillId="7" borderId="12" xfId="0" applyFont="1" applyFill="1" applyBorder="1" applyAlignment="1">
      <alignment horizontal="center" wrapText="1"/>
    </xf>
    <xf numFmtId="0" fontId="3" fillId="0" borderId="20" xfId="0" applyFont="1" applyBorder="1"/>
    <xf numFmtId="0" fontId="3" fillId="0" borderId="21" xfId="0" applyFont="1" applyBorder="1"/>
    <xf numFmtId="164" fontId="3" fillId="0" borderId="21" xfId="0" applyNumberFormat="1" applyFont="1" applyBorder="1"/>
    <xf numFmtId="42" fontId="3" fillId="3" borderId="22" xfId="0" applyNumberFormat="1" applyFont="1" applyFill="1" applyBorder="1"/>
    <xf numFmtId="42" fontId="3" fillId="8" borderId="10" xfId="0" applyNumberFormat="1" applyFont="1" applyFill="1" applyBorder="1"/>
    <xf numFmtId="42" fontId="3" fillId="6" borderId="6" xfId="0" applyNumberFormat="1" applyFont="1" applyFill="1" applyBorder="1"/>
    <xf numFmtId="0" fontId="0" fillId="2" borderId="0" xfId="0" applyFill="1"/>
    <xf numFmtId="0" fontId="0" fillId="2" borderId="0" xfId="0" applyFill="1" applyAlignment="1">
      <alignment horizontal="right"/>
    </xf>
    <xf numFmtId="9" fontId="0" fillId="0" borderId="0" xfId="0" applyNumberFormat="1"/>
    <xf numFmtId="165" fontId="0" fillId="0" borderId="0" xfId="0" applyNumberFormat="1"/>
    <xf numFmtId="0" fontId="3" fillId="7" borderId="27" xfId="0" applyFont="1" applyFill="1" applyBorder="1"/>
    <xf numFmtId="0" fontId="3" fillId="7" borderId="28" xfId="0" applyFont="1" applyFill="1" applyBorder="1" applyAlignment="1">
      <alignment horizontal="center"/>
    </xf>
    <xf numFmtId="0" fontId="0" fillId="0" borderId="0" xfId="0" applyAlignment="1">
      <alignment horizontal="center"/>
    </xf>
    <xf numFmtId="0" fontId="0" fillId="7" borderId="5" xfId="0" quotePrefix="1" applyFill="1" applyBorder="1" applyAlignment="1">
      <alignment horizontal="center"/>
    </xf>
    <xf numFmtId="0" fontId="0" fillId="9" borderId="5" xfId="0" applyFill="1" applyBorder="1" applyAlignment="1">
      <alignment horizontal="center"/>
    </xf>
    <xf numFmtId="0" fontId="0" fillId="7" borderId="23" xfId="0" quotePrefix="1" applyFill="1" applyBorder="1" applyAlignment="1">
      <alignment horizontal="center"/>
    </xf>
    <xf numFmtId="0" fontId="0" fillId="7" borderId="24" xfId="0" quotePrefix="1" applyFill="1" applyBorder="1" applyAlignment="1">
      <alignment horizontal="center"/>
    </xf>
    <xf numFmtId="0" fontId="0" fillId="7" borderId="25" xfId="0" quotePrefix="1" applyFill="1" applyBorder="1" applyAlignment="1">
      <alignment horizontal="center"/>
    </xf>
    <xf numFmtId="165" fontId="3" fillId="3" borderId="13" xfId="0" applyNumberFormat="1" applyFont="1" applyFill="1" applyBorder="1" applyAlignment="1">
      <alignment horizontal="center" wrapText="1"/>
    </xf>
    <xf numFmtId="0" fontId="0" fillId="0" borderId="7" xfId="0" applyBorder="1"/>
    <xf numFmtId="42" fontId="0" fillId="6" borderId="7" xfId="0" applyNumberFormat="1" applyFill="1" applyBorder="1"/>
    <xf numFmtId="0" fontId="0" fillId="9" borderId="7" xfId="0" applyFill="1" applyBorder="1"/>
    <xf numFmtId="0" fontId="0" fillId="0" borderId="14" xfId="0" applyBorder="1"/>
    <xf numFmtId="164" fontId="0" fillId="0" borderId="2" xfId="0" applyNumberFormat="1" applyBorder="1"/>
    <xf numFmtId="42" fontId="0" fillId="3" borderId="15" xfId="0" applyNumberFormat="1" applyFill="1" applyBorder="1"/>
    <xf numFmtId="42" fontId="0" fillId="8" borderId="7" xfId="0" applyNumberFormat="1" applyFill="1" applyBorder="1"/>
    <xf numFmtId="0" fontId="0" fillId="0" borderId="8" xfId="0" applyBorder="1"/>
    <xf numFmtId="42" fontId="0" fillId="6" borderId="8" xfId="0" applyNumberFormat="1" applyFill="1" applyBorder="1"/>
    <xf numFmtId="0" fontId="0" fillId="9" borderId="8" xfId="0" applyFill="1" applyBorder="1"/>
    <xf numFmtId="0" fontId="0" fillId="0" borderId="16" xfId="0" applyBorder="1"/>
    <xf numFmtId="164" fontId="0" fillId="0" borderId="3" xfId="0" applyNumberFormat="1" applyBorder="1"/>
    <xf numFmtId="42" fontId="0" fillId="3" borderId="17" xfId="0" applyNumberFormat="1" applyFill="1" applyBorder="1"/>
    <xf numFmtId="42" fontId="0" fillId="8" borderId="8" xfId="0" applyNumberFormat="1" applyFill="1" applyBorder="1"/>
    <xf numFmtId="0" fontId="0" fillId="0" borderId="9" xfId="0" applyBorder="1"/>
    <xf numFmtId="42" fontId="0" fillId="6" borderId="9" xfId="0" applyNumberFormat="1" applyFill="1" applyBorder="1"/>
    <xf numFmtId="0" fontId="0" fillId="9" borderId="9" xfId="0" applyFill="1" applyBorder="1"/>
    <xf numFmtId="0" fontId="0" fillId="0" borderId="18" xfId="0" applyBorder="1"/>
    <xf numFmtId="164" fontId="0" fillId="0" borderId="4" xfId="0" applyNumberFormat="1" applyBorder="1"/>
    <xf numFmtId="42" fontId="0" fillId="3" borderId="19" xfId="0" applyNumberFormat="1" applyFill="1" applyBorder="1"/>
    <xf numFmtId="42" fontId="0" fillId="8" borderId="9" xfId="0" applyNumberFormat="1" applyFill="1" applyBorder="1"/>
    <xf numFmtId="0" fontId="0" fillId="2" borderId="1" xfId="0" applyFill="1" applyBorder="1" applyAlignment="1">
      <alignment horizontal="right"/>
    </xf>
    <xf numFmtId="9" fontId="0" fillId="0" borderId="1" xfId="0" applyNumberFormat="1" applyBorder="1"/>
    <xf numFmtId="0" fontId="3" fillId="3" borderId="29" xfId="0" applyFont="1" applyFill="1" applyBorder="1" applyAlignment="1">
      <alignment horizontal="center" wrapText="1"/>
    </xf>
    <xf numFmtId="165" fontId="3" fillId="6" borderId="6" xfId="0" applyNumberFormat="1" applyFont="1" applyFill="1" applyBorder="1" applyAlignment="1">
      <alignment horizontal="center" wrapText="1"/>
    </xf>
    <xf numFmtId="42" fontId="4" fillId="8" borderId="6" xfId="0" applyNumberFormat="1" applyFont="1" applyFill="1" applyBorder="1" applyAlignment="1">
      <alignment horizontal="center"/>
    </xf>
    <xf numFmtId="42" fontId="3" fillId="3" borderId="30" xfId="0" applyNumberFormat="1" applyFont="1" applyFill="1" applyBorder="1"/>
    <xf numFmtId="2" fontId="3" fillId="0" borderId="21" xfId="0" applyNumberFormat="1" applyFont="1" applyBorder="1"/>
    <xf numFmtId="42" fontId="3" fillId="2" borderId="1" xfId="0" applyNumberFormat="1" applyFont="1" applyFill="1" applyBorder="1"/>
    <xf numFmtId="42" fontId="0" fillId="2" borderId="0" xfId="0" applyNumberFormat="1" applyFill="1"/>
    <xf numFmtId="42" fontId="0" fillId="2" borderId="1" xfId="0" applyNumberFormat="1" applyFill="1" applyBorder="1"/>
    <xf numFmtId="42" fontId="0" fillId="0" borderId="0" xfId="0" applyNumberFormat="1"/>
    <xf numFmtId="10" fontId="0" fillId="0" borderId="2" xfId="0" applyNumberFormat="1" applyBorder="1"/>
    <xf numFmtId="10" fontId="0" fillId="0" borderId="3" xfId="0" applyNumberFormat="1" applyBorder="1"/>
    <xf numFmtId="10" fontId="0" fillId="0" borderId="4" xfId="0" applyNumberFormat="1" applyBorder="1"/>
    <xf numFmtId="0" fontId="2" fillId="0" borderId="0" xfId="0" applyFont="1"/>
    <xf numFmtId="0" fontId="3" fillId="13" borderId="27" xfId="0" applyFont="1" applyFill="1" applyBorder="1"/>
    <xf numFmtId="0" fontId="3" fillId="13" borderId="5" xfId="0" applyFont="1" applyFill="1" applyBorder="1" applyAlignment="1">
      <alignment horizontal="center" wrapText="1"/>
    </xf>
    <xf numFmtId="0" fontId="3" fillId="13" borderId="28" xfId="0" applyFont="1" applyFill="1" applyBorder="1" applyAlignment="1">
      <alignment horizontal="center"/>
    </xf>
    <xf numFmtId="0" fontId="3" fillId="13" borderId="5" xfId="0" applyFont="1" applyFill="1" applyBorder="1" applyAlignment="1">
      <alignment horizontal="center"/>
    </xf>
    <xf numFmtId="0" fontId="0" fillId="13" borderId="5" xfId="0" quotePrefix="1" applyFill="1" applyBorder="1" applyAlignment="1">
      <alignment horizontal="center"/>
    </xf>
    <xf numFmtId="0" fontId="3" fillId="13" borderId="6" xfId="0" applyFont="1" applyFill="1" applyBorder="1"/>
    <xf numFmtId="0" fontId="3" fillId="13" borderId="5" xfId="0" applyFont="1" applyFill="1" applyBorder="1"/>
    <xf numFmtId="0" fontId="0" fillId="13" borderId="23" xfId="0" quotePrefix="1" applyFill="1" applyBorder="1" applyAlignment="1">
      <alignment horizontal="center"/>
    </xf>
    <xf numFmtId="0" fontId="0" fillId="13" borderId="24" xfId="0" quotePrefix="1" applyFill="1" applyBorder="1" applyAlignment="1">
      <alignment horizontal="center"/>
    </xf>
    <xf numFmtId="0" fontId="0" fillId="13" borderId="25" xfId="0" quotePrefix="1" applyFill="1" applyBorder="1" applyAlignment="1">
      <alignment horizontal="center"/>
    </xf>
    <xf numFmtId="0" fontId="3" fillId="13" borderId="11" xfId="0" applyFont="1" applyFill="1" applyBorder="1" applyAlignment="1">
      <alignment horizontal="center" wrapText="1"/>
    </xf>
    <xf numFmtId="0" fontId="3" fillId="13" borderId="12" xfId="0" applyFont="1" applyFill="1" applyBorder="1" applyAlignment="1">
      <alignment horizontal="center" wrapText="1"/>
    </xf>
    <xf numFmtId="9" fontId="0" fillId="14" borderId="0" xfId="0" applyNumberFormat="1" applyFill="1"/>
    <xf numFmtId="9" fontId="0" fillId="16" borderId="0" xfId="0" applyNumberFormat="1" applyFill="1"/>
    <xf numFmtId="0" fontId="3" fillId="12" borderId="23" xfId="0" applyFont="1" applyFill="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3" fillId="18" borderId="38" xfId="0" applyFont="1" applyFill="1" applyBorder="1" applyAlignment="1">
      <alignment horizontal="center"/>
    </xf>
    <xf numFmtId="0" fontId="3" fillId="8" borderId="38" xfId="0" applyFont="1" applyFill="1" applyBorder="1" applyAlignment="1">
      <alignment horizontal="center"/>
    </xf>
    <xf numFmtId="166" fontId="0" fillId="0" borderId="41" xfId="1" applyNumberFormat="1" applyFont="1" applyFill="1" applyBorder="1"/>
    <xf numFmtId="0" fontId="0" fillId="0" borderId="42" xfId="0" applyBorder="1" applyAlignment="1">
      <alignment horizontal="center"/>
    </xf>
    <xf numFmtId="0" fontId="0" fillId="0" borderId="43" xfId="0" applyBorder="1" applyAlignment="1">
      <alignment horizontal="center"/>
    </xf>
    <xf numFmtId="0" fontId="0" fillId="0" borderId="41" xfId="0" applyBorder="1"/>
    <xf numFmtId="166" fontId="0" fillId="0" borderId="31" xfId="1" applyNumberFormat="1" applyFont="1" applyFill="1" applyBorder="1"/>
    <xf numFmtId="0" fontId="0" fillId="0" borderId="44" xfId="0" applyBorder="1" applyAlignment="1">
      <alignment horizontal="center"/>
    </xf>
    <xf numFmtId="0" fontId="0" fillId="0" borderId="32" xfId="0" applyBorder="1" applyAlignment="1">
      <alignment horizontal="center"/>
    </xf>
    <xf numFmtId="0" fontId="0" fillId="0" borderId="31" xfId="0" applyBorder="1"/>
    <xf numFmtId="166" fontId="0" fillId="0" borderId="20" xfId="1" applyNumberFormat="1" applyFont="1" applyFill="1" applyBorder="1"/>
    <xf numFmtId="0" fontId="0" fillId="0" borderId="21" xfId="0" applyBorder="1" applyAlignment="1">
      <alignment horizontal="center"/>
    </xf>
    <xf numFmtId="0" fontId="0" fillId="0" borderId="22" xfId="0" applyBorder="1" applyAlignment="1">
      <alignment horizontal="center"/>
    </xf>
    <xf numFmtId="166" fontId="0" fillId="0" borderId="0" xfId="1" applyNumberFormat="1" applyFont="1" applyFill="1" applyBorder="1"/>
    <xf numFmtId="0" fontId="3" fillId="19" borderId="38" xfId="0" applyFont="1" applyFill="1" applyBorder="1" applyAlignment="1">
      <alignment horizontal="center"/>
    </xf>
    <xf numFmtId="0" fontId="0" fillId="0" borderId="0" xfId="0" applyAlignment="1">
      <alignment vertical="top" wrapText="1"/>
    </xf>
    <xf numFmtId="0" fontId="0" fillId="0" borderId="20" xfId="0" applyBorder="1"/>
    <xf numFmtId="164" fontId="0" fillId="0" borderId="42" xfId="0" applyNumberFormat="1" applyBorder="1" applyAlignment="1">
      <alignment horizontal="center"/>
    </xf>
    <xf numFmtId="164" fontId="0" fillId="0" borderId="43" xfId="0" applyNumberFormat="1" applyBorder="1" applyAlignment="1">
      <alignment horizontal="center"/>
    </xf>
    <xf numFmtId="164" fontId="0" fillId="0" borderId="44" xfId="0" applyNumberFormat="1" applyBorder="1" applyAlignment="1">
      <alignment horizontal="center"/>
    </xf>
    <xf numFmtId="164" fontId="0" fillId="0" borderId="32" xfId="0" applyNumberFormat="1" applyBorder="1" applyAlignment="1">
      <alignment horizontal="center"/>
    </xf>
    <xf numFmtId="164" fontId="0" fillId="0" borderId="21" xfId="0" applyNumberFormat="1" applyBorder="1" applyAlignment="1">
      <alignment horizontal="center"/>
    </xf>
    <xf numFmtId="164" fontId="0" fillId="0" borderId="22" xfId="0" applyNumberFormat="1" applyBorder="1" applyAlignment="1">
      <alignment horizontal="center"/>
    </xf>
    <xf numFmtId="167" fontId="0" fillId="0" borderId="0" xfId="0" applyNumberFormat="1"/>
    <xf numFmtId="10" fontId="0" fillId="0" borderId="0" xfId="0" applyNumberFormat="1"/>
    <xf numFmtId="3" fontId="0" fillId="0" borderId="2" xfId="0" applyNumberFormat="1" applyBorder="1"/>
    <xf numFmtId="3" fontId="0" fillId="0" borderId="3" xfId="0" applyNumberFormat="1" applyBorder="1"/>
    <xf numFmtId="3" fontId="0" fillId="0" borderId="4" xfId="0" applyNumberFormat="1" applyBorder="1"/>
    <xf numFmtId="164" fontId="0" fillId="0" borderId="14" xfId="0" applyNumberFormat="1" applyBorder="1"/>
    <xf numFmtId="164" fontId="0" fillId="0" borderId="16" xfId="0" applyNumberFormat="1" applyBorder="1"/>
    <xf numFmtId="164" fontId="0" fillId="0" borderId="18" xfId="0" applyNumberFormat="1" applyBorder="1"/>
    <xf numFmtId="3" fontId="3" fillId="0" borderId="21" xfId="0" applyNumberFormat="1" applyFont="1" applyBorder="1"/>
    <xf numFmtId="3" fontId="3" fillId="0" borderId="20" xfId="0" applyNumberFormat="1" applyFont="1" applyBorder="1"/>
    <xf numFmtId="44" fontId="0" fillId="0" borderId="0" xfId="0" applyNumberFormat="1"/>
    <xf numFmtId="9" fontId="0" fillId="18" borderId="0" xfId="0" applyNumberFormat="1" applyFill="1"/>
    <xf numFmtId="164" fontId="3" fillId="0" borderId="20" xfId="0" applyNumberFormat="1" applyFont="1" applyBorder="1"/>
    <xf numFmtId="0" fontId="0" fillId="0" borderId="0" xfId="0" applyAlignment="1">
      <alignment horizontal="right"/>
    </xf>
    <xf numFmtId="9" fontId="0" fillId="15" borderId="0" xfId="0" applyNumberFormat="1" applyFill="1"/>
    <xf numFmtId="9" fontId="0" fillId="11" borderId="1" xfId="0" applyNumberFormat="1" applyFill="1" applyBorder="1"/>
    <xf numFmtId="0" fontId="0" fillId="0" borderId="0" xfId="0" applyAlignment="1">
      <alignment horizontal="left"/>
    </xf>
    <xf numFmtId="1" fontId="0" fillId="0" borderId="42" xfId="0" applyNumberFormat="1" applyBorder="1" applyAlignment="1">
      <alignment horizontal="center"/>
    </xf>
    <xf numFmtId="1" fontId="0" fillId="0" borderId="43" xfId="0" applyNumberFormat="1" applyBorder="1" applyAlignment="1">
      <alignment horizontal="center"/>
    </xf>
    <xf numFmtId="1" fontId="0" fillId="0" borderId="44" xfId="0" applyNumberFormat="1" applyBorder="1" applyAlignment="1">
      <alignment horizontal="center"/>
    </xf>
    <xf numFmtId="1" fontId="0" fillId="0" borderId="32" xfId="0" applyNumberFormat="1" applyBorder="1" applyAlignment="1">
      <alignment horizontal="center"/>
    </xf>
    <xf numFmtId="1" fontId="0" fillId="0" borderId="21" xfId="0" applyNumberFormat="1" applyBorder="1" applyAlignment="1">
      <alignment horizontal="center"/>
    </xf>
    <xf numFmtId="1" fontId="0" fillId="0" borderId="22" xfId="0" applyNumberFormat="1" applyBorder="1" applyAlignment="1">
      <alignment horizontal="center"/>
    </xf>
    <xf numFmtId="3" fontId="0" fillId="0" borderId="42" xfId="0" applyNumberFormat="1" applyBorder="1" applyAlignment="1">
      <alignment horizontal="center"/>
    </xf>
    <xf numFmtId="3" fontId="0" fillId="0" borderId="43" xfId="0" applyNumberFormat="1" applyBorder="1" applyAlignment="1">
      <alignment horizontal="center"/>
    </xf>
    <xf numFmtId="3" fontId="0" fillId="0" borderId="44" xfId="0" applyNumberFormat="1" applyBorder="1" applyAlignment="1">
      <alignment horizontal="center"/>
    </xf>
    <xf numFmtId="3" fontId="0" fillId="0" borderId="32" xfId="0" applyNumberFormat="1" applyBorder="1" applyAlignment="1">
      <alignment horizontal="center"/>
    </xf>
    <xf numFmtId="3" fontId="0" fillId="0" borderId="21" xfId="0" applyNumberFormat="1" applyBorder="1" applyAlignment="1">
      <alignment horizontal="center"/>
    </xf>
    <xf numFmtId="3" fontId="0" fillId="0" borderId="22" xfId="0" applyNumberFormat="1" applyBorder="1" applyAlignment="1">
      <alignment horizontal="center"/>
    </xf>
    <xf numFmtId="0" fontId="0" fillId="0" borderId="47" xfId="0" applyBorder="1"/>
    <xf numFmtId="42" fontId="0" fillId="6" borderId="44" xfId="0" applyNumberFormat="1" applyFill="1" applyBorder="1"/>
    <xf numFmtId="0" fontId="0" fillId="9" borderId="44" xfId="0" applyFill="1" applyBorder="1"/>
    <xf numFmtId="42" fontId="0" fillId="17" borderId="44" xfId="0" applyNumberFormat="1" applyFill="1" applyBorder="1"/>
    <xf numFmtId="0" fontId="0" fillId="0" borderId="48" xfId="0" applyBorder="1"/>
    <xf numFmtId="42" fontId="0" fillId="6" borderId="49" xfId="0" applyNumberFormat="1" applyFill="1" applyBorder="1"/>
    <xf numFmtId="0" fontId="0" fillId="9" borderId="49" xfId="0" applyFill="1" applyBorder="1"/>
    <xf numFmtId="42" fontId="0" fillId="17" borderId="49" xfId="0" applyNumberFormat="1" applyFill="1" applyBorder="1"/>
    <xf numFmtId="0" fontId="0" fillId="0" borderId="52" xfId="0" applyBorder="1"/>
    <xf numFmtId="42" fontId="0" fillId="6" borderId="42" xfId="0" applyNumberFormat="1" applyFill="1" applyBorder="1"/>
    <xf numFmtId="0" fontId="0" fillId="9" borderId="42" xfId="0" applyFill="1" applyBorder="1"/>
    <xf numFmtId="42" fontId="0" fillId="17" borderId="42" xfId="0" applyNumberFormat="1" applyFill="1" applyBorder="1"/>
    <xf numFmtId="42" fontId="0" fillId="8" borderId="57" xfId="0" applyNumberFormat="1" applyFill="1" applyBorder="1"/>
    <xf numFmtId="42" fontId="0" fillId="8" borderId="58" xfId="0" applyNumberFormat="1" applyFill="1" applyBorder="1"/>
    <xf numFmtId="42" fontId="0" fillId="8" borderId="59" xfId="0" applyNumberFormat="1" applyFill="1" applyBorder="1"/>
    <xf numFmtId="0" fontId="0" fillId="0" borderId="60" xfId="0" applyBorder="1"/>
    <xf numFmtId="0" fontId="3" fillId="0" borderId="61" xfId="0" applyFont="1" applyBorder="1"/>
    <xf numFmtId="42" fontId="3" fillId="6" borderId="62" xfId="0" applyNumberFormat="1" applyFont="1" applyFill="1" applyBorder="1"/>
    <xf numFmtId="0" fontId="0" fillId="9" borderId="62" xfId="0" applyFill="1" applyBorder="1"/>
    <xf numFmtId="42" fontId="3" fillId="17" borderId="62" xfId="0" applyNumberFormat="1" applyFont="1" applyFill="1" applyBorder="1"/>
    <xf numFmtId="0" fontId="3" fillId="9" borderId="62" xfId="0" applyFont="1" applyFill="1" applyBorder="1"/>
    <xf numFmtId="42" fontId="3" fillId="8" borderId="63" xfId="0" applyNumberFormat="1" applyFont="1" applyFill="1" applyBorder="1"/>
    <xf numFmtId="0" fontId="3" fillId="20" borderId="53" xfId="0" applyFont="1" applyFill="1" applyBorder="1" applyAlignment="1">
      <alignment horizontal="center"/>
    </xf>
    <xf numFmtId="0" fontId="3" fillId="20" borderId="51" xfId="0" applyFont="1" applyFill="1" applyBorder="1" applyAlignment="1">
      <alignment horizontal="center"/>
    </xf>
    <xf numFmtId="0" fontId="3" fillId="20" borderId="51" xfId="0" applyFont="1" applyFill="1" applyBorder="1" applyAlignment="1">
      <alignment horizontal="center" wrapText="1"/>
    </xf>
    <xf numFmtId="0" fontId="3" fillId="20" borderId="54" xfId="0" applyFont="1" applyFill="1" applyBorder="1" applyAlignment="1">
      <alignment horizontal="center" wrapText="1"/>
    </xf>
    <xf numFmtId="0" fontId="3" fillId="20" borderId="55" xfId="0" applyFont="1" applyFill="1" applyBorder="1" applyAlignment="1">
      <alignment horizontal="center"/>
    </xf>
    <xf numFmtId="0" fontId="3" fillId="20" borderId="50" xfId="0" applyFont="1" applyFill="1" applyBorder="1" applyAlignment="1">
      <alignment horizontal="center"/>
    </xf>
    <xf numFmtId="0" fontId="3" fillId="20" borderId="56" xfId="0" applyFont="1" applyFill="1" applyBorder="1" applyAlignment="1">
      <alignment horizontal="center"/>
    </xf>
    <xf numFmtId="0" fontId="14" fillId="0" borderId="0" xfId="0" applyFont="1"/>
    <xf numFmtId="0" fontId="3" fillId="0" borderId="26" xfId="0" applyFont="1" applyBorder="1" applyAlignment="1">
      <alignment horizontal="center"/>
    </xf>
    <xf numFmtId="0" fontId="5" fillId="10" borderId="23" xfId="0" applyFont="1" applyFill="1" applyBorder="1" applyAlignment="1">
      <alignment horizontal="center"/>
    </xf>
    <xf numFmtId="0" fontId="5" fillId="10" borderId="24" xfId="0" applyFont="1" applyFill="1" applyBorder="1" applyAlignment="1">
      <alignment horizontal="center"/>
    </xf>
    <xf numFmtId="0" fontId="5" fillId="10" borderId="25" xfId="0" applyFont="1" applyFill="1" applyBorder="1" applyAlignment="1">
      <alignment horizontal="center"/>
    </xf>
    <xf numFmtId="0" fontId="4" fillId="4" borderId="23" xfId="0" applyFont="1" applyFill="1" applyBorder="1" applyAlignment="1">
      <alignment horizontal="center"/>
    </xf>
    <xf numFmtId="0" fontId="4" fillId="4" borderId="24" xfId="0" applyFont="1" applyFill="1" applyBorder="1" applyAlignment="1">
      <alignment horizontal="center"/>
    </xf>
    <xf numFmtId="0" fontId="4" fillId="4" borderId="25" xfId="0" applyFont="1" applyFill="1" applyBorder="1" applyAlignment="1">
      <alignment horizontal="center"/>
    </xf>
    <xf numFmtId="0" fontId="3" fillId="7" borderId="23" xfId="0" applyFont="1" applyFill="1" applyBorder="1" applyAlignment="1">
      <alignment horizontal="center" wrapText="1"/>
    </xf>
    <xf numFmtId="0" fontId="3" fillId="7" borderId="24" xfId="0" applyFont="1" applyFill="1" applyBorder="1" applyAlignment="1">
      <alignment horizontal="center"/>
    </xf>
    <xf numFmtId="0" fontId="3" fillId="7" borderId="25" xfId="0" applyFont="1" applyFill="1" applyBorder="1" applyAlignment="1">
      <alignment horizontal="center"/>
    </xf>
    <xf numFmtId="0" fontId="2" fillId="5" borderId="23" xfId="0" applyFont="1" applyFill="1" applyBorder="1" applyAlignment="1"/>
    <xf numFmtId="0" fontId="2" fillId="5" borderId="24" xfId="0" applyFont="1" applyFill="1" applyBorder="1" applyAlignment="1"/>
    <xf numFmtId="0" fontId="2" fillId="5" borderId="25" xfId="0" applyFont="1" applyFill="1" applyBorder="1" applyAlignment="1"/>
    <xf numFmtId="0" fontId="3" fillId="13" borderId="23" xfId="0" applyFont="1" applyFill="1" applyBorder="1" applyAlignment="1">
      <alignment horizontal="center" wrapText="1"/>
    </xf>
    <xf numFmtId="0" fontId="3" fillId="13" borderId="24" xfId="0" applyFont="1" applyFill="1" applyBorder="1" applyAlignment="1">
      <alignment horizontal="center"/>
    </xf>
    <xf numFmtId="0" fontId="3" fillId="13" borderId="25" xfId="0" applyFont="1" applyFill="1" applyBorder="1" applyAlignment="1">
      <alignment horizontal="center"/>
    </xf>
    <xf numFmtId="0" fontId="3" fillId="0" borderId="26" xfId="0" applyFont="1" applyBorder="1" applyAlignment="1">
      <alignment horizontal="left"/>
    </xf>
    <xf numFmtId="0" fontId="12" fillId="0" borderId="0" xfId="2" applyAlignment="1"/>
    <xf numFmtId="0" fontId="0" fillId="17" borderId="33" xfId="0" applyFill="1" applyBorder="1" applyAlignment="1">
      <alignment vertical="top" wrapText="1"/>
    </xf>
    <xf numFmtId="0" fontId="0" fillId="17" borderId="34" xfId="0" applyFill="1" applyBorder="1" applyAlignment="1">
      <alignment vertical="top" wrapText="1"/>
    </xf>
    <xf numFmtId="0" fontId="0" fillId="17" borderId="35" xfId="0" applyFill="1" applyBorder="1" applyAlignment="1">
      <alignment vertical="top" wrapText="1"/>
    </xf>
    <xf numFmtId="0" fontId="0" fillId="17" borderId="39" xfId="0" applyFill="1" applyBorder="1" applyAlignment="1">
      <alignment vertical="top" wrapText="1"/>
    </xf>
    <xf numFmtId="0" fontId="0" fillId="17" borderId="0" xfId="0" applyFill="1" applyAlignment="1">
      <alignment vertical="top" wrapText="1"/>
    </xf>
    <xf numFmtId="0" fontId="0" fillId="17" borderId="40" xfId="0" applyFill="1" applyBorder="1" applyAlignment="1">
      <alignment vertical="top" wrapText="1"/>
    </xf>
    <xf numFmtId="0" fontId="0" fillId="17" borderId="45" xfId="0" applyFill="1" applyBorder="1" applyAlignment="1">
      <alignment vertical="top" wrapText="1"/>
    </xf>
    <xf numFmtId="0" fontId="0" fillId="17" borderId="26" xfId="0" applyFill="1" applyBorder="1" applyAlignment="1">
      <alignment vertical="top" wrapText="1"/>
    </xf>
    <xf numFmtId="0" fontId="0" fillId="17" borderId="46" xfId="0" applyFill="1" applyBorder="1" applyAlignment="1">
      <alignment vertical="top" wrapText="1"/>
    </xf>
    <xf numFmtId="0" fontId="3" fillId="0" borderId="64" xfId="0" applyFont="1" applyBorder="1" applyAlignment="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66CCFF"/>
      <color rgb="FFFF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qa-internet.doh.state.fl.us/MQASearchServices/NursingProgram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qa-internet.doh.state.fl.us/MQASearchServices/NursingProgra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mqa-internet.doh.state.fl.us/MQASearchServices/NursingProgra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mqa-internet.doh.state.fl.us/MQASearchServices/NursingProgra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75"/>
  <sheetViews>
    <sheetView workbookViewId="0"/>
  </sheetViews>
  <sheetFormatPr baseColWidth="10" defaultColWidth="8.83203125" defaultRowHeight="15" x14ac:dyDescent="0.2"/>
  <cols>
    <col min="1" max="1" width="3.6640625" bestFit="1" customWidth="1"/>
    <col min="2" max="2" width="44.5" bestFit="1" customWidth="1"/>
    <col min="3" max="3" width="16" customWidth="1"/>
    <col min="4" max="4" width="0.6640625" customWidth="1"/>
    <col min="5" max="7" width="17.1640625" customWidth="1"/>
    <col min="8" max="8" width="19" customWidth="1"/>
    <col min="9" max="9" width="18.5" customWidth="1"/>
    <col min="10" max="10" width="0.6640625" customWidth="1"/>
    <col min="11" max="12" width="17.1640625" customWidth="1"/>
    <col min="13" max="13" width="19" customWidth="1"/>
    <col min="14" max="14" width="18.5" customWidth="1"/>
    <col min="15" max="15" width="0.6640625" customWidth="1"/>
    <col min="16" max="18" width="17.1640625" customWidth="1"/>
    <col min="19" max="19" width="19" customWidth="1"/>
    <col min="20" max="20" width="18.5" customWidth="1"/>
    <col min="21" max="21" width="0.6640625" customWidth="1"/>
    <col min="22" max="23" width="17.1640625" customWidth="1"/>
    <col min="24" max="24" width="19" customWidth="1"/>
    <col min="25" max="25" width="18.5" customWidth="1"/>
    <col min="26" max="26" width="0.6640625" customWidth="1"/>
    <col min="27" max="27" width="18.5" customWidth="1"/>
  </cols>
  <sheetData>
    <row r="2" spans="1:27" x14ac:dyDescent="0.2">
      <c r="C2" s="22"/>
      <c r="D2" s="22"/>
      <c r="E2" s="2" t="s">
        <v>0</v>
      </c>
      <c r="F2" s="63">
        <v>20000000</v>
      </c>
    </row>
    <row r="3" spans="1:27" x14ac:dyDescent="0.2">
      <c r="C3" s="22"/>
      <c r="D3" s="22"/>
      <c r="E3" s="23" t="s">
        <v>1</v>
      </c>
      <c r="F3" s="64">
        <f>G3*F2</f>
        <v>4000000</v>
      </c>
      <c r="G3" s="83">
        <v>0.2</v>
      </c>
    </row>
    <row r="4" spans="1:27" x14ac:dyDescent="0.2">
      <c r="C4" s="22"/>
      <c r="D4" s="22"/>
      <c r="E4" s="23" t="s">
        <v>2</v>
      </c>
      <c r="F4" s="64">
        <f>G4*F2</f>
        <v>5000000</v>
      </c>
      <c r="G4" s="84">
        <v>0.25</v>
      </c>
    </row>
    <row r="5" spans="1:27" x14ac:dyDescent="0.2">
      <c r="C5" s="22"/>
      <c r="D5" s="22"/>
      <c r="E5" s="23" t="s">
        <v>3</v>
      </c>
      <c r="F5" s="64">
        <f>G5*F2</f>
        <v>2000000</v>
      </c>
      <c r="G5" s="122">
        <v>0.1</v>
      </c>
    </row>
    <row r="6" spans="1:27" x14ac:dyDescent="0.2">
      <c r="C6" s="22"/>
      <c r="D6" s="22"/>
      <c r="E6" s="23" t="s">
        <v>4</v>
      </c>
      <c r="F6" s="64">
        <f>G6*F2</f>
        <v>3000000</v>
      </c>
      <c r="G6" s="125">
        <v>0.15</v>
      </c>
    </row>
    <row r="7" spans="1:27" x14ac:dyDescent="0.2">
      <c r="C7" s="22"/>
      <c r="D7" s="22"/>
      <c r="E7" s="56" t="s">
        <v>5</v>
      </c>
      <c r="F7" s="65">
        <f>G7*F2</f>
        <v>2000000</v>
      </c>
      <c r="G7" s="126">
        <v>0.1</v>
      </c>
    </row>
    <row r="8" spans="1:27" x14ac:dyDescent="0.2">
      <c r="F8" s="66">
        <f>SUM(F3:F7)</f>
        <v>16000000</v>
      </c>
      <c r="G8" s="24">
        <f>SUM(G3:G7)</f>
        <v>0.8</v>
      </c>
    </row>
    <row r="9" spans="1:27" x14ac:dyDescent="0.2">
      <c r="F9" s="25"/>
      <c r="G9" s="24"/>
      <c r="K9" s="112">
        <v>0.82799999999999996</v>
      </c>
      <c r="V9" s="112">
        <v>0.83079999999999998</v>
      </c>
    </row>
    <row r="10" spans="1:27" ht="16" thickBot="1" x14ac:dyDescent="0.25">
      <c r="B10" s="170" t="s">
        <v>6</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7" s="1" customFormat="1" ht="30.75" customHeight="1" thickBot="1" x14ac:dyDescent="0.25">
      <c r="B11" s="180" t="s">
        <v>7</v>
      </c>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2"/>
    </row>
    <row r="12" spans="1:27" s="1" customFormat="1" ht="36" customHeight="1" thickBot="1" x14ac:dyDescent="0.25">
      <c r="B12" s="26"/>
      <c r="C12" s="7" t="s">
        <v>8</v>
      </c>
      <c r="D12" s="6"/>
      <c r="E12" s="171" t="s">
        <v>9</v>
      </c>
      <c r="F12" s="172"/>
      <c r="G12" s="172"/>
      <c r="H12" s="172"/>
      <c r="I12" s="172"/>
      <c r="J12" s="172"/>
      <c r="K12" s="172"/>
      <c r="L12" s="172"/>
      <c r="M12" s="172"/>
      <c r="N12" s="173"/>
      <c r="O12" s="6"/>
      <c r="P12" s="174" t="s">
        <v>10</v>
      </c>
      <c r="Q12" s="175"/>
      <c r="R12" s="175"/>
      <c r="S12" s="175"/>
      <c r="T12" s="175"/>
      <c r="U12" s="175"/>
      <c r="V12" s="175"/>
      <c r="W12" s="175"/>
      <c r="X12" s="175"/>
      <c r="Y12" s="176"/>
      <c r="Z12" s="6"/>
      <c r="AA12" s="4"/>
    </row>
    <row r="13" spans="1:27" s="3" customFormat="1" ht="36" customHeight="1" thickBot="1" x14ac:dyDescent="0.25">
      <c r="B13" s="27"/>
      <c r="C13" s="7" t="s">
        <v>11</v>
      </c>
      <c r="D13" s="8"/>
      <c r="E13" s="177" t="s">
        <v>12</v>
      </c>
      <c r="F13" s="178"/>
      <c r="G13" s="178"/>
      <c r="H13" s="178"/>
      <c r="I13" s="179"/>
      <c r="J13" s="6"/>
      <c r="K13" s="177" t="s">
        <v>13</v>
      </c>
      <c r="L13" s="178"/>
      <c r="M13" s="178"/>
      <c r="N13" s="4"/>
      <c r="O13" s="8"/>
      <c r="P13" s="177" t="s">
        <v>14</v>
      </c>
      <c r="Q13" s="178"/>
      <c r="R13" s="178"/>
      <c r="S13" s="178"/>
      <c r="T13" s="179"/>
      <c r="U13" s="6"/>
      <c r="V13" s="177" t="s">
        <v>15</v>
      </c>
      <c r="W13" s="178"/>
      <c r="X13" s="179"/>
      <c r="Y13" s="4"/>
      <c r="Z13" s="8"/>
      <c r="AA13" s="5" t="s">
        <v>16</v>
      </c>
    </row>
    <row r="14" spans="1:27" s="28" customFormat="1" ht="30.75" customHeight="1" thickBot="1" x14ac:dyDescent="0.25">
      <c r="B14" s="29" t="s">
        <v>17</v>
      </c>
      <c r="C14" s="29" t="s">
        <v>18</v>
      </c>
      <c r="D14" s="30"/>
      <c r="E14" s="31" t="s">
        <v>19</v>
      </c>
      <c r="F14" s="32" t="s">
        <v>20</v>
      </c>
      <c r="G14" s="32" t="s">
        <v>21</v>
      </c>
      <c r="H14" s="32" t="s">
        <v>22</v>
      </c>
      <c r="I14" s="33" t="s">
        <v>23</v>
      </c>
      <c r="J14" s="30"/>
      <c r="K14" s="31" t="s">
        <v>24</v>
      </c>
      <c r="L14" s="32" t="s">
        <v>25</v>
      </c>
      <c r="M14" s="32" t="s">
        <v>26</v>
      </c>
      <c r="N14" s="29" t="s">
        <v>27</v>
      </c>
      <c r="O14" s="30"/>
      <c r="P14" s="31" t="s">
        <v>28</v>
      </c>
      <c r="Q14" s="32" t="s">
        <v>29</v>
      </c>
      <c r="R14" s="32" t="s">
        <v>30</v>
      </c>
      <c r="S14" s="32" t="s">
        <v>31</v>
      </c>
      <c r="T14" s="33" t="s">
        <v>32</v>
      </c>
      <c r="U14" s="30"/>
      <c r="V14" s="31" t="s">
        <v>33</v>
      </c>
      <c r="W14" s="32" t="s">
        <v>34</v>
      </c>
      <c r="X14" s="32" t="s">
        <v>35</v>
      </c>
      <c r="Y14" s="29" t="s">
        <v>36</v>
      </c>
      <c r="Z14" s="30"/>
      <c r="AA14" s="29" t="s">
        <v>37</v>
      </c>
    </row>
    <row r="15" spans="1:27" s="1" customFormat="1" ht="66" x14ac:dyDescent="0.2">
      <c r="B15" s="9" t="s">
        <v>38</v>
      </c>
      <c r="C15" s="21">
        <f>F3</f>
        <v>4000000</v>
      </c>
      <c r="D15" s="12"/>
      <c r="E15" s="14" t="s">
        <v>39</v>
      </c>
      <c r="F15" s="15" t="s">
        <v>40</v>
      </c>
      <c r="G15" s="15" t="s">
        <v>41</v>
      </c>
      <c r="H15" s="15" t="s">
        <v>42</v>
      </c>
      <c r="I15" s="34" t="s">
        <v>43</v>
      </c>
      <c r="J15" s="12"/>
      <c r="K15" s="14" t="s">
        <v>44</v>
      </c>
      <c r="L15" s="15" t="s">
        <v>45</v>
      </c>
      <c r="M15" s="58" t="s">
        <v>46</v>
      </c>
      <c r="N15" s="59" t="s">
        <v>47</v>
      </c>
      <c r="O15" s="12"/>
      <c r="P15" s="14" t="s">
        <v>48</v>
      </c>
      <c r="Q15" s="15" t="s">
        <v>49</v>
      </c>
      <c r="R15" s="15" t="s">
        <v>50</v>
      </c>
      <c r="S15" s="15" t="s">
        <v>51</v>
      </c>
      <c r="T15" s="34" t="s">
        <v>52</v>
      </c>
      <c r="U15" s="12"/>
      <c r="V15" s="14" t="s">
        <v>53</v>
      </c>
      <c r="W15" s="15" t="s">
        <v>45</v>
      </c>
      <c r="X15" s="58" t="s">
        <v>54</v>
      </c>
      <c r="Y15" s="59" t="s">
        <v>55</v>
      </c>
      <c r="Z15" s="12"/>
      <c r="AA15" s="60" t="s">
        <v>16</v>
      </c>
    </row>
    <row r="16" spans="1:27" x14ac:dyDescent="0.2">
      <c r="A16">
        <v>1</v>
      </c>
      <c r="B16" s="35" t="s">
        <v>56</v>
      </c>
      <c r="C16" s="36">
        <f t="shared" ref="C16:C43" si="0">$C$15/28</f>
        <v>142857.14285714287</v>
      </c>
      <c r="D16" s="37"/>
      <c r="E16" s="38">
        <v>112</v>
      </c>
      <c r="F16" s="67">
        <v>0.79859999999999998</v>
      </c>
      <c r="G16" s="113">
        <f>E16*F16</f>
        <v>89.44319999999999</v>
      </c>
      <c r="H16" s="39">
        <f t="shared" ref="H16:H43" si="1">G16/$G$44</f>
        <v>1.8956509866855837E-2</v>
      </c>
      <c r="I16" s="40">
        <f>H16*$F$4</f>
        <v>94782.549334279189</v>
      </c>
      <c r="J16" s="37"/>
      <c r="K16" s="116">
        <f>IF((F16-$K$9)&lt;0,0,(F16-$K$9))</f>
        <v>0</v>
      </c>
      <c r="L16" s="39">
        <f t="shared" ref="L16:L43" si="2">K16/$K$44</f>
        <v>0</v>
      </c>
      <c r="M16" s="40">
        <f>L16*$F$5</f>
        <v>0</v>
      </c>
      <c r="N16" s="36">
        <f>I16+M16</f>
        <v>94782.549334279189</v>
      </c>
      <c r="O16" s="37"/>
      <c r="P16" s="38">
        <v>32</v>
      </c>
      <c r="Q16" s="39">
        <v>0.94740000000000002</v>
      </c>
      <c r="R16" s="113">
        <f>P16*Q16</f>
        <v>30.316800000000001</v>
      </c>
      <c r="S16" s="39">
        <f>R16/$R$44</f>
        <v>8.4525773463187404E-2</v>
      </c>
      <c r="T16" s="40">
        <f>S16*$F$6</f>
        <v>253577.3203895622</v>
      </c>
      <c r="U16" s="37"/>
      <c r="V16" s="116">
        <f>IF((Q16-$V$9)&lt;0,0,(Q16-$V$9))</f>
        <v>0.11660000000000004</v>
      </c>
      <c r="W16" s="39">
        <f>V16/$V$44</f>
        <v>0.19215557020435073</v>
      </c>
      <c r="X16" s="40">
        <f>W16*$F$7</f>
        <v>384311.14040870144</v>
      </c>
      <c r="Y16" s="36">
        <f>T16+X16</f>
        <v>637888.46079826367</v>
      </c>
      <c r="Z16" s="37"/>
      <c r="AA16" s="41">
        <f>C16+N16+Y16</f>
        <v>875528.15298968577</v>
      </c>
    </row>
    <row r="17" spans="1:27" x14ac:dyDescent="0.2">
      <c r="A17">
        <f>A16+1</f>
        <v>2</v>
      </c>
      <c r="B17" s="42" t="s">
        <v>57</v>
      </c>
      <c r="C17" s="43">
        <f t="shared" si="0"/>
        <v>142857.14285714287</v>
      </c>
      <c r="D17" s="44"/>
      <c r="E17" s="45">
        <v>310</v>
      </c>
      <c r="F17" s="68">
        <v>0.95399999999999996</v>
      </c>
      <c r="G17" s="114">
        <f t="shared" ref="G17:G43" si="3">E17*F17</f>
        <v>295.74</v>
      </c>
      <c r="H17" s="46">
        <f t="shared" si="1"/>
        <v>6.2678864665217104E-2</v>
      </c>
      <c r="I17" s="47">
        <f t="shared" ref="I17:I43" si="4">H17*$F$4</f>
        <v>313394.32332608552</v>
      </c>
      <c r="J17" s="44"/>
      <c r="K17" s="117">
        <f t="shared" ref="K17:K43" si="5">IF((F17-$K$9)&lt;0,0,(F17-$K$9))</f>
        <v>0.126</v>
      </c>
      <c r="L17" s="46">
        <f t="shared" si="2"/>
        <v>6.7171340228169285E-2</v>
      </c>
      <c r="M17" s="47">
        <f t="shared" ref="M17:M43" si="6">L17*$F$5</f>
        <v>134342.68045633857</v>
      </c>
      <c r="N17" s="43">
        <f t="shared" ref="N17:N43" si="7">I17+M17</f>
        <v>447737.00378242409</v>
      </c>
      <c r="O17" s="44"/>
      <c r="P17" s="45"/>
      <c r="Q17" s="46"/>
      <c r="R17" s="114">
        <f t="shared" ref="R17:R43" si="8">P17*Q17</f>
        <v>0</v>
      </c>
      <c r="S17" s="46">
        <f t="shared" ref="S17:S43" si="9">R17/$R$44</f>
        <v>0</v>
      </c>
      <c r="T17" s="47">
        <f t="shared" ref="T17:T43" si="10">S17*$F$6</f>
        <v>0</v>
      </c>
      <c r="U17" s="44"/>
      <c r="V17" s="117">
        <f t="shared" ref="V17:V43" si="11">IF((Q17-$V$9)&lt;0,0,(Q17-$V$9))</f>
        <v>0</v>
      </c>
      <c r="W17" s="46">
        <f t="shared" ref="W17:W43" si="12">V17/$V$44</f>
        <v>0</v>
      </c>
      <c r="X17" s="47">
        <f t="shared" ref="X17:X43" si="13">W17*$F$7</f>
        <v>0</v>
      </c>
      <c r="Y17" s="43">
        <f t="shared" ref="Y17:Y43" si="14">T17+X17</f>
        <v>0</v>
      </c>
      <c r="Z17" s="44"/>
      <c r="AA17" s="48">
        <f t="shared" ref="AA17:AA43" si="15">C17+N17+Y17</f>
        <v>590594.14663956698</v>
      </c>
    </row>
    <row r="18" spans="1:27" x14ac:dyDescent="0.2">
      <c r="A18">
        <f t="shared" ref="A18:A43" si="16">A17+1</f>
        <v>3</v>
      </c>
      <c r="B18" s="42" t="s">
        <v>58</v>
      </c>
      <c r="C18" s="43">
        <f t="shared" si="0"/>
        <v>142857.14285714287</v>
      </c>
      <c r="D18" s="44"/>
      <c r="E18" s="45">
        <v>117</v>
      </c>
      <c r="F18" s="68">
        <v>0.9405</v>
      </c>
      <c r="G18" s="114">
        <f t="shared" si="3"/>
        <v>110.0385</v>
      </c>
      <c r="H18" s="46">
        <f t="shared" si="1"/>
        <v>2.3321458880988341E-2</v>
      </c>
      <c r="I18" s="47">
        <f t="shared" si="4"/>
        <v>116607.2944049417</v>
      </c>
      <c r="J18" s="44"/>
      <c r="K18" s="117">
        <f t="shared" si="5"/>
        <v>0.11250000000000004</v>
      </c>
      <c r="L18" s="46">
        <f t="shared" si="2"/>
        <v>5.9974410918008314E-2</v>
      </c>
      <c r="M18" s="47">
        <f t="shared" si="6"/>
        <v>119948.82183601662</v>
      </c>
      <c r="N18" s="43">
        <f t="shared" si="7"/>
        <v>236556.11624095833</v>
      </c>
      <c r="O18" s="44"/>
      <c r="P18" s="45"/>
      <c r="Q18" s="46"/>
      <c r="R18" s="114">
        <f t="shared" si="8"/>
        <v>0</v>
      </c>
      <c r="S18" s="46">
        <f t="shared" si="9"/>
        <v>0</v>
      </c>
      <c r="T18" s="47">
        <f t="shared" si="10"/>
        <v>0</v>
      </c>
      <c r="U18" s="44"/>
      <c r="V18" s="117">
        <f t="shared" si="11"/>
        <v>0</v>
      </c>
      <c r="W18" s="46">
        <f t="shared" si="12"/>
        <v>0</v>
      </c>
      <c r="X18" s="47">
        <f t="shared" si="13"/>
        <v>0</v>
      </c>
      <c r="Y18" s="43">
        <f t="shared" si="14"/>
        <v>0</v>
      </c>
      <c r="Z18" s="44"/>
      <c r="AA18" s="48">
        <f t="shared" si="15"/>
        <v>379413.25909810117</v>
      </c>
    </row>
    <row r="19" spans="1:27" x14ac:dyDescent="0.2">
      <c r="A19">
        <f t="shared" si="16"/>
        <v>4</v>
      </c>
      <c r="B19" s="42" t="s">
        <v>59</v>
      </c>
      <c r="C19" s="43">
        <f t="shared" si="0"/>
        <v>142857.14285714287</v>
      </c>
      <c r="D19" s="44"/>
      <c r="E19" s="45">
        <v>49</v>
      </c>
      <c r="F19" s="68">
        <v>0.77359999999999995</v>
      </c>
      <c r="G19" s="114">
        <f t="shared" si="3"/>
        <v>37.906399999999998</v>
      </c>
      <c r="H19" s="46">
        <f t="shared" si="1"/>
        <v>8.0338476890024525E-3</v>
      </c>
      <c r="I19" s="47">
        <f t="shared" si="4"/>
        <v>40169.238445012263</v>
      </c>
      <c r="J19" s="44"/>
      <c r="K19" s="117">
        <f t="shared" si="5"/>
        <v>0</v>
      </c>
      <c r="L19" s="46">
        <f t="shared" si="2"/>
        <v>0</v>
      </c>
      <c r="M19" s="47">
        <f t="shared" si="6"/>
        <v>0</v>
      </c>
      <c r="N19" s="43">
        <f t="shared" si="7"/>
        <v>40169.238445012263</v>
      </c>
      <c r="O19" s="44"/>
      <c r="P19" s="45"/>
      <c r="Q19" s="46"/>
      <c r="R19" s="114">
        <f t="shared" si="8"/>
        <v>0</v>
      </c>
      <c r="S19" s="46">
        <f t="shared" si="9"/>
        <v>0</v>
      </c>
      <c r="T19" s="47">
        <f t="shared" si="10"/>
        <v>0</v>
      </c>
      <c r="U19" s="44"/>
      <c r="V19" s="117">
        <f t="shared" si="11"/>
        <v>0</v>
      </c>
      <c r="W19" s="46">
        <f t="shared" si="12"/>
        <v>0</v>
      </c>
      <c r="X19" s="47">
        <f t="shared" si="13"/>
        <v>0</v>
      </c>
      <c r="Y19" s="43">
        <f t="shared" si="14"/>
        <v>0</v>
      </c>
      <c r="Z19" s="44"/>
      <c r="AA19" s="48">
        <f t="shared" si="15"/>
        <v>183026.38130215515</v>
      </c>
    </row>
    <row r="20" spans="1:27" x14ac:dyDescent="0.2">
      <c r="A20">
        <f t="shared" si="16"/>
        <v>5</v>
      </c>
      <c r="B20" s="42" t="s">
        <v>60</v>
      </c>
      <c r="C20" s="43">
        <f t="shared" si="0"/>
        <v>142857.14285714287</v>
      </c>
      <c r="D20" s="44"/>
      <c r="E20" s="45">
        <v>201</v>
      </c>
      <c r="F20" s="68">
        <v>0.9304</v>
      </c>
      <c r="G20" s="114">
        <f t="shared" si="3"/>
        <v>187.0104</v>
      </c>
      <c r="H20" s="46">
        <f t="shared" si="1"/>
        <v>3.9634812851112859E-2</v>
      </c>
      <c r="I20" s="47">
        <f t="shared" si="4"/>
        <v>198174.0642555643</v>
      </c>
      <c r="J20" s="44"/>
      <c r="K20" s="117">
        <f t="shared" si="5"/>
        <v>0.10240000000000005</v>
      </c>
      <c r="L20" s="46">
        <f t="shared" si="2"/>
        <v>5.459004158225824E-2</v>
      </c>
      <c r="M20" s="47">
        <f t="shared" si="6"/>
        <v>109180.08316451649</v>
      </c>
      <c r="N20" s="43">
        <f t="shared" si="7"/>
        <v>307354.14742008079</v>
      </c>
      <c r="O20" s="44"/>
      <c r="P20" s="45">
        <v>33</v>
      </c>
      <c r="Q20" s="46">
        <v>0.84379999999999999</v>
      </c>
      <c r="R20" s="114">
        <f t="shared" si="8"/>
        <v>27.845400000000001</v>
      </c>
      <c r="S20" s="46">
        <f t="shared" si="9"/>
        <v>7.763530360697167E-2</v>
      </c>
      <c r="T20" s="47">
        <f t="shared" si="10"/>
        <v>232905.91082091501</v>
      </c>
      <c r="U20" s="44"/>
      <c r="V20" s="117">
        <f t="shared" si="11"/>
        <v>1.3000000000000012E-2</v>
      </c>
      <c r="W20" s="46">
        <f t="shared" si="12"/>
        <v>2.1423862887277538E-2</v>
      </c>
      <c r="X20" s="47">
        <f t="shared" si="13"/>
        <v>42847.725774555074</v>
      </c>
      <c r="Y20" s="43">
        <f t="shared" si="14"/>
        <v>275753.63659547007</v>
      </c>
      <c r="Z20" s="44"/>
      <c r="AA20" s="48">
        <f t="shared" si="15"/>
        <v>725964.9268726937</v>
      </c>
    </row>
    <row r="21" spans="1:27" x14ac:dyDescent="0.2">
      <c r="A21">
        <f t="shared" si="16"/>
        <v>6</v>
      </c>
      <c r="B21" s="42" t="s">
        <v>61</v>
      </c>
      <c r="C21" s="43">
        <f t="shared" si="0"/>
        <v>142857.14285714287</v>
      </c>
      <c r="D21" s="44"/>
      <c r="E21" s="45">
        <v>269</v>
      </c>
      <c r="F21" s="68">
        <v>0.7601</v>
      </c>
      <c r="G21" s="114">
        <f t="shared" si="3"/>
        <v>204.46690000000001</v>
      </c>
      <c r="H21" s="46">
        <f t="shared" si="1"/>
        <v>4.333452746877825E-2</v>
      </c>
      <c r="I21" s="47">
        <f t="shared" si="4"/>
        <v>216672.63734389126</v>
      </c>
      <c r="J21" s="44"/>
      <c r="K21" s="117">
        <f t="shared" si="5"/>
        <v>0</v>
      </c>
      <c r="L21" s="46">
        <f t="shared" si="2"/>
        <v>0</v>
      </c>
      <c r="M21" s="47">
        <f t="shared" si="6"/>
        <v>0</v>
      </c>
      <c r="N21" s="43">
        <f t="shared" si="7"/>
        <v>216672.63734389126</v>
      </c>
      <c r="O21" s="44"/>
      <c r="P21" s="45"/>
      <c r="Q21" s="46"/>
      <c r="R21" s="114">
        <f t="shared" si="8"/>
        <v>0</v>
      </c>
      <c r="S21" s="46">
        <f t="shared" si="9"/>
        <v>0</v>
      </c>
      <c r="T21" s="47">
        <f t="shared" si="10"/>
        <v>0</v>
      </c>
      <c r="U21" s="44"/>
      <c r="V21" s="117">
        <f t="shared" si="11"/>
        <v>0</v>
      </c>
      <c r="W21" s="46">
        <f t="shared" si="12"/>
        <v>0</v>
      </c>
      <c r="X21" s="47">
        <f t="shared" si="13"/>
        <v>0</v>
      </c>
      <c r="Y21" s="43">
        <f t="shared" si="14"/>
        <v>0</v>
      </c>
      <c r="Z21" s="44"/>
      <c r="AA21" s="48">
        <f t="shared" si="15"/>
        <v>359529.78020103415</v>
      </c>
    </row>
    <row r="22" spans="1:27" x14ac:dyDescent="0.2">
      <c r="A22">
        <f t="shared" si="16"/>
        <v>7</v>
      </c>
      <c r="B22" s="42" t="s">
        <v>62</v>
      </c>
      <c r="C22" s="43">
        <f t="shared" si="0"/>
        <v>142857.14285714287</v>
      </c>
      <c r="D22" s="44"/>
      <c r="E22" s="45">
        <v>445</v>
      </c>
      <c r="F22" s="68">
        <v>0.87719999999999998</v>
      </c>
      <c r="G22" s="114">
        <f t="shared" si="3"/>
        <v>390.35399999999998</v>
      </c>
      <c r="H22" s="46">
        <f t="shared" si="1"/>
        <v>8.2731269146974221E-2</v>
      </c>
      <c r="I22" s="47">
        <f t="shared" si="4"/>
        <v>413656.34573487111</v>
      </c>
      <c r="J22" s="44"/>
      <c r="K22" s="117">
        <f t="shared" si="5"/>
        <v>4.9200000000000021E-2</v>
      </c>
      <c r="L22" s="46">
        <f t="shared" si="2"/>
        <v>2.6228809041475638E-2</v>
      </c>
      <c r="M22" s="47">
        <f t="shared" si="6"/>
        <v>52457.618082951274</v>
      </c>
      <c r="N22" s="43">
        <f t="shared" si="7"/>
        <v>466113.9638178224</v>
      </c>
      <c r="O22" s="44"/>
      <c r="P22" s="45">
        <v>78</v>
      </c>
      <c r="Q22" s="46">
        <v>0.9375</v>
      </c>
      <c r="R22" s="114">
        <f t="shared" si="8"/>
        <v>73.125</v>
      </c>
      <c r="S22" s="46">
        <f t="shared" si="9"/>
        <v>0.20387861464585905</v>
      </c>
      <c r="T22" s="47">
        <f t="shared" si="10"/>
        <v>611635.8439375771</v>
      </c>
      <c r="U22" s="44"/>
      <c r="V22" s="117">
        <f t="shared" si="11"/>
        <v>0.10670000000000002</v>
      </c>
      <c r="W22" s="46">
        <f t="shared" si="12"/>
        <v>0.17584047462096242</v>
      </c>
      <c r="X22" s="47">
        <f t="shared" si="13"/>
        <v>351680.94924192486</v>
      </c>
      <c r="Y22" s="43">
        <f t="shared" si="14"/>
        <v>963316.79317950201</v>
      </c>
      <c r="Z22" s="44"/>
      <c r="AA22" s="48">
        <f t="shared" si="15"/>
        <v>1572287.8998544673</v>
      </c>
    </row>
    <row r="23" spans="1:27" x14ac:dyDescent="0.2">
      <c r="A23">
        <f t="shared" si="16"/>
        <v>8</v>
      </c>
      <c r="B23" s="42" t="s">
        <v>63</v>
      </c>
      <c r="C23" s="43">
        <f t="shared" si="0"/>
        <v>142857.14285714287</v>
      </c>
      <c r="D23" s="44"/>
      <c r="E23" s="45">
        <v>31</v>
      </c>
      <c r="F23" s="68">
        <v>0.81820000000000004</v>
      </c>
      <c r="G23" s="114">
        <f t="shared" si="3"/>
        <v>25.3642</v>
      </c>
      <c r="H23" s="46">
        <f t="shared" si="1"/>
        <v>5.3756653112243848E-3</v>
      </c>
      <c r="I23" s="47">
        <f t="shared" si="4"/>
        <v>26878.326556121923</v>
      </c>
      <c r="J23" s="44"/>
      <c r="K23" s="117">
        <f t="shared" si="5"/>
        <v>0</v>
      </c>
      <c r="L23" s="46">
        <f t="shared" si="2"/>
        <v>0</v>
      </c>
      <c r="M23" s="47">
        <f t="shared" si="6"/>
        <v>0</v>
      </c>
      <c r="N23" s="43">
        <f t="shared" si="7"/>
        <v>26878.326556121923</v>
      </c>
      <c r="O23" s="44"/>
      <c r="P23" s="45"/>
      <c r="Q23" s="46"/>
      <c r="R23" s="114">
        <f t="shared" si="8"/>
        <v>0</v>
      </c>
      <c r="S23" s="46">
        <f t="shared" si="9"/>
        <v>0</v>
      </c>
      <c r="T23" s="47">
        <f t="shared" si="10"/>
        <v>0</v>
      </c>
      <c r="U23" s="44"/>
      <c r="V23" s="117">
        <f t="shared" si="11"/>
        <v>0</v>
      </c>
      <c r="W23" s="46">
        <f t="shared" si="12"/>
        <v>0</v>
      </c>
      <c r="X23" s="47">
        <f t="shared" si="13"/>
        <v>0</v>
      </c>
      <c r="Y23" s="43">
        <f t="shared" si="14"/>
        <v>0</v>
      </c>
      <c r="Z23" s="44"/>
      <c r="AA23" s="48">
        <f t="shared" si="15"/>
        <v>169735.4694132648</v>
      </c>
    </row>
    <row r="24" spans="1:27" x14ac:dyDescent="0.2">
      <c r="A24">
        <f t="shared" si="16"/>
        <v>9</v>
      </c>
      <c r="B24" s="42" t="s">
        <v>64</v>
      </c>
      <c r="C24" s="43">
        <f t="shared" si="0"/>
        <v>142857.14285714287</v>
      </c>
      <c r="D24" s="44"/>
      <c r="E24" s="45">
        <v>118</v>
      </c>
      <c r="F24" s="68">
        <v>0.86960000000000004</v>
      </c>
      <c r="G24" s="114">
        <f t="shared" si="3"/>
        <v>102.61280000000001</v>
      </c>
      <c r="H24" s="46">
        <f t="shared" si="1"/>
        <v>2.1747662825857137E-2</v>
      </c>
      <c r="I24" s="47">
        <f t="shared" si="4"/>
        <v>108738.31412928569</v>
      </c>
      <c r="J24" s="44"/>
      <c r="K24" s="117">
        <f t="shared" si="5"/>
        <v>4.1600000000000081E-2</v>
      </c>
      <c r="L24" s="46">
        <f t="shared" si="2"/>
        <v>2.2177204392792443E-2</v>
      </c>
      <c r="M24" s="47">
        <f t="shared" si="6"/>
        <v>44354.408785584885</v>
      </c>
      <c r="N24" s="43">
        <f t="shared" si="7"/>
        <v>153092.72291487057</v>
      </c>
      <c r="O24" s="44"/>
      <c r="P24" s="45">
        <v>11</v>
      </c>
      <c r="Q24" s="46">
        <v>0.82350000000000001</v>
      </c>
      <c r="R24" s="114">
        <f t="shared" si="8"/>
        <v>9.0585000000000004</v>
      </c>
      <c r="S24" s="46">
        <f t="shared" si="9"/>
        <v>2.5255855463514724E-2</v>
      </c>
      <c r="T24" s="47">
        <f t="shared" si="10"/>
        <v>75767.566390544176</v>
      </c>
      <c r="U24" s="44"/>
      <c r="V24" s="117">
        <f t="shared" si="11"/>
        <v>0</v>
      </c>
      <c r="W24" s="46">
        <f t="shared" si="12"/>
        <v>0</v>
      </c>
      <c r="X24" s="47">
        <f t="shared" si="13"/>
        <v>0</v>
      </c>
      <c r="Y24" s="43">
        <f t="shared" si="14"/>
        <v>75767.566390544176</v>
      </c>
      <c r="Z24" s="44"/>
      <c r="AA24" s="48">
        <f t="shared" si="15"/>
        <v>371717.43216255761</v>
      </c>
    </row>
    <row r="25" spans="1:27" x14ac:dyDescent="0.2">
      <c r="A25">
        <f t="shared" si="16"/>
        <v>10</v>
      </c>
      <c r="B25" s="42" t="s">
        <v>65</v>
      </c>
      <c r="C25" s="43">
        <f t="shared" si="0"/>
        <v>142857.14285714287</v>
      </c>
      <c r="D25" s="44"/>
      <c r="E25" s="45">
        <v>237</v>
      </c>
      <c r="F25" s="68">
        <v>0.84499999999999997</v>
      </c>
      <c r="G25" s="114">
        <f t="shared" si="3"/>
        <v>200.26499999999999</v>
      </c>
      <c r="H25" s="46">
        <f t="shared" si="1"/>
        <v>4.2443980632243528E-2</v>
      </c>
      <c r="I25" s="47">
        <f t="shared" si="4"/>
        <v>212219.90316121763</v>
      </c>
      <c r="J25" s="44"/>
      <c r="K25" s="117">
        <f t="shared" si="5"/>
        <v>1.7000000000000015E-2</v>
      </c>
      <c r="L25" s="46">
        <f t="shared" si="2"/>
        <v>9.0627998720545951E-3</v>
      </c>
      <c r="M25" s="47">
        <f t="shared" si="6"/>
        <v>18125.599744109189</v>
      </c>
      <c r="N25" s="43">
        <f t="shared" si="7"/>
        <v>230345.50290532684</v>
      </c>
      <c r="O25" s="44"/>
      <c r="P25" s="45"/>
      <c r="Q25" s="46"/>
      <c r="R25" s="114">
        <f t="shared" si="8"/>
        <v>0</v>
      </c>
      <c r="S25" s="46">
        <f t="shared" si="9"/>
        <v>0</v>
      </c>
      <c r="T25" s="47">
        <f t="shared" si="10"/>
        <v>0</v>
      </c>
      <c r="U25" s="44"/>
      <c r="V25" s="117">
        <f t="shared" si="11"/>
        <v>0</v>
      </c>
      <c r="W25" s="46">
        <f t="shared" si="12"/>
        <v>0</v>
      </c>
      <c r="X25" s="47">
        <f t="shared" si="13"/>
        <v>0</v>
      </c>
      <c r="Y25" s="43">
        <f t="shared" si="14"/>
        <v>0</v>
      </c>
      <c r="Z25" s="44"/>
      <c r="AA25" s="48">
        <f t="shared" si="15"/>
        <v>373202.64576246974</v>
      </c>
    </row>
    <row r="26" spans="1:27" x14ac:dyDescent="0.2">
      <c r="A26">
        <f t="shared" si="16"/>
        <v>11</v>
      </c>
      <c r="B26" s="42" t="s">
        <v>66</v>
      </c>
      <c r="C26" s="43">
        <f t="shared" si="0"/>
        <v>142857.14285714287</v>
      </c>
      <c r="D26" s="44"/>
      <c r="E26" s="45">
        <v>135</v>
      </c>
      <c r="F26" s="68">
        <v>0.92649999999999999</v>
      </c>
      <c r="G26" s="114">
        <f t="shared" si="3"/>
        <v>125.0775</v>
      </c>
      <c r="H26" s="46">
        <f t="shared" si="1"/>
        <v>2.6508810763385716E-2</v>
      </c>
      <c r="I26" s="47">
        <f t="shared" si="4"/>
        <v>132544.05381692859</v>
      </c>
      <c r="J26" s="44"/>
      <c r="K26" s="117">
        <f t="shared" si="5"/>
        <v>9.8500000000000032E-2</v>
      </c>
      <c r="L26" s="46">
        <f t="shared" si="2"/>
        <v>5.2510928670433943E-2</v>
      </c>
      <c r="M26" s="47">
        <f t="shared" si="6"/>
        <v>105021.85734086788</v>
      </c>
      <c r="N26" s="43">
        <f t="shared" si="7"/>
        <v>237565.91115779645</v>
      </c>
      <c r="O26" s="44"/>
      <c r="P26" s="45">
        <v>45</v>
      </c>
      <c r="Q26" s="46">
        <v>0.86109999999999998</v>
      </c>
      <c r="R26" s="114">
        <f t="shared" si="8"/>
        <v>38.749499999999998</v>
      </c>
      <c r="S26" s="46">
        <f t="shared" si="9"/>
        <v>0.10803684619787643</v>
      </c>
      <c r="T26" s="47">
        <f t="shared" si="10"/>
        <v>324110.53859362932</v>
      </c>
      <c r="U26" s="44"/>
      <c r="V26" s="117">
        <f t="shared" si="11"/>
        <v>3.0299999999999994E-2</v>
      </c>
      <c r="W26" s="46">
        <f t="shared" si="12"/>
        <v>4.9934080421885282E-2</v>
      </c>
      <c r="X26" s="47">
        <f t="shared" si="13"/>
        <v>99868.160843770558</v>
      </c>
      <c r="Y26" s="43">
        <f t="shared" si="14"/>
        <v>423978.69943739986</v>
      </c>
      <c r="Z26" s="44"/>
      <c r="AA26" s="48">
        <f t="shared" si="15"/>
        <v>804401.75345233921</v>
      </c>
    </row>
    <row r="27" spans="1:27" x14ac:dyDescent="0.2">
      <c r="A27">
        <f t="shared" si="16"/>
        <v>12</v>
      </c>
      <c r="B27" s="42" t="s">
        <v>67</v>
      </c>
      <c r="C27" s="43">
        <f t="shared" si="0"/>
        <v>142857.14285714287</v>
      </c>
      <c r="D27" s="44"/>
      <c r="E27" s="45">
        <v>71</v>
      </c>
      <c r="F27" s="68">
        <v>0.77669999999999995</v>
      </c>
      <c r="G27" s="114">
        <f t="shared" si="3"/>
        <v>55.145699999999998</v>
      </c>
      <c r="H27" s="46">
        <f t="shared" si="1"/>
        <v>1.1687529137650175E-2</v>
      </c>
      <c r="I27" s="47">
        <f t="shared" si="4"/>
        <v>58437.645688250872</v>
      </c>
      <c r="J27" s="44"/>
      <c r="K27" s="117">
        <f t="shared" si="5"/>
        <v>0</v>
      </c>
      <c r="L27" s="46">
        <f t="shared" si="2"/>
        <v>0</v>
      </c>
      <c r="M27" s="47">
        <f t="shared" si="6"/>
        <v>0</v>
      </c>
      <c r="N27" s="43">
        <f t="shared" si="7"/>
        <v>58437.645688250872</v>
      </c>
      <c r="O27" s="44"/>
      <c r="P27" s="45">
        <v>20</v>
      </c>
      <c r="Q27" s="46">
        <v>1</v>
      </c>
      <c r="R27" s="114">
        <f t="shared" si="8"/>
        <v>20</v>
      </c>
      <c r="S27" s="46">
        <f t="shared" si="9"/>
        <v>5.576167238177341E-2</v>
      </c>
      <c r="T27" s="47">
        <f t="shared" si="10"/>
        <v>167285.01714532022</v>
      </c>
      <c r="U27" s="44"/>
      <c r="V27" s="117">
        <f t="shared" si="11"/>
        <v>0.16920000000000002</v>
      </c>
      <c r="W27" s="46">
        <f t="shared" si="12"/>
        <v>0.27883981542518127</v>
      </c>
      <c r="X27" s="47">
        <f t="shared" si="13"/>
        <v>557679.63085036259</v>
      </c>
      <c r="Y27" s="43">
        <f t="shared" si="14"/>
        <v>724964.64799568278</v>
      </c>
      <c r="Z27" s="44"/>
      <c r="AA27" s="48">
        <f t="shared" si="15"/>
        <v>926259.43654107652</v>
      </c>
    </row>
    <row r="28" spans="1:27" x14ac:dyDescent="0.2">
      <c r="A28">
        <f t="shared" si="16"/>
        <v>13</v>
      </c>
      <c r="B28" s="42" t="s">
        <v>68</v>
      </c>
      <c r="C28" s="43">
        <f t="shared" si="0"/>
        <v>142857.14285714287</v>
      </c>
      <c r="D28" s="44"/>
      <c r="E28" s="45">
        <v>59</v>
      </c>
      <c r="F28" s="68">
        <v>0.95309999999999995</v>
      </c>
      <c r="G28" s="114">
        <f t="shared" si="3"/>
        <v>56.232899999999994</v>
      </c>
      <c r="H28" s="46">
        <f t="shared" si="1"/>
        <v>1.1917949309639164E-2</v>
      </c>
      <c r="I28" s="47">
        <f t="shared" si="4"/>
        <v>59589.746548195821</v>
      </c>
      <c r="J28" s="44"/>
      <c r="K28" s="117">
        <f t="shared" si="5"/>
        <v>0.12509999999999999</v>
      </c>
      <c r="L28" s="46">
        <f t="shared" si="2"/>
        <v>6.6691544940825215E-2</v>
      </c>
      <c r="M28" s="47">
        <f t="shared" si="6"/>
        <v>133383.08988165043</v>
      </c>
      <c r="N28" s="43">
        <f t="shared" si="7"/>
        <v>192972.83642984624</v>
      </c>
      <c r="O28" s="44"/>
      <c r="P28" s="45"/>
      <c r="Q28" s="46"/>
      <c r="R28" s="114">
        <f t="shared" si="8"/>
        <v>0</v>
      </c>
      <c r="S28" s="46">
        <f t="shared" si="9"/>
        <v>0</v>
      </c>
      <c r="T28" s="47">
        <f t="shared" si="10"/>
        <v>0</v>
      </c>
      <c r="U28" s="44"/>
      <c r="V28" s="117">
        <f t="shared" si="11"/>
        <v>0</v>
      </c>
      <c r="W28" s="46">
        <f t="shared" si="12"/>
        <v>0</v>
      </c>
      <c r="X28" s="47">
        <f t="shared" si="13"/>
        <v>0</v>
      </c>
      <c r="Y28" s="43">
        <f t="shared" si="14"/>
        <v>0</v>
      </c>
      <c r="Z28" s="44"/>
      <c r="AA28" s="48">
        <f t="shared" si="15"/>
        <v>335829.97928698908</v>
      </c>
    </row>
    <row r="29" spans="1:27" x14ac:dyDescent="0.2">
      <c r="A29">
        <f t="shared" si="16"/>
        <v>14</v>
      </c>
      <c r="B29" s="42" t="s">
        <v>69</v>
      </c>
      <c r="C29" s="43">
        <f t="shared" si="0"/>
        <v>142857.14285714287</v>
      </c>
      <c r="D29" s="44"/>
      <c r="E29" s="45">
        <v>145</v>
      </c>
      <c r="F29" s="68">
        <v>0.99239999999999995</v>
      </c>
      <c r="G29" s="114">
        <f t="shared" si="3"/>
        <v>143.898</v>
      </c>
      <c r="H29" s="46">
        <f t="shared" si="1"/>
        <v>3.0497610291456718E-2</v>
      </c>
      <c r="I29" s="47">
        <f t="shared" si="4"/>
        <v>152488.05145728358</v>
      </c>
      <c r="J29" s="44"/>
      <c r="K29" s="117">
        <f t="shared" si="5"/>
        <v>0.16439999999999999</v>
      </c>
      <c r="L29" s="46">
        <f t="shared" si="2"/>
        <v>8.7642605821516117E-2</v>
      </c>
      <c r="M29" s="47">
        <f t="shared" si="6"/>
        <v>175285.21164303223</v>
      </c>
      <c r="N29" s="43">
        <f t="shared" si="7"/>
        <v>327773.26310031582</v>
      </c>
      <c r="O29" s="44"/>
      <c r="P29" s="45"/>
      <c r="Q29" s="46"/>
      <c r="R29" s="114">
        <f t="shared" si="8"/>
        <v>0</v>
      </c>
      <c r="S29" s="46">
        <f t="shared" si="9"/>
        <v>0</v>
      </c>
      <c r="T29" s="47">
        <f t="shared" si="10"/>
        <v>0</v>
      </c>
      <c r="U29" s="44"/>
      <c r="V29" s="117">
        <f t="shared" si="11"/>
        <v>0</v>
      </c>
      <c r="W29" s="46">
        <f t="shared" si="12"/>
        <v>0</v>
      </c>
      <c r="X29" s="47">
        <f t="shared" si="13"/>
        <v>0</v>
      </c>
      <c r="Y29" s="43">
        <f t="shared" si="14"/>
        <v>0</v>
      </c>
      <c r="Z29" s="44"/>
      <c r="AA29" s="48">
        <f t="shared" si="15"/>
        <v>470630.40595745866</v>
      </c>
    </row>
    <row r="30" spans="1:27" x14ac:dyDescent="0.2">
      <c r="A30">
        <f t="shared" si="16"/>
        <v>15</v>
      </c>
      <c r="B30" s="42" t="s">
        <v>70</v>
      </c>
      <c r="C30" s="43">
        <f t="shared" si="0"/>
        <v>142857.14285714287</v>
      </c>
      <c r="D30" s="44"/>
      <c r="E30" s="45">
        <v>614</v>
      </c>
      <c r="F30" s="68">
        <v>0.83209999999999995</v>
      </c>
      <c r="G30" s="114">
        <f t="shared" si="3"/>
        <v>510.90939999999995</v>
      </c>
      <c r="H30" s="46">
        <f t="shared" si="1"/>
        <v>0.10828167017916841</v>
      </c>
      <c r="I30" s="47">
        <f t="shared" si="4"/>
        <v>541408.35089584207</v>
      </c>
      <c r="J30" s="44"/>
      <c r="K30" s="117">
        <f t="shared" si="5"/>
        <v>4.0999999999999925E-3</v>
      </c>
      <c r="L30" s="46">
        <f t="shared" si="2"/>
        <v>2.1857340867896314E-3</v>
      </c>
      <c r="M30" s="47">
        <f t="shared" si="6"/>
        <v>4371.4681735792628</v>
      </c>
      <c r="N30" s="43">
        <f t="shared" si="7"/>
        <v>545779.81906942138</v>
      </c>
      <c r="O30" s="44"/>
      <c r="P30" s="45"/>
      <c r="Q30" s="46"/>
      <c r="R30" s="114">
        <f t="shared" si="8"/>
        <v>0</v>
      </c>
      <c r="S30" s="46">
        <f t="shared" si="9"/>
        <v>0</v>
      </c>
      <c r="T30" s="47">
        <f t="shared" si="10"/>
        <v>0</v>
      </c>
      <c r="U30" s="44"/>
      <c r="V30" s="117">
        <f t="shared" si="11"/>
        <v>0</v>
      </c>
      <c r="W30" s="46">
        <f t="shared" si="12"/>
        <v>0</v>
      </c>
      <c r="X30" s="47">
        <f t="shared" si="13"/>
        <v>0</v>
      </c>
      <c r="Y30" s="43">
        <f t="shared" si="14"/>
        <v>0</v>
      </c>
      <c r="Z30" s="44"/>
      <c r="AA30" s="48">
        <f t="shared" si="15"/>
        <v>688636.96192656422</v>
      </c>
    </row>
    <row r="31" spans="1:27" x14ac:dyDescent="0.2">
      <c r="A31">
        <f t="shared" si="16"/>
        <v>16</v>
      </c>
      <c r="B31" s="42" t="s">
        <v>71</v>
      </c>
      <c r="C31" s="43">
        <f t="shared" si="0"/>
        <v>142857.14285714287</v>
      </c>
      <c r="D31" s="44"/>
      <c r="E31" s="45">
        <v>47</v>
      </c>
      <c r="F31" s="68">
        <v>0.8871</v>
      </c>
      <c r="G31" s="114">
        <f t="shared" si="3"/>
        <v>41.6937</v>
      </c>
      <c r="H31" s="46">
        <f t="shared" si="1"/>
        <v>8.8365245813625554E-3</v>
      </c>
      <c r="I31" s="47">
        <f t="shared" si="4"/>
        <v>44182.62290681278</v>
      </c>
      <c r="J31" s="44"/>
      <c r="K31" s="117">
        <f t="shared" si="5"/>
        <v>5.9100000000000041E-2</v>
      </c>
      <c r="L31" s="46">
        <f t="shared" si="2"/>
        <v>3.150655720226038E-2</v>
      </c>
      <c r="M31" s="47">
        <f t="shared" si="6"/>
        <v>63013.114404520762</v>
      </c>
      <c r="N31" s="43">
        <f t="shared" si="7"/>
        <v>107195.73731133353</v>
      </c>
      <c r="O31" s="44"/>
      <c r="P31" s="45">
        <v>15</v>
      </c>
      <c r="Q31" s="46">
        <v>0.8</v>
      </c>
      <c r="R31" s="114">
        <f t="shared" si="8"/>
        <v>12</v>
      </c>
      <c r="S31" s="46">
        <f t="shared" si="9"/>
        <v>3.3457003429064047E-2</v>
      </c>
      <c r="T31" s="47">
        <f t="shared" si="10"/>
        <v>100371.01028719214</v>
      </c>
      <c r="U31" s="44"/>
      <c r="V31" s="117">
        <f t="shared" si="11"/>
        <v>0</v>
      </c>
      <c r="W31" s="46">
        <f t="shared" si="12"/>
        <v>0</v>
      </c>
      <c r="X31" s="47">
        <f t="shared" si="13"/>
        <v>0</v>
      </c>
      <c r="Y31" s="43">
        <f t="shared" si="14"/>
        <v>100371.01028719214</v>
      </c>
      <c r="Z31" s="44"/>
      <c r="AA31" s="48">
        <f t="shared" si="15"/>
        <v>350423.89045566856</v>
      </c>
    </row>
    <row r="32" spans="1:27" x14ac:dyDescent="0.2">
      <c r="A32">
        <f t="shared" si="16"/>
        <v>17</v>
      </c>
      <c r="B32" s="42" t="s">
        <v>72</v>
      </c>
      <c r="C32" s="43">
        <f t="shared" si="0"/>
        <v>142857.14285714287</v>
      </c>
      <c r="D32" s="44"/>
      <c r="E32" s="45">
        <v>77</v>
      </c>
      <c r="F32" s="68">
        <v>0.89659999999999995</v>
      </c>
      <c r="G32" s="114">
        <f t="shared" si="3"/>
        <v>69.038200000000003</v>
      </c>
      <c r="H32" s="46">
        <f t="shared" si="1"/>
        <v>1.4631892860384767E-2</v>
      </c>
      <c r="I32" s="47">
        <f t="shared" si="4"/>
        <v>73159.464301923843</v>
      </c>
      <c r="J32" s="44"/>
      <c r="K32" s="117">
        <f t="shared" si="5"/>
        <v>6.8599999999999994E-2</v>
      </c>
      <c r="L32" s="46">
        <f t="shared" si="2"/>
        <v>3.6571063013114385E-2</v>
      </c>
      <c r="M32" s="47">
        <f t="shared" si="6"/>
        <v>73142.126026228769</v>
      </c>
      <c r="N32" s="43">
        <f t="shared" si="7"/>
        <v>146301.59032815261</v>
      </c>
      <c r="O32" s="44"/>
      <c r="P32" s="45"/>
      <c r="Q32" s="46"/>
      <c r="R32" s="114">
        <f t="shared" si="8"/>
        <v>0</v>
      </c>
      <c r="S32" s="46">
        <f t="shared" si="9"/>
        <v>0</v>
      </c>
      <c r="T32" s="47">
        <f t="shared" si="10"/>
        <v>0</v>
      </c>
      <c r="U32" s="44"/>
      <c r="V32" s="117">
        <f t="shared" si="11"/>
        <v>0</v>
      </c>
      <c r="W32" s="46">
        <f t="shared" si="12"/>
        <v>0</v>
      </c>
      <c r="X32" s="47">
        <f t="shared" si="13"/>
        <v>0</v>
      </c>
      <c r="Y32" s="43">
        <f t="shared" si="14"/>
        <v>0</v>
      </c>
      <c r="Z32" s="44"/>
      <c r="AA32" s="48">
        <f t="shared" si="15"/>
        <v>289158.73318529548</v>
      </c>
    </row>
    <row r="33" spans="1:27" x14ac:dyDescent="0.2">
      <c r="A33">
        <f t="shared" si="16"/>
        <v>18</v>
      </c>
      <c r="B33" s="42" t="s">
        <v>73</v>
      </c>
      <c r="C33" s="43">
        <f t="shared" si="0"/>
        <v>142857.14285714287</v>
      </c>
      <c r="D33" s="44"/>
      <c r="E33" s="45">
        <v>244</v>
      </c>
      <c r="F33" s="68">
        <v>0.85</v>
      </c>
      <c r="G33" s="114">
        <f t="shared" si="3"/>
        <v>207.4</v>
      </c>
      <c r="H33" s="46">
        <f t="shared" si="1"/>
        <v>4.3956165995692249E-2</v>
      </c>
      <c r="I33" s="47">
        <f t="shared" si="4"/>
        <v>219780.82997846126</v>
      </c>
      <c r="J33" s="44"/>
      <c r="K33" s="117">
        <f t="shared" si="5"/>
        <v>2.200000000000002E-2</v>
      </c>
      <c r="L33" s="46">
        <f t="shared" si="2"/>
        <v>1.1728329246188298E-2</v>
      </c>
      <c r="M33" s="47">
        <f t="shared" si="6"/>
        <v>23456.658492376595</v>
      </c>
      <c r="N33" s="43">
        <f t="shared" si="7"/>
        <v>243237.48847083785</v>
      </c>
      <c r="O33" s="44"/>
      <c r="P33" s="45">
        <v>26</v>
      </c>
      <c r="Q33" s="46">
        <v>0.78949999999999998</v>
      </c>
      <c r="R33" s="114">
        <f t="shared" si="8"/>
        <v>20.527000000000001</v>
      </c>
      <c r="S33" s="46">
        <f t="shared" si="9"/>
        <v>5.7230992449033145E-2</v>
      </c>
      <c r="T33" s="47">
        <f t="shared" si="10"/>
        <v>171692.97734709943</v>
      </c>
      <c r="U33" s="44"/>
      <c r="V33" s="117">
        <f t="shared" si="11"/>
        <v>0</v>
      </c>
      <c r="W33" s="46">
        <f t="shared" si="12"/>
        <v>0</v>
      </c>
      <c r="X33" s="47">
        <f t="shared" si="13"/>
        <v>0</v>
      </c>
      <c r="Y33" s="43">
        <f t="shared" si="14"/>
        <v>171692.97734709943</v>
      </c>
      <c r="Z33" s="44"/>
      <c r="AA33" s="48">
        <f t="shared" si="15"/>
        <v>557787.60867508012</v>
      </c>
    </row>
    <row r="34" spans="1:27" x14ac:dyDescent="0.2">
      <c r="A34">
        <f t="shared" si="16"/>
        <v>19</v>
      </c>
      <c r="B34" s="42" t="s">
        <v>74</v>
      </c>
      <c r="C34" s="43">
        <f t="shared" si="0"/>
        <v>142857.14285714287</v>
      </c>
      <c r="D34" s="44"/>
      <c r="E34" s="45">
        <v>180</v>
      </c>
      <c r="F34" s="68">
        <v>0.95740000000000003</v>
      </c>
      <c r="G34" s="114">
        <f t="shared" si="3"/>
        <v>172.33199999999999</v>
      </c>
      <c r="H34" s="46">
        <f t="shared" si="1"/>
        <v>3.6523886202360835E-2</v>
      </c>
      <c r="I34" s="47">
        <f t="shared" si="4"/>
        <v>182619.43101180418</v>
      </c>
      <c r="J34" s="44"/>
      <c r="K34" s="117">
        <f t="shared" si="5"/>
        <v>0.12940000000000007</v>
      </c>
      <c r="L34" s="46">
        <f t="shared" si="2"/>
        <v>6.8983900202580245E-2</v>
      </c>
      <c r="M34" s="47">
        <f t="shared" si="6"/>
        <v>137967.80040516049</v>
      </c>
      <c r="N34" s="43">
        <f t="shared" si="7"/>
        <v>320587.23141696467</v>
      </c>
      <c r="O34" s="44"/>
      <c r="P34" s="45">
        <v>70</v>
      </c>
      <c r="Q34" s="46">
        <v>0.97299999999999998</v>
      </c>
      <c r="R34" s="114">
        <f t="shared" si="8"/>
        <v>68.11</v>
      </c>
      <c r="S34" s="46">
        <f t="shared" si="9"/>
        <v>0.18989637529612935</v>
      </c>
      <c r="T34" s="47">
        <f t="shared" si="10"/>
        <v>569689.12588838802</v>
      </c>
      <c r="U34" s="44"/>
      <c r="V34" s="117">
        <f t="shared" si="11"/>
        <v>0.14219999999999999</v>
      </c>
      <c r="W34" s="46">
        <f t="shared" si="12"/>
        <v>0.23434410019775867</v>
      </c>
      <c r="X34" s="47">
        <f t="shared" si="13"/>
        <v>468688.20039551734</v>
      </c>
      <c r="Y34" s="43">
        <f t="shared" si="14"/>
        <v>1038377.3262839054</v>
      </c>
      <c r="Z34" s="44"/>
      <c r="AA34" s="48">
        <f t="shared" si="15"/>
        <v>1501821.7005580128</v>
      </c>
    </row>
    <row r="35" spans="1:27" x14ac:dyDescent="0.2">
      <c r="A35">
        <f t="shared" si="16"/>
        <v>20</v>
      </c>
      <c r="B35" s="42" t="s">
        <v>75</v>
      </c>
      <c r="C35" s="43">
        <f t="shared" si="0"/>
        <v>142857.14285714287</v>
      </c>
      <c r="D35" s="44"/>
      <c r="E35" s="45">
        <v>228</v>
      </c>
      <c r="F35" s="68">
        <v>0.72729999999999995</v>
      </c>
      <c r="G35" s="114">
        <f t="shared" si="3"/>
        <v>165.8244</v>
      </c>
      <c r="H35" s="46">
        <f t="shared" si="1"/>
        <v>3.5144671420135346E-2</v>
      </c>
      <c r="I35" s="47">
        <f t="shared" si="4"/>
        <v>175723.35710067672</v>
      </c>
      <c r="J35" s="44"/>
      <c r="K35" s="117">
        <f t="shared" si="5"/>
        <v>0</v>
      </c>
      <c r="L35" s="46">
        <f t="shared" si="2"/>
        <v>0</v>
      </c>
      <c r="M35" s="47">
        <f t="shared" si="6"/>
        <v>0</v>
      </c>
      <c r="N35" s="43">
        <f t="shared" si="7"/>
        <v>175723.35710067672</v>
      </c>
      <c r="O35" s="44"/>
      <c r="P35" s="45">
        <v>28</v>
      </c>
      <c r="Q35" s="46">
        <v>0.75</v>
      </c>
      <c r="R35" s="114">
        <f t="shared" si="8"/>
        <v>21</v>
      </c>
      <c r="S35" s="46">
        <f t="shared" si="9"/>
        <v>5.8549756000862083E-2</v>
      </c>
      <c r="T35" s="47">
        <f t="shared" si="10"/>
        <v>175649.26800258624</v>
      </c>
      <c r="U35" s="44"/>
      <c r="V35" s="117">
        <f t="shared" si="11"/>
        <v>0</v>
      </c>
      <c r="W35" s="46">
        <f t="shared" si="12"/>
        <v>0</v>
      </c>
      <c r="X35" s="47">
        <f t="shared" si="13"/>
        <v>0</v>
      </c>
      <c r="Y35" s="43">
        <f t="shared" si="14"/>
        <v>175649.26800258624</v>
      </c>
      <c r="Z35" s="44"/>
      <c r="AA35" s="48">
        <f t="shared" si="15"/>
        <v>494229.76796040579</v>
      </c>
    </row>
    <row r="36" spans="1:27" x14ac:dyDescent="0.2">
      <c r="A36">
        <f t="shared" si="16"/>
        <v>21</v>
      </c>
      <c r="B36" s="42" t="s">
        <v>76</v>
      </c>
      <c r="C36" s="43">
        <f t="shared" si="0"/>
        <v>142857.14285714287</v>
      </c>
      <c r="D36" s="44"/>
      <c r="E36" s="45">
        <v>157</v>
      </c>
      <c r="F36" s="68">
        <v>0.9627</v>
      </c>
      <c r="G36" s="114">
        <f t="shared" si="3"/>
        <v>151.1439</v>
      </c>
      <c r="H36" s="46">
        <f t="shared" si="1"/>
        <v>3.2033299699307183E-2</v>
      </c>
      <c r="I36" s="47">
        <f t="shared" si="4"/>
        <v>160166.4984965359</v>
      </c>
      <c r="J36" s="44"/>
      <c r="K36" s="117">
        <f t="shared" si="5"/>
        <v>0.13470000000000004</v>
      </c>
      <c r="L36" s="46">
        <f t="shared" si="2"/>
        <v>7.1809361339161951E-2</v>
      </c>
      <c r="M36" s="47">
        <f t="shared" si="6"/>
        <v>143618.72267832389</v>
      </c>
      <c r="N36" s="43">
        <f t="shared" si="7"/>
        <v>303785.22117485979</v>
      </c>
      <c r="O36" s="44"/>
      <c r="P36" s="45"/>
      <c r="Q36" s="46"/>
      <c r="R36" s="114">
        <f t="shared" si="8"/>
        <v>0</v>
      </c>
      <c r="S36" s="46">
        <f t="shared" si="9"/>
        <v>0</v>
      </c>
      <c r="T36" s="47">
        <f t="shared" si="10"/>
        <v>0</v>
      </c>
      <c r="U36" s="44"/>
      <c r="V36" s="117">
        <f t="shared" si="11"/>
        <v>0</v>
      </c>
      <c r="W36" s="46">
        <f t="shared" si="12"/>
        <v>0</v>
      </c>
      <c r="X36" s="47">
        <f t="shared" si="13"/>
        <v>0</v>
      </c>
      <c r="Y36" s="43">
        <f t="shared" si="14"/>
        <v>0</v>
      </c>
      <c r="Z36" s="44"/>
      <c r="AA36" s="48">
        <f t="shared" si="15"/>
        <v>446642.36403200263</v>
      </c>
    </row>
    <row r="37" spans="1:27" x14ac:dyDescent="0.2">
      <c r="A37">
        <f t="shared" si="16"/>
        <v>22</v>
      </c>
      <c r="B37" s="42" t="s">
        <v>77</v>
      </c>
      <c r="C37" s="43">
        <f t="shared" si="0"/>
        <v>142857.14285714287</v>
      </c>
      <c r="D37" s="44"/>
      <c r="E37" s="45">
        <v>93</v>
      </c>
      <c r="F37" s="68">
        <v>0.82879999999999998</v>
      </c>
      <c r="G37" s="114">
        <f t="shared" si="3"/>
        <v>77.078400000000002</v>
      </c>
      <c r="H37" s="46">
        <f t="shared" si="1"/>
        <v>1.6335925482557211E-2</v>
      </c>
      <c r="I37" s="47">
        <f t="shared" si="4"/>
        <v>81679.627412786052</v>
      </c>
      <c r="J37" s="44"/>
      <c r="K37" s="117">
        <f t="shared" si="5"/>
        <v>8.0000000000002292E-4</v>
      </c>
      <c r="L37" s="46">
        <f t="shared" si="2"/>
        <v>4.2648469986140448E-4</v>
      </c>
      <c r="M37" s="47">
        <f t="shared" si="6"/>
        <v>852.96939972280893</v>
      </c>
      <c r="N37" s="43">
        <f t="shared" si="7"/>
        <v>82532.596812508855</v>
      </c>
      <c r="O37" s="44"/>
      <c r="P37" s="45">
        <v>17</v>
      </c>
      <c r="Q37" s="46">
        <v>0.83330000000000004</v>
      </c>
      <c r="R37" s="114">
        <f t="shared" si="8"/>
        <v>14.1661</v>
      </c>
      <c r="S37" s="46">
        <f t="shared" si="9"/>
        <v>3.9496271356372015E-2</v>
      </c>
      <c r="T37" s="47">
        <f t="shared" si="10"/>
        <v>118488.81406911604</v>
      </c>
      <c r="U37" s="44"/>
      <c r="V37" s="117">
        <f t="shared" si="11"/>
        <v>2.5000000000000577E-3</v>
      </c>
      <c r="W37" s="46">
        <f t="shared" si="12"/>
        <v>4.1199736321688484E-3</v>
      </c>
      <c r="X37" s="47">
        <f t="shared" si="13"/>
        <v>8239.9472643376976</v>
      </c>
      <c r="Y37" s="43">
        <f t="shared" si="14"/>
        <v>126728.76133345373</v>
      </c>
      <c r="Z37" s="44"/>
      <c r="AA37" s="48">
        <f t="shared" si="15"/>
        <v>352118.50100310543</v>
      </c>
    </row>
    <row r="38" spans="1:27" x14ac:dyDescent="0.2">
      <c r="A38">
        <f t="shared" si="16"/>
        <v>23</v>
      </c>
      <c r="B38" s="42" t="s">
        <v>78</v>
      </c>
      <c r="C38" s="43">
        <f t="shared" si="0"/>
        <v>142857.14285714287</v>
      </c>
      <c r="D38" s="44"/>
      <c r="E38" s="45">
        <v>456</v>
      </c>
      <c r="F38" s="68">
        <v>0.93200000000000005</v>
      </c>
      <c r="G38" s="114">
        <f t="shared" si="3"/>
        <v>424.99200000000002</v>
      </c>
      <c r="H38" s="46">
        <f t="shared" si="1"/>
        <v>9.0072415134239359E-2</v>
      </c>
      <c r="I38" s="47">
        <f t="shared" si="4"/>
        <v>450362.0756711968</v>
      </c>
      <c r="J38" s="44"/>
      <c r="K38" s="117">
        <f t="shared" si="5"/>
        <v>0.10400000000000009</v>
      </c>
      <c r="L38" s="46">
        <f t="shared" si="2"/>
        <v>5.5443010981981046E-2</v>
      </c>
      <c r="M38" s="47">
        <f t="shared" si="6"/>
        <v>110886.02196396209</v>
      </c>
      <c r="N38" s="43">
        <f t="shared" si="7"/>
        <v>561248.09763515892</v>
      </c>
      <c r="O38" s="44"/>
      <c r="P38" s="45"/>
      <c r="Q38" s="46"/>
      <c r="R38" s="114">
        <f t="shared" si="8"/>
        <v>0</v>
      </c>
      <c r="S38" s="46">
        <f t="shared" si="9"/>
        <v>0</v>
      </c>
      <c r="T38" s="47">
        <f t="shared" si="10"/>
        <v>0</v>
      </c>
      <c r="U38" s="44"/>
      <c r="V38" s="117">
        <f t="shared" si="11"/>
        <v>0</v>
      </c>
      <c r="W38" s="46">
        <f t="shared" si="12"/>
        <v>0</v>
      </c>
      <c r="X38" s="47">
        <f t="shared" si="13"/>
        <v>0</v>
      </c>
      <c r="Y38" s="43">
        <f t="shared" si="14"/>
        <v>0</v>
      </c>
      <c r="Z38" s="44"/>
      <c r="AA38" s="48">
        <f t="shared" si="15"/>
        <v>704105.24049230176</v>
      </c>
    </row>
    <row r="39" spans="1:27" x14ac:dyDescent="0.2">
      <c r="A39">
        <f t="shared" si="16"/>
        <v>24</v>
      </c>
      <c r="B39" s="42" t="s">
        <v>79</v>
      </c>
      <c r="C39" s="43">
        <f t="shared" si="0"/>
        <v>142857.14285714287</v>
      </c>
      <c r="D39" s="44"/>
      <c r="E39" s="45">
        <v>205</v>
      </c>
      <c r="F39" s="68">
        <v>0.92949999999999999</v>
      </c>
      <c r="G39" s="114">
        <f t="shared" si="3"/>
        <v>190.54749999999999</v>
      </c>
      <c r="H39" s="46">
        <f t="shared" si="1"/>
        <v>4.0384462584687406E-2</v>
      </c>
      <c r="I39" s="47">
        <f t="shared" si="4"/>
        <v>201922.31292343701</v>
      </c>
      <c r="J39" s="44"/>
      <c r="K39" s="117">
        <f t="shared" si="5"/>
        <v>0.10150000000000003</v>
      </c>
      <c r="L39" s="46">
        <f t="shared" si="2"/>
        <v>5.4110246294914163E-2</v>
      </c>
      <c r="M39" s="47">
        <f t="shared" si="6"/>
        <v>108220.49258982833</v>
      </c>
      <c r="N39" s="43">
        <f t="shared" si="7"/>
        <v>310142.80551326531</v>
      </c>
      <c r="O39" s="44"/>
      <c r="P39" s="45">
        <v>10</v>
      </c>
      <c r="Q39" s="46">
        <v>0.85709999999999997</v>
      </c>
      <c r="R39" s="114">
        <f t="shared" si="8"/>
        <v>8.5709999999999997</v>
      </c>
      <c r="S39" s="46">
        <f t="shared" si="9"/>
        <v>2.3896664699208994E-2</v>
      </c>
      <c r="T39" s="47">
        <f t="shared" si="10"/>
        <v>71689.994097626986</v>
      </c>
      <c r="U39" s="44"/>
      <c r="V39" s="117">
        <f t="shared" si="11"/>
        <v>2.629999999999999E-2</v>
      </c>
      <c r="W39" s="46">
        <f t="shared" si="12"/>
        <v>4.3342122610415271E-2</v>
      </c>
      <c r="X39" s="47">
        <f t="shared" si="13"/>
        <v>86684.245220830548</v>
      </c>
      <c r="Y39" s="43">
        <f t="shared" si="14"/>
        <v>158374.23931845755</v>
      </c>
      <c r="Z39" s="44"/>
      <c r="AA39" s="48">
        <f t="shared" si="15"/>
        <v>611374.1876888657</v>
      </c>
    </row>
    <row r="40" spans="1:27" x14ac:dyDescent="0.2">
      <c r="A40">
        <f t="shared" si="16"/>
        <v>25</v>
      </c>
      <c r="B40" s="42" t="s">
        <v>80</v>
      </c>
      <c r="C40" s="43">
        <f t="shared" si="0"/>
        <v>142857.14285714287</v>
      </c>
      <c r="D40" s="44"/>
      <c r="E40" s="45">
        <v>265</v>
      </c>
      <c r="F40" s="68">
        <v>0.97040000000000004</v>
      </c>
      <c r="G40" s="114">
        <f t="shared" si="3"/>
        <v>257.15600000000001</v>
      </c>
      <c r="H40" s="46">
        <f t="shared" si="1"/>
        <v>5.4501407052980892E-2</v>
      </c>
      <c r="I40" s="47">
        <f t="shared" si="4"/>
        <v>272507.03526490444</v>
      </c>
      <c r="J40" s="44"/>
      <c r="K40" s="117">
        <f t="shared" si="5"/>
        <v>0.14240000000000008</v>
      </c>
      <c r="L40" s="46">
        <f t="shared" si="2"/>
        <v>7.5914276575327871E-2</v>
      </c>
      <c r="M40" s="47">
        <f t="shared" si="6"/>
        <v>151828.55315065573</v>
      </c>
      <c r="N40" s="43">
        <f t="shared" si="7"/>
        <v>424335.5884155602</v>
      </c>
      <c r="O40" s="44"/>
      <c r="P40" s="45"/>
      <c r="Q40" s="46"/>
      <c r="R40" s="114">
        <f t="shared" si="8"/>
        <v>0</v>
      </c>
      <c r="S40" s="46">
        <f t="shared" si="9"/>
        <v>0</v>
      </c>
      <c r="T40" s="47">
        <f t="shared" si="10"/>
        <v>0</v>
      </c>
      <c r="U40" s="44"/>
      <c r="V40" s="117">
        <f t="shared" si="11"/>
        <v>0</v>
      </c>
      <c r="W40" s="46">
        <f t="shared" si="12"/>
        <v>0</v>
      </c>
      <c r="X40" s="47">
        <f t="shared" si="13"/>
        <v>0</v>
      </c>
      <c r="Y40" s="43">
        <f t="shared" si="14"/>
        <v>0</v>
      </c>
      <c r="Z40" s="44"/>
      <c r="AA40" s="48">
        <f t="shared" si="15"/>
        <v>567192.73127270304</v>
      </c>
    </row>
    <row r="41" spans="1:27" x14ac:dyDescent="0.2">
      <c r="A41">
        <f t="shared" si="16"/>
        <v>26</v>
      </c>
      <c r="B41" s="42" t="s">
        <v>81</v>
      </c>
      <c r="C41" s="43">
        <f t="shared" si="0"/>
        <v>142857.14285714287</v>
      </c>
      <c r="D41" s="44"/>
      <c r="E41" s="45">
        <v>73</v>
      </c>
      <c r="F41" s="68">
        <v>0.90910000000000002</v>
      </c>
      <c r="G41" s="114">
        <f t="shared" si="3"/>
        <v>66.3643</v>
      </c>
      <c r="H41" s="46">
        <f t="shared" si="1"/>
        <v>1.4065188944011183E-2</v>
      </c>
      <c r="I41" s="47">
        <f t="shared" si="4"/>
        <v>70325.944720055908</v>
      </c>
      <c r="J41" s="44"/>
      <c r="K41" s="117">
        <f t="shared" si="5"/>
        <v>8.1100000000000061E-2</v>
      </c>
      <c r="L41" s="46">
        <f t="shared" si="2"/>
        <v>4.3234886448448674E-2</v>
      </c>
      <c r="M41" s="47">
        <f t="shared" si="6"/>
        <v>86469.772896897353</v>
      </c>
      <c r="N41" s="43">
        <f t="shared" si="7"/>
        <v>156795.71761695325</v>
      </c>
      <c r="O41" s="44"/>
      <c r="P41" s="45">
        <v>19</v>
      </c>
      <c r="Q41" s="46">
        <v>0.8</v>
      </c>
      <c r="R41" s="114">
        <f t="shared" si="8"/>
        <v>15.200000000000001</v>
      </c>
      <c r="S41" s="46">
        <f t="shared" si="9"/>
        <v>4.2378871010147798E-2</v>
      </c>
      <c r="T41" s="47">
        <f t="shared" si="10"/>
        <v>127136.61303044339</v>
      </c>
      <c r="U41" s="44"/>
      <c r="V41" s="117">
        <f t="shared" si="11"/>
        <v>0</v>
      </c>
      <c r="W41" s="46">
        <f t="shared" si="12"/>
        <v>0</v>
      </c>
      <c r="X41" s="47">
        <f t="shared" si="13"/>
        <v>0</v>
      </c>
      <c r="Y41" s="43">
        <f t="shared" si="14"/>
        <v>127136.61303044339</v>
      </c>
      <c r="Z41" s="44"/>
      <c r="AA41" s="48">
        <f t="shared" si="15"/>
        <v>426789.47350453952</v>
      </c>
    </row>
    <row r="42" spans="1:27" x14ac:dyDescent="0.2">
      <c r="A42">
        <f t="shared" si="16"/>
        <v>27</v>
      </c>
      <c r="B42" s="42" t="s">
        <v>82</v>
      </c>
      <c r="C42" s="43">
        <f t="shared" si="0"/>
        <v>142857.14285714287</v>
      </c>
      <c r="D42" s="44"/>
      <c r="E42" s="45">
        <v>110</v>
      </c>
      <c r="F42" s="68">
        <v>0.93410000000000004</v>
      </c>
      <c r="G42" s="114">
        <f t="shared" si="3"/>
        <v>102.751</v>
      </c>
      <c r="H42" s="46">
        <f t="shared" si="1"/>
        <v>2.1776952807248673E-2</v>
      </c>
      <c r="I42" s="47">
        <f t="shared" si="4"/>
        <v>108884.76403624336</v>
      </c>
      <c r="J42" s="44"/>
      <c r="K42" s="117">
        <f t="shared" si="5"/>
        <v>0.10610000000000008</v>
      </c>
      <c r="L42" s="46">
        <f t="shared" si="2"/>
        <v>5.6562533319117196E-2</v>
      </c>
      <c r="M42" s="47">
        <f t="shared" si="6"/>
        <v>113125.06663823439</v>
      </c>
      <c r="N42" s="43">
        <f t="shared" si="7"/>
        <v>222009.83067447774</v>
      </c>
      <c r="O42" s="44"/>
      <c r="P42" s="45"/>
      <c r="Q42" s="46"/>
      <c r="R42" s="114">
        <f t="shared" si="8"/>
        <v>0</v>
      </c>
      <c r="S42" s="46">
        <f t="shared" si="9"/>
        <v>0</v>
      </c>
      <c r="T42" s="47">
        <f t="shared" si="10"/>
        <v>0</v>
      </c>
      <c r="U42" s="44"/>
      <c r="V42" s="117">
        <f t="shared" si="11"/>
        <v>0</v>
      </c>
      <c r="W42" s="46">
        <f t="shared" si="12"/>
        <v>0</v>
      </c>
      <c r="X42" s="47">
        <f t="shared" si="13"/>
        <v>0</v>
      </c>
      <c r="Y42" s="43">
        <f t="shared" si="14"/>
        <v>0</v>
      </c>
      <c r="Z42" s="44"/>
      <c r="AA42" s="48">
        <f t="shared" si="15"/>
        <v>364866.97353162058</v>
      </c>
    </row>
    <row r="43" spans="1:27" x14ac:dyDescent="0.2">
      <c r="A43">
        <f t="shared" si="16"/>
        <v>28</v>
      </c>
      <c r="B43" s="49" t="s">
        <v>83</v>
      </c>
      <c r="C43" s="50">
        <f t="shared" si="0"/>
        <v>142857.14285714287</v>
      </c>
      <c r="D43" s="51"/>
      <c r="E43" s="52">
        <v>282</v>
      </c>
      <c r="F43" s="69">
        <v>0.9133</v>
      </c>
      <c r="G43" s="115">
        <f t="shared" si="3"/>
        <v>257.55059999999997</v>
      </c>
      <c r="H43" s="53">
        <f t="shared" si="1"/>
        <v>5.4585038215477992E-2</v>
      </c>
      <c r="I43" s="54">
        <f t="shared" si="4"/>
        <v>272925.19107738999</v>
      </c>
      <c r="J43" s="51"/>
      <c r="K43" s="118">
        <f t="shared" si="5"/>
        <v>8.5300000000000042E-2</v>
      </c>
      <c r="L43" s="53">
        <f t="shared" si="2"/>
        <v>4.5473931122720974E-2</v>
      </c>
      <c r="M43" s="54">
        <f t="shared" si="6"/>
        <v>90947.862245441953</v>
      </c>
      <c r="N43" s="50">
        <f t="shared" si="7"/>
        <v>363873.05332283193</v>
      </c>
      <c r="O43" s="51"/>
      <c r="P43" s="52"/>
      <c r="Q43" s="53"/>
      <c r="R43" s="115">
        <f t="shared" si="8"/>
        <v>0</v>
      </c>
      <c r="S43" s="53">
        <f t="shared" si="9"/>
        <v>0</v>
      </c>
      <c r="T43" s="54">
        <f t="shared" si="10"/>
        <v>0</v>
      </c>
      <c r="U43" s="51"/>
      <c r="V43" s="118">
        <f t="shared" si="11"/>
        <v>0</v>
      </c>
      <c r="W43" s="53">
        <f t="shared" si="12"/>
        <v>0</v>
      </c>
      <c r="X43" s="54">
        <f t="shared" si="13"/>
        <v>0</v>
      </c>
      <c r="Y43" s="50">
        <f t="shared" si="14"/>
        <v>0</v>
      </c>
      <c r="Z43" s="51"/>
      <c r="AA43" s="55">
        <f t="shared" si="15"/>
        <v>506730.19617997482</v>
      </c>
    </row>
    <row r="44" spans="1:27" ht="20.25" customHeight="1" thickBot="1" x14ac:dyDescent="0.25">
      <c r="A44">
        <f>A43+1</f>
        <v>29</v>
      </c>
      <c r="B44" s="10" t="s">
        <v>84</v>
      </c>
      <c r="C44" s="11">
        <f>SUM(C16:C43)</f>
        <v>3999999.9999999991</v>
      </c>
      <c r="D44" s="13"/>
      <c r="E44" s="120">
        <f>SUM(E16:E43)</f>
        <v>5330</v>
      </c>
      <c r="F44" s="62"/>
      <c r="G44" s="119">
        <f>SUM(G16:G43)</f>
        <v>4718.3369000000002</v>
      </c>
      <c r="H44" s="18">
        <f>SUM(H16:H43)</f>
        <v>1.0000000000000002</v>
      </c>
      <c r="I44" s="19">
        <f>SUM(I16:I43)</f>
        <v>5000000.0000000009</v>
      </c>
      <c r="J44" s="13"/>
      <c r="K44" s="123">
        <f>SUM(K16:K43)</f>
        <v>1.8758000000000008</v>
      </c>
      <c r="L44" s="18">
        <f>SUM(L16:L43)</f>
        <v>1</v>
      </c>
      <c r="M44" s="61">
        <f>SUM(M16:M43)</f>
        <v>2000000</v>
      </c>
      <c r="N44" s="11">
        <f>SUM(N16:N43)</f>
        <v>7000000</v>
      </c>
      <c r="O44" s="13"/>
      <c r="P44" s="16">
        <f>SUM(P16:P43)</f>
        <v>404</v>
      </c>
      <c r="Q44" s="17"/>
      <c r="R44" s="119">
        <f>SUM(R16:R43)</f>
        <v>358.66929999999996</v>
      </c>
      <c r="S44" s="18">
        <f>SUM(S16:S43)</f>
        <v>1.0000000000000002</v>
      </c>
      <c r="T44" s="19">
        <f>SUM(T16:T43)</f>
        <v>3000000.0000000005</v>
      </c>
      <c r="U44" s="13"/>
      <c r="V44" s="123">
        <f>SUM(V16:V43)</f>
        <v>0.60680000000000012</v>
      </c>
      <c r="W44" s="18">
        <f>SUM(W16:W43)</f>
        <v>1.0000000000000002</v>
      </c>
      <c r="X44" s="61">
        <f>SUM(X16:X43)</f>
        <v>2000000</v>
      </c>
      <c r="Y44" s="11">
        <f>SUM(Y16:Y43)</f>
        <v>5000000</v>
      </c>
      <c r="Z44" s="13"/>
      <c r="AA44" s="20">
        <f>SUM(AA16:AA43)</f>
        <v>15999999.999999996</v>
      </c>
    </row>
    <row r="46" spans="1:27" x14ac:dyDescent="0.2">
      <c r="H46" t="s">
        <v>85</v>
      </c>
      <c r="I46" s="121">
        <f>I44/G44</f>
        <v>1059.6954193754161</v>
      </c>
      <c r="M46" s="121"/>
      <c r="N46" s="121"/>
      <c r="S46" s="124" t="s">
        <v>86</v>
      </c>
      <c r="T46" s="121">
        <f>T44/R44</f>
        <v>8364.2508572660136</v>
      </c>
    </row>
    <row r="48" spans="1:27" x14ac:dyDescent="0.2">
      <c r="G48" s="112"/>
    </row>
    <row r="49" spans="7:7" x14ac:dyDescent="0.2">
      <c r="G49" s="112"/>
    </row>
    <row r="50" spans="7:7" x14ac:dyDescent="0.2">
      <c r="G50" s="112"/>
    </row>
    <row r="51" spans="7:7" x14ac:dyDescent="0.2">
      <c r="G51" s="112"/>
    </row>
    <row r="52" spans="7:7" x14ac:dyDescent="0.2">
      <c r="G52" s="112"/>
    </row>
    <row r="53" spans="7:7" x14ac:dyDescent="0.2">
      <c r="G53" s="112"/>
    </row>
    <row r="54" spans="7:7" x14ac:dyDescent="0.2">
      <c r="G54" s="112"/>
    </row>
    <row r="55" spans="7:7" x14ac:dyDescent="0.2">
      <c r="G55" s="112"/>
    </row>
    <row r="56" spans="7:7" x14ac:dyDescent="0.2">
      <c r="G56" s="112"/>
    </row>
    <row r="57" spans="7:7" x14ac:dyDescent="0.2">
      <c r="G57" s="112"/>
    </row>
    <row r="58" spans="7:7" x14ac:dyDescent="0.2">
      <c r="G58" s="112"/>
    </row>
    <row r="59" spans="7:7" x14ac:dyDescent="0.2">
      <c r="G59" s="112"/>
    </row>
    <row r="60" spans="7:7" x14ac:dyDescent="0.2">
      <c r="G60" s="112"/>
    </row>
    <row r="61" spans="7:7" x14ac:dyDescent="0.2">
      <c r="G61" s="112"/>
    </row>
    <row r="62" spans="7:7" x14ac:dyDescent="0.2">
      <c r="G62" s="112"/>
    </row>
    <row r="63" spans="7:7" x14ac:dyDescent="0.2">
      <c r="G63" s="112"/>
    </row>
    <row r="64" spans="7:7" x14ac:dyDescent="0.2">
      <c r="G64" s="112"/>
    </row>
    <row r="65" spans="7:7" x14ac:dyDescent="0.2">
      <c r="G65" s="112"/>
    </row>
    <row r="66" spans="7:7" x14ac:dyDescent="0.2">
      <c r="G66" s="112"/>
    </row>
    <row r="67" spans="7:7" x14ac:dyDescent="0.2">
      <c r="G67" s="112"/>
    </row>
    <row r="68" spans="7:7" x14ac:dyDescent="0.2">
      <c r="G68" s="112"/>
    </row>
    <row r="69" spans="7:7" x14ac:dyDescent="0.2">
      <c r="G69" s="112"/>
    </row>
    <row r="70" spans="7:7" x14ac:dyDescent="0.2">
      <c r="G70" s="112"/>
    </row>
    <row r="71" spans="7:7" x14ac:dyDescent="0.2">
      <c r="G71" s="112"/>
    </row>
    <row r="72" spans="7:7" x14ac:dyDescent="0.2">
      <c r="G72" s="112"/>
    </row>
    <row r="73" spans="7:7" x14ac:dyDescent="0.2">
      <c r="G73" s="112"/>
    </row>
    <row r="74" spans="7:7" x14ac:dyDescent="0.2">
      <c r="G74" s="112"/>
    </row>
    <row r="75" spans="7:7" x14ac:dyDescent="0.2">
      <c r="G75" s="112"/>
    </row>
  </sheetData>
  <mergeCells count="8">
    <mergeCell ref="B10:AA10"/>
    <mergeCell ref="E12:N12"/>
    <mergeCell ref="P12:Y12"/>
    <mergeCell ref="K13:M13"/>
    <mergeCell ref="P13:T13"/>
    <mergeCell ref="E13:I13"/>
    <mergeCell ref="V13:X13"/>
    <mergeCell ref="B11:A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Y65"/>
  <sheetViews>
    <sheetView topLeftCell="A37" zoomScale="90" zoomScaleNormal="90" workbookViewId="0">
      <selection activeCell="S10" sqref="S10"/>
    </sheetView>
  </sheetViews>
  <sheetFormatPr baseColWidth="10" defaultColWidth="8.83203125" defaultRowHeight="15" x14ac:dyDescent="0.2"/>
  <cols>
    <col min="1" max="1" width="3.6640625" bestFit="1" customWidth="1"/>
    <col min="2" max="2" width="44.5" bestFit="1" customWidth="1"/>
    <col min="3" max="3" width="16" customWidth="1"/>
    <col min="4" max="4" width="0.6640625" customWidth="1"/>
    <col min="5" max="7" width="17.1640625" customWidth="1"/>
    <col min="8" max="8" width="19" customWidth="1"/>
    <col min="9" max="9" width="18.5" customWidth="1"/>
    <col min="10" max="10" width="0.6640625" customWidth="1"/>
    <col min="11" max="12" width="17.1640625" hidden="1" customWidth="1"/>
    <col min="13" max="13" width="19" customWidth="1"/>
    <col min="14" max="14" width="18.5" customWidth="1"/>
    <col min="15" max="15" width="0.6640625" customWidth="1"/>
    <col min="16" max="16" width="17.1640625" customWidth="1"/>
    <col min="17" max="17" width="3.33203125" bestFit="1" customWidth="1"/>
    <col min="18" max="18" width="18.5" customWidth="1"/>
    <col min="19" max="19" width="0.6640625" customWidth="1"/>
    <col min="20" max="21" width="17.1640625" customWidth="1"/>
    <col min="22" max="22" width="19" customWidth="1"/>
    <col min="23" max="23" width="18.5" customWidth="1"/>
    <col min="24" max="24" width="0.6640625" customWidth="1"/>
    <col min="25" max="25" width="18.5" customWidth="1"/>
  </cols>
  <sheetData>
    <row r="2" spans="1:25" x14ac:dyDescent="0.2">
      <c r="C2" s="2" t="s">
        <v>0</v>
      </c>
      <c r="D2" s="22"/>
      <c r="E2" s="2" t="s">
        <v>0</v>
      </c>
      <c r="F2" s="63">
        <v>20000000</v>
      </c>
    </row>
    <row r="3" spans="1:25" x14ac:dyDescent="0.2">
      <c r="C3" s="23" t="s">
        <v>1</v>
      </c>
      <c r="D3" s="22"/>
      <c r="E3" s="23" t="s">
        <v>1</v>
      </c>
      <c r="F3" s="64">
        <f>G3*F2</f>
        <v>8000000</v>
      </c>
      <c r="G3" s="24">
        <v>0.4</v>
      </c>
      <c r="I3" s="24">
        <v>0.4</v>
      </c>
      <c r="M3" s="25">
        <f>F3</f>
        <v>8000000</v>
      </c>
    </row>
    <row r="4" spans="1:25" x14ac:dyDescent="0.2">
      <c r="C4" s="23" t="s">
        <v>4</v>
      </c>
      <c r="D4" s="22"/>
      <c r="E4" s="23" t="s">
        <v>4</v>
      </c>
      <c r="F4" s="64">
        <f>G4*F2</f>
        <v>9000000</v>
      </c>
      <c r="G4" s="24">
        <v>0.45</v>
      </c>
      <c r="I4" s="24">
        <v>0.45</v>
      </c>
      <c r="M4" s="25">
        <f t="shared" ref="M4:M6" si="0">F4</f>
        <v>9000000</v>
      </c>
    </row>
    <row r="5" spans="1:25" x14ac:dyDescent="0.2">
      <c r="C5" s="56" t="s">
        <v>5</v>
      </c>
      <c r="D5" s="22"/>
      <c r="E5" s="56" t="s">
        <v>5</v>
      </c>
      <c r="F5" s="65">
        <f>G5*F2</f>
        <v>3000000</v>
      </c>
      <c r="G5" s="57">
        <v>0.15</v>
      </c>
      <c r="I5" s="57">
        <v>0.15</v>
      </c>
      <c r="M5" s="25">
        <f t="shared" si="0"/>
        <v>3000000</v>
      </c>
    </row>
    <row r="6" spans="1:25" x14ac:dyDescent="0.2">
      <c r="F6" s="66">
        <f>SUM(F3:F5)</f>
        <v>20000000</v>
      </c>
      <c r="G6" s="24">
        <f>SUM(G3:G5)</f>
        <v>1</v>
      </c>
      <c r="I6" s="24">
        <f>SUM(I3:I5)</f>
        <v>1</v>
      </c>
      <c r="M6" s="25">
        <f t="shared" si="0"/>
        <v>20000000</v>
      </c>
    </row>
    <row r="7" spans="1:25" x14ac:dyDescent="0.2">
      <c r="F7" s="25"/>
      <c r="G7" s="24"/>
      <c r="K7" s="112">
        <v>0.83079999999999998</v>
      </c>
    </row>
    <row r="8" spans="1:25" ht="16" thickBot="1" x14ac:dyDescent="0.25">
      <c r="B8" s="186" t="s">
        <v>87</v>
      </c>
      <c r="C8" s="186"/>
      <c r="D8" s="186"/>
      <c r="E8" s="186"/>
      <c r="F8" s="186"/>
      <c r="G8" s="186"/>
      <c r="H8" s="186"/>
      <c r="I8" s="186"/>
      <c r="J8" s="186"/>
      <c r="K8" s="186"/>
      <c r="L8" s="186"/>
      <c r="M8" s="186"/>
      <c r="N8" s="186"/>
      <c r="O8" s="186"/>
      <c r="P8" s="186"/>
      <c r="Q8" s="1"/>
      <c r="R8" s="1"/>
      <c r="S8" s="1"/>
      <c r="T8" s="1"/>
      <c r="U8" s="1"/>
      <c r="V8" s="1"/>
      <c r="W8" s="1"/>
      <c r="X8" s="1"/>
      <c r="Y8" s="1"/>
    </row>
    <row r="9" spans="1:25" s="1" customFormat="1" ht="30.75" customHeight="1" thickBot="1" x14ac:dyDescent="0.25">
      <c r="B9" s="180" t="s">
        <v>88</v>
      </c>
      <c r="C9" s="181"/>
      <c r="D9" s="181"/>
      <c r="E9" s="181"/>
      <c r="F9" s="181"/>
      <c r="G9" s="181"/>
      <c r="H9" s="181"/>
      <c r="I9" s="181"/>
      <c r="J9" s="181"/>
      <c r="K9" s="181"/>
      <c r="L9" s="181"/>
      <c r="M9" s="181"/>
      <c r="N9" s="181"/>
      <c r="O9" s="181"/>
      <c r="P9" s="181"/>
      <c r="Q9" s="70"/>
      <c r="R9" s="70"/>
      <c r="S9" s="70"/>
      <c r="T9" s="70"/>
      <c r="U9" s="70"/>
      <c r="V9" s="70"/>
      <c r="W9" s="70"/>
      <c r="X9" s="70"/>
      <c r="Y9" s="70"/>
    </row>
    <row r="10" spans="1:25" s="1" customFormat="1" ht="36" customHeight="1" thickBot="1" x14ac:dyDescent="0.25">
      <c r="B10" s="71"/>
      <c r="C10" s="72" t="s">
        <v>8</v>
      </c>
      <c r="D10" s="6"/>
      <c r="E10" s="174" t="s">
        <v>10</v>
      </c>
      <c r="F10" s="175"/>
      <c r="G10" s="175"/>
      <c r="H10" s="175"/>
      <c r="I10" s="175"/>
      <c r="J10" s="175"/>
      <c r="K10" s="175"/>
      <c r="L10" s="175"/>
      <c r="M10" s="175"/>
      <c r="N10" s="176"/>
      <c r="O10" s="6"/>
      <c r="P10" s="77"/>
    </row>
    <row r="11" spans="1:25" s="3" customFormat="1" ht="45.75" customHeight="1" thickBot="1" x14ac:dyDescent="0.25">
      <c r="B11" s="73"/>
      <c r="C11" s="72" t="s">
        <v>89</v>
      </c>
      <c r="D11" s="8"/>
      <c r="E11" s="183" t="s">
        <v>90</v>
      </c>
      <c r="F11" s="184"/>
      <c r="G11" s="184"/>
      <c r="H11" s="184"/>
      <c r="I11" s="185"/>
      <c r="J11" s="6"/>
      <c r="K11" s="183" t="s">
        <v>91</v>
      </c>
      <c r="L11" s="184"/>
      <c r="M11" s="185"/>
      <c r="N11" s="77"/>
      <c r="O11" s="8"/>
      <c r="P11" s="74" t="s">
        <v>16</v>
      </c>
    </row>
    <row r="12" spans="1:25" s="28" customFormat="1" ht="30.75" customHeight="1" thickBot="1" x14ac:dyDescent="0.25">
      <c r="B12" s="75" t="s">
        <v>17</v>
      </c>
      <c r="C12" s="75" t="s">
        <v>18</v>
      </c>
      <c r="D12" s="30"/>
      <c r="E12" s="78" t="s">
        <v>19</v>
      </c>
      <c r="F12" s="79" t="s">
        <v>20</v>
      </c>
      <c r="G12" s="79" t="s">
        <v>21</v>
      </c>
      <c r="H12" s="79" t="s">
        <v>22</v>
      </c>
      <c r="I12" s="80" t="s">
        <v>23</v>
      </c>
      <c r="J12" s="30"/>
      <c r="K12" s="78" t="s">
        <v>24</v>
      </c>
      <c r="L12" s="79" t="s">
        <v>25</v>
      </c>
      <c r="M12" s="79" t="s">
        <v>26</v>
      </c>
      <c r="N12" s="75" t="s">
        <v>27</v>
      </c>
      <c r="O12" s="30"/>
      <c r="P12" s="75" t="s">
        <v>28</v>
      </c>
    </row>
    <row r="13" spans="1:25" s="1" customFormat="1" ht="64" x14ac:dyDescent="0.2">
      <c r="B13" s="76" t="s">
        <v>38</v>
      </c>
      <c r="C13" s="21">
        <f>F3</f>
        <v>8000000</v>
      </c>
      <c r="D13" s="12"/>
      <c r="E13" s="81" t="s">
        <v>92</v>
      </c>
      <c r="F13" s="82" t="s">
        <v>49</v>
      </c>
      <c r="G13" s="82" t="s">
        <v>93</v>
      </c>
      <c r="H13" s="82" t="s">
        <v>51</v>
      </c>
      <c r="I13" s="34" t="s">
        <v>52</v>
      </c>
      <c r="J13" s="12"/>
      <c r="K13" s="81" t="s">
        <v>94</v>
      </c>
      <c r="L13" s="82" t="s">
        <v>95</v>
      </c>
      <c r="M13" s="58" t="s">
        <v>54</v>
      </c>
      <c r="N13" s="59" t="s">
        <v>55</v>
      </c>
      <c r="O13" s="12"/>
      <c r="P13" s="60" t="s">
        <v>16</v>
      </c>
    </row>
    <row r="14" spans="1:25" x14ac:dyDescent="0.2">
      <c r="A14">
        <v>1</v>
      </c>
      <c r="B14" s="35" t="s">
        <v>96</v>
      </c>
      <c r="C14" s="36">
        <f t="shared" ref="C14:C60" si="1">IF(E14&gt;0,$C$13/COUNT($E$14:$E$60),0)</f>
        <v>0</v>
      </c>
      <c r="D14" s="37"/>
      <c r="E14" s="38"/>
      <c r="F14" s="39"/>
      <c r="G14" s="113">
        <f>E14*F14</f>
        <v>0</v>
      </c>
      <c r="H14" s="39">
        <f t="shared" ref="H14:H60" si="2">G14/$G$61</f>
        <v>0</v>
      </c>
      <c r="I14" s="40">
        <f>H14*$F$4</f>
        <v>0</v>
      </c>
      <c r="J14" s="37"/>
      <c r="K14" s="116">
        <f>IF((F14-$K$7)&lt;0,0,(F14-$K$7))</f>
        <v>0</v>
      </c>
      <c r="L14" s="39">
        <f t="shared" ref="L14:L60" si="3">K14/$K$61</f>
        <v>0</v>
      </c>
      <c r="M14" s="40">
        <f>L14*$F$5</f>
        <v>0</v>
      </c>
      <c r="N14" s="36">
        <f>I14+M14</f>
        <v>0</v>
      </c>
      <c r="O14" s="37"/>
      <c r="P14" s="41">
        <f>C14+N14</f>
        <v>0</v>
      </c>
      <c r="Q14">
        <v>1</v>
      </c>
    </row>
    <row r="15" spans="1:25" x14ac:dyDescent="0.2">
      <c r="A15">
        <f>A14+1</f>
        <v>2</v>
      </c>
      <c r="B15" s="42" t="s">
        <v>97</v>
      </c>
      <c r="C15" s="43">
        <f t="shared" si="1"/>
        <v>216216.21621621621</v>
      </c>
      <c r="D15" s="44"/>
      <c r="E15" s="45">
        <v>44</v>
      </c>
      <c r="F15" s="46">
        <v>0.78900000000000003</v>
      </c>
      <c r="G15" s="114">
        <f t="shared" ref="G15:G60" si="4">E15*F15</f>
        <v>34.716000000000001</v>
      </c>
      <c r="H15" s="46">
        <f t="shared" si="2"/>
        <v>3.6061362902626008E-2</v>
      </c>
      <c r="I15" s="47">
        <f t="shared" ref="I15:I60" si="5">H15*$F$4</f>
        <v>324552.26612363406</v>
      </c>
      <c r="J15" s="44"/>
      <c r="K15" s="117">
        <f t="shared" ref="K15:K60" si="6">IF((F15-$K$7)&lt;0,0,(F15-$K$7))</f>
        <v>0</v>
      </c>
      <c r="L15" s="46">
        <f t="shared" si="3"/>
        <v>0</v>
      </c>
      <c r="M15" s="47">
        <f t="shared" ref="M15:M60" si="7">L15*$F$5</f>
        <v>0</v>
      </c>
      <c r="N15" s="43">
        <f t="shared" ref="N15:N60" si="8">I15+M15</f>
        <v>324552.26612363406</v>
      </c>
      <c r="O15" s="44"/>
      <c r="P15" s="48">
        <f t="shared" ref="P15:P60" si="9">C15+N15</f>
        <v>540768.48233985028</v>
      </c>
      <c r="Q15">
        <f>Q14+1</f>
        <v>2</v>
      </c>
    </row>
    <row r="16" spans="1:25" x14ac:dyDescent="0.2">
      <c r="A16">
        <f t="shared" ref="A16:A61" si="10">A15+1</f>
        <v>3</v>
      </c>
      <c r="B16" s="42" t="s">
        <v>98</v>
      </c>
      <c r="C16" s="43">
        <f t="shared" si="1"/>
        <v>216216.21621621621</v>
      </c>
      <c r="D16" s="44"/>
      <c r="E16" s="45">
        <v>26</v>
      </c>
      <c r="F16" s="46">
        <v>0.77780000000000005</v>
      </c>
      <c r="G16" s="114">
        <f t="shared" si="4"/>
        <v>20.222799999999999</v>
      </c>
      <c r="H16" s="46">
        <f t="shared" si="2"/>
        <v>2.100650218075888E-2</v>
      </c>
      <c r="I16" s="47">
        <f t="shared" si="5"/>
        <v>189058.51962682992</v>
      </c>
      <c r="J16" s="44"/>
      <c r="K16" s="117">
        <f t="shared" si="6"/>
        <v>0</v>
      </c>
      <c r="L16" s="46">
        <f t="shared" si="3"/>
        <v>0</v>
      </c>
      <c r="M16" s="47">
        <f t="shared" si="7"/>
        <v>0</v>
      </c>
      <c r="N16" s="43">
        <f t="shared" si="8"/>
        <v>189058.51962682992</v>
      </c>
      <c r="O16" s="44"/>
      <c r="P16" s="48">
        <f t="shared" si="9"/>
        <v>405274.7358430461</v>
      </c>
      <c r="Q16">
        <f t="shared" ref="Q16:Q61" si="11">Q15+1</f>
        <v>3</v>
      </c>
    </row>
    <row r="17" spans="1:17" x14ac:dyDescent="0.2">
      <c r="A17">
        <f t="shared" si="10"/>
        <v>4</v>
      </c>
      <c r="B17" s="42" t="s">
        <v>99</v>
      </c>
      <c r="C17" s="43">
        <f t="shared" si="1"/>
        <v>216216.21621621621</v>
      </c>
      <c r="D17" s="44"/>
      <c r="E17" s="45">
        <v>13</v>
      </c>
      <c r="F17" s="46">
        <v>0.76470000000000005</v>
      </c>
      <c r="G17" s="114">
        <f t="shared" si="4"/>
        <v>9.9411000000000005</v>
      </c>
      <c r="H17" s="46">
        <f t="shared" si="2"/>
        <v>1.0326351387005861E-2</v>
      </c>
      <c r="I17" s="47">
        <f t="shared" si="5"/>
        <v>92937.162483052743</v>
      </c>
      <c r="J17" s="44"/>
      <c r="K17" s="117">
        <f t="shared" si="6"/>
        <v>0</v>
      </c>
      <c r="L17" s="46">
        <f t="shared" si="3"/>
        <v>0</v>
      </c>
      <c r="M17" s="47">
        <f t="shared" si="7"/>
        <v>0</v>
      </c>
      <c r="N17" s="43">
        <f t="shared" si="8"/>
        <v>92937.162483052743</v>
      </c>
      <c r="O17" s="44"/>
      <c r="P17" s="48">
        <f t="shared" si="9"/>
        <v>309153.37869926897</v>
      </c>
      <c r="Q17">
        <f t="shared" si="11"/>
        <v>4</v>
      </c>
    </row>
    <row r="18" spans="1:17" x14ac:dyDescent="0.2">
      <c r="A18">
        <f t="shared" si="10"/>
        <v>5</v>
      </c>
      <c r="B18" s="42" t="s">
        <v>100</v>
      </c>
      <c r="C18" s="43">
        <f t="shared" si="1"/>
        <v>216216.21621621621</v>
      </c>
      <c r="D18" s="44"/>
      <c r="E18" s="45">
        <v>18</v>
      </c>
      <c r="F18" s="46">
        <v>1</v>
      </c>
      <c r="G18" s="114">
        <f t="shared" si="4"/>
        <v>18</v>
      </c>
      <c r="H18" s="46">
        <f t="shared" si="2"/>
        <v>1.8697561131676119E-2</v>
      </c>
      <c r="I18" s="47">
        <f t="shared" si="5"/>
        <v>168278.05018508507</v>
      </c>
      <c r="J18" s="44"/>
      <c r="K18" s="117">
        <f t="shared" si="6"/>
        <v>0.16920000000000002</v>
      </c>
      <c r="L18" s="46">
        <f t="shared" si="3"/>
        <v>0.13138686131386859</v>
      </c>
      <c r="M18" s="47">
        <f t="shared" si="7"/>
        <v>394160.58394160576</v>
      </c>
      <c r="N18" s="43">
        <f t="shared" si="8"/>
        <v>562438.6341266908</v>
      </c>
      <c r="O18" s="44"/>
      <c r="P18" s="48">
        <f t="shared" si="9"/>
        <v>778654.85034290701</v>
      </c>
      <c r="Q18">
        <f t="shared" si="11"/>
        <v>5</v>
      </c>
    </row>
    <row r="19" spans="1:17" x14ac:dyDescent="0.2">
      <c r="A19">
        <f t="shared" si="10"/>
        <v>6</v>
      </c>
      <c r="B19" s="42" t="s">
        <v>101</v>
      </c>
      <c r="C19" s="43">
        <f t="shared" si="1"/>
        <v>216216.21621621621</v>
      </c>
      <c r="D19" s="44"/>
      <c r="E19" s="45">
        <v>61</v>
      </c>
      <c r="F19" s="46">
        <v>0.70589999999999997</v>
      </c>
      <c r="G19" s="114">
        <f t="shared" si="4"/>
        <v>43.059899999999999</v>
      </c>
      <c r="H19" s="46">
        <f t="shared" si="2"/>
        <v>4.4728617365214475E-2</v>
      </c>
      <c r="I19" s="47">
        <f t="shared" si="5"/>
        <v>402557.55628693028</v>
      </c>
      <c r="J19" s="44"/>
      <c r="K19" s="117">
        <f t="shared" si="6"/>
        <v>0</v>
      </c>
      <c r="L19" s="46">
        <f t="shared" si="3"/>
        <v>0</v>
      </c>
      <c r="M19" s="47">
        <f t="shared" si="7"/>
        <v>0</v>
      </c>
      <c r="N19" s="43">
        <f t="shared" si="8"/>
        <v>402557.55628693028</v>
      </c>
      <c r="O19" s="44"/>
      <c r="P19" s="48">
        <f t="shared" si="9"/>
        <v>618773.77250314644</v>
      </c>
      <c r="Q19">
        <f t="shared" si="11"/>
        <v>6</v>
      </c>
    </row>
    <row r="20" spans="1:17" x14ac:dyDescent="0.2">
      <c r="A20">
        <f t="shared" si="10"/>
        <v>7</v>
      </c>
      <c r="B20" s="42" t="s">
        <v>102</v>
      </c>
      <c r="C20" s="43">
        <f t="shared" si="1"/>
        <v>0</v>
      </c>
      <c r="D20" s="44"/>
      <c r="E20" s="45"/>
      <c r="F20" s="46"/>
      <c r="G20" s="114">
        <f t="shared" si="4"/>
        <v>0</v>
      </c>
      <c r="H20" s="46">
        <f t="shared" si="2"/>
        <v>0</v>
      </c>
      <c r="I20" s="47">
        <f t="shared" si="5"/>
        <v>0</v>
      </c>
      <c r="J20" s="44"/>
      <c r="K20" s="117">
        <f t="shared" si="6"/>
        <v>0</v>
      </c>
      <c r="L20" s="46">
        <f t="shared" si="3"/>
        <v>0</v>
      </c>
      <c r="M20" s="47">
        <f t="shared" si="7"/>
        <v>0</v>
      </c>
      <c r="N20" s="43">
        <f t="shared" si="8"/>
        <v>0</v>
      </c>
      <c r="O20" s="44"/>
      <c r="P20" s="48">
        <f t="shared" si="9"/>
        <v>0</v>
      </c>
      <c r="Q20">
        <f t="shared" si="11"/>
        <v>7</v>
      </c>
    </row>
    <row r="21" spans="1:17" x14ac:dyDescent="0.2">
      <c r="A21">
        <f t="shared" si="10"/>
        <v>8</v>
      </c>
      <c r="B21" s="42" t="s">
        <v>103</v>
      </c>
      <c r="C21" s="43">
        <f t="shared" si="1"/>
        <v>216216.21621621621</v>
      </c>
      <c r="D21" s="44"/>
      <c r="E21" s="45">
        <v>15</v>
      </c>
      <c r="F21" s="46">
        <v>0.71430000000000005</v>
      </c>
      <c r="G21" s="114">
        <f t="shared" si="4"/>
        <v>10.714500000000001</v>
      </c>
      <c r="H21" s="46">
        <f t="shared" si="2"/>
        <v>1.1129723263630211E-2</v>
      </c>
      <c r="I21" s="47">
        <f t="shared" si="5"/>
        <v>100167.50937267189</v>
      </c>
      <c r="J21" s="44"/>
      <c r="K21" s="117">
        <f t="shared" si="6"/>
        <v>0</v>
      </c>
      <c r="L21" s="46">
        <f t="shared" si="3"/>
        <v>0</v>
      </c>
      <c r="M21" s="47">
        <f t="shared" si="7"/>
        <v>0</v>
      </c>
      <c r="N21" s="43">
        <f t="shared" si="8"/>
        <v>100167.50937267189</v>
      </c>
      <c r="O21" s="44"/>
      <c r="P21" s="48">
        <f t="shared" si="9"/>
        <v>316383.7255888881</v>
      </c>
      <c r="Q21">
        <f t="shared" si="11"/>
        <v>8</v>
      </c>
    </row>
    <row r="22" spans="1:17" x14ac:dyDescent="0.2">
      <c r="A22">
        <f t="shared" si="10"/>
        <v>9</v>
      </c>
      <c r="B22" s="42" t="s">
        <v>104</v>
      </c>
      <c r="C22" s="43">
        <f t="shared" si="1"/>
        <v>216216.21621621621</v>
      </c>
      <c r="D22" s="44"/>
      <c r="E22" s="45">
        <v>42</v>
      </c>
      <c r="F22" s="46">
        <v>0.80520000000000003</v>
      </c>
      <c r="G22" s="114">
        <f t="shared" si="4"/>
        <v>33.818400000000004</v>
      </c>
      <c r="H22" s="46">
        <f t="shared" si="2"/>
        <v>3.5128977854193097E-2</v>
      </c>
      <c r="I22" s="47">
        <f t="shared" si="5"/>
        <v>316160.80068773788</v>
      </c>
      <c r="J22" s="44"/>
      <c r="K22" s="117">
        <f t="shared" si="6"/>
        <v>0</v>
      </c>
      <c r="L22" s="46">
        <f t="shared" si="3"/>
        <v>0</v>
      </c>
      <c r="M22" s="47">
        <f t="shared" si="7"/>
        <v>0</v>
      </c>
      <c r="N22" s="43">
        <f t="shared" si="8"/>
        <v>316160.80068773788</v>
      </c>
      <c r="O22" s="44"/>
      <c r="P22" s="48">
        <f t="shared" si="9"/>
        <v>532377.01690395409</v>
      </c>
      <c r="Q22">
        <f t="shared" si="11"/>
        <v>9</v>
      </c>
    </row>
    <row r="23" spans="1:17" x14ac:dyDescent="0.2">
      <c r="A23">
        <f t="shared" si="10"/>
        <v>10</v>
      </c>
      <c r="B23" s="42" t="s">
        <v>105</v>
      </c>
      <c r="C23" s="43">
        <f t="shared" si="1"/>
        <v>0</v>
      </c>
      <c r="D23" s="44"/>
      <c r="E23" s="45"/>
      <c r="F23" s="46"/>
      <c r="G23" s="114">
        <f t="shared" si="4"/>
        <v>0</v>
      </c>
      <c r="H23" s="46">
        <f t="shared" si="2"/>
        <v>0</v>
      </c>
      <c r="I23" s="47">
        <f t="shared" si="5"/>
        <v>0</v>
      </c>
      <c r="J23" s="44"/>
      <c r="K23" s="117">
        <f t="shared" si="6"/>
        <v>0</v>
      </c>
      <c r="L23" s="46">
        <f t="shared" si="3"/>
        <v>0</v>
      </c>
      <c r="M23" s="47">
        <f t="shared" si="7"/>
        <v>0</v>
      </c>
      <c r="N23" s="43">
        <f t="shared" si="8"/>
        <v>0</v>
      </c>
      <c r="O23" s="44"/>
      <c r="P23" s="48">
        <f t="shared" si="9"/>
        <v>0</v>
      </c>
      <c r="Q23">
        <f t="shared" si="11"/>
        <v>10</v>
      </c>
    </row>
    <row r="24" spans="1:17" x14ac:dyDescent="0.2">
      <c r="A24">
        <f t="shared" si="10"/>
        <v>11</v>
      </c>
      <c r="B24" s="42" t="s">
        <v>106</v>
      </c>
      <c r="C24" s="43">
        <f t="shared" si="1"/>
        <v>216216.21621621621</v>
      </c>
      <c r="D24" s="44"/>
      <c r="E24" s="45">
        <v>27</v>
      </c>
      <c r="F24" s="46">
        <v>0.92859999999999998</v>
      </c>
      <c r="G24" s="114">
        <f t="shared" si="4"/>
        <v>25.072199999999999</v>
      </c>
      <c r="H24" s="46">
        <f t="shared" si="2"/>
        <v>2.6043832900311665E-2</v>
      </c>
      <c r="I24" s="47">
        <f t="shared" si="5"/>
        <v>234394.49610280499</v>
      </c>
      <c r="J24" s="44"/>
      <c r="K24" s="117">
        <f t="shared" si="6"/>
        <v>9.7799999999999998E-2</v>
      </c>
      <c r="L24" s="46">
        <f t="shared" si="3"/>
        <v>7.5943469482838935E-2</v>
      </c>
      <c r="M24" s="47">
        <f t="shared" si="7"/>
        <v>227830.4084485168</v>
      </c>
      <c r="N24" s="43">
        <f t="shared" si="8"/>
        <v>462224.90455132176</v>
      </c>
      <c r="O24" s="44"/>
      <c r="P24" s="48">
        <f t="shared" si="9"/>
        <v>678441.12076753797</v>
      </c>
      <c r="Q24">
        <f t="shared" si="11"/>
        <v>11</v>
      </c>
    </row>
    <row r="25" spans="1:17" x14ac:dyDescent="0.2">
      <c r="A25">
        <f t="shared" si="10"/>
        <v>12</v>
      </c>
      <c r="B25" s="42" t="s">
        <v>107</v>
      </c>
      <c r="C25" s="43">
        <f t="shared" si="1"/>
        <v>216216.21621621621</v>
      </c>
      <c r="D25" s="44"/>
      <c r="E25" s="45">
        <v>29</v>
      </c>
      <c r="F25" s="46">
        <v>0.91669999999999996</v>
      </c>
      <c r="G25" s="114">
        <f t="shared" si="4"/>
        <v>26.584299999999999</v>
      </c>
      <c r="H25" s="46">
        <f t="shared" si="2"/>
        <v>2.761453191071208E-2</v>
      </c>
      <c r="I25" s="47">
        <f t="shared" si="5"/>
        <v>248530.78719640872</v>
      </c>
      <c r="J25" s="44"/>
      <c r="K25" s="117">
        <f t="shared" si="6"/>
        <v>8.5899999999999976E-2</v>
      </c>
      <c r="L25" s="46">
        <f t="shared" si="3"/>
        <v>6.6702904177667305E-2</v>
      </c>
      <c r="M25" s="47">
        <f t="shared" si="7"/>
        <v>200108.7125330019</v>
      </c>
      <c r="N25" s="43">
        <f t="shared" si="8"/>
        <v>448639.49972941063</v>
      </c>
      <c r="O25" s="44"/>
      <c r="P25" s="48">
        <f t="shared" si="9"/>
        <v>664855.71594562684</v>
      </c>
      <c r="Q25">
        <f t="shared" si="11"/>
        <v>12</v>
      </c>
    </row>
    <row r="26" spans="1:17" x14ac:dyDescent="0.2">
      <c r="A26">
        <f t="shared" si="10"/>
        <v>13</v>
      </c>
      <c r="B26" s="42" t="s">
        <v>108</v>
      </c>
      <c r="C26" s="43">
        <f t="shared" si="1"/>
        <v>0</v>
      </c>
      <c r="D26" s="44"/>
      <c r="E26" s="45"/>
      <c r="F26" s="46"/>
      <c r="G26" s="114">
        <f t="shared" si="4"/>
        <v>0</v>
      </c>
      <c r="H26" s="46">
        <f t="shared" si="2"/>
        <v>0</v>
      </c>
      <c r="I26" s="47">
        <f t="shared" si="5"/>
        <v>0</v>
      </c>
      <c r="J26" s="44"/>
      <c r="K26" s="117">
        <f t="shared" si="6"/>
        <v>0</v>
      </c>
      <c r="L26" s="46">
        <f t="shared" si="3"/>
        <v>0</v>
      </c>
      <c r="M26" s="47">
        <f t="shared" si="7"/>
        <v>0</v>
      </c>
      <c r="N26" s="43">
        <f t="shared" si="8"/>
        <v>0</v>
      </c>
      <c r="O26" s="44"/>
      <c r="P26" s="48">
        <f t="shared" si="9"/>
        <v>0</v>
      </c>
      <c r="Q26">
        <f t="shared" si="11"/>
        <v>13</v>
      </c>
    </row>
    <row r="27" spans="1:17" x14ac:dyDescent="0.2">
      <c r="A27">
        <f t="shared" si="10"/>
        <v>14</v>
      </c>
      <c r="B27" s="42" t="s">
        <v>109</v>
      </c>
      <c r="C27" s="43">
        <f t="shared" si="1"/>
        <v>216216.21621621621</v>
      </c>
      <c r="D27" s="44"/>
      <c r="E27" s="45">
        <v>10</v>
      </c>
      <c r="F27" s="46">
        <v>0</v>
      </c>
      <c r="G27" s="114">
        <f t="shared" si="4"/>
        <v>0</v>
      </c>
      <c r="H27" s="46">
        <f t="shared" si="2"/>
        <v>0</v>
      </c>
      <c r="I27" s="47">
        <f t="shared" si="5"/>
        <v>0</v>
      </c>
      <c r="J27" s="44"/>
      <c r="K27" s="117">
        <f t="shared" si="6"/>
        <v>0</v>
      </c>
      <c r="L27" s="46">
        <f t="shared" si="3"/>
        <v>0</v>
      </c>
      <c r="M27" s="47">
        <f t="shared" si="7"/>
        <v>0</v>
      </c>
      <c r="N27" s="43">
        <f t="shared" si="8"/>
        <v>0</v>
      </c>
      <c r="O27" s="44"/>
      <c r="P27" s="48">
        <f t="shared" si="9"/>
        <v>216216.21621621621</v>
      </c>
      <c r="Q27">
        <f t="shared" si="11"/>
        <v>14</v>
      </c>
    </row>
    <row r="28" spans="1:17" x14ac:dyDescent="0.2">
      <c r="A28">
        <f t="shared" si="10"/>
        <v>15</v>
      </c>
      <c r="B28" s="42" t="s">
        <v>110</v>
      </c>
      <c r="C28" s="43">
        <f t="shared" si="1"/>
        <v>0</v>
      </c>
      <c r="D28" s="44"/>
      <c r="E28" s="45"/>
      <c r="F28" s="46"/>
      <c r="G28" s="114">
        <f t="shared" si="4"/>
        <v>0</v>
      </c>
      <c r="H28" s="46">
        <f t="shared" si="2"/>
        <v>0</v>
      </c>
      <c r="I28" s="47">
        <f t="shared" si="5"/>
        <v>0</v>
      </c>
      <c r="J28" s="44"/>
      <c r="K28" s="117">
        <f t="shared" si="6"/>
        <v>0</v>
      </c>
      <c r="L28" s="46">
        <f t="shared" si="3"/>
        <v>0</v>
      </c>
      <c r="M28" s="47">
        <f t="shared" si="7"/>
        <v>0</v>
      </c>
      <c r="N28" s="43">
        <f t="shared" si="8"/>
        <v>0</v>
      </c>
      <c r="O28" s="44"/>
      <c r="P28" s="48">
        <f t="shared" si="9"/>
        <v>0</v>
      </c>
      <c r="Q28">
        <f t="shared" si="11"/>
        <v>15</v>
      </c>
    </row>
    <row r="29" spans="1:17" x14ac:dyDescent="0.2">
      <c r="A29">
        <f t="shared" si="10"/>
        <v>16</v>
      </c>
      <c r="B29" s="42" t="s">
        <v>111</v>
      </c>
      <c r="C29" s="43">
        <f t="shared" si="1"/>
        <v>0</v>
      </c>
      <c r="D29" s="44"/>
      <c r="E29" s="45"/>
      <c r="F29" s="46"/>
      <c r="G29" s="114">
        <f t="shared" si="4"/>
        <v>0</v>
      </c>
      <c r="H29" s="46">
        <f t="shared" si="2"/>
        <v>0</v>
      </c>
      <c r="I29" s="47">
        <f t="shared" si="5"/>
        <v>0</v>
      </c>
      <c r="J29" s="44"/>
      <c r="K29" s="117">
        <f t="shared" si="6"/>
        <v>0</v>
      </c>
      <c r="L29" s="46">
        <f t="shared" si="3"/>
        <v>0</v>
      </c>
      <c r="M29" s="47">
        <f t="shared" si="7"/>
        <v>0</v>
      </c>
      <c r="N29" s="43">
        <f t="shared" si="8"/>
        <v>0</v>
      </c>
      <c r="O29" s="44"/>
      <c r="P29" s="48">
        <f t="shared" si="9"/>
        <v>0</v>
      </c>
      <c r="Q29">
        <f t="shared" si="11"/>
        <v>16</v>
      </c>
    </row>
    <row r="30" spans="1:17" x14ac:dyDescent="0.2">
      <c r="A30">
        <f t="shared" si="10"/>
        <v>17</v>
      </c>
      <c r="B30" s="42" t="s">
        <v>112</v>
      </c>
      <c r="C30" s="43">
        <f t="shared" si="1"/>
        <v>216216.21621621621</v>
      </c>
      <c r="D30" s="44"/>
      <c r="E30" s="45">
        <v>12</v>
      </c>
      <c r="F30" s="46">
        <v>0.8</v>
      </c>
      <c r="G30" s="114">
        <f t="shared" si="4"/>
        <v>9.6000000000000014</v>
      </c>
      <c r="H30" s="46">
        <f t="shared" si="2"/>
        <v>9.9720326035605978E-3</v>
      </c>
      <c r="I30" s="47">
        <f t="shared" si="5"/>
        <v>89748.293432045379</v>
      </c>
      <c r="J30" s="44"/>
      <c r="K30" s="117">
        <f t="shared" si="6"/>
        <v>0</v>
      </c>
      <c r="L30" s="46">
        <f t="shared" si="3"/>
        <v>0</v>
      </c>
      <c r="M30" s="47">
        <f t="shared" si="7"/>
        <v>0</v>
      </c>
      <c r="N30" s="43">
        <f t="shared" si="8"/>
        <v>89748.293432045379</v>
      </c>
      <c r="O30" s="44"/>
      <c r="P30" s="48">
        <f t="shared" si="9"/>
        <v>305964.50964826159</v>
      </c>
      <c r="Q30">
        <f t="shared" si="11"/>
        <v>17</v>
      </c>
    </row>
    <row r="31" spans="1:17" x14ac:dyDescent="0.2">
      <c r="A31">
        <f t="shared" si="10"/>
        <v>18</v>
      </c>
      <c r="B31" s="42" t="s">
        <v>113</v>
      </c>
      <c r="C31" s="43">
        <f t="shared" si="1"/>
        <v>216216.21621621621</v>
      </c>
      <c r="D31" s="44"/>
      <c r="E31" s="45">
        <v>38</v>
      </c>
      <c r="F31" s="46">
        <v>0.9</v>
      </c>
      <c r="G31" s="114">
        <f t="shared" si="4"/>
        <v>34.200000000000003</v>
      </c>
      <c r="H31" s="46">
        <f t="shared" si="2"/>
        <v>3.5525366150184631E-2</v>
      </c>
      <c r="I31" s="47">
        <f t="shared" si="5"/>
        <v>319728.29535166168</v>
      </c>
      <c r="J31" s="44"/>
      <c r="K31" s="117">
        <f t="shared" si="6"/>
        <v>6.9200000000000039E-2</v>
      </c>
      <c r="L31" s="46">
        <f t="shared" si="3"/>
        <v>5.3735052026712242E-2</v>
      </c>
      <c r="M31" s="47">
        <f t="shared" si="7"/>
        <v>161205.15608013672</v>
      </c>
      <c r="N31" s="43">
        <f t="shared" si="8"/>
        <v>480933.4514317984</v>
      </c>
      <c r="O31" s="44"/>
      <c r="P31" s="48">
        <f t="shared" si="9"/>
        <v>697149.66764801461</v>
      </c>
      <c r="Q31">
        <f t="shared" si="11"/>
        <v>18</v>
      </c>
    </row>
    <row r="32" spans="1:17" x14ac:dyDescent="0.2">
      <c r="A32">
        <f t="shared" si="10"/>
        <v>19</v>
      </c>
      <c r="B32" s="42" t="s">
        <v>114</v>
      </c>
      <c r="C32" s="43">
        <f t="shared" si="1"/>
        <v>216216.21621621621</v>
      </c>
      <c r="D32" s="44"/>
      <c r="E32" s="45">
        <v>46</v>
      </c>
      <c r="F32" s="46">
        <v>0.82979999999999998</v>
      </c>
      <c r="G32" s="114">
        <f t="shared" si="4"/>
        <v>38.1708</v>
      </c>
      <c r="H32" s="46">
        <f t="shared" si="2"/>
        <v>3.965004813583238E-2</v>
      </c>
      <c r="I32" s="47">
        <f t="shared" si="5"/>
        <v>356850.43322249141</v>
      </c>
      <c r="J32" s="44"/>
      <c r="K32" s="117">
        <f t="shared" si="6"/>
        <v>0</v>
      </c>
      <c r="L32" s="46">
        <f t="shared" si="3"/>
        <v>0</v>
      </c>
      <c r="M32" s="47">
        <f t="shared" si="7"/>
        <v>0</v>
      </c>
      <c r="N32" s="43">
        <f t="shared" si="8"/>
        <v>356850.43322249141</v>
      </c>
      <c r="O32" s="44"/>
      <c r="P32" s="48">
        <f t="shared" si="9"/>
        <v>573066.64943870762</v>
      </c>
      <c r="Q32">
        <f t="shared" si="11"/>
        <v>19</v>
      </c>
    </row>
    <row r="33" spans="1:17" x14ac:dyDescent="0.2">
      <c r="A33">
        <f t="shared" si="10"/>
        <v>20</v>
      </c>
      <c r="B33" s="42" t="s">
        <v>115</v>
      </c>
      <c r="C33" s="43">
        <f t="shared" si="1"/>
        <v>216216.21621621621</v>
      </c>
      <c r="D33" s="44"/>
      <c r="E33" s="45">
        <v>43</v>
      </c>
      <c r="F33" s="46">
        <v>0.71430000000000005</v>
      </c>
      <c r="G33" s="114">
        <f t="shared" si="4"/>
        <v>30.714900000000004</v>
      </c>
      <c r="H33" s="46">
        <f t="shared" si="2"/>
        <v>3.1905206689073276E-2</v>
      </c>
      <c r="I33" s="47">
        <f t="shared" si="5"/>
        <v>287146.8602016595</v>
      </c>
      <c r="J33" s="44"/>
      <c r="K33" s="117">
        <f t="shared" si="6"/>
        <v>0</v>
      </c>
      <c r="L33" s="46">
        <f t="shared" si="3"/>
        <v>0</v>
      </c>
      <c r="M33" s="47">
        <f t="shared" si="7"/>
        <v>0</v>
      </c>
      <c r="N33" s="43">
        <f t="shared" si="8"/>
        <v>287146.8602016595</v>
      </c>
      <c r="O33" s="44"/>
      <c r="P33" s="48">
        <f t="shared" si="9"/>
        <v>503363.07641787571</v>
      </c>
      <c r="Q33">
        <f t="shared" si="11"/>
        <v>20</v>
      </c>
    </row>
    <row r="34" spans="1:17" x14ac:dyDescent="0.2">
      <c r="A34">
        <f t="shared" si="10"/>
        <v>21</v>
      </c>
      <c r="B34" s="42" t="s">
        <v>116</v>
      </c>
      <c r="C34" s="43">
        <f t="shared" si="1"/>
        <v>216216.21621621621</v>
      </c>
      <c r="D34" s="44"/>
      <c r="E34" s="45">
        <v>71</v>
      </c>
      <c r="F34" s="46">
        <v>0.51429999999999998</v>
      </c>
      <c r="G34" s="114">
        <f t="shared" si="4"/>
        <v>36.515299999999996</v>
      </c>
      <c r="H34" s="46">
        <f t="shared" si="2"/>
        <v>3.7930391888416272E-2</v>
      </c>
      <c r="I34" s="47">
        <f t="shared" si="5"/>
        <v>341373.52699574642</v>
      </c>
      <c r="J34" s="44"/>
      <c r="K34" s="117">
        <f t="shared" si="6"/>
        <v>0</v>
      </c>
      <c r="L34" s="46">
        <f t="shared" si="3"/>
        <v>0</v>
      </c>
      <c r="M34" s="47">
        <f t="shared" si="7"/>
        <v>0</v>
      </c>
      <c r="N34" s="43">
        <f t="shared" si="8"/>
        <v>341373.52699574642</v>
      </c>
      <c r="O34" s="44"/>
      <c r="P34" s="48">
        <f t="shared" si="9"/>
        <v>557589.74321196263</v>
      </c>
      <c r="Q34">
        <f t="shared" si="11"/>
        <v>21</v>
      </c>
    </row>
    <row r="35" spans="1:17" x14ac:dyDescent="0.2">
      <c r="A35">
        <f t="shared" si="10"/>
        <v>22</v>
      </c>
      <c r="B35" s="42" t="s">
        <v>117</v>
      </c>
      <c r="C35" s="43">
        <f t="shared" si="1"/>
        <v>216216.21621621621</v>
      </c>
      <c r="D35" s="44"/>
      <c r="E35" s="45">
        <v>44</v>
      </c>
      <c r="F35" s="46">
        <v>0.79630000000000001</v>
      </c>
      <c r="G35" s="114">
        <f t="shared" si="4"/>
        <v>35.037199999999999</v>
      </c>
      <c r="H35" s="46">
        <f t="shared" si="2"/>
        <v>3.6395010493486805E-2</v>
      </c>
      <c r="I35" s="47">
        <f t="shared" si="5"/>
        <v>327555.09444138122</v>
      </c>
      <c r="J35" s="44"/>
      <c r="K35" s="117">
        <f t="shared" si="6"/>
        <v>0</v>
      </c>
      <c r="L35" s="46">
        <f t="shared" si="3"/>
        <v>0</v>
      </c>
      <c r="M35" s="47">
        <f t="shared" si="7"/>
        <v>0</v>
      </c>
      <c r="N35" s="43">
        <f t="shared" si="8"/>
        <v>327555.09444138122</v>
      </c>
      <c r="O35" s="44"/>
      <c r="P35" s="48">
        <f t="shared" si="9"/>
        <v>543771.31065759738</v>
      </c>
      <c r="Q35">
        <f t="shared" si="11"/>
        <v>22</v>
      </c>
    </row>
    <row r="36" spans="1:17" x14ac:dyDescent="0.2">
      <c r="A36">
        <f t="shared" si="10"/>
        <v>23</v>
      </c>
      <c r="B36" s="42" t="s">
        <v>118</v>
      </c>
      <c r="C36" s="43">
        <f t="shared" si="1"/>
        <v>216216.21621621621</v>
      </c>
      <c r="D36" s="44"/>
      <c r="E36" s="45">
        <v>40</v>
      </c>
      <c r="F36" s="46">
        <v>0.95240000000000002</v>
      </c>
      <c r="G36" s="114">
        <f t="shared" si="4"/>
        <v>38.096000000000004</v>
      </c>
      <c r="H36" s="46">
        <f t="shared" si="2"/>
        <v>3.957234938179631E-2</v>
      </c>
      <c r="I36" s="47">
        <f t="shared" si="5"/>
        <v>356151.1444361668</v>
      </c>
      <c r="J36" s="44"/>
      <c r="K36" s="117">
        <f t="shared" si="6"/>
        <v>0.12160000000000004</v>
      </c>
      <c r="L36" s="46">
        <f t="shared" si="3"/>
        <v>9.4424600093182182E-2</v>
      </c>
      <c r="M36" s="47">
        <f t="shared" si="7"/>
        <v>283273.80027954653</v>
      </c>
      <c r="N36" s="43">
        <f t="shared" si="8"/>
        <v>639424.94471571338</v>
      </c>
      <c r="O36" s="44"/>
      <c r="P36" s="48">
        <f t="shared" si="9"/>
        <v>855641.1609319296</v>
      </c>
      <c r="Q36">
        <f t="shared" si="11"/>
        <v>23</v>
      </c>
    </row>
    <row r="37" spans="1:17" x14ac:dyDescent="0.2">
      <c r="A37">
        <f t="shared" si="10"/>
        <v>24</v>
      </c>
      <c r="B37" s="42" t="s">
        <v>119</v>
      </c>
      <c r="C37" s="43">
        <f t="shared" si="1"/>
        <v>216216.21621621621</v>
      </c>
      <c r="D37" s="44"/>
      <c r="E37" s="45">
        <v>10</v>
      </c>
      <c r="F37" s="46">
        <v>0.59379999999999999</v>
      </c>
      <c r="G37" s="114">
        <f t="shared" si="4"/>
        <v>5.9379999999999997</v>
      </c>
      <c r="H37" s="46">
        <f t="shared" si="2"/>
        <v>6.1681176666607109E-3</v>
      </c>
      <c r="I37" s="47">
        <f t="shared" si="5"/>
        <v>55513.058999946399</v>
      </c>
      <c r="J37" s="44"/>
      <c r="K37" s="117">
        <f t="shared" si="6"/>
        <v>0</v>
      </c>
      <c r="L37" s="46">
        <f t="shared" si="3"/>
        <v>0</v>
      </c>
      <c r="M37" s="47">
        <f t="shared" si="7"/>
        <v>0</v>
      </c>
      <c r="N37" s="43">
        <f t="shared" si="8"/>
        <v>55513.058999946399</v>
      </c>
      <c r="O37" s="44"/>
      <c r="P37" s="48">
        <f t="shared" si="9"/>
        <v>271729.27521616261</v>
      </c>
      <c r="Q37">
        <f t="shared" si="11"/>
        <v>24</v>
      </c>
    </row>
    <row r="38" spans="1:17" x14ac:dyDescent="0.2">
      <c r="A38">
        <f t="shared" si="10"/>
        <v>25</v>
      </c>
      <c r="B38" s="42" t="s">
        <v>120</v>
      </c>
      <c r="C38" s="43">
        <f t="shared" si="1"/>
        <v>216216.21621621621</v>
      </c>
      <c r="D38" s="44"/>
      <c r="E38" s="45">
        <v>19</v>
      </c>
      <c r="F38" s="46">
        <v>0.94869999999999999</v>
      </c>
      <c r="G38" s="114">
        <f t="shared" si="4"/>
        <v>18.025300000000001</v>
      </c>
      <c r="H38" s="46">
        <f t="shared" si="2"/>
        <v>1.8723841592600089E-2</v>
      </c>
      <c r="I38" s="47">
        <f t="shared" si="5"/>
        <v>168514.57433340079</v>
      </c>
      <c r="J38" s="44"/>
      <c r="K38" s="117">
        <f t="shared" si="6"/>
        <v>0.1179</v>
      </c>
      <c r="L38" s="46">
        <f t="shared" si="3"/>
        <v>9.1551483149557369E-2</v>
      </c>
      <c r="M38" s="47">
        <f t="shared" si="7"/>
        <v>274654.44944867212</v>
      </c>
      <c r="N38" s="43">
        <f t="shared" si="8"/>
        <v>443169.02378207294</v>
      </c>
      <c r="O38" s="44"/>
      <c r="P38" s="48">
        <f t="shared" si="9"/>
        <v>659385.23999828915</v>
      </c>
      <c r="Q38">
        <f t="shared" si="11"/>
        <v>25</v>
      </c>
    </row>
    <row r="39" spans="1:17" x14ac:dyDescent="0.2">
      <c r="A39">
        <f t="shared" si="10"/>
        <v>26</v>
      </c>
      <c r="B39" s="42" t="s">
        <v>121</v>
      </c>
      <c r="C39" s="43">
        <f t="shared" si="1"/>
        <v>216216.21621621621</v>
      </c>
      <c r="D39" s="44"/>
      <c r="E39" s="45">
        <v>38</v>
      </c>
      <c r="F39" s="46">
        <v>0.6875</v>
      </c>
      <c r="G39" s="114">
        <f t="shared" si="4"/>
        <v>26.125</v>
      </c>
      <c r="H39" s="46">
        <f t="shared" si="2"/>
        <v>2.7137432475835478E-2</v>
      </c>
      <c r="I39" s="47">
        <f t="shared" si="5"/>
        <v>244236.89228251931</v>
      </c>
      <c r="J39" s="44"/>
      <c r="K39" s="117">
        <f t="shared" si="6"/>
        <v>0</v>
      </c>
      <c r="L39" s="46">
        <f t="shared" si="3"/>
        <v>0</v>
      </c>
      <c r="M39" s="47">
        <f t="shared" si="7"/>
        <v>0</v>
      </c>
      <c r="N39" s="43">
        <f t="shared" si="8"/>
        <v>244236.89228251931</v>
      </c>
      <c r="O39" s="44"/>
      <c r="P39" s="48">
        <f t="shared" si="9"/>
        <v>460453.10849873553</v>
      </c>
      <c r="Q39">
        <f t="shared" si="11"/>
        <v>26</v>
      </c>
    </row>
    <row r="40" spans="1:17" x14ac:dyDescent="0.2">
      <c r="A40">
        <f t="shared" si="10"/>
        <v>27</v>
      </c>
      <c r="B40" s="42" t="s">
        <v>122</v>
      </c>
      <c r="C40" s="43">
        <f t="shared" si="1"/>
        <v>0</v>
      </c>
      <c r="D40" s="44"/>
      <c r="E40" s="45"/>
      <c r="F40" s="46"/>
      <c r="G40" s="114">
        <f t="shared" si="4"/>
        <v>0</v>
      </c>
      <c r="H40" s="46">
        <f t="shared" si="2"/>
        <v>0</v>
      </c>
      <c r="I40" s="47">
        <f t="shared" si="5"/>
        <v>0</v>
      </c>
      <c r="J40" s="44"/>
      <c r="K40" s="117">
        <f t="shared" si="6"/>
        <v>0</v>
      </c>
      <c r="L40" s="46">
        <f t="shared" si="3"/>
        <v>0</v>
      </c>
      <c r="M40" s="47">
        <f t="shared" si="7"/>
        <v>0</v>
      </c>
      <c r="N40" s="43">
        <f t="shared" si="8"/>
        <v>0</v>
      </c>
      <c r="O40" s="44"/>
      <c r="P40" s="48">
        <f t="shared" si="9"/>
        <v>0</v>
      </c>
      <c r="Q40">
        <f t="shared" si="11"/>
        <v>27</v>
      </c>
    </row>
    <row r="41" spans="1:17" x14ac:dyDescent="0.2">
      <c r="A41">
        <f t="shared" si="10"/>
        <v>28</v>
      </c>
      <c r="B41" s="42" t="s">
        <v>123</v>
      </c>
      <c r="C41" s="43">
        <f t="shared" si="1"/>
        <v>216216.21621621621</v>
      </c>
      <c r="D41" s="44"/>
      <c r="E41" s="45">
        <v>46</v>
      </c>
      <c r="F41" s="46">
        <v>0.8286</v>
      </c>
      <c r="G41" s="114">
        <f t="shared" ref="G41:G59" si="12">E41*F41</f>
        <v>38.115600000000001</v>
      </c>
      <c r="H41" s="46">
        <f t="shared" si="2"/>
        <v>3.9592708948361907E-2</v>
      </c>
      <c r="I41" s="47">
        <f t="shared" si="5"/>
        <v>356334.38053525717</v>
      </c>
      <c r="J41" s="44"/>
      <c r="K41" s="117">
        <f t="shared" ref="K41:K59" si="13">IF((F41-$K$7)&lt;0,0,(F41-$K$7))</f>
        <v>0</v>
      </c>
      <c r="L41" s="46">
        <f t="shared" si="3"/>
        <v>0</v>
      </c>
      <c r="M41" s="47">
        <f t="shared" ref="M41:M59" si="14">L41*$F$5</f>
        <v>0</v>
      </c>
      <c r="N41" s="43">
        <f t="shared" ref="N41:N59" si="15">I41+M41</f>
        <v>356334.38053525717</v>
      </c>
      <c r="O41" s="44"/>
      <c r="P41" s="48">
        <f t="shared" si="9"/>
        <v>572550.59675147338</v>
      </c>
      <c r="Q41">
        <f t="shared" si="11"/>
        <v>28</v>
      </c>
    </row>
    <row r="42" spans="1:17" x14ac:dyDescent="0.2">
      <c r="A42">
        <f t="shared" si="10"/>
        <v>29</v>
      </c>
      <c r="B42" s="42" t="s">
        <v>124</v>
      </c>
      <c r="C42" s="43">
        <f t="shared" si="1"/>
        <v>0</v>
      </c>
      <c r="D42" s="44"/>
      <c r="E42" s="45"/>
      <c r="F42" s="46"/>
      <c r="G42" s="114">
        <f t="shared" si="12"/>
        <v>0</v>
      </c>
      <c r="H42" s="46">
        <f t="shared" si="2"/>
        <v>0</v>
      </c>
      <c r="I42" s="47">
        <f t="shared" si="5"/>
        <v>0</v>
      </c>
      <c r="J42" s="44"/>
      <c r="K42" s="117">
        <f t="shared" si="13"/>
        <v>0</v>
      </c>
      <c r="L42" s="46">
        <f t="shared" si="3"/>
        <v>0</v>
      </c>
      <c r="M42" s="47">
        <f t="shared" si="14"/>
        <v>0</v>
      </c>
      <c r="N42" s="43">
        <f t="shared" si="15"/>
        <v>0</v>
      </c>
      <c r="O42" s="44"/>
      <c r="P42" s="48">
        <f t="shared" si="9"/>
        <v>0</v>
      </c>
      <c r="Q42">
        <f t="shared" si="11"/>
        <v>29</v>
      </c>
    </row>
    <row r="43" spans="1:17" x14ac:dyDescent="0.2">
      <c r="A43">
        <f t="shared" si="10"/>
        <v>30</v>
      </c>
      <c r="B43" s="42" t="s">
        <v>125</v>
      </c>
      <c r="C43" s="43">
        <f t="shared" si="1"/>
        <v>0</v>
      </c>
      <c r="D43" s="44"/>
      <c r="E43" s="45"/>
      <c r="F43" s="46"/>
      <c r="G43" s="114">
        <f t="shared" si="12"/>
        <v>0</v>
      </c>
      <c r="H43" s="46">
        <f t="shared" si="2"/>
        <v>0</v>
      </c>
      <c r="I43" s="47">
        <f t="shared" si="5"/>
        <v>0</v>
      </c>
      <c r="J43" s="44"/>
      <c r="K43" s="117">
        <f t="shared" si="13"/>
        <v>0</v>
      </c>
      <c r="L43" s="46">
        <f t="shared" si="3"/>
        <v>0</v>
      </c>
      <c r="M43" s="47">
        <f t="shared" si="14"/>
        <v>0</v>
      </c>
      <c r="N43" s="43">
        <f t="shared" si="15"/>
        <v>0</v>
      </c>
      <c r="O43" s="44"/>
      <c r="P43" s="48">
        <f t="shared" si="9"/>
        <v>0</v>
      </c>
      <c r="Q43">
        <f t="shared" si="11"/>
        <v>30</v>
      </c>
    </row>
    <row r="44" spans="1:17" x14ac:dyDescent="0.2">
      <c r="A44">
        <f t="shared" si="10"/>
        <v>31</v>
      </c>
      <c r="B44" s="42" t="s">
        <v>126</v>
      </c>
      <c r="C44" s="43">
        <f t="shared" si="1"/>
        <v>216216.21621621621</v>
      </c>
      <c r="D44" s="44"/>
      <c r="E44" s="45">
        <v>39</v>
      </c>
      <c r="F44" s="46">
        <v>0.68889999999999996</v>
      </c>
      <c r="G44" s="114">
        <f t="shared" si="12"/>
        <v>26.867099999999997</v>
      </c>
      <c r="H44" s="46">
        <f t="shared" si="2"/>
        <v>2.7908291371158633E-2</v>
      </c>
      <c r="I44" s="47">
        <f t="shared" si="5"/>
        <v>251174.62234042771</v>
      </c>
      <c r="J44" s="44"/>
      <c r="K44" s="117">
        <f t="shared" si="13"/>
        <v>0</v>
      </c>
      <c r="L44" s="46">
        <f t="shared" si="3"/>
        <v>0</v>
      </c>
      <c r="M44" s="47">
        <f t="shared" si="14"/>
        <v>0</v>
      </c>
      <c r="N44" s="43">
        <f t="shared" si="15"/>
        <v>251174.62234042771</v>
      </c>
      <c r="O44" s="44"/>
      <c r="P44" s="48">
        <f t="shared" si="9"/>
        <v>467390.83855664392</v>
      </c>
      <c r="Q44">
        <f t="shared" si="11"/>
        <v>31</v>
      </c>
    </row>
    <row r="45" spans="1:17" x14ac:dyDescent="0.2">
      <c r="A45">
        <f t="shared" si="10"/>
        <v>32</v>
      </c>
      <c r="B45" s="42" t="s">
        <v>127</v>
      </c>
      <c r="C45" s="43">
        <f t="shared" si="1"/>
        <v>216216.21621621621</v>
      </c>
      <c r="D45" s="44"/>
      <c r="E45" s="45">
        <v>34</v>
      </c>
      <c r="F45" s="46">
        <v>0.81820000000000004</v>
      </c>
      <c r="G45" s="114">
        <f t="shared" si="12"/>
        <v>27.818800000000003</v>
      </c>
      <c r="H45" s="46">
        <f t="shared" si="2"/>
        <v>2.8896872978326205E-2</v>
      </c>
      <c r="I45" s="47">
        <f t="shared" si="5"/>
        <v>260071.85680493584</v>
      </c>
      <c r="J45" s="44"/>
      <c r="K45" s="117">
        <f t="shared" si="13"/>
        <v>0</v>
      </c>
      <c r="L45" s="46">
        <f t="shared" si="3"/>
        <v>0</v>
      </c>
      <c r="M45" s="47">
        <f t="shared" si="14"/>
        <v>0</v>
      </c>
      <c r="N45" s="43">
        <f t="shared" si="15"/>
        <v>260071.85680493584</v>
      </c>
      <c r="O45" s="44"/>
      <c r="P45" s="48">
        <f t="shared" si="9"/>
        <v>476288.07302115206</v>
      </c>
      <c r="Q45">
        <f t="shared" si="11"/>
        <v>32</v>
      </c>
    </row>
    <row r="46" spans="1:17" x14ac:dyDescent="0.2">
      <c r="A46">
        <f t="shared" si="10"/>
        <v>33</v>
      </c>
      <c r="B46" s="42" t="s">
        <v>128</v>
      </c>
      <c r="C46" s="43">
        <f t="shared" si="1"/>
        <v>216216.21621621621</v>
      </c>
      <c r="D46" s="44"/>
      <c r="E46" s="45">
        <v>61</v>
      </c>
      <c r="F46" s="46">
        <v>0.78949999999999998</v>
      </c>
      <c r="G46" s="114">
        <f t="shared" si="12"/>
        <v>48.159500000000001</v>
      </c>
      <c r="H46" s="46">
        <f t="shared" si="2"/>
        <v>5.0025844184497563E-2</v>
      </c>
      <c r="I46" s="47">
        <f t="shared" si="5"/>
        <v>450232.59766047809</v>
      </c>
      <c r="J46" s="44"/>
      <c r="K46" s="117">
        <f t="shared" si="13"/>
        <v>0</v>
      </c>
      <c r="L46" s="46">
        <f t="shared" si="3"/>
        <v>0</v>
      </c>
      <c r="M46" s="47">
        <f t="shared" si="14"/>
        <v>0</v>
      </c>
      <c r="N46" s="43">
        <f t="shared" si="15"/>
        <v>450232.59766047809</v>
      </c>
      <c r="O46" s="44"/>
      <c r="P46" s="48">
        <f t="shared" si="9"/>
        <v>666448.8138766943</v>
      </c>
      <c r="Q46">
        <f t="shared" si="11"/>
        <v>33</v>
      </c>
    </row>
    <row r="47" spans="1:17" x14ac:dyDescent="0.2">
      <c r="A47">
        <f t="shared" si="10"/>
        <v>34</v>
      </c>
      <c r="B47" s="42" t="s">
        <v>129</v>
      </c>
      <c r="C47" s="43">
        <f t="shared" si="1"/>
        <v>216216.21621621621</v>
      </c>
      <c r="D47" s="44"/>
      <c r="E47" s="45">
        <v>12</v>
      </c>
      <c r="F47" s="46">
        <v>0.91669999999999996</v>
      </c>
      <c r="G47" s="114">
        <f t="shared" si="12"/>
        <v>11.000399999999999</v>
      </c>
      <c r="H47" s="46">
        <f t="shared" si="2"/>
        <v>1.1426702859604999E-2</v>
      </c>
      <c r="I47" s="47">
        <f t="shared" si="5"/>
        <v>102840.32573644498</v>
      </c>
      <c r="J47" s="44"/>
      <c r="K47" s="117">
        <f t="shared" si="13"/>
        <v>8.5899999999999976E-2</v>
      </c>
      <c r="L47" s="46">
        <f t="shared" si="3"/>
        <v>6.6702904177667305E-2</v>
      </c>
      <c r="M47" s="47">
        <f t="shared" si="14"/>
        <v>200108.7125330019</v>
      </c>
      <c r="N47" s="43">
        <f t="shared" si="15"/>
        <v>302949.03826944687</v>
      </c>
      <c r="O47" s="44"/>
      <c r="P47" s="48">
        <f t="shared" si="9"/>
        <v>519165.25448566308</v>
      </c>
      <c r="Q47">
        <f t="shared" si="11"/>
        <v>34</v>
      </c>
    </row>
    <row r="48" spans="1:17" x14ac:dyDescent="0.2">
      <c r="A48">
        <f t="shared" si="10"/>
        <v>35</v>
      </c>
      <c r="B48" s="42" t="s">
        <v>130</v>
      </c>
      <c r="C48" s="43">
        <f t="shared" si="1"/>
        <v>216216.21621621621</v>
      </c>
      <c r="D48" s="44"/>
      <c r="E48" s="45">
        <v>39</v>
      </c>
      <c r="F48" s="46">
        <v>0.82689999999999997</v>
      </c>
      <c r="G48" s="114">
        <f t="shared" si="12"/>
        <v>32.249099999999999</v>
      </c>
      <c r="H48" s="46">
        <f t="shared" si="2"/>
        <v>3.3498862149529796E-2</v>
      </c>
      <c r="I48" s="47">
        <f t="shared" si="5"/>
        <v>301489.75934576814</v>
      </c>
      <c r="J48" s="44"/>
      <c r="K48" s="117">
        <f t="shared" si="13"/>
        <v>0</v>
      </c>
      <c r="L48" s="46">
        <f t="shared" si="3"/>
        <v>0</v>
      </c>
      <c r="M48" s="47">
        <f t="shared" si="14"/>
        <v>0</v>
      </c>
      <c r="N48" s="43">
        <f t="shared" si="15"/>
        <v>301489.75934576814</v>
      </c>
      <c r="O48" s="44"/>
      <c r="P48" s="48">
        <f t="shared" si="9"/>
        <v>517705.97556198435</v>
      </c>
      <c r="Q48">
        <f t="shared" si="11"/>
        <v>35</v>
      </c>
    </row>
    <row r="49" spans="1:17" x14ac:dyDescent="0.2">
      <c r="A49">
        <f t="shared" si="10"/>
        <v>36</v>
      </c>
      <c r="B49" s="42" t="s">
        <v>131</v>
      </c>
      <c r="C49" s="43">
        <f t="shared" si="1"/>
        <v>216216.21621621621</v>
      </c>
      <c r="D49" s="44"/>
      <c r="E49" s="45">
        <v>10</v>
      </c>
      <c r="F49" s="46">
        <v>0.77780000000000005</v>
      </c>
      <c r="G49" s="114">
        <f t="shared" si="12"/>
        <v>7.7780000000000005</v>
      </c>
      <c r="H49" s="46">
        <f t="shared" si="2"/>
        <v>8.0794239156764935E-3</v>
      </c>
      <c r="I49" s="47">
        <f t="shared" si="5"/>
        <v>72714.815241088436</v>
      </c>
      <c r="J49" s="44"/>
      <c r="K49" s="117">
        <f t="shared" si="13"/>
        <v>0</v>
      </c>
      <c r="L49" s="46">
        <f t="shared" si="3"/>
        <v>0</v>
      </c>
      <c r="M49" s="47">
        <f t="shared" si="14"/>
        <v>0</v>
      </c>
      <c r="N49" s="43">
        <f t="shared" si="15"/>
        <v>72714.815241088436</v>
      </c>
      <c r="O49" s="44"/>
      <c r="P49" s="48">
        <f t="shared" si="9"/>
        <v>288931.03145730466</v>
      </c>
      <c r="Q49">
        <f t="shared" si="11"/>
        <v>36</v>
      </c>
    </row>
    <row r="50" spans="1:17" x14ac:dyDescent="0.2">
      <c r="A50">
        <f t="shared" si="10"/>
        <v>37</v>
      </c>
      <c r="B50" s="42" t="s">
        <v>132</v>
      </c>
      <c r="C50" s="43">
        <f t="shared" si="1"/>
        <v>216216.21621621621</v>
      </c>
      <c r="D50" s="44"/>
      <c r="E50" s="45">
        <v>37</v>
      </c>
      <c r="F50" s="46">
        <v>0.75609999999999999</v>
      </c>
      <c r="G50" s="114">
        <f t="shared" si="12"/>
        <v>27.9757</v>
      </c>
      <c r="H50" s="46">
        <f t="shared" si="2"/>
        <v>2.9059853386190646E-2</v>
      </c>
      <c r="I50" s="47">
        <f t="shared" si="5"/>
        <v>261538.68047571581</v>
      </c>
      <c r="J50" s="44"/>
      <c r="K50" s="117">
        <f t="shared" si="13"/>
        <v>0</v>
      </c>
      <c r="L50" s="46">
        <f t="shared" si="3"/>
        <v>0</v>
      </c>
      <c r="M50" s="47">
        <f t="shared" si="14"/>
        <v>0</v>
      </c>
      <c r="N50" s="43">
        <f t="shared" si="15"/>
        <v>261538.68047571581</v>
      </c>
      <c r="O50" s="44"/>
      <c r="P50" s="48">
        <f t="shared" si="9"/>
        <v>477754.89669193199</v>
      </c>
      <c r="Q50">
        <f t="shared" si="11"/>
        <v>37</v>
      </c>
    </row>
    <row r="51" spans="1:17" x14ac:dyDescent="0.2">
      <c r="A51">
        <f t="shared" si="10"/>
        <v>38</v>
      </c>
      <c r="B51" s="42" t="s">
        <v>133</v>
      </c>
      <c r="C51" s="43">
        <f t="shared" si="1"/>
        <v>216216.21621621621</v>
      </c>
      <c r="D51" s="44"/>
      <c r="E51" s="45">
        <v>66</v>
      </c>
      <c r="F51" s="46">
        <v>0.75</v>
      </c>
      <c r="G51" s="114">
        <f t="shared" si="12"/>
        <v>49.5</v>
      </c>
      <c r="H51" s="46">
        <f t="shared" si="2"/>
        <v>5.1418293112109326E-2</v>
      </c>
      <c r="I51" s="47">
        <f t="shared" si="5"/>
        <v>462764.63800898392</v>
      </c>
      <c r="J51" s="44"/>
      <c r="K51" s="117">
        <f t="shared" si="13"/>
        <v>0</v>
      </c>
      <c r="L51" s="46">
        <f t="shared" si="3"/>
        <v>0</v>
      </c>
      <c r="M51" s="47">
        <f t="shared" si="14"/>
        <v>0</v>
      </c>
      <c r="N51" s="43">
        <f t="shared" si="15"/>
        <v>462764.63800898392</v>
      </c>
      <c r="O51" s="44"/>
      <c r="P51" s="48">
        <f t="shared" si="9"/>
        <v>678980.85422520014</v>
      </c>
      <c r="Q51">
        <f t="shared" si="11"/>
        <v>38</v>
      </c>
    </row>
    <row r="52" spans="1:17" x14ac:dyDescent="0.2">
      <c r="A52">
        <f t="shared" si="10"/>
        <v>39</v>
      </c>
      <c r="B52" s="42" t="s">
        <v>134</v>
      </c>
      <c r="C52" s="43">
        <f t="shared" si="1"/>
        <v>216216.21621621621</v>
      </c>
      <c r="D52" s="44"/>
      <c r="E52" s="45">
        <v>20</v>
      </c>
      <c r="F52" s="46">
        <v>0</v>
      </c>
      <c r="G52" s="114">
        <f t="shared" si="12"/>
        <v>0</v>
      </c>
      <c r="H52" s="46">
        <f t="shared" si="2"/>
        <v>0</v>
      </c>
      <c r="I52" s="47">
        <f t="shared" si="5"/>
        <v>0</v>
      </c>
      <c r="J52" s="44"/>
      <c r="K52" s="117">
        <f t="shared" si="13"/>
        <v>0</v>
      </c>
      <c r="L52" s="46">
        <f t="shared" si="3"/>
        <v>0</v>
      </c>
      <c r="M52" s="47">
        <f t="shared" si="14"/>
        <v>0</v>
      </c>
      <c r="N52" s="43">
        <f t="shared" si="15"/>
        <v>0</v>
      </c>
      <c r="O52" s="44"/>
      <c r="P52" s="48">
        <f t="shared" si="9"/>
        <v>216216.21621621621</v>
      </c>
      <c r="Q52">
        <f t="shared" si="11"/>
        <v>39</v>
      </c>
    </row>
    <row r="53" spans="1:17" x14ac:dyDescent="0.2">
      <c r="A53">
        <f t="shared" si="10"/>
        <v>40</v>
      </c>
      <c r="B53" s="42" t="s">
        <v>135</v>
      </c>
      <c r="C53" s="43">
        <f t="shared" si="1"/>
        <v>216216.21621621621</v>
      </c>
      <c r="D53" s="44"/>
      <c r="E53" s="45">
        <v>41</v>
      </c>
      <c r="F53" s="46">
        <v>0.94869999999999999</v>
      </c>
      <c r="G53" s="114">
        <f t="shared" si="12"/>
        <v>38.896700000000003</v>
      </c>
      <c r="H53" s="46">
        <f t="shared" si="2"/>
        <v>4.0404079226137035E-2</v>
      </c>
      <c r="I53" s="47">
        <f t="shared" si="5"/>
        <v>363636.71303523332</v>
      </c>
      <c r="J53" s="44"/>
      <c r="K53" s="117">
        <f t="shared" si="13"/>
        <v>0.1179</v>
      </c>
      <c r="L53" s="46">
        <f t="shared" si="3"/>
        <v>9.1551483149557369E-2</v>
      </c>
      <c r="M53" s="47">
        <f t="shared" si="14"/>
        <v>274654.44944867212</v>
      </c>
      <c r="N53" s="43">
        <f t="shared" si="15"/>
        <v>638291.16248390544</v>
      </c>
      <c r="O53" s="44"/>
      <c r="P53" s="48">
        <f t="shared" si="9"/>
        <v>854507.37870012166</v>
      </c>
      <c r="Q53">
        <f t="shared" si="11"/>
        <v>40</v>
      </c>
    </row>
    <row r="54" spans="1:17" x14ac:dyDescent="0.2">
      <c r="A54">
        <f t="shared" si="10"/>
        <v>41</v>
      </c>
      <c r="B54" s="42" t="s">
        <v>136</v>
      </c>
      <c r="C54" s="43">
        <f t="shared" si="1"/>
        <v>216216.21621621621</v>
      </c>
      <c r="D54" s="44"/>
      <c r="E54" s="45">
        <v>73</v>
      </c>
      <c r="F54" s="46">
        <v>0.64300000000000002</v>
      </c>
      <c r="G54" s="114">
        <f t="shared" si="12"/>
        <v>46.939</v>
      </c>
      <c r="H54" s="46">
        <f t="shared" si="2"/>
        <v>4.8758045664430302E-2</v>
      </c>
      <c r="I54" s="47">
        <f t="shared" si="5"/>
        <v>438822.41097987274</v>
      </c>
      <c r="J54" s="44"/>
      <c r="K54" s="117">
        <f t="shared" si="13"/>
        <v>0</v>
      </c>
      <c r="L54" s="46">
        <f t="shared" si="3"/>
        <v>0</v>
      </c>
      <c r="M54" s="47">
        <f t="shared" si="14"/>
        <v>0</v>
      </c>
      <c r="N54" s="43">
        <f t="shared" si="15"/>
        <v>438822.41097987274</v>
      </c>
      <c r="O54" s="44"/>
      <c r="P54" s="48">
        <f t="shared" si="9"/>
        <v>655038.6271960889</v>
      </c>
      <c r="Q54">
        <f t="shared" si="11"/>
        <v>41</v>
      </c>
    </row>
    <row r="55" spans="1:17" x14ac:dyDescent="0.2">
      <c r="A55">
        <f t="shared" si="10"/>
        <v>42</v>
      </c>
      <c r="B55" s="42" t="s">
        <v>137</v>
      </c>
      <c r="C55" s="43">
        <f t="shared" si="1"/>
        <v>0</v>
      </c>
      <c r="D55" s="44"/>
      <c r="E55" s="45"/>
      <c r="F55" s="46"/>
      <c r="G55" s="114">
        <f t="shared" si="12"/>
        <v>0</v>
      </c>
      <c r="H55" s="46">
        <f t="shared" si="2"/>
        <v>0</v>
      </c>
      <c r="I55" s="47">
        <f t="shared" si="5"/>
        <v>0</v>
      </c>
      <c r="J55" s="44"/>
      <c r="K55" s="117">
        <f t="shared" si="13"/>
        <v>0</v>
      </c>
      <c r="L55" s="46">
        <f t="shared" si="3"/>
        <v>0</v>
      </c>
      <c r="M55" s="47">
        <f t="shared" si="14"/>
        <v>0</v>
      </c>
      <c r="N55" s="43">
        <f t="shared" si="15"/>
        <v>0</v>
      </c>
      <c r="O55" s="44"/>
      <c r="P55" s="48">
        <f t="shared" si="9"/>
        <v>0</v>
      </c>
      <c r="Q55">
        <f t="shared" si="11"/>
        <v>42</v>
      </c>
    </row>
    <row r="56" spans="1:17" x14ac:dyDescent="0.2">
      <c r="A56">
        <f t="shared" si="10"/>
        <v>43</v>
      </c>
      <c r="B56" s="42" t="s">
        <v>138</v>
      </c>
      <c r="C56" s="43">
        <f t="shared" si="1"/>
        <v>216216.21621621621</v>
      </c>
      <c r="D56" s="44"/>
      <c r="E56" s="45">
        <v>14</v>
      </c>
      <c r="F56" s="46">
        <v>0.78259999999999996</v>
      </c>
      <c r="G56" s="114">
        <f t="shared" si="12"/>
        <v>10.956399999999999</v>
      </c>
      <c r="H56" s="46">
        <f t="shared" si="2"/>
        <v>1.1380997710172012E-2</v>
      </c>
      <c r="I56" s="47">
        <f t="shared" si="5"/>
        <v>102428.97939154811</v>
      </c>
      <c r="J56" s="44"/>
      <c r="K56" s="117">
        <f t="shared" si="13"/>
        <v>0</v>
      </c>
      <c r="L56" s="46">
        <f t="shared" si="3"/>
        <v>0</v>
      </c>
      <c r="M56" s="47">
        <f t="shared" si="14"/>
        <v>0</v>
      </c>
      <c r="N56" s="43">
        <f t="shared" si="15"/>
        <v>102428.97939154811</v>
      </c>
      <c r="O56" s="44"/>
      <c r="P56" s="48">
        <f t="shared" si="9"/>
        <v>318645.1956077643</v>
      </c>
      <c r="Q56">
        <f t="shared" si="11"/>
        <v>43</v>
      </c>
    </row>
    <row r="57" spans="1:17" x14ac:dyDescent="0.2">
      <c r="A57">
        <f t="shared" si="10"/>
        <v>44</v>
      </c>
      <c r="B57" s="42" t="s">
        <v>139</v>
      </c>
      <c r="C57" s="43">
        <f t="shared" si="1"/>
        <v>216216.21621621621</v>
      </c>
      <c r="D57" s="44"/>
      <c r="E57" s="45">
        <v>41</v>
      </c>
      <c r="F57" s="46">
        <v>0.95920000000000005</v>
      </c>
      <c r="G57" s="114">
        <f t="shared" si="12"/>
        <v>39.327200000000005</v>
      </c>
      <c r="H57" s="46">
        <f t="shared" si="2"/>
        <v>4.0851262563202956E-2</v>
      </c>
      <c r="I57" s="47">
        <f t="shared" si="5"/>
        <v>367661.36306882661</v>
      </c>
      <c r="J57" s="44"/>
      <c r="K57" s="117">
        <f t="shared" si="13"/>
        <v>0.12840000000000007</v>
      </c>
      <c r="L57" s="46">
        <f t="shared" si="3"/>
        <v>9.9704923124708841E-2</v>
      </c>
      <c r="M57" s="47">
        <f t="shared" si="14"/>
        <v>299114.76937412651</v>
      </c>
      <c r="N57" s="43">
        <f t="shared" si="15"/>
        <v>666776.13244295307</v>
      </c>
      <c r="O57" s="44"/>
      <c r="P57" s="48">
        <f t="shared" si="9"/>
        <v>882992.34865916928</v>
      </c>
      <c r="Q57">
        <f t="shared" si="11"/>
        <v>44</v>
      </c>
    </row>
    <row r="58" spans="1:17" x14ac:dyDescent="0.2">
      <c r="A58">
        <f t="shared" si="10"/>
        <v>45</v>
      </c>
      <c r="B58" s="42" t="s">
        <v>140</v>
      </c>
      <c r="C58" s="43">
        <f t="shared" si="1"/>
        <v>216216.21621621621</v>
      </c>
      <c r="D58" s="44"/>
      <c r="E58" s="45">
        <v>16</v>
      </c>
      <c r="F58" s="46">
        <v>1</v>
      </c>
      <c r="G58" s="114">
        <f t="shared" si="12"/>
        <v>16</v>
      </c>
      <c r="H58" s="46">
        <f t="shared" si="2"/>
        <v>1.6620054339267661E-2</v>
      </c>
      <c r="I58" s="47">
        <f t="shared" si="5"/>
        <v>149580.48905340896</v>
      </c>
      <c r="J58" s="44"/>
      <c r="K58" s="117">
        <f t="shared" si="13"/>
        <v>0.16920000000000002</v>
      </c>
      <c r="L58" s="46">
        <f t="shared" si="3"/>
        <v>0.13138686131386859</v>
      </c>
      <c r="M58" s="47">
        <f t="shared" si="14"/>
        <v>394160.58394160576</v>
      </c>
      <c r="N58" s="43">
        <f t="shared" si="15"/>
        <v>543741.07299501472</v>
      </c>
      <c r="O58" s="44"/>
      <c r="P58" s="48">
        <f t="shared" si="9"/>
        <v>759957.28921123093</v>
      </c>
      <c r="Q58">
        <f t="shared" si="11"/>
        <v>45</v>
      </c>
    </row>
    <row r="59" spans="1:17" x14ac:dyDescent="0.2">
      <c r="A59">
        <f t="shared" si="10"/>
        <v>46</v>
      </c>
      <c r="B59" s="42" t="s">
        <v>141</v>
      </c>
      <c r="C59" s="43">
        <f t="shared" si="1"/>
        <v>216216.21621621621</v>
      </c>
      <c r="D59" s="44"/>
      <c r="E59" s="45">
        <v>37</v>
      </c>
      <c r="F59" s="46">
        <v>0.9556</v>
      </c>
      <c r="G59" s="114">
        <f t="shared" si="12"/>
        <v>35.357199999999999</v>
      </c>
      <c r="H59" s="46">
        <f t="shared" si="2"/>
        <v>3.6727411580272158E-2</v>
      </c>
      <c r="I59" s="47">
        <f t="shared" si="5"/>
        <v>330546.70422244945</v>
      </c>
      <c r="J59" s="44"/>
      <c r="K59" s="117">
        <f t="shared" si="13"/>
        <v>0.12480000000000002</v>
      </c>
      <c r="L59" s="46">
        <f t="shared" si="3"/>
        <v>9.6909457990371178E-2</v>
      </c>
      <c r="M59" s="47">
        <f t="shared" si="14"/>
        <v>290728.37397111353</v>
      </c>
      <c r="N59" s="43">
        <f t="shared" si="15"/>
        <v>621275.07819356304</v>
      </c>
      <c r="O59" s="44"/>
      <c r="P59" s="48">
        <f t="shared" si="9"/>
        <v>837491.29440977925</v>
      </c>
      <c r="Q59">
        <f t="shared" si="11"/>
        <v>46</v>
      </c>
    </row>
    <row r="60" spans="1:17" x14ac:dyDescent="0.2">
      <c r="A60">
        <f t="shared" si="10"/>
        <v>47</v>
      </c>
      <c r="B60" s="49" t="s">
        <v>142</v>
      </c>
      <c r="C60" s="50">
        <f t="shared" si="1"/>
        <v>216216.21621621621</v>
      </c>
      <c r="D60" s="51"/>
      <c r="E60" s="52">
        <v>14</v>
      </c>
      <c r="F60" s="53">
        <v>0.8</v>
      </c>
      <c r="G60" s="115">
        <f t="shared" si="4"/>
        <v>11.200000000000001</v>
      </c>
      <c r="H60" s="53">
        <f t="shared" si="2"/>
        <v>1.1634038037487365E-2</v>
      </c>
      <c r="I60" s="54">
        <f t="shared" si="5"/>
        <v>104706.34233738629</v>
      </c>
      <c r="J60" s="51"/>
      <c r="K60" s="118">
        <f t="shared" si="6"/>
        <v>0</v>
      </c>
      <c r="L60" s="53">
        <f t="shared" si="3"/>
        <v>0</v>
      </c>
      <c r="M60" s="54">
        <f t="shared" si="7"/>
        <v>0</v>
      </c>
      <c r="N60" s="50">
        <f t="shared" si="8"/>
        <v>104706.34233738629</v>
      </c>
      <c r="O60" s="51"/>
      <c r="P60" s="55">
        <f t="shared" si="9"/>
        <v>320922.55855360249</v>
      </c>
      <c r="Q60">
        <f t="shared" si="11"/>
        <v>47</v>
      </c>
    </row>
    <row r="61" spans="1:17" ht="20.25" customHeight="1" thickBot="1" x14ac:dyDescent="0.25">
      <c r="A61">
        <f t="shared" si="10"/>
        <v>48</v>
      </c>
      <c r="B61" s="10" t="s">
        <v>84</v>
      </c>
      <c r="C61" s="11">
        <f>SUM(C14:C60)</f>
        <v>7999999.9999999953</v>
      </c>
      <c r="D61" s="13"/>
      <c r="E61" s="120">
        <f>SUM(E14:E60)</f>
        <v>1246</v>
      </c>
      <c r="F61" s="17"/>
      <c r="G61" s="119">
        <f>SUM(G14:G60)</f>
        <v>962.69240000000002</v>
      </c>
      <c r="H61" s="18">
        <f>SUM(H14:H60)</f>
        <v>1</v>
      </c>
      <c r="I61" s="19">
        <f>SUM(I14:I60)</f>
        <v>9000000.0000000019</v>
      </c>
      <c r="J61" s="13"/>
      <c r="K61" s="16">
        <f>SUM(K14:K60)</f>
        <v>1.2878000000000003</v>
      </c>
      <c r="L61" s="18">
        <f>SUM(L14:L60)</f>
        <v>1</v>
      </c>
      <c r="M61" s="61">
        <f>SUM(M14:M60)</f>
        <v>2999999.9999999995</v>
      </c>
      <c r="N61" s="11">
        <f>SUM(N14:N60)</f>
        <v>12000000.000000002</v>
      </c>
      <c r="O61" s="13"/>
      <c r="P61" s="20">
        <f>SUM(P14:P60)</f>
        <v>19999999.999999996</v>
      </c>
      <c r="Q61">
        <f t="shared" si="11"/>
        <v>48</v>
      </c>
    </row>
    <row r="63" spans="1:17" x14ac:dyDescent="0.2">
      <c r="C63" s="127" t="s">
        <v>143</v>
      </c>
      <c r="I63" s="121">
        <f>I61/G61</f>
        <v>9348.7805658380621</v>
      </c>
    </row>
    <row r="64" spans="1:17" ht="17" x14ac:dyDescent="0.2">
      <c r="B64" t="s">
        <v>144</v>
      </c>
    </row>
    <row r="65" spans="2:2" ht="17" x14ac:dyDescent="0.2">
      <c r="B65" t="s">
        <v>145</v>
      </c>
    </row>
  </sheetData>
  <mergeCells count="5">
    <mergeCell ref="E10:N10"/>
    <mergeCell ref="E11:I11"/>
    <mergeCell ref="K11:M11"/>
    <mergeCell ref="B9:P9"/>
    <mergeCell ref="B8:P8"/>
  </mergeCells>
  <pageMargins left="0.25" right="0.25" top="0.75" bottom="0.75" header="0.3" footer="0.3"/>
  <pageSetup scale="6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9"/>
  <sheetViews>
    <sheetView zoomScale="90" zoomScaleNormal="90" workbookViewId="0">
      <pane xSplit="3" ySplit="9" topLeftCell="D37" activePane="bottomRight" state="frozen"/>
      <selection pane="topRight" activeCell="E1" sqref="E1"/>
      <selection pane="bottomLeft" activeCell="A14" sqref="A14"/>
      <selection pane="bottomRight" activeCell="A57" sqref="A57"/>
    </sheetView>
  </sheetViews>
  <sheetFormatPr baseColWidth="10" defaultColWidth="8.83203125" defaultRowHeight="15" x14ac:dyDescent="0.2"/>
  <cols>
    <col min="1" max="1" width="52.5" customWidth="1"/>
    <col min="2" max="2" width="13.5" customWidth="1"/>
    <col min="3" max="3" width="0.6640625" customWidth="1"/>
    <col min="4" max="4" width="13.33203125" customWidth="1"/>
    <col min="5" max="5" width="12.5" customWidth="1"/>
    <col min="6" max="6" width="15" customWidth="1"/>
    <col min="7" max="7" width="19" customWidth="1"/>
    <col min="8" max="8" width="15" customWidth="1"/>
    <col min="9" max="9" width="0.6640625" customWidth="1"/>
    <col min="10" max="10" width="14.33203125" customWidth="1"/>
    <col min="11" max="11" width="10" customWidth="1"/>
    <col min="12" max="12" width="14.5" customWidth="1"/>
    <col min="13" max="13" width="15.5" customWidth="1"/>
    <col min="14" max="14" width="0.6640625" customWidth="1"/>
    <col min="15" max="15" width="13.5" customWidth="1"/>
    <col min="16" max="16" width="18.5" customWidth="1"/>
    <col min="17" max="17" width="0.6640625" customWidth="1"/>
    <col min="18" max="19" width="17.1640625" customWidth="1"/>
    <col min="20" max="20" width="19" customWidth="1"/>
    <col min="21" max="21" width="18.5" customWidth="1"/>
    <col min="22" max="22" width="0.6640625" customWidth="1"/>
    <col min="23" max="23" width="18.5" customWidth="1"/>
  </cols>
  <sheetData>
    <row r="1" spans="1:23" ht="24" x14ac:dyDescent="0.3">
      <c r="A1" s="169" t="s">
        <v>146</v>
      </c>
    </row>
    <row r="3" spans="1:23" x14ac:dyDescent="0.2">
      <c r="A3" s="1" t="s">
        <v>147</v>
      </c>
      <c r="E3" s="25"/>
      <c r="F3" s="24"/>
      <c r="H3" s="124"/>
      <c r="J3" s="112"/>
      <c r="L3" s="112"/>
    </row>
    <row r="4" spans="1:23" x14ac:dyDescent="0.2">
      <c r="A4" s="186" t="s">
        <v>87</v>
      </c>
      <c r="B4" s="186"/>
      <c r="C4" s="186"/>
      <c r="D4" s="186"/>
      <c r="E4" s="186"/>
      <c r="F4" s="186"/>
      <c r="G4" s="186"/>
      <c r="H4" s="186"/>
      <c r="I4" s="186"/>
      <c r="J4" s="186"/>
      <c r="K4" s="186"/>
      <c r="L4" s="186"/>
      <c r="M4" s="186"/>
      <c r="N4" s="186"/>
      <c r="O4" s="186"/>
      <c r="P4" s="1"/>
      <c r="Q4" s="1"/>
      <c r="R4" s="1"/>
      <c r="S4" s="1"/>
      <c r="T4" s="1"/>
      <c r="U4" s="1"/>
      <c r="V4" s="1"/>
      <c r="W4" s="1"/>
    </row>
    <row r="5" spans="1:23" s="1" customFormat="1" ht="30.75" customHeight="1" thickBot="1" x14ac:dyDescent="0.25">
      <c r="A5" s="180" t="s">
        <v>88</v>
      </c>
      <c r="B5" s="181"/>
      <c r="C5" s="181"/>
      <c r="D5" s="181"/>
      <c r="E5" s="181"/>
      <c r="F5" s="181"/>
      <c r="G5" s="181"/>
      <c r="H5" s="181"/>
      <c r="I5" s="181"/>
      <c r="J5" s="181"/>
      <c r="K5" s="181"/>
      <c r="L5" s="181"/>
      <c r="M5" s="181"/>
      <c r="N5" s="181"/>
      <c r="O5" s="181"/>
      <c r="P5" s="70"/>
      <c r="Q5" s="70"/>
      <c r="R5" s="70"/>
      <c r="S5" s="70"/>
      <c r="T5" s="70"/>
      <c r="U5" s="70"/>
      <c r="V5" s="70"/>
      <c r="W5" s="70"/>
    </row>
    <row r="6" spans="1:23" s="1" customFormat="1" ht="27.75" customHeight="1" x14ac:dyDescent="0.2">
      <c r="A6" s="71"/>
      <c r="B6" s="72" t="s">
        <v>8</v>
      </c>
      <c r="C6" s="6"/>
      <c r="D6" s="174" t="s">
        <v>10</v>
      </c>
      <c r="E6" s="175"/>
      <c r="F6" s="175"/>
      <c r="G6" s="175"/>
      <c r="H6" s="175"/>
      <c r="I6" s="175"/>
      <c r="J6" s="175"/>
      <c r="K6" s="175"/>
      <c r="L6" s="175"/>
      <c r="M6" s="176"/>
      <c r="N6" s="6"/>
      <c r="O6" s="77"/>
    </row>
    <row r="7" spans="1:23" s="3" customFormat="1" ht="20.25" customHeight="1" x14ac:dyDescent="0.2">
      <c r="A7" s="73"/>
      <c r="B7" s="72" t="s">
        <v>148</v>
      </c>
      <c r="C7" s="8"/>
      <c r="D7" s="183" t="s">
        <v>149</v>
      </c>
      <c r="E7" s="184"/>
      <c r="F7" s="184"/>
      <c r="G7" s="184"/>
      <c r="H7" s="185"/>
      <c r="I7" s="6"/>
      <c r="J7" s="183" t="s">
        <v>150</v>
      </c>
      <c r="K7" s="184"/>
      <c r="L7" s="185"/>
      <c r="M7" s="77"/>
      <c r="N7" s="8"/>
      <c r="O7" s="74" t="s">
        <v>16</v>
      </c>
    </row>
    <row r="8" spans="1:23" s="28" customFormat="1" ht="18" customHeight="1" thickBot="1" x14ac:dyDescent="0.25">
      <c r="A8" s="75" t="s">
        <v>17</v>
      </c>
      <c r="B8" s="75" t="s">
        <v>18</v>
      </c>
      <c r="C8" s="30"/>
      <c r="D8" s="78" t="s">
        <v>19</v>
      </c>
      <c r="E8" s="79" t="s">
        <v>20</v>
      </c>
      <c r="F8" s="79" t="s">
        <v>21</v>
      </c>
      <c r="G8" s="79" t="s">
        <v>22</v>
      </c>
      <c r="H8" s="80" t="s">
        <v>23</v>
      </c>
      <c r="I8" s="30"/>
      <c r="J8" s="78" t="s">
        <v>24</v>
      </c>
      <c r="K8" s="79" t="s">
        <v>25</v>
      </c>
      <c r="L8" s="79" t="s">
        <v>26</v>
      </c>
      <c r="M8" s="75" t="s">
        <v>27</v>
      </c>
      <c r="N8" s="30"/>
      <c r="O8" s="75" t="s">
        <v>28</v>
      </c>
    </row>
    <row r="9" spans="1:23" s="1" customFormat="1" ht="64" x14ac:dyDescent="0.2">
      <c r="A9" s="76" t="s">
        <v>38</v>
      </c>
      <c r="B9" s="21">
        <v>8000000</v>
      </c>
      <c r="C9" s="12"/>
      <c r="D9" s="81" t="s">
        <v>92</v>
      </c>
      <c r="E9" s="82" t="s">
        <v>49</v>
      </c>
      <c r="F9" s="82" t="s">
        <v>93</v>
      </c>
      <c r="G9" s="82" t="s">
        <v>51</v>
      </c>
      <c r="H9" s="34" t="s">
        <v>52</v>
      </c>
      <c r="I9" s="12"/>
      <c r="J9" s="81" t="s">
        <v>94</v>
      </c>
      <c r="K9" s="82" t="s">
        <v>95</v>
      </c>
      <c r="L9" s="58" t="s">
        <v>54</v>
      </c>
      <c r="M9" s="59" t="s">
        <v>55</v>
      </c>
      <c r="N9" s="12"/>
      <c r="O9" s="60" t="s">
        <v>16</v>
      </c>
    </row>
    <row r="10" spans="1:23" x14ac:dyDescent="0.2">
      <c r="A10" s="35" t="s">
        <v>96</v>
      </c>
      <c r="B10" s="36">
        <v>0</v>
      </c>
      <c r="C10" s="37"/>
      <c r="D10" s="38"/>
      <c r="E10" s="39"/>
      <c r="F10" s="113">
        <v>0</v>
      </c>
      <c r="G10" s="39">
        <v>0</v>
      </c>
      <c r="H10" s="40">
        <v>0</v>
      </c>
      <c r="I10" s="37"/>
      <c r="J10" s="116">
        <v>0</v>
      </c>
      <c r="K10" s="39">
        <v>0</v>
      </c>
      <c r="L10" s="40">
        <v>0</v>
      </c>
      <c r="M10" s="36">
        <v>0</v>
      </c>
      <c r="N10" s="37"/>
      <c r="O10" s="41">
        <v>0</v>
      </c>
    </row>
    <row r="11" spans="1:23" x14ac:dyDescent="0.2">
      <c r="A11" s="42" t="s">
        <v>97</v>
      </c>
      <c r="B11" s="43">
        <v>216216.21621621621</v>
      </c>
      <c r="C11" s="44"/>
      <c r="D11" s="45">
        <v>44</v>
      </c>
      <c r="E11" s="46">
        <v>0.78900000000000003</v>
      </c>
      <c r="F11" s="114">
        <v>34.716000000000001</v>
      </c>
      <c r="G11" s="46">
        <v>3.6061362902626008E-2</v>
      </c>
      <c r="H11" s="47">
        <v>324552.26612363406</v>
      </c>
      <c r="I11" s="44"/>
      <c r="J11" s="117">
        <v>0</v>
      </c>
      <c r="K11" s="46">
        <v>0</v>
      </c>
      <c r="L11" s="47">
        <v>0</v>
      </c>
      <c r="M11" s="43">
        <v>324552.26612363406</v>
      </c>
      <c r="N11" s="44"/>
      <c r="O11" s="48">
        <v>540768.48233985004</v>
      </c>
    </row>
    <row r="12" spans="1:23" x14ac:dyDescent="0.2">
      <c r="A12" s="42" t="s">
        <v>98</v>
      </c>
      <c r="B12" s="43">
        <v>216216.21621621621</v>
      </c>
      <c r="C12" s="44"/>
      <c r="D12" s="45">
        <v>26</v>
      </c>
      <c r="E12" s="46">
        <v>0.77780000000000005</v>
      </c>
      <c r="F12" s="114">
        <v>20.222799999999999</v>
      </c>
      <c r="G12" s="46">
        <v>2.100650218075888E-2</v>
      </c>
      <c r="H12" s="47">
        <v>189058.51962682992</v>
      </c>
      <c r="I12" s="44"/>
      <c r="J12" s="117">
        <v>0</v>
      </c>
      <c r="K12" s="46">
        <v>0</v>
      </c>
      <c r="L12" s="47">
        <v>0</v>
      </c>
      <c r="M12" s="43">
        <v>189058.51962682992</v>
      </c>
      <c r="N12" s="44"/>
      <c r="O12" s="48">
        <v>405274.7358430461</v>
      </c>
    </row>
    <row r="13" spans="1:23" x14ac:dyDescent="0.2">
      <c r="A13" s="42" t="s">
        <v>99</v>
      </c>
      <c r="B13" s="43">
        <v>216216.21621621621</v>
      </c>
      <c r="C13" s="44"/>
      <c r="D13" s="45">
        <v>13</v>
      </c>
      <c r="E13" s="46">
        <v>0.76470000000000005</v>
      </c>
      <c r="F13" s="114">
        <v>9.9411000000000005</v>
      </c>
      <c r="G13" s="46">
        <v>1.0326351387005861E-2</v>
      </c>
      <c r="H13" s="47">
        <v>92937.162483052743</v>
      </c>
      <c r="I13" s="44"/>
      <c r="J13" s="117">
        <v>0</v>
      </c>
      <c r="K13" s="46">
        <v>0</v>
      </c>
      <c r="L13" s="47">
        <v>0</v>
      </c>
      <c r="M13" s="43">
        <v>92937.162483052743</v>
      </c>
      <c r="N13" s="44"/>
      <c r="O13" s="48">
        <v>309153.37869926897</v>
      </c>
    </row>
    <row r="14" spans="1:23" x14ac:dyDescent="0.2">
      <c r="A14" s="42" t="s">
        <v>100</v>
      </c>
      <c r="B14" s="43">
        <v>216216.21621621621</v>
      </c>
      <c r="C14" s="44"/>
      <c r="D14" s="45">
        <v>18</v>
      </c>
      <c r="E14" s="46">
        <v>1</v>
      </c>
      <c r="F14" s="114">
        <v>18</v>
      </c>
      <c r="G14" s="46">
        <v>1.8697561131676119E-2</v>
      </c>
      <c r="H14" s="47">
        <v>168278.05018508507</v>
      </c>
      <c r="I14" s="44"/>
      <c r="J14" s="117">
        <v>0.16920000000000002</v>
      </c>
      <c r="K14" s="46">
        <v>0.13138686131386859</v>
      </c>
      <c r="L14" s="47">
        <v>394160.58394160576</v>
      </c>
      <c r="M14" s="43">
        <v>562438.6341266908</v>
      </c>
      <c r="N14" s="44"/>
      <c r="O14" s="48">
        <v>778654.85034290701</v>
      </c>
    </row>
    <row r="15" spans="1:23" x14ac:dyDescent="0.2">
      <c r="A15" s="42" t="s">
        <v>101</v>
      </c>
      <c r="B15" s="43">
        <v>216216.21621621621</v>
      </c>
      <c r="C15" s="44"/>
      <c r="D15" s="45">
        <v>61</v>
      </c>
      <c r="E15" s="46">
        <v>0.70589999999999997</v>
      </c>
      <c r="F15" s="114">
        <v>43.059899999999999</v>
      </c>
      <c r="G15" s="46">
        <v>4.4728617365214475E-2</v>
      </c>
      <c r="H15" s="47">
        <v>402557.55628693028</v>
      </c>
      <c r="I15" s="44"/>
      <c r="J15" s="117">
        <v>0</v>
      </c>
      <c r="K15" s="46">
        <v>0</v>
      </c>
      <c r="L15" s="47">
        <v>0</v>
      </c>
      <c r="M15" s="43">
        <v>402557.55628693028</v>
      </c>
      <c r="N15" s="44"/>
      <c r="O15" s="48">
        <v>618773.77250314644</v>
      </c>
    </row>
    <row r="16" spans="1:23" x14ac:dyDescent="0.2">
      <c r="A16" s="42" t="s">
        <v>102</v>
      </c>
      <c r="B16" s="43">
        <v>0</v>
      </c>
      <c r="C16" s="44"/>
      <c r="D16" s="45"/>
      <c r="E16" s="46"/>
      <c r="F16" s="114">
        <v>0</v>
      </c>
      <c r="G16" s="46">
        <v>0</v>
      </c>
      <c r="H16" s="47">
        <v>0</v>
      </c>
      <c r="I16" s="44"/>
      <c r="J16" s="117">
        <v>0</v>
      </c>
      <c r="K16" s="46">
        <v>0</v>
      </c>
      <c r="L16" s="47">
        <v>0</v>
      </c>
      <c r="M16" s="43">
        <v>0</v>
      </c>
      <c r="N16" s="44"/>
      <c r="O16" s="48">
        <v>0</v>
      </c>
    </row>
    <row r="17" spans="1:15" x14ac:dyDescent="0.2">
      <c r="A17" s="42" t="s">
        <v>103</v>
      </c>
      <c r="B17" s="43">
        <v>216216.21621621621</v>
      </c>
      <c r="C17" s="44"/>
      <c r="D17" s="45">
        <v>15</v>
      </c>
      <c r="E17" s="46">
        <v>0.71430000000000005</v>
      </c>
      <c r="F17" s="114">
        <v>10.714500000000001</v>
      </c>
      <c r="G17" s="46">
        <v>1.1129723263630211E-2</v>
      </c>
      <c r="H17" s="47">
        <v>100167.50937267189</v>
      </c>
      <c r="I17" s="44"/>
      <c r="J17" s="117">
        <v>0</v>
      </c>
      <c r="K17" s="46">
        <v>0</v>
      </c>
      <c r="L17" s="47">
        <v>0</v>
      </c>
      <c r="M17" s="43">
        <v>100167.50937267189</v>
      </c>
      <c r="N17" s="44"/>
      <c r="O17" s="48">
        <v>316383.7255888881</v>
      </c>
    </row>
    <row r="18" spans="1:15" x14ac:dyDescent="0.2">
      <c r="A18" s="42" t="s">
        <v>104</v>
      </c>
      <c r="B18" s="43">
        <v>216216.21621621621</v>
      </c>
      <c r="C18" s="44"/>
      <c r="D18" s="45">
        <v>42</v>
      </c>
      <c r="E18" s="46">
        <v>0.80520000000000003</v>
      </c>
      <c r="F18" s="114">
        <v>33.818400000000004</v>
      </c>
      <c r="G18" s="46">
        <v>3.5128977854193097E-2</v>
      </c>
      <c r="H18" s="47">
        <v>316160.80068773788</v>
      </c>
      <c r="I18" s="44"/>
      <c r="J18" s="117">
        <v>0</v>
      </c>
      <c r="K18" s="46">
        <v>0</v>
      </c>
      <c r="L18" s="47">
        <v>0</v>
      </c>
      <c r="M18" s="43">
        <v>316160.80068773788</v>
      </c>
      <c r="N18" s="44"/>
      <c r="O18" s="48">
        <v>532377.01690395409</v>
      </c>
    </row>
    <row r="19" spans="1:15" x14ac:dyDescent="0.2">
      <c r="A19" s="42" t="s">
        <v>105</v>
      </c>
      <c r="B19" s="43">
        <v>0</v>
      </c>
      <c r="C19" s="44"/>
      <c r="D19" s="45"/>
      <c r="E19" s="46"/>
      <c r="F19" s="114">
        <v>0</v>
      </c>
      <c r="G19" s="46">
        <v>0</v>
      </c>
      <c r="H19" s="47">
        <v>0</v>
      </c>
      <c r="I19" s="44"/>
      <c r="J19" s="117">
        <v>0</v>
      </c>
      <c r="K19" s="46">
        <v>0</v>
      </c>
      <c r="L19" s="47">
        <v>0</v>
      </c>
      <c r="M19" s="43">
        <v>0</v>
      </c>
      <c r="N19" s="44"/>
      <c r="O19" s="48">
        <v>0</v>
      </c>
    </row>
    <row r="20" spans="1:15" x14ac:dyDescent="0.2">
      <c r="A20" s="42" t="s">
        <v>106</v>
      </c>
      <c r="B20" s="43">
        <v>216216.21621621621</v>
      </c>
      <c r="C20" s="44"/>
      <c r="D20" s="45">
        <v>27</v>
      </c>
      <c r="E20" s="46">
        <v>0.92859999999999998</v>
      </c>
      <c r="F20" s="114">
        <v>25.072199999999999</v>
      </c>
      <c r="G20" s="46">
        <v>2.6043832900311665E-2</v>
      </c>
      <c r="H20" s="47">
        <v>234394.49610280499</v>
      </c>
      <c r="I20" s="44"/>
      <c r="J20" s="117">
        <v>9.7799999999999998E-2</v>
      </c>
      <c r="K20" s="46">
        <v>7.5943469482838935E-2</v>
      </c>
      <c r="L20" s="47">
        <v>227830.4084485168</v>
      </c>
      <c r="M20" s="43">
        <v>462224.90455132176</v>
      </c>
      <c r="N20" s="44"/>
      <c r="O20" s="48">
        <v>678441.12076753797</v>
      </c>
    </row>
    <row r="21" spans="1:15" x14ac:dyDescent="0.2">
      <c r="A21" s="42" t="s">
        <v>107</v>
      </c>
      <c r="B21" s="43">
        <v>216216.21621621621</v>
      </c>
      <c r="C21" s="44"/>
      <c r="D21" s="45">
        <v>29</v>
      </c>
      <c r="E21" s="46">
        <v>0.91669999999999996</v>
      </c>
      <c r="F21" s="114">
        <v>26.584299999999999</v>
      </c>
      <c r="G21" s="46">
        <v>2.761453191071208E-2</v>
      </c>
      <c r="H21" s="47">
        <v>248530.78719640872</v>
      </c>
      <c r="I21" s="44"/>
      <c r="J21" s="117">
        <v>8.5899999999999976E-2</v>
      </c>
      <c r="K21" s="46">
        <v>6.6702904177667305E-2</v>
      </c>
      <c r="L21" s="47">
        <v>200108.7125330019</v>
      </c>
      <c r="M21" s="43">
        <v>448639.49972941063</v>
      </c>
      <c r="N21" s="44"/>
      <c r="O21" s="48">
        <v>664855.71594562684</v>
      </c>
    </row>
    <row r="22" spans="1:15" x14ac:dyDescent="0.2">
      <c r="A22" s="42" t="s">
        <v>108</v>
      </c>
      <c r="B22" s="43">
        <v>0</v>
      </c>
      <c r="C22" s="44"/>
      <c r="D22" s="45"/>
      <c r="E22" s="46"/>
      <c r="F22" s="114">
        <v>0</v>
      </c>
      <c r="G22" s="46">
        <v>0</v>
      </c>
      <c r="H22" s="47">
        <v>0</v>
      </c>
      <c r="I22" s="44"/>
      <c r="J22" s="117">
        <v>0</v>
      </c>
      <c r="K22" s="46">
        <v>0</v>
      </c>
      <c r="L22" s="47">
        <v>0</v>
      </c>
      <c r="M22" s="43">
        <v>0</v>
      </c>
      <c r="N22" s="44"/>
      <c r="O22" s="48">
        <v>0</v>
      </c>
    </row>
    <row r="23" spans="1:15" x14ac:dyDescent="0.2">
      <c r="A23" s="42" t="s">
        <v>109</v>
      </c>
      <c r="B23" s="43">
        <v>216216.21621621621</v>
      </c>
      <c r="C23" s="44"/>
      <c r="D23" s="45">
        <v>10</v>
      </c>
      <c r="E23" s="46">
        <v>0</v>
      </c>
      <c r="F23" s="114">
        <v>0</v>
      </c>
      <c r="G23" s="46">
        <v>0</v>
      </c>
      <c r="H23" s="47">
        <v>0</v>
      </c>
      <c r="I23" s="44"/>
      <c r="J23" s="117">
        <v>0</v>
      </c>
      <c r="K23" s="46">
        <v>0</v>
      </c>
      <c r="L23" s="47">
        <v>0</v>
      </c>
      <c r="M23" s="43">
        <v>0</v>
      </c>
      <c r="N23" s="44"/>
      <c r="O23" s="48">
        <v>216216.21621621621</v>
      </c>
    </row>
    <row r="24" spans="1:15" x14ac:dyDescent="0.2">
      <c r="A24" s="42" t="s">
        <v>110</v>
      </c>
      <c r="B24" s="43">
        <v>0</v>
      </c>
      <c r="C24" s="44"/>
      <c r="D24" s="45"/>
      <c r="E24" s="46"/>
      <c r="F24" s="114">
        <v>0</v>
      </c>
      <c r="G24" s="46">
        <v>0</v>
      </c>
      <c r="H24" s="47">
        <v>0</v>
      </c>
      <c r="I24" s="44"/>
      <c r="J24" s="117">
        <v>0</v>
      </c>
      <c r="K24" s="46">
        <v>0</v>
      </c>
      <c r="L24" s="47">
        <v>0</v>
      </c>
      <c r="M24" s="43">
        <v>0</v>
      </c>
      <c r="N24" s="44"/>
      <c r="O24" s="48">
        <v>0</v>
      </c>
    </row>
    <row r="25" spans="1:15" x14ac:dyDescent="0.2">
      <c r="A25" s="42" t="s">
        <v>111</v>
      </c>
      <c r="B25" s="43">
        <v>0</v>
      </c>
      <c r="C25" s="44"/>
      <c r="D25" s="45"/>
      <c r="E25" s="46"/>
      <c r="F25" s="114">
        <v>0</v>
      </c>
      <c r="G25" s="46">
        <v>0</v>
      </c>
      <c r="H25" s="47">
        <v>0</v>
      </c>
      <c r="I25" s="44"/>
      <c r="J25" s="117">
        <v>0</v>
      </c>
      <c r="K25" s="46">
        <v>0</v>
      </c>
      <c r="L25" s="47">
        <v>0</v>
      </c>
      <c r="M25" s="43">
        <v>0</v>
      </c>
      <c r="N25" s="44"/>
      <c r="O25" s="48">
        <v>0</v>
      </c>
    </row>
    <row r="26" spans="1:15" x14ac:dyDescent="0.2">
      <c r="A26" s="42" t="s">
        <v>112</v>
      </c>
      <c r="B26" s="43">
        <v>216216.21621621621</v>
      </c>
      <c r="C26" s="44"/>
      <c r="D26" s="45">
        <v>12</v>
      </c>
      <c r="E26" s="46">
        <v>0.8</v>
      </c>
      <c r="F26" s="114">
        <v>9.6000000000000014</v>
      </c>
      <c r="G26" s="46">
        <v>9.9720326035605978E-3</v>
      </c>
      <c r="H26" s="47">
        <v>89748.293432045379</v>
      </c>
      <c r="I26" s="44"/>
      <c r="J26" s="117">
        <v>0</v>
      </c>
      <c r="K26" s="46">
        <v>0</v>
      </c>
      <c r="L26" s="47">
        <v>0</v>
      </c>
      <c r="M26" s="43">
        <v>89748.293432045379</v>
      </c>
      <c r="N26" s="44"/>
      <c r="O26" s="48">
        <v>305964.50964826159</v>
      </c>
    </row>
    <row r="27" spans="1:15" x14ac:dyDescent="0.2">
      <c r="A27" s="42" t="s">
        <v>113</v>
      </c>
      <c r="B27" s="43">
        <v>216216.21621621621</v>
      </c>
      <c r="C27" s="44"/>
      <c r="D27" s="45">
        <v>38</v>
      </c>
      <c r="E27" s="46">
        <v>0.9</v>
      </c>
      <c r="F27" s="114">
        <v>34.200000000000003</v>
      </c>
      <c r="G27" s="46">
        <v>3.5525366150184631E-2</v>
      </c>
      <c r="H27" s="47">
        <v>319728.29535166168</v>
      </c>
      <c r="I27" s="44"/>
      <c r="J27" s="117">
        <v>6.9200000000000039E-2</v>
      </c>
      <c r="K27" s="46">
        <v>5.3735052026712242E-2</v>
      </c>
      <c r="L27" s="47">
        <v>161205.15608013672</v>
      </c>
      <c r="M27" s="43">
        <v>480933.4514317984</v>
      </c>
      <c r="N27" s="44"/>
      <c r="O27" s="48">
        <v>697149.66764801461</v>
      </c>
    </row>
    <row r="28" spans="1:15" x14ac:dyDescent="0.2">
      <c r="A28" s="42" t="s">
        <v>114</v>
      </c>
      <c r="B28" s="43">
        <v>216216.21621621621</v>
      </c>
      <c r="C28" s="44"/>
      <c r="D28" s="45">
        <v>46</v>
      </c>
      <c r="E28" s="46">
        <v>0.82979999999999998</v>
      </c>
      <c r="F28" s="114">
        <v>38.1708</v>
      </c>
      <c r="G28" s="46">
        <v>3.965004813583238E-2</v>
      </c>
      <c r="H28" s="47">
        <v>356850.43322249141</v>
      </c>
      <c r="I28" s="44"/>
      <c r="J28" s="117">
        <v>0</v>
      </c>
      <c r="K28" s="46">
        <v>0</v>
      </c>
      <c r="L28" s="47">
        <v>0</v>
      </c>
      <c r="M28" s="43">
        <v>356850.43322249141</v>
      </c>
      <c r="N28" s="44"/>
      <c r="O28" s="48">
        <v>573066.64943870762</v>
      </c>
    </row>
    <row r="29" spans="1:15" x14ac:dyDescent="0.2">
      <c r="A29" s="42" t="s">
        <v>115</v>
      </c>
      <c r="B29" s="43">
        <v>216216.21621621621</v>
      </c>
      <c r="C29" s="44"/>
      <c r="D29" s="45">
        <v>43</v>
      </c>
      <c r="E29" s="46">
        <v>0.71430000000000005</v>
      </c>
      <c r="F29" s="114">
        <v>30.714900000000004</v>
      </c>
      <c r="G29" s="46">
        <v>3.1905206689073276E-2</v>
      </c>
      <c r="H29" s="47">
        <v>287146.8602016595</v>
      </c>
      <c r="I29" s="44"/>
      <c r="J29" s="117">
        <v>0</v>
      </c>
      <c r="K29" s="46">
        <v>0</v>
      </c>
      <c r="L29" s="47">
        <v>0</v>
      </c>
      <c r="M29" s="43">
        <v>287146.8602016595</v>
      </c>
      <c r="N29" s="44"/>
      <c r="O29" s="48">
        <v>503363.07641787571</v>
      </c>
    </row>
    <row r="30" spans="1:15" x14ac:dyDescent="0.2">
      <c r="A30" s="42" t="s">
        <v>116</v>
      </c>
      <c r="B30" s="43">
        <v>216216.21621621621</v>
      </c>
      <c r="C30" s="44"/>
      <c r="D30" s="45">
        <v>71</v>
      </c>
      <c r="E30" s="46">
        <v>0.51429999999999998</v>
      </c>
      <c r="F30" s="114">
        <v>36.515299999999996</v>
      </c>
      <c r="G30" s="46">
        <v>3.7930391888416272E-2</v>
      </c>
      <c r="H30" s="47">
        <v>341373.52699574642</v>
      </c>
      <c r="I30" s="44"/>
      <c r="J30" s="117">
        <v>0</v>
      </c>
      <c r="K30" s="46">
        <v>0</v>
      </c>
      <c r="L30" s="47">
        <v>0</v>
      </c>
      <c r="M30" s="43">
        <v>341373.52699574642</v>
      </c>
      <c r="N30" s="44"/>
      <c r="O30" s="48">
        <v>557589.74321196263</v>
      </c>
    </row>
    <row r="31" spans="1:15" x14ac:dyDescent="0.2">
      <c r="A31" s="42" t="s">
        <v>117</v>
      </c>
      <c r="B31" s="43">
        <v>216216.21621621621</v>
      </c>
      <c r="C31" s="44"/>
      <c r="D31" s="45">
        <v>44</v>
      </c>
      <c r="E31" s="46">
        <v>0.79630000000000001</v>
      </c>
      <c r="F31" s="114">
        <v>35.037199999999999</v>
      </c>
      <c r="G31" s="46">
        <v>3.6395010493486805E-2</v>
      </c>
      <c r="H31" s="47">
        <v>327555.09444138122</v>
      </c>
      <c r="I31" s="44"/>
      <c r="J31" s="117">
        <v>0</v>
      </c>
      <c r="K31" s="46">
        <v>0</v>
      </c>
      <c r="L31" s="47">
        <v>0</v>
      </c>
      <c r="M31" s="43">
        <v>327555.09444138122</v>
      </c>
      <c r="N31" s="44"/>
      <c r="O31" s="48">
        <v>543771.31065759738</v>
      </c>
    </row>
    <row r="32" spans="1:15" x14ac:dyDescent="0.2">
      <c r="A32" s="42" t="s">
        <v>118</v>
      </c>
      <c r="B32" s="43">
        <v>216216.21621621621</v>
      </c>
      <c r="C32" s="44"/>
      <c r="D32" s="45">
        <v>40</v>
      </c>
      <c r="E32" s="46">
        <v>0.95240000000000002</v>
      </c>
      <c r="F32" s="114">
        <v>38.096000000000004</v>
      </c>
      <c r="G32" s="46">
        <v>3.957234938179631E-2</v>
      </c>
      <c r="H32" s="47">
        <v>356151.1444361668</v>
      </c>
      <c r="I32" s="44"/>
      <c r="J32" s="117">
        <v>0.12160000000000004</v>
      </c>
      <c r="K32" s="46">
        <v>9.4424600093182182E-2</v>
      </c>
      <c r="L32" s="47">
        <v>283273.80027954653</v>
      </c>
      <c r="M32" s="43">
        <v>639424.94471571338</v>
      </c>
      <c r="N32" s="44"/>
      <c r="O32" s="48">
        <v>855641.1609319296</v>
      </c>
    </row>
    <row r="33" spans="1:15" x14ac:dyDescent="0.2">
      <c r="A33" s="42" t="s">
        <v>119</v>
      </c>
      <c r="B33" s="43">
        <v>216216.21621621621</v>
      </c>
      <c r="C33" s="44"/>
      <c r="D33" s="45">
        <v>10</v>
      </c>
      <c r="E33" s="46">
        <v>0.59379999999999999</v>
      </c>
      <c r="F33" s="114">
        <v>5.9379999999999997</v>
      </c>
      <c r="G33" s="46">
        <v>6.1681176666607109E-3</v>
      </c>
      <c r="H33" s="47">
        <v>55513.058999946399</v>
      </c>
      <c r="I33" s="44"/>
      <c r="J33" s="117">
        <v>0</v>
      </c>
      <c r="K33" s="46">
        <v>0</v>
      </c>
      <c r="L33" s="47">
        <v>0</v>
      </c>
      <c r="M33" s="43">
        <v>55513.058999946399</v>
      </c>
      <c r="N33" s="44"/>
      <c r="O33" s="48">
        <v>271729.27521616261</v>
      </c>
    </row>
    <row r="34" spans="1:15" x14ac:dyDescent="0.2">
      <c r="A34" s="42" t="s">
        <v>120</v>
      </c>
      <c r="B34" s="43">
        <v>216216.21621621621</v>
      </c>
      <c r="C34" s="44"/>
      <c r="D34" s="45">
        <v>19</v>
      </c>
      <c r="E34" s="46">
        <v>0.94869999999999999</v>
      </c>
      <c r="F34" s="114">
        <v>18.025300000000001</v>
      </c>
      <c r="G34" s="46">
        <v>1.8723841592600089E-2</v>
      </c>
      <c r="H34" s="47">
        <v>168514.57433340079</v>
      </c>
      <c r="I34" s="44"/>
      <c r="J34" s="117">
        <v>0.1179</v>
      </c>
      <c r="K34" s="46">
        <v>9.1551483149557369E-2</v>
      </c>
      <c r="L34" s="47">
        <v>274654.44944867212</v>
      </c>
      <c r="M34" s="43">
        <v>443169.02378207294</v>
      </c>
      <c r="N34" s="44"/>
      <c r="O34" s="48">
        <v>659385.23999828915</v>
      </c>
    </row>
    <row r="35" spans="1:15" x14ac:dyDescent="0.2">
      <c r="A35" s="42" t="s">
        <v>121</v>
      </c>
      <c r="B35" s="43">
        <v>216216.21621621621</v>
      </c>
      <c r="C35" s="44"/>
      <c r="D35" s="45">
        <v>38</v>
      </c>
      <c r="E35" s="46">
        <v>0.6875</v>
      </c>
      <c r="F35" s="114">
        <v>26.125</v>
      </c>
      <c r="G35" s="46">
        <v>2.7137432475835478E-2</v>
      </c>
      <c r="H35" s="47">
        <v>244236.89228251931</v>
      </c>
      <c r="I35" s="44"/>
      <c r="J35" s="117">
        <v>0</v>
      </c>
      <c r="K35" s="46">
        <v>0</v>
      </c>
      <c r="L35" s="47">
        <v>0</v>
      </c>
      <c r="M35" s="43">
        <v>244236.89228251931</v>
      </c>
      <c r="N35" s="44"/>
      <c r="O35" s="48">
        <v>460453.10849873553</v>
      </c>
    </row>
    <row r="36" spans="1:15" x14ac:dyDescent="0.2">
      <c r="A36" s="42" t="s">
        <v>122</v>
      </c>
      <c r="B36" s="43">
        <v>0</v>
      </c>
      <c r="C36" s="44"/>
      <c r="D36" s="45"/>
      <c r="E36" s="46"/>
      <c r="F36" s="114">
        <v>0</v>
      </c>
      <c r="G36" s="46">
        <v>0</v>
      </c>
      <c r="H36" s="47">
        <v>0</v>
      </c>
      <c r="I36" s="44"/>
      <c r="J36" s="117">
        <v>0</v>
      </c>
      <c r="K36" s="46">
        <v>0</v>
      </c>
      <c r="L36" s="47">
        <v>0</v>
      </c>
      <c r="M36" s="43">
        <v>0</v>
      </c>
      <c r="N36" s="44"/>
      <c r="O36" s="48">
        <v>0</v>
      </c>
    </row>
    <row r="37" spans="1:15" x14ac:dyDescent="0.2">
      <c r="A37" s="42" t="s">
        <v>123</v>
      </c>
      <c r="B37" s="43">
        <v>216216.21621621621</v>
      </c>
      <c r="C37" s="44"/>
      <c r="D37" s="45">
        <v>46</v>
      </c>
      <c r="E37" s="46">
        <v>0.8286</v>
      </c>
      <c r="F37" s="114">
        <v>38.115600000000001</v>
      </c>
      <c r="G37" s="46">
        <v>3.9592708948361907E-2</v>
      </c>
      <c r="H37" s="47">
        <v>356334.38053525717</v>
      </c>
      <c r="I37" s="44"/>
      <c r="J37" s="117">
        <v>0</v>
      </c>
      <c r="K37" s="46">
        <v>0</v>
      </c>
      <c r="L37" s="47">
        <v>0</v>
      </c>
      <c r="M37" s="43">
        <v>356334.38053525717</v>
      </c>
      <c r="N37" s="44"/>
      <c r="O37" s="48">
        <v>572550.59675147338</v>
      </c>
    </row>
    <row r="38" spans="1:15" x14ac:dyDescent="0.2">
      <c r="A38" s="42" t="s">
        <v>124</v>
      </c>
      <c r="B38" s="43">
        <v>0</v>
      </c>
      <c r="C38" s="44"/>
      <c r="D38" s="45"/>
      <c r="E38" s="46"/>
      <c r="F38" s="114">
        <v>0</v>
      </c>
      <c r="G38" s="46">
        <v>0</v>
      </c>
      <c r="H38" s="47">
        <v>0</v>
      </c>
      <c r="I38" s="44"/>
      <c r="J38" s="117">
        <v>0</v>
      </c>
      <c r="K38" s="46">
        <v>0</v>
      </c>
      <c r="L38" s="47">
        <v>0</v>
      </c>
      <c r="M38" s="43">
        <v>0</v>
      </c>
      <c r="N38" s="44"/>
      <c r="O38" s="48">
        <v>0</v>
      </c>
    </row>
    <row r="39" spans="1:15" x14ac:dyDescent="0.2">
      <c r="A39" s="42" t="s">
        <v>125</v>
      </c>
      <c r="B39" s="43">
        <v>0</v>
      </c>
      <c r="C39" s="44"/>
      <c r="D39" s="45"/>
      <c r="E39" s="46"/>
      <c r="F39" s="114">
        <v>0</v>
      </c>
      <c r="G39" s="46">
        <v>0</v>
      </c>
      <c r="H39" s="47">
        <v>0</v>
      </c>
      <c r="I39" s="44"/>
      <c r="J39" s="117">
        <v>0</v>
      </c>
      <c r="K39" s="46">
        <v>0</v>
      </c>
      <c r="L39" s="47">
        <v>0</v>
      </c>
      <c r="M39" s="43">
        <v>0</v>
      </c>
      <c r="N39" s="44"/>
      <c r="O39" s="48">
        <v>0</v>
      </c>
    </row>
    <row r="40" spans="1:15" x14ac:dyDescent="0.2">
      <c r="A40" s="42" t="s">
        <v>126</v>
      </c>
      <c r="B40" s="43">
        <v>216216.21621621621</v>
      </c>
      <c r="C40" s="44"/>
      <c r="D40" s="45">
        <v>39</v>
      </c>
      <c r="E40" s="46">
        <v>0.68889999999999996</v>
      </c>
      <c r="F40" s="114">
        <v>26.867099999999997</v>
      </c>
      <c r="G40" s="46">
        <v>2.7908291371158633E-2</v>
      </c>
      <c r="H40" s="47">
        <v>251174.62234042771</v>
      </c>
      <c r="I40" s="44"/>
      <c r="J40" s="117">
        <v>0</v>
      </c>
      <c r="K40" s="46">
        <v>0</v>
      </c>
      <c r="L40" s="47">
        <v>0</v>
      </c>
      <c r="M40" s="43">
        <v>251174.62234042771</v>
      </c>
      <c r="N40" s="44"/>
      <c r="O40" s="48">
        <v>467390.83855664392</v>
      </c>
    </row>
    <row r="41" spans="1:15" x14ac:dyDescent="0.2">
      <c r="A41" s="42" t="s">
        <v>127</v>
      </c>
      <c r="B41" s="43">
        <v>216216.21621621621</v>
      </c>
      <c r="C41" s="44"/>
      <c r="D41" s="45">
        <v>34</v>
      </c>
      <c r="E41" s="46">
        <v>0.81820000000000004</v>
      </c>
      <c r="F41" s="114">
        <v>27.818800000000003</v>
      </c>
      <c r="G41" s="46">
        <v>2.8896872978326205E-2</v>
      </c>
      <c r="H41" s="47">
        <v>260071.85680493584</v>
      </c>
      <c r="I41" s="44"/>
      <c r="J41" s="117">
        <v>0</v>
      </c>
      <c r="K41" s="46">
        <v>0</v>
      </c>
      <c r="L41" s="47">
        <v>0</v>
      </c>
      <c r="M41" s="43">
        <v>260071.85680493584</v>
      </c>
      <c r="N41" s="44"/>
      <c r="O41" s="48">
        <v>476288.07302115206</v>
      </c>
    </row>
    <row r="42" spans="1:15" x14ac:dyDescent="0.2">
      <c r="A42" s="42" t="s">
        <v>128</v>
      </c>
      <c r="B42" s="43">
        <v>216216.21621621621</v>
      </c>
      <c r="C42" s="44"/>
      <c r="D42" s="45">
        <v>61</v>
      </c>
      <c r="E42" s="46">
        <v>0.78949999999999998</v>
      </c>
      <c r="F42" s="114">
        <v>48.159500000000001</v>
      </c>
      <c r="G42" s="46">
        <v>5.0025844184497563E-2</v>
      </c>
      <c r="H42" s="47">
        <v>450232.59766047809</v>
      </c>
      <c r="I42" s="44"/>
      <c r="J42" s="117">
        <v>0</v>
      </c>
      <c r="K42" s="46">
        <v>0</v>
      </c>
      <c r="L42" s="47">
        <v>0</v>
      </c>
      <c r="M42" s="43">
        <v>450232.59766047809</v>
      </c>
      <c r="N42" s="44"/>
      <c r="O42" s="48">
        <v>666448.8138766943</v>
      </c>
    </row>
    <row r="43" spans="1:15" x14ac:dyDescent="0.2">
      <c r="A43" s="42" t="s">
        <v>129</v>
      </c>
      <c r="B43" s="43">
        <v>216216.21621621621</v>
      </c>
      <c r="C43" s="44"/>
      <c r="D43" s="45">
        <v>12</v>
      </c>
      <c r="E43" s="46">
        <v>0.91669999999999996</v>
      </c>
      <c r="F43" s="114">
        <v>11.000399999999999</v>
      </c>
      <c r="G43" s="46">
        <v>1.1426702859604999E-2</v>
      </c>
      <c r="H43" s="47">
        <v>102840.32573644498</v>
      </c>
      <c r="I43" s="44"/>
      <c r="J43" s="117">
        <v>8.5899999999999976E-2</v>
      </c>
      <c r="K43" s="46">
        <v>6.6702904177667305E-2</v>
      </c>
      <c r="L43" s="47">
        <v>200108.7125330019</v>
      </c>
      <c r="M43" s="43">
        <v>302949.03826944687</v>
      </c>
      <c r="N43" s="44"/>
      <c r="O43" s="48">
        <v>519165.25448566308</v>
      </c>
    </row>
    <row r="44" spans="1:15" x14ac:dyDescent="0.2">
      <c r="A44" s="42" t="s">
        <v>130</v>
      </c>
      <c r="B44" s="43">
        <v>216216.21621621621</v>
      </c>
      <c r="C44" s="44"/>
      <c r="D44" s="45">
        <v>39</v>
      </c>
      <c r="E44" s="46">
        <v>0.82689999999999997</v>
      </c>
      <c r="F44" s="114">
        <v>32.249099999999999</v>
      </c>
      <c r="G44" s="46">
        <v>3.3498862149529796E-2</v>
      </c>
      <c r="H44" s="47">
        <v>301489.75934576814</v>
      </c>
      <c r="I44" s="44"/>
      <c r="J44" s="117">
        <v>0</v>
      </c>
      <c r="K44" s="46">
        <v>0</v>
      </c>
      <c r="L44" s="47">
        <v>0</v>
      </c>
      <c r="M44" s="43">
        <v>301489.75934576814</v>
      </c>
      <c r="N44" s="44"/>
      <c r="O44" s="48">
        <v>517705.97556198435</v>
      </c>
    </row>
    <row r="45" spans="1:15" x14ac:dyDescent="0.2">
      <c r="A45" s="42" t="s">
        <v>131</v>
      </c>
      <c r="B45" s="43">
        <v>216216.21621621621</v>
      </c>
      <c r="C45" s="44"/>
      <c r="D45" s="45">
        <v>10</v>
      </c>
      <c r="E45" s="46">
        <v>0.77780000000000005</v>
      </c>
      <c r="F45" s="114">
        <v>7.7780000000000005</v>
      </c>
      <c r="G45" s="46">
        <v>8.0794239156764935E-3</v>
      </c>
      <c r="H45" s="47">
        <v>72714.815241088436</v>
      </c>
      <c r="I45" s="44"/>
      <c r="J45" s="117">
        <v>0</v>
      </c>
      <c r="K45" s="46">
        <v>0</v>
      </c>
      <c r="L45" s="47">
        <v>0</v>
      </c>
      <c r="M45" s="43">
        <v>72714.815241088436</v>
      </c>
      <c r="N45" s="44"/>
      <c r="O45" s="48">
        <v>288931.03145730466</v>
      </c>
    </row>
    <row r="46" spans="1:15" x14ac:dyDescent="0.2">
      <c r="A46" s="42" t="s">
        <v>132</v>
      </c>
      <c r="B46" s="43">
        <v>216216.21621621621</v>
      </c>
      <c r="C46" s="44"/>
      <c r="D46" s="45">
        <v>37</v>
      </c>
      <c r="E46" s="46">
        <v>0.75609999999999999</v>
      </c>
      <c r="F46" s="114">
        <v>27.9757</v>
      </c>
      <c r="G46" s="46">
        <v>2.9059853386190646E-2</v>
      </c>
      <c r="H46" s="47">
        <v>261538.68047571581</v>
      </c>
      <c r="I46" s="44"/>
      <c r="J46" s="117">
        <v>0</v>
      </c>
      <c r="K46" s="46">
        <v>0</v>
      </c>
      <c r="L46" s="47">
        <v>0</v>
      </c>
      <c r="M46" s="43">
        <v>261538.68047571581</v>
      </c>
      <c r="N46" s="44"/>
      <c r="O46" s="48">
        <v>477754.89669193199</v>
      </c>
    </row>
    <row r="47" spans="1:15" x14ac:dyDescent="0.2">
      <c r="A47" s="42" t="s">
        <v>133</v>
      </c>
      <c r="B47" s="43">
        <v>216216.21621621621</v>
      </c>
      <c r="C47" s="44"/>
      <c r="D47" s="45">
        <v>66</v>
      </c>
      <c r="E47" s="46">
        <v>0.75</v>
      </c>
      <c r="F47" s="114">
        <v>49.5</v>
      </c>
      <c r="G47" s="46">
        <v>5.1418293112109326E-2</v>
      </c>
      <c r="H47" s="47">
        <v>462764.63800898392</v>
      </c>
      <c r="I47" s="44"/>
      <c r="J47" s="117">
        <v>0</v>
      </c>
      <c r="K47" s="46">
        <v>0</v>
      </c>
      <c r="L47" s="47">
        <v>0</v>
      </c>
      <c r="M47" s="43">
        <v>462764.63800898392</v>
      </c>
      <c r="N47" s="44"/>
      <c r="O47" s="48">
        <v>678980.85422520014</v>
      </c>
    </row>
    <row r="48" spans="1:15" x14ac:dyDescent="0.2">
      <c r="A48" s="42" t="s">
        <v>134</v>
      </c>
      <c r="B48" s="43">
        <v>216216.21621621621</v>
      </c>
      <c r="C48" s="44"/>
      <c r="D48" s="45">
        <v>20</v>
      </c>
      <c r="E48" s="46">
        <v>0</v>
      </c>
      <c r="F48" s="114">
        <v>0</v>
      </c>
      <c r="G48" s="46">
        <v>0</v>
      </c>
      <c r="H48" s="47">
        <v>0</v>
      </c>
      <c r="I48" s="44"/>
      <c r="J48" s="117">
        <v>0</v>
      </c>
      <c r="K48" s="46">
        <v>0</v>
      </c>
      <c r="L48" s="47">
        <v>0</v>
      </c>
      <c r="M48" s="43">
        <v>0</v>
      </c>
      <c r="N48" s="44"/>
      <c r="O48" s="48">
        <v>216216.21621621621</v>
      </c>
    </row>
    <row r="49" spans="1:15" x14ac:dyDescent="0.2">
      <c r="A49" s="42" t="s">
        <v>151</v>
      </c>
      <c r="B49" s="43">
        <v>216216.21621621621</v>
      </c>
      <c r="C49" s="44"/>
      <c r="D49" s="45">
        <v>41</v>
      </c>
      <c r="E49" s="46">
        <v>0.94869999999999999</v>
      </c>
      <c r="F49" s="114">
        <v>38.896700000000003</v>
      </c>
      <c r="G49" s="46">
        <v>4.0404079226137035E-2</v>
      </c>
      <c r="H49" s="47">
        <v>363636.71303523332</v>
      </c>
      <c r="I49" s="44"/>
      <c r="J49" s="117">
        <v>0.1179</v>
      </c>
      <c r="K49" s="46">
        <v>9.1551483149557369E-2</v>
      </c>
      <c r="L49" s="47">
        <v>274654.44944867212</v>
      </c>
      <c r="M49" s="43">
        <v>638291.16248390544</v>
      </c>
      <c r="N49" s="44"/>
      <c r="O49" s="48">
        <v>854507.37870012166</v>
      </c>
    </row>
    <row r="50" spans="1:15" x14ac:dyDescent="0.2">
      <c r="A50" s="42" t="s">
        <v>136</v>
      </c>
      <c r="B50" s="43">
        <v>216216.21621621621</v>
      </c>
      <c r="C50" s="44"/>
      <c r="D50" s="45">
        <v>73</v>
      </c>
      <c r="E50" s="46">
        <v>0.64300000000000002</v>
      </c>
      <c r="F50" s="114">
        <v>46.939</v>
      </c>
      <c r="G50" s="46">
        <v>4.8758045664430302E-2</v>
      </c>
      <c r="H50" s="47">
        <v>438822.41097987274</v>
      </c>
      <c r="I50" s="44"/>
      <c r="J50" s="117">
        <v>0</v>
      </c>
      <c r="K50" s="46">
        <v>0</v>
      </c>
      <c r="L50" s="47">
        <v>0</v>
      </c>
      <c r="M50" s="43">
        <v>438822.41097987274</v>
      </c>
      <c r="N50" s="44"/>
      <c r="O50" s="48">
        <v>655038.6271960889</v>
      </c>
    </row>
    <row r="51" spans="1:15" x14ac:dyDescent="0.2">
      <c r="A51" s="42" t="s">
        <v>137</v>
      </c>
      <c r="B51" s="43">
        <v>0</v>
      </c>
      <c r="C51" s="44"/>
      <c r="D51" s="45"/>
      <c r="E51" s="46"/>
      <c r="F51" s="114">
        <v>0</v>
      </c>
      <c r="G51" s="46">
        <v>0</v>
      </c>
      <c r="H51" s="47">
        <v>0</v>
      </c>
      <c r="I51" s="44"/>
      <c r="J51" s="117">
        <v>0</v>
      </c>
      <c r="K51" s="46">
        <v>0</v>
      </c>
      <c r="L51" s="47">
        <v>0</v>
      </c>
      <c r="M51" s="43">
        <v>0</v>
      </c>
      <c r="N51" s="44"/>
      <c r="O51" s="48">
        <v>0</v>
      </c>
    </row>
    <row r="52" spans="1:15" x14ac:dyDescent="0.2">
      <c r="A52" s="42" t="s">
        <v>138</v>
      </c>
      <c r="B52" s="43">
        <v>216216.21621621621</v>
      </c>
      <c r="C52" s="44"/>
      <c r="D52" s="45">
        <v>14</v>
      </c>
      <c r="E52" s="46">
        <v>0.78259999999999996</v>
      </c>
      <c r="F52" s="114">
        <v>10.956399999999999</v>
      </c>
      <c r="G52" s="46">
        <v>1.1380997710172012E-2</v>
      </c>
      <c r="H52" s="47">
        <v>102428.97939154811</v>
      </c>
      <c r="I52" s="44"/>
      <c r="J52" s="117">
        <v>0</v>
      </c>
      <c r="K52" s="46">
        <v>0</v>
      </c>
      <c r="L52" s="47">
        <v>0</v>
      </c>
      <c r="M52" s="43">
        <v>102428.97939154811</v>
      </c>
      <c r="N52" s="44"/>
      <c r="O52" s="48">
        <v>318645.1956077643</v>
      </c>
    </row>
    <row r="53" spans="1:15" x14ac:dyDescent="0.2">
      <c r="A53" s="42" t="s">
        <v>139</v>
      </c>
      <c r="B53" s="43">
        <v>216216.21621621621</v>
      </c>
      <c r="C53" s="44"/>
      <c r="D53" s="45">
        <v>41</v>
      </c>
      <c r="E53" s="46">
        <v>0.95920000000000005</v>
      </c>
      <c r="F53" s="114">
        <v>39.327200000000005</v>
      </c>
      <c r="G53" s="46">
        <v>4.0851262563202956E-2</v>
      </c>
      <c r="H53" s="47">
        <v>367661.36306882661</v>
      </c>
      <c r="I53" s="44"/>
      <c r="J53" s="117">
        <v>0.12840000000000007</v>
      </c>
      <c r="K53" s="46">
        <v>9.9704923124708841E-2</v>
      </c>
      <c r="L53" s="47">
        <v>299114.76937412651</v>
      </c>
      <c r="M53" s="43">
        <v>666776.13244295307</v>
      </c>
      <c r="N53" s="44"/>
      <c r="O53" s="48">
        <v>882992.34865916928</v>
      </c>
    </row>
    <row r="54" spans="1:15" x14ac:dyDescent="0.2">
      <c r="A54" s="42" t="s">
        <v>140</v>
      </c>
      <c r="B54" s="43">
        <v>216216.21621621621</v>
      </c>
      <c r="C54" s="44"/>
      <c r="D54" s="45">
        <v>16</v>
      </c>
      <c r="E54" s="46">
        <v>1</v>
      </c>
      <c r="F54" s="114">
        <v>16</v>
      </c>
      <c r="G54" s="46">
        <v>1.6620054339267661E-2</v>
      </c>
      <c r="H54" s="47">
        <v>149580.48905340896</v>
      </c>
      <c r="I54" s="44"/>
      <c r="J54" s="117">
        <v>0.16920000000000002</v>
      </c>
      <c r="K54" s="46">
        <v>0.13138686131386859</v>
      </c>
      <c r="L54" s="47">
        <v>394160.58394160576</v>
      </c>
      <c r="M54" s="43">
        <v>543741.07299501472</v>
      </c>
      <c r="N54" s="44"/>
      <c r="O54" s="48">
        <v>759957.28921123093</v>
      </c>
    </row>
    <row r="55" spans="1:15" x14ac:dyDescent="0.2">
      <c r="A55" s="42" t="s">
        <v>141</v>
      </c>
      <c r="B55" s="43">
        <v>216216.21621621621</v>
      </c>
      <c r="C55" s="44"/>
      <c r="D55" s="45">
        <v>37</v>
      </c>
      <c r="E55" s="46">
        <v>0.9556</v>
      </c>
      <c r="F55" s="114">
        <v>35.357199999999999</v>
      </c>
      <c r="G55" s="46">
        <v>3.6727411580272158E-2</v>
      </c>
      <c r="H55" s="47">
        <v>330546.70422244945</v>
      </c>
      <c r="I55" s="44"/>
      <c r="J55" s="117">
        <v>0.12480000000000002</v>
      </c>
      <c r="K55" s="46">
        <v>9.6909457990371178E-2</v>
      </c>
      <c r="L55" s="47">
        <v>290728.37397111353</v>
      </c>
      <c r="M55" s="43">
        <v>621275.07819356304</v>
      </c>
      <c r="N55" s="44"/>
      <c r="O55" s="48">
        <v>837491.29440977925</v>
      </c>
    </row>
    <row r="56" spans="1:15" x14ac:dyDescent="0.2">
      <c r="A56" s="49" t="s">
        <v>142</v>
      </c>
      <c r="B56" s="50">
        <v>216216.21621621621</v>
      </c>
      <c r="C56" s="51"/>
      <c r="D56" s="52">
        <v>14</v>
      </c>
      <c r="E56" s="53">
        <v>0.8</v>
      </c>
      <c r="F56" s="115">
        <v>11.200000000000001</v>
      </c>
      <c r="G56" s="53">
        <v>1.1634038037487365E-2</v>
      </c>
      <c r="H56" s="54">
        <v>104706.34233738629</v>
      </c>
      <c r="I56" s="51"/>
      <c r="J56" s="118">
        <v>0</v>
      </c>
      <c r="K56" s="53">
        <v>0</v>
      </c>
      <c r="L56" s="54">
        <v>0</v>
      </c>
      <c r="M56" s="50">
        <v>104706.34233738629</v>
      </c>
      <c r="N56" s="51"/>
      <c r="O56" s="55">
        <v>320922.55855360249</v>
      </c>
    </row>
    <row r="57" spans="1:15" ht="20.25" customHeight="1" thickBot="1" x14ac:dyDescent="0.25">
      <c r="A57" s="10" t="s">
        <v>84</v>
      </c>
      <c r="B57" s="11">
        <v>7999999.9999999953</v>
      </c>
      <c r="C57" s="13"/>
      <c r="D57" s="120">
        <v>1246</v>
      </c>
      <c r="E57" s="17"/>
      <c r="F57" s="119">
        <v>962.69240000000002</v>
      </c>
      <c r="G57" s="18">
        <v>1</v>
      </c>
      <c r="H57" s="19">
        <v>9000000.0000000019</v>
      </c>
      <c r="I57" s="13"/>
      <c r="J57" s="16">
        <v>1.2878000000000003</v>
      </c>
      <c r="K57" s="18">
        <v>1</v>
      </c>
      <c r="L57" s="61">
        <v>2999999.9999999995</v>
      </c>
      <c r="M57" s="11">
        <v>12000000.000000002</v>
      </c>
      <c r="N57" s="13"/>
      <c r="O57" s="20">
        <v>19999999.999999996</v>
      </c>
    </row>
    <row r="58" spans="1:15" ht="17" x14ac:dyDescent="0.2">
      <c r="A58" t="s">
        <v>144</v>
      </c>
    </row>
    <row r="59" spans="1:15" ht="17" x14ac:dyDescent="0.2">
      <c r="A59" t="s">
        <v>145</v>
      </c>
    </row>
  </sheetData>
  <mergeCells count="5">
    <mergeCell ref="A4:O4"/>
    <mergeCell ref="A5:O5"/>
    <mergeCell ref="D6:M6"/>
    <mergeCell ref="D7:H7"/>
    <mergeCell ref="J7:L7"/>
  </mergeCells>
  <printOptions horizontalCentered="1" verticalCentered="1"/>
  <pageMargins left="0.25" right="0.25" top="0.5" bottom="0.5" header="0.3" footer="0.3"/>
  <pageSetup paperSize="5"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51"/>
  <sheetViews>
    <sheetView workbookViewId="0">
      <selection activeCell="U2" sqref="B2:U51"/>
    </sheetView>
  </sheetViews>
  <sheetFormatPr baseColWidth="10" defaultColWidth="8.83203125" defaultRowHeight="15" x14ac:dyDescent="0.2"/>
  <cols>
    <col min="1" max="1" width="2.5" customWidth="1"/>
    <col min="2" max="2" width="16.33203125" customWidth="1"/>
    <col min="3" max="4" width="9.1640625" customWidth="1"/>
    <col min="5" max="5" width="1.83203125" customWidth="1"/>
    <col min="6" max="6" width="3" bestFit="1" customWidth="1"/>
    <col min="7" max="7" width="41" bestFit="1" customWidth="1"/>
    <col min="8" max="10" width="9.1640625" customWidth="1"/>
    <col min="11" max="11" width="1.83203125" customWidth="1"/>
    <col min="12" max="12" width="3" bestFit="1" customWidth="1"/>
    <col min="13" max="13" width="58.33203125" bestFit="1" customWidth="1"/>
    <col min="14" max="14" width="9.1640625" customWidth="1"/>
    <col min="15" max="15" width="1.83203125" customWidth="1"/>
    <col min="16" max="16" width="3" bestFit="1" customWidth="1"/>
    <col min="17" max="17" width="43.1640625" bestFit="1" customWidth="1"/>
  </cols>
  <sheetData>
    <row r="2" spans="2:21" x14ac:dyDescent="0.2">
      <c r="B2" s="187" t="s">
        <v>152</v>
      </c>
      <c r="C2" s="187"/>
      <c r="D2" s="187"/>
      <c r="E2" s="187"/>
      <c r="F2" s="187"/>
      <c r="G2" s="187"/>
    </row>
    <row r="3" spans="2:21" ht="16" thickBot="1" x14ac:dyDescent="0.25">
      <c r="H3" t="s">
        <v>153</v>
      </c>
      <c r="I3" t="s">
        <v>153</v>
      </c>
      <c r="N3" t="s">
        <v>154</v>
      </c>
      <c r="R3" t="s">
        <v>153</v>
      </c>
      <c r="S3" t="s">
        <v>153</v>
      </c>
      <c r="T3" t="s">
        <v>153</v>
      </c>
      <c r="U3" t="s">
        <v>154</v>
      </c>
    </row>
    <row r="4" spans="2:21" s="3" customFormat="1" ht="15.75" customHeight="1" thickBot="1" x14ac:dyDescent="0.25">
      <c r="B4" s="188" t="s">
        <v>155</v>
      </c>
      <c r="C4" s="189"/>
      <c r="D4" s="190"/>
      <c r="G4" s="85" t="s">
        <v>156</v>
      </c>
      <c r="H4" s="86" t="s">
        <v>157</v>
      </c>
      <c r="I4" s="87" t="s">
        <v>158</v>
      </c>
      <c r="M4" s="88" t="s">
        <v>159</v>
      </c>
      <c r="N4" s="87" t="s">
        <v>160</v>
      </c>
      <c r="Q4" s="89" t="s">
        <v>161</v>
      </c>
      <c r="R4" s="86" t="s">
        <v>157</v>
      </c>
      <c r="S4" s="86" t="s">
        <v>158</v>
      </c>
      <c r="T4" s="86" t="s">
        <v>162</v>
      </c>
      <c r="U4" s="87" t="s">
        <v>160</v>
      </c>
    </row>
    <row r="5" spans="2:21" x14ac:dyDescent="0.2">
      <c r="B5" s="191"/>
      <c r="C5" s="192"/>
      <c r="D5" s="193"/>
      <c r="E5" s="28"/>
      <c r="F5">
        <v>1</v>
      </c>
      <c r="G5" s="90" t="s">
        <v>163</v>
      </c>
      <c r="H5" s="91"/>
      <c r="I5" s="92" t="s">
        <v>164</v>
      </c>
      <c r="J5" s="28"/>
      <c r="K5" s="28"/>
      <c r="L5">
        <v>1</v>
      </c>
      <c r="M5" s="90" t="s">
        <v>96</v>
      </c>
      <c r="N5" s="92"/>
      <c r="P5">
        <v>1</v>
      </c>
      <c r="Q5" s="93" t="s">
        <v>165</v>
      </c>
      <c r="R5" s="91" t="s">
        <v>164</v>
      </c>
      <c r="S5" s="91"/>
      <c r="T5" s="91"/>
      <c r="U5" s="92"/>
    </row>
    <row r="6" spans="2:21" x14ac:dyDescent="0.2">
      <c r="B6" s="191"/>
      <c r="C6" s="192"/>
      <c r="D6" s="193"/>
      <c r="E6" s="28"/>
      <c r="F6">
        <f>F5+1</f>
        <v>2</v>
      </c>
      <c r="G6" s="94" t="s">
        <v>166</v>
      </c>
      <c r="H6" s="95" t="s">
        <v>164</v>
      </c>
      <c r="I6" s="96" t="s">
        <v>164</v>
      </c>
      <c r="J6" s="28"/>
      <c r="K6" s="28"/>
      <c r="L6">
        <f>L5+1</f>
        <v>2</v>
      </c>
      <c r="M6" s="94" t="s">
        <v>97</v>
      </c>
      <c r="N6" s="96" t="s">
        <v>167</v>
      </c>
      <c r="P6">
        <f>P5+1</f>
        <v>2</v>
      </c>
      <c r="Q6" s="97" t="s">
        <v>168</v>
      </c>
      <c r="R6" s="95" t="s">
        <v>164</v>
      </c>
      <c r="S6" s="95"/>
      <c r="T6" s="95"/>
      <c r="U6" s="96"/>
    </row>
    <row r="7" spans="2:21" x14ac:dyDescent="0.2">
      <c r="B7" s="191"/>
      <c r="C7" s="192"/>
      <c r="D7" s="193"/>
      <c r="E7" s="28"/>
      <c r="F7">
        <f t="shared" ref="F7:F16" si="0">F6+1</f>
        <v>3</v>
      </c>
      <c r="G7" s="94" t="s">
        <v>169</v>
      </c>
      <c r="H7" s="95" t="s">
        <v>164</v>
      </c>
      <c r="I7" s="96"/>
      <c r="J7" s="28"/>
      <c r="K7" s="28"/>
      <c r="L7">
        <f t="shared" ref="L7:L51" si="1">L6+1</f>
        <v>3</v>
      </c>
      <c r="M7" s="94" t="s">
        <v>98</v>
      </c>
      <c r="N7" s="96" t="s">
        <v>164</v>
      </c>
      <c r="P7">
        <f t="shared" ref="P7:P38" si="2">P6+1</f>
        <v>3</v>
      </c>
      <c r="Q7" s="97" t="s">
        <v>170</v>
      </c>
      <c r="R7" s="95"/>
      <c r="S7" s="95"/>
      <c r="T7" s="95"/>
      <c r="U7" s="96"/>
    </row>
    <row r="8" spans="2:21" x14ac:dyDescent="0.2">
      <c r="B8" s="191"/>
      <c r="C8" s="192"/>
      <c r="D8" s="193"/>
      <c r="E8" s="28"/>
      <c r="F8">
        <f t="shared" si="0"/>
        <v>4</v>
      </c>
      <c r="G8" s="94" t="s">
        <v>171</v>
      </c>
      <c r="H8" s="95"/>
      <c r="I8" s="96" t="s">
        <v>164</v>
      </c>
      <c r="J8" s="28"/>
      <c r="K8" s="28"/>
      <c r="L8">
        <f t="shared" si="1"/>
        <v>4</v>
      </c>
      <c r="M8" s="94" t="s">
        <v>99</v>
      </c>
      <c r="N8" s="96"/>
      <c r="P8">
        <f t="shared" si="2"/>
        <v>4</v>
      </c>
      <c r="Q8" s="97" t="s">
        <v>172</v>
      </c>
      <c r="R8" s="95" t="s">
        <v>164</v>
      </c>
      <c r="S8" s="95"/>
      <c r="T8" s="95"/>
      <c r="U8" s="96"/>
    </row>
    <row r="9" spans="2:21" x14ac:dyDescent="0.2">
      <c r="B9" s="191"/>
      <c r="C9" s="192"/>
      <c r="D9" s="193"/>
      <c r="E9" s="28"/>
      <c r="F9">
        <f t="shared" si="0"/>
        <v>5</v>
      </c>
      <c r="G9" s="94" t="s">
        <v>173</v>
      </c>
      <c r="H9" s="95"/>
      <c r="I9" s="96"/>
      <c r="J9" s="28"/>
      <c r="K9" s="28"/>
      <c r="L9">
        <f t="shared" si="1"/>
        <v>5</v>
      </c>
      <c r="M9" s="94" t="s">
        <v>100</v>
      </c>
      <c r="N9" s="96" t="s">
        <v>164</v>
      </c>
      <c r="P9">
        <f t="shared" si="2"/>
        <v>5</v>
      </c>
      <c r="Q9" s="97" t="s">
        <v>174</v>
      </c>
      <c r="R9" s="95"/>
      <c r="S9" s="95"/>
      <c r="T9" s="95"/>
      <c r="U9" s="96"/>
    </row>
    <row r="10" spans="2:21" x14ac:dyDescent="0.2">
      <c r="B10" s="191"/>
      <c r="C10" s="192"/>
      <c r="D10" s="193"/>
      <c r="E10" s="28"/>
      <c r="F10">
        <f t="shared" si="0"/>
        <v>6</v>
      </c>
      <c r="G10" s="94" t="s">
        <v>175</v>
      </c>
      <c r="H10" s="95"/>
      <c r="I10" s="96" t="s">
        <v>164</v>
      </c>
      <c r="J10" s="28"/>
      <c r="K10" s="28"/>
      <c r="L10">
        <f t="shared" si="1"/>
        <v>6</v>
      </c>
      <c r="M10" s="94" t="s">
        <v>101</v>
      </c>
      <c r="N10" s="96" t="s">
        <v>164</v>
      </c>
      <c r="P10">
        <f t="shared" si="2"/>
        <v>6</v>
      </c>
      <c r="Q10" s="97" t="s">
        <v>176</v>
      </c>
      <c r="R10" s="95"/>
      <c r="S10" s="95" t="s">
        <v>164</v>
      </c>
      <c r="T10" s="95"/>
      <c r="U10" s="96"/>
    </row>
    <row r="11" spans="2:21" x14ac:dyDescent="0.2">
      <c r="B11" s="191"/>
      <c r="C11" s="192"/>
      <c r="D11" s="193"/>
      <c r="E11" s="28"/>
      <c r="F11">
        <f t="shared" si="0"/>
        <v>7</v>
      </c>
      <c r="G11" s="94" t="s">
        <v>177</v>
      </c>
      <c r="H11" s="95"/>
      <c r="I11" s="96"/>
      <c r="J11" s="28"/>
      <c r="K11" s="28"/>
      <c r="L11">
        <f t="shared" si="1"/>
        <v>7</v>
      </c>
      <c r="M11" s="94" t="s">
        <v>102</v>
      </c>
      <c r="N11" s="96"/>
      <c r="P11">
        <f t="shared" si="2"/>
        <v>7</v>
      </c>
      <c r="Q11" s="97" t="s">
        <v>178</v>
      </c>
      <c r="R11" s="95"/>
      <c r="S11" s="95"/>
      <c r="T11" s="95"/>
      <c r="U11" s="96"/>
    </row>
    <row r="12" spans="2:21" x14ac:dyDescent="0.2">
      <c r="B12" s="191"/>
      <c r="C12" s="192"/>
      <c r="D12" s="193"/>
      <c r="E12" s="28"/>
      <c r="F12">
        <f t="shared" si="0"/>
        <v>8</v>
      </c>
      <c r="G12" s="94" t="s">
        <v>179</v>
      </c>
      <c r="H12" s="95"/>
      <c r="I12" s="96" t="s">
        <v>164</v>
      </c>
      <c r="J12" s="28"/>
      <c r="K12" s="28"/>
      <c r="L12">
        <f t="shared" si="1"/>
        <v>8</v>
      </c>
      <c r="M12" s="94" t="s">
        <v>103</v>
      </c>
      <c r="N12" s="96" t="s">
        <v>164</v>
      </c>
      <c r="P12">
        <f t="shared" si="2"/>
        <v>8</v>
      </c>
      <c r="Q12" s="97" t="s">
        <v>180</v>
      </c>
      <c r="R12" s="95"/>
      <c r="S12" s="95"/>
      <c r="T12" s="95"/>
      <c r="U12" s="96"/>
    </row>
    <row r="13" spans="2:21" x14ac:dyDescent="0.2">
      <c r="B13" s="191"/>
      <c r="C13" s="192"/>
      <c r="D13" s="193"/>
      <c r="E13" s="28"/>
      <c r="F13">
        <f t="shared" si="0"/>
        <v>9</v>
      </c>
      <c r="G13" s="94" t="s">
        <v>181</v>
      </c>
      <c r="H13" s="95"/>
      <c r="I13" s="96" t="s">
        <v>164</v>
      </c>
      <c r="J13" s="28"/>
      <c r="K13" s="28"/>
      <c r="L13">
        <f t="shared" si="1"/>
        <v>9</v>
      </c>
      <c r="M13" s="94" t="s">
        <v>104</v>
      </c>
      <c r="N13" s="96" t="s">
        <v>164</v>
      </c>
      <c r="P13">
        <f t="shared" si="2"/>
        <v>9</v>
      </c>
      <c r="Q13" s="97" t="s">
        <v>182</v>
      </c>
      <c r="R13" s="95"/>
      <c r="S13" s="95"/>
      <c r="T13" s="95"/>
      <c r="U13" s="96"/>
    </row>
    <row r="14" spans="2:21" x14ac:dyDescent="0.2">
      <c r="B14" s="191"/>
      <c r="C14" s="192"/>
      <c r="D14" s="193"/>
      <c r="E14" s="28"/>
      <c r="F14">
        <f t="shared" si="0"/>
        <v>10</v>
      </c>
      <c r="G14" s="94" t="s">
        <v>183</v>
      </c>
      <c r="H14" s="95"/>
      <c r="I14" s="96" t="s">
        <v>164</v>
      </c>
      <c r="J14" s="28"/>
      <c r="K14" s="28"/>
      <c r="L14">
        <f t="shared" si="1"/>
        <v>10</v>
      </c>
      <c r="M14" s="94" t="s">
        <v>105</v>
      </c>
      <c r="N14" s="96"/>
      <c r="P14">
        <f t="shared" si="2"/>
        <v>10</v>
      </c>
      <c r="Q14" s="97" t="s">
        <v>184</v>
      </c>
      <c r="R14" s="95"/>
      <c r="S14" s="95"/>
      <c r="T14" s="95"/>
      <c r="U14" s="96"/>
    </row>
    <row r="15" spans="2:21" x14ac:dyDescent="0.2">
      <c r="B15" s="191"/>
      <c r="C15" s="192"/>
      <c r="D15" s="193"/>
      <c r="E15" s="28"/>
      <c r="F15">
        <f t="shared" si="0"/>
        <v>11</v>
      </c>
      <c r="G15" s="94" t="s">
        <v>185</v>
      </c>
      <c r="H15" s="95" t="s">
        <v>164</v>
      </c>
      <c r="I15" s="96"/>
      <c r="J15" s="28"/>
      <c r="K15" s="28"/>
      <c r="L15">
        <f t="shared" si="1"/>
        <v>11</v>
      </c>
      <c r="M15" s="94" t="s">
        <v>106</v>
      </c>
      <c r="N15" s="96" t="s">
        <v>164</v>
      </c>
      <c r="P15">
        <f t="shared" si="2"/>
        <v>11</v>
      </c>
      <c r="Q15" s="97" t="s">
        <v>186</v>
      </c>
      <c r="R15" s="95"/>
      <c r="S15" s="95"/>
      <c r="T15" s="95"/>
      <c r="U15" s="96"/>
    </row>
    <row r="16" spans="2:21" ht="16" thickBot="1" x14ac:dyDescent="0.25">
      <c r="B16" s="191"/>
      <c r="C16" s="192"/>
      <c r="D16" s="193"/>
      <c r="E16" s="28"/>
      <c r="F16">
        <f t="shared" si="0"/>
        <v>12</v>
      </c>
      <c r="G16" s="98" t="s">
        <v>187</v>
      </c>
      <c r="H16" s="99" t="s">
        <v>164</v>
      </c>
      <c r="I16" s="100"/>
      <c r="J16" s="28"/>
      <c r="K16" s="28"/>
      <c r="L16">
        <f t="shared" si="1"/>
        <v>12</v>
      </c>
      <c r="M16" s="94" t="s">
        <v>107</v>
      </c>
      <c r="N16" s="96" t="s">
        <v>164</v>
      </c>
      <c r="P16">
        <f t="shared" si="2"/>
        <v>12</v>
      </c>
      <c r="Q16" s="97" t="s">
        <v>188</v>
      </c>
      <c r="R16" s="95" t="s">
        <v>164</v>
      </c>
      <c r="S16" s="95"/>
      <c r="T16" s="95"/>
      <c r="U16" s="96"/>
    </row>
    <row r="17" spans="2:21" x14ac:dyDescent="0.2">
      <c r="B17" s="191"/>
      <c r="C17" s="192"/>
      <c r="D17" s="193"/>
      <c r="E17" s="28"/>
      <c r="G17" s="101"/>
      <c r="H17" s="28"/>
      <c r="I17" s="28"/>
      <c r="J17" s="28"/>
      <c r="K17" s="28"/>
      <c r="L17">
        <f t="shared" si="1"/>
        <v>13</v>
      </c>
      <c r="M17" s="94" t="s">
        <v>108</v>
      </c>
      <c r="N17" s="96"/>
      <c r="P17">
        <f t="shared" si="2"/>
        <v>13</v>
      </c>
      <c r="Q17" s="97" t="s">
        <v>189</v>
      </c>
      <c r="R17" s="95"/>
      <c r="S17" s="95"/>
      <c r="T17" s="95"/>
      <c r="U17" s="96"/>
    </row>
    <row r="18" spans="2:21" ht="16" thickBot="1" x14ac:dyDescent="0.25">
      <c r="B18" s="191"/>
      <c r="C18" s="192"/>
      <c r="D18" s="193"/>
      <c r="E18" s="28"/>
      <c r="H18" t="s">
        <v>153</v>
      </c>
      <c r="I18" t="s">
        <v>153</v>
      </c>
      <c r="J18" t="s">
        <v>154</v>
      </c>
      <c r="K18" s="28"/>
      <c r="L18">
        <f t="shared" si="1"/>
        <v>14</v>
      </c>
      <c r="M18" s="94" t="s">
        <v>109</v>
      </c>
      <c r="N18" s="96"/>
      <c r="P18">
        <f>P17+1</f>
        <v>14</v>
      </c>
      <c r="Q18" s="97" t="s">
        <v>190</v>
      </c>
      <c r="R18" s="95"/>
      <c r="S18" s="95"/>
      <c r="T18" s="95"/>
      <c r="U18" s="96"/>
    </row>
    <row r="19" spans="2:21" ht="15" customHeight="1" thickBot="1" x14ac:dyDescent="0.25">
      <c r="B19" s="191"/>
      <c r="C19" s="192"/>
      <c r="D19" s="193"/>
      <c r="E19" s="28"/>
      <c r="F19" s="3"/>
      <c r="G19" s="102" t="s">
        <v>191</v>
      </c>
      <c r="H19" s="86" t="s">
        <v>158</v>
      </c>
      <c r="I19" s="86" t="s">
        <v>162</v>
      </c>
      <c r="J19" s="87" t="s">
        <v>160</v>
      </c>
      <c r="K19" s="28"/>
      <c r="L19">
        <f t="shared" si="1"/>
        <v>15</v>
      </c>
      <c r="M19" s="94" t="s">
        <v>110</v>
      </c>
      <c r="N19" s="96"/>
      <c r="P19">
        <f t="shared" si="2"/>
        <v>15</v>
      </c>
      <c r="Q19" s="97" t="s">
        <v>192</v>
      </c>
      <c r="R19" s="95" t="s">
        <v>164</v>
      </c>
      <c r="S19" s="95"/>
      <c r="T19" s="95"/>
      <c r="U19" s="96"/>
    </row>
    <row r="20" spans="2:21" x14ac:dyDescent="0.2">
      <c r="B20" s="191"/>
      <c r="C20" s="192"/>
      <c r="D20" s="193"/>
      <c r="E20" s="28"/>
      <c r="F20">
        <v>1</v>
      </c>
      <c r="G20" s="90" t="s">
        <v>56</v>
      </c>
      <c r="H20" s="91" t="s">
        <v>164</v>
      </c>
      <c r="I20" s="91" t="s">
        <v>164</v>
      </c>
      <c r="J20" s="92" t="s">
        <v>164</v>
      </c>
      <c r="K20" s="28"/>
      <c r="L20">
        <f t="shared" si="1"/>
        <v>16</v>
      </c>
      <c r="M20" s="94" t="s">
        <v>111</v>
      </c>
      <c r="N20" s="96"/>
      <c r="P20">
        <f t="shared" si="2"/>
        <v>16</v>
      </c>
      <c r="Q20" s="97" t="s">
        <v>193</v>
      </c>
      <c r="R20" s="95" t="s">
        <v>164</v>
      </c>
      <c r="S20" s="95"/>
      <c r="T20" s="95"/>
      <c r="U20" s="96" t="s">
        <v>164</v>
      </c>
    </row>
    <row r="21" spans="2:21" x14ac:dyDescent="0.2">
      <c r="B21" s="191"/>
      <c r="C21" s="192"/>
      <c r="D21" s="193"/>
      <c r="E21" s="28"/>
      <c r="F21">
        <f>F20+1</f>
        <v>2</v>
      </c>
      <c r="G21" s="94" t="s">
        <v>57</v>
      </c>
      <c r="H21" s="95" t="s">
        <v>164</v>
      </c>
      <c r="I21" s="95" t="s">
        <v>164</v>
      </c>
      <c r="J21" s="96"/>
      <c r="K21" s="28"/>
      <c r="L21">
        <f t="shared" si="1"/>
        <v>17</v>
      </c>
      <c r="M21" s="94" t="s">
        <v>112</v>
      </c>
      <c r="N21" s="96" t="s">
        <v>164</v>
      </c>
      <c r="P21">
        <f t="shared" si="2"/>
        <v>17</v>
      </c>
      <c r="Q21" s="97" t="s">
        <v>194</v>
      </c>
      <c r="R21" s="95"/>
      <c r="S21" s="95" t="s">
        <v>164</v>
      </c>
      <c r="T21" s="95"/>
      <c r="U21" s="96"/>
    </row>
    <row r="22" spans="2:21" x14ac:dyDescent="0.2">
      <c r="B22" s="191"/>
      <c r="C22" s="192"/>
      <c r="D22" s="193"/>
      <c r="E22" s="28"/>
      <c r="F22">
        <f t="shared" ref="F22:F47" si="3">F21+1</f>
        <v>3</v>
      </c>
      <c r="G22" s="94" t="s">
        <v>58</v>
      </c>
      <c r="H22" s="95" t="s">
        <v>164</v>
      </c>
      <c r="I22" s="95" t="s">
        <v>195</v>
      </c>
      <c r="J22" s="96"/>
      <c r="K22" s="28"/>
      <c r="L22">
        <f t="shared" si="1"/>
        <v>18</v>
      </c>
      <c r="M22" s="94" t="s">
        <v>113</v>
      </c>
      <c r="N22" s="96" t="s">
        <v>164</v>
      </c>
      <c r="P22">
        <f t="shared" si="2"/>
        <v>18</v>
      </c>
      <c r="Q22" s="97" t="s">
        <v>196</v>
      </c>
      <c r="R22" s="95">
        <v>13</v>
      </c>
      <c r="S22" s="95"/>
      <c r="T22" s="95">
        <v>14</v>
      </c>
      <c r="U22" s="96"/>
    </row>
    <row r="23" spans="2:21" x14ac:dyDescent="0.2">
      <c r="B23" s="191"/>
      <c r="C23" s="192"/>
      <c r="D23" s="193"/>
      <c r="E23" s="28"/>
      <c r="F23">
        <f t="shared" si="3"/>
        <v>4</v>
      </c>
      <c r="G23" s="94" t="s">
        <v>59</v>
      </c>
      <c r="H23" s="95" t="s">
        <v>164</v>
      </c>
      <c r="I23" s="95" t="s">
        <v>164</v>
      </c>
      <c r="J23" s="96" t="s">
        <v>164</v>
      </c>
      <c r="K23" s="28"/>
      <c r="L23">
        <f t="shared" si="1"/>
        <v>19</v>
      </c>
      <c r="M23" s="94" t="s">
        <v>114</v>
      </c>
      <c r="N23" s="96" t="s">
        <v>164</v>
      </c>
      <c r="P23">
        <f t="shared" si="2"/>
        <v>19</v>
      </c>
      <c r="Q23" s="97" t="s">
        <v>197</v>
      </c>
      <c r="R23" s="95"/>
      <c r="S23" s="95"/>
      <c r="T23" s="95"/>
      <c r="U23" s="96"/>
    </row>
    <row r="24" spans="2:21" x14ac:dyDescent="0.2">
      <c r="B24" s="191"/>
      <c r="C24" s="192"/>
      <c r="D24" s="193"/>
      <c r="E24" s="28"/>
      <c r="F24">
        <f t="shared" si="3"/>
        <v>5</v>
      </c>
      <c r="G24" s="94" t="s">
        <v>60</v>
      </c>
      <c r="H24" s="95" t="s">
        <v>164</v>
      </c>
      <c r="I24" s="95" t="s">
        <v>164</v>
      </c>
      <c r="J24" s="96" t="s">
        <v>164</v>
      </c>
      <c r="K24" s="28"/>
      <c r="L24">
        <f t="shared" si="1"/>
        <v>20</v>
      </c>
      <c r="M24" s="94" t="s">
        <v>115</v>
      </c>
      <c r="N24" s="96" t="s">
        <v>164</v>
      </c>
      <c r="P24">
        <f t="shared" si="2"/>
        <v>20</v>
      </c>
      <c r="Q24" s="97" t="s">
        <v>198</v>
      </c>
      <c r="R24" s="95"/>
      <c r="S24" s="95"/>
      <c r="T24" s="95"/>
      <c r="U24" s="96"/>
    </row>
    <row r="25" spans="2:21" x14ac:dyDescent="0.2">
      <c r="B25" s="191"/>
      <c r="C25" s="192"/>
      <c r="D25" s="193"/>
      <c r="E25" s="28"/>
      <c r="F25">
        <f t="shared" si="3"/>
        <v>6</v>
      </c>
      <c r="G25" s="94" t="s">
        <v>61</v>
      </c>
      <c r="H25" s="95" t="s">
        <v>164</v>
      </c>
      <c r="I25" s="95" t="s">
        <v>164</v>
      </c>
      <c r="J25" s="96"/>
      <c r="K25" s="28"/>
      <c r="L25">
        <f t="shared" si="1"/>
        <v>21</v>
      </c>
      <c r="M25" s="94" t="s">
        <v>116</v>
      </c>
      <c r="N25" s="96" t="s">
        <v>164</v>
      </c>
      <c r="P25">
        <f t="shared" si="2"/>
        <v>21</v>
      </c>
      <c r="Q25" s="97" t="s">
        <v>199</v>
      </c>
      <c r="R25" s="95" t="s">
        <v>164</v>
      </c>
      <c r="S25" s="95" t="s">
        <v>195</v>
      </c>
      <c r="T25" s="95"/>
      <c r="U25" s="96"/>
    </row>
    <row r="26" spans="2:21" x14ac:dyDescent="0.2">
      <c r="B26" s="191"/>
      <c r="C26" s="192"/>
      <c r="D26" s="193"/>
      <c r="E26" s="28"/>
      <c r="F26">
        <f t="shared" si="3"/>
        <v>7</v>
      </c>
      <c r="G26" s="94" t="s">
        <v>62</v>
      </c>
      <c r="H26" s="95" t="s">
        <v>164</v>
      </c>
      <c r="I26" s="95" t="s">
        <v>164</v>
      </c>
      <c r="J26" s="96" t="s">
        <v>164</v>
      </c>
      <c r="K26" s="28"/>
      <c r="L26">
        <f t="shared" si="1"/>
        <v>22</v>
      </c>
      <c r="M26" s="94" t="s">
        <v>117</v>
      </c>
      <c r="N26" s="96" t="s">
        <v>164</v>
      </c>
      <c r="P26">
        <f t="shared" si="2"/>
        <v>22</v>
      </c>
      <c r="Q26" s="97" t="s">
        <v>200</v>
      </c>
      <c r="R26" s="95" t="s">
        <v>164</v>
      </c>
      <c r="S26" s="95" t="s">
        <v>164</v>
      </c>
      <c r="T26" s="95"/>
      <c r="U26" s="96"/>
    </row>
    <row r="27" spans="2:21" x14ac:dyDescent="0.2">
      <c r="B27" s="191"/>
      <c r="C27" s="192"/>
      <c r="D27" s="193"/>
      <c r="E27" s="28"/>
      <c r="F27">
        <f t="shared" si="3"/>
        <v>8</v>
      </c>
      <c r="G27" s="94" t="s">
        <v>63</v>
      </c>
      <c r="H27" s="95" t="s">
        <v>164</v>
      </c>
      <c r="I27" s="95" t="s">
        <v>164</v>
      </c>
      <c r="J27" s="96"/>
      <c r="K27" s="28"/>
      <c r="L27">
        <f t="shared" si="1"/>
        <v>23</v>
      </c>
      <c r="M27" s="94" t="s">
        <v>118</v>
      </c>
      <c r="N27" s="96" t="s">
        <v>164</v>
      </c>
      <c r="P27">
        <f t="shared" si="2"/>
        <v>23</v>
      </c>
      <c r="Q27" s="97" t="s">
        <v>201</v>
      </c>
      <c r="R27" s="95"/>
      <c r="S27" s="95"/>
      <c r="T27" s="95"/>
      <c r="U27" s="96"/>
    </row>
    <row r="28" spans="2:21" x14ac:dyDescent="0.2">
      <c r="B28" s="191"/>
      <c r="C28" s="192"/>
      <c r="D28" s="193"/>
      <c r="E28" s="28"/>
      <c r="F28">
        <f t="shared" si="3"/>
        <v>9</v>
      </c>
      <c r="G28" s="94" t="s">
        <v>64</v>
      </c>
      <c r="H28" s="95" t="s">
        <v>164</v>
      </c>
      <c r="I28" s="95" t="s">
        <v>164</v>
      </c>
      <c r="J28" s="96" t="s">
        <v>164</v>
      </c>
      <c r="K28" s="28"/>
      <c r="L28">
        <f t="shared" si="1"/>
        <v>24</v>
      </c>
      <c r="M28" s="94" t="s">
        <v>119</v>
      </c>
      <c r="N28" s="96" t="s">
        <v>164</v>
      </c>
      <c r="P28">
        <f t="shared" si="2"/>
        <v>24</v>
      </c>
      <c r="Q28" s="97" t="s">
        <v>202</v>
      </c>
      <c r="R28" s="95"/>
      <c r="S28" s="95"/>
      <c r="T28" s="95"/>
      <c r="U28" s="96"/>
    </row>
    <row r="29" spans="2:21" x14ac:dyDescent="0.2">
      <c r="B29" s="191"/>
      <c r="C29" s="192"/>
      <c r="D29" s="193"/>
      <c r="E29" s="28"/>
      <c r="F29">
        <f t="shared" si="3"/>
        <v>10</v>
      </c>
      <c r="G29" s="94" t="s">
        <v>65</v>
      </c>
      <c r="H29" s="95" t="s">
        <v>203</v>
      </c>
      <c r="I29" s="95" t="s">
        <v>164</v>
      </c>
      <c r="J29" s="96"/>
      <c r="K29" s="28"/>
      <c r="L29">
        <f t="shared" si="1"/>
        <v>25</v>
      </c>
      <c r="M29" s="94" t="s">
        <v>120</v>
      </c>
      <c r="N29" s="96" t="s">
        <v>164</v>
      </c>
      <c r="P29">
        <f t="shared" si="2"/>
        <v>25</v>
      </c>
      <c r="Q29" s="97" t="s">
        <v>204</v>
      </c>
      <c r="R29" s="95" t="s">
        <v>164</v>
      </c>
      <c r="S29" s="95"/>
      <c r="T29" s="95"/>
      <c r="U29" s="96"/>
    </row>
    <row r="30" spans="2:21" x14ac:dyDescent="0.2">
      <c r="B30" s="191"/>
      <c r="C30" s="192"/>
      <c r="D30" s="193"/>
      <c r="E30" s="28"/>
      <c r="F30">
        <f t="shared" si="3"/>
        <v>11</v>
      </c>
      <c r="G30" s="94" t="s">
        <v>66</v>
      </c>
      <c r="H30" s="95" t="s">
        <v>164</v>
      </c>
      <c r="I30" s="95" t="s">
        <v>164</v>
      </c>
      <c r="J30" s="96" t="s">
        <v>164</v>
      </c>
      <c r="K30" s="28"/>
      <c r="L30">
        <f t="shared" si="1"/>
        <v>26</v>
      </c>
      <c r="M30" s="94" t="s">
        <v>121</v>
      </c>
      <c r="N30" s="96" t="s">
        <v>164</v>
      </c>
      <c r="P30">
        <f t="shared" si="2"/>
        <v>26</v>
      </c>
      <c r="Q30" s="97" t="s">
        <v>205</v>
      </c>
      <c r="R30" s="95" t="s">
        <v>164</v>
      </c>
      <c r="S30" s="95"/>
      <c r="T30" s="95"/>
      <c r="U30" s="96"/>
    </row>
    <row r="31" spans="2:21" x14ac:dyDescent="0.2">
      <c r="B31" s="191"/>
      <c r="C31" s="192"/>
      <c r="D31" s="193"/>
      <c r="E31" s="28"/>
      <c r="F31">
        <f t="shared" si="3"/>
        <v>12</v>
      </c>
      <c r="G31" s="94" t="s">
        <v>67</v>
      </c>
      <c r="H31" s="95" t="s">
        <v>164</v>
      </c>
      <c r="I31" s="95" t="s">
        <v>164</v>
      </c>
      <c r="J31" s="96" t="s">
        <v>164</v>
      </c>
      <c r="K31" s="28"/>
      <c r="L31">
        <f t="shared" si="1"/>
        <v>27</v>
      </c>
      <c r="M31" s="94" t="s">
        <v>122</v>
      </c>
      <c r="N31" s="96"/>
      <c r="P31">
        <f t="shared" si="2"/>
        <v>27</v>
      </c>
      <c r="Q31" s="97" t="s">
        <v>206</v>
      </c>
      <c r="R31" s="95" t="s">
        <v>164</v>
      </c>
      <c r="S31" s="95"/>
      <c r="T31" s="95"/>
      <c r="U31" s="96"/>
    </row>
    <row r="32" spans="2:21" ht="16" thickBot="1" x14ac:dyDescent="0.25">
      <c r="B32" s="194"/>
      <c r="C32" s="195"/>
      <c r="D32" s="196"/>
      <c r="E32" s="28"/>
      <c r="F32">
        <f t="shared" si="3"/>
        <v>13</v>
      </c>
      <c r="G32" s="94" t="s">
        <v>68</v>
      </c>
      <c r="H32" s="95" t="s">
        <v>164</v>
      </c>
      <c r="I32" s="95" t="s">
        <v>164</v>
      </c>
      <c r="J32" s="96"/>
      <c r="K32" s="28"/>
      <c r="L32">
        <f t="shared" si="1"/>
        <v>28</v>
      </c>
      <c r="M32" s="94" t="s">
        <v>123</v>
      </c>
      <c r="N32" s="96" t="s">
        <v>164</v>
      </c>
      <c r="P32">
        <f t="shared" si="2"/>
        <v>28</v>
      </c>
      <c r="Q32" s="97" t="s">
        <v>207</v>
      </c>
      <c r="R32" s="95"/>
      <c r="S32" s="95"/>
      <c r="T32" s="95"/>
      <c r="U32" s="96"/>
    </row>
    <row r="33" spans="2:21" x14ac:dyDescent="0.2">
      <c r="B33" s="103"/>
      <c r="C33" s="103"/>
      <c r="D33" s="103"/>
      <c r="F33">
        <f t="shared" si="3"/>
        <v>14</v>
      </c>
      <c r="G33" s="94" t="s">
        <v>69</v>
      </c>
      <c r="H33" s="95" t="s">
        <v>164</v>
      </c>
      <c r="I33" s="95" t="s">
        <v>164</v>
      </c>
      <c r="J33" s="96"/>
      <c r="L33">
        <f t="shared" si="1"/>
        <v>29</v>
      </c>
      <c r="M33" s="90" t="s">
        <v>124</v>
      </c>
      <c r="N33" s="96"/>
      <c r="P33">
        <f t="shared" si="2"/>
        <v>29</v>
      </c>
      <c r="Q33" s="97" t="s">
        <v>208</v>
      </c>
      <c r="R33" s="95"/>
      <c r="S33" s="95" t="s">
        <v>164</v>
      </c>
      <c r="T33" s="95"/>
      <c r="U33" s="96"/>
    </row>
    <row r="34" spans="2:21" x14ac:dyDescent="0.2">
      <c r="B34" s="103"/>
      <c r="C34" s="103"/>
      <c r="D34" s="103"/>
      <c r="F34">
        <f t="shared" si="3"/>
        <v>15</v>
      </c>
      <c r="G34" s="94" t="s">
        <v>70</v>
      </c>
      <c r="H34" s="95" t="s">
        <v>164</v>
      </c>
      <c r="I34" s="95" t="s">
        <v>164</v>
      </c>
      <c r="J34" s="96"/>
      <c r="L34">
        <f t="shared" si="1"/>
        <v>30</v>
      </c>
      <c r="M34" s="94" t="s">
        <v>125</v>
      </c>
      <c r="N34" s="96"/>
      <c r="P34">
        <f t="shared" si="2"/>
        <v>30</v>
      </c>
      <c r="Q34" s="97" t="s">
        <v>209</v>
      </c>
      <c r="R34" s="95" t="s">
        <v>164</v>
      </c>
      <c r="S34" s="95"/>
      <c r="T34" s="95"/>
      <c r="U34" s="96"/>
    </row>
    <row r="35" spans="2:21" x14ac:dyDescent="0.2">
      <c r="B35" s="103"/>
      <c r="C35" s="103"/>
      <c r="D35" s="103"/>
      <c r="F35">
        <f t="shared" si="3"/>
        <v>16</v>
      </c>
      <c r="G35" s="94" t="s">
        <v>71</v>
      </c>
      <c r="H35" s="95" t="s">
        <v>164</v>
      </c>
      <c r="I35" s="95" t="s">
        <v>164</v>
      </c>
      <c r="J35" s="96" t="s">
        <v>164</v>
      </c>
      <c r="L35">
        <f t="shared" si="1"/>
        <v>31</v>
      </c>
      <c r="M35" s="94" t="s">
        <v>126</v>
      </c>
      <c r="N35" s="96" t="s">
        <v>164</v>
      </c>
      <c r="P35">
        <f t="shared" si="2"/>
        <v>31</v>
      </c>
      <c r="Q35" s="97" t="s">
        <v>210</v>
      </c>
      <c r="R35" s="95"/>
      <c r="S35" s="95"/>
      <c r="T35" s="95"/>
      <c r="U35" s="96"/>
    </row>
    <row r="36" spans="2:21" x14ac:dyDescent="0.2">
      <c r="B36" s="103"/>
      <c r="C36" s="103"/>
      <c r="D36" s="103"/>
      <c r="F36">
        <f t="shared" si="3"/>
        <v>17</v>
      </c>
      <c r="G36" s="94" t="s">
        <v>72</v>
      </c>
      <c r="H36" s="95" t="s">
        <v>164</v>
      </c>
      <c r="I36" s="95" t="s">
        <v>164</v>
      </c>
      <c r="J36" s="96"/>
      <c r="L36">
        <f t="shared" si="1"/>
        <v>32</v>
      </c>
      <c r="M36" s="94" t="s">
        <v>127</v>
      </c>
      <c r="N36" s="96" t="s">
        <v>164</v>
      </c>
      <c r="P36">
        <f t="shared" si="2"/>
        <v>32</v>
      </c>
      <c r="Q36" s="97" t="s">
        <v>211</v>
      </c>
      <c r="R36" s="95" t="s">
        <v>164</v>
      </c>
      <c r="S36" s="95"/>
      <c r="T36" s="95"/>
      <c r="U36" s="96"/>
    </row>
    <row r="37" spans="2:21" x14ac:dyDescent="0.2">
      <c r="B37" s="103"/>
      <c r="C37" s="103"/>
      <c r="D37" s="103"/>
      <c r="F37">
        <f t="shared" si="3"/>
        <v>18</v>
      </c>
      <c r="G37" s="94" t="s">
        <v>73</v>
      </c>
      <c r="H37" s="95" t="s">
        <v>164</v>
      </c>
      <c r="I37" s="95" t="s">
        <v>195</v>
      </c>
      <c r="J37" s="96" t="s">
        <v>164</v>
      </c>
      <c r="L37">
        <f t="shared" si="1"/>
        <v>33</v>
      </c>
      <c r="M37" s="94" t="s">
        <v>128</v>
      </c>
      <c r="N37" s="96" t="s">
        <v>164</v>
      </c>
      <c r="P37">
        <f t="shared" si="2"/>
        <v>33</v>
      </c>
      <c r="Q37" s="97" t="s">
        <v>212</v>
      </c>
      <c r="R37" s="95"/>
      <c r="S37" s="95"/>
      <c r="T37" s="95"/>
      <c r="U37" s="96"/>
    </row>
    <row r="38" spans="2:21" ht="16" thickBot="1" x14ac:dyDescent="0.25">
      <c r="F38">
        <f t="shared" si="3"/>
        <v>19</v>
      </c>
      <c r="G38" s="94" t="s">
        <v>74</v>
      </c>
      <c r="H38" s="95" t="s">
        <v>164</v>
      </c>
      <c r="I38" s="95" t="s">
        <v>164</v>
      </c>
      <c r="J38" s="96" t="s">
        <v>164</v>
      </c>
      <c r="L38">
        <f t="shared" si="1"/>
        <v>34</v>
      </c>
      <c r="M38" s="94" t="s">
        <v>129</v>
      </c>
      <c r="N38" s="96" t="s">
        <v>164</v>
      </c>
      <c r="P38">
        <f t="shared" si="2"/>
        <v>34</v>
      </c>
      <c r="Q38" s="104" t="s">
        <v>213</v>
      </c>
      <c r="R38" s="99" t="s">
        <v>195</v>
      </c>
      <c r="S38" s="99" t="s">
        <v>164</v>
      </c>
      <c r="T38" s="99"/>
      <c r="U38" s="100"/>
    </row>
    <row r="39" spans="2:21" x14ac:dyDescent="0.2">
      <c r="F39">
        <f t="shared" si="3"/>
        <v>20</v>
      </c>
      <c r="G39" s="94" t="s">
        <v>75</v>
      </c>
      <c r="H39" s="95" t="s">
        <v>164</v>
      </c>
      <c r="I39" s="95" t="s">
        <v>164</v>
      </c>
      <c r="J39" s="96" t="s">
        <v>164</v>
      </c>
      <c r="L39">
        <f t="shared" si="1"/>
        <v>35</v>
      </c>
      <c r="M39" s="94" t="s">
        <v>130</v>
      </c>
      <c r="N39" s="96" t="s">
        <v>164</v>
      </c>
    </row>
    <row r="40" spans="2:21" x14ac:dyDescent="0.2">
      <c r="F40">
        <f t="shared" si="3"/>
        <v>21</v>
      </c>
      <c r="G40" s="94" t="s">
        <v>76</v>
      </c>
      <c r="H40" s="95" t="s">
        <v>164</v>
      </c>
      <c r="I40" s="95" t="s">
        <v>164</v>
      </c>
      <c r="J40" s="96"/>
      <c r="L40">
        <f t="shared" si="1"/>
        <v>36</v>
      </c>
      <c r="M40" s="94" t="s">
        <v>131</v>
      </c>
      <c r="N40" s="96" t="s">
        <v>164</v>
      </c>
    </row>
    <row r="41" spans="2:21" x14ac:dyDescent="0.2">
      <c r="F41">
        <f t="shared" si="3"/>
        <v>22</v>
      </c>
      <c r="G41" s="94" t="s">
        <v>77</v>
      </c>
      <c r="H41" s="95" t="s">
        <v>164</v>
      </c>
      <c r="I41" s="95" t="s">
        <v>164</v>
      </c>
      <c r="J41" s="96" t="s">
        <v>164</v>
      </c>
      <c r="L41">
        <f t="shared" si="1"/>
        <v>37</v>
      </c>
      <c r="M41" s="94" t="s">
        <v>132</v>
      </c>
      <c r="N41" s="96" t="s">
        <v>164</v>
      </c>
    </row>
    <row r="42" spans="2:21" x14ac:dyDescent="0.2">
      <c r="F42">
        <f t="shared" si="3"/>
        <v>23</v>
      </c>
      <c r="G42" s="94" t="s">
        <v>78</v>
      </c>
      <c r="H42" s="95" t="s">
        <v>164</v>
      </c>
      <c r="I42" s="95" t="s">
        <v>164</v>
      </c>
      <c r="J42" s="96"/>
      <c r="L42">
        <f t="shared" si="1"/>
        <v>38</v>
      </c>
      <c r="M42" s="94" t="s">
        <v>133</v>
      </c>
      <c r="N42" s="96" t="s">
        <v>164</v>
      </c>
    </row>
    <row r="43" spans="2:21" x14ac:dyDescent="0.2">
      <c r="F43">
        <f t="shared" si="3"/>
        <v>24</v>
      </c>
      <c r="G43" s="94" t="s">
        <v>79</v>
      </c>
      <c r="H43" s="95" t="s">
        <v>164</v>
      </c>
      <c r="I43" s="95" t="s">
        <v>164</v>
      </c>
      <c r="J43" s="96" t="s">
        <v>164</v>
      </c>
      <c r="L43">
        <f t="shared" si="1"/>
        <v>39</v>
      </c>
      <c r="M43" s="94" t="s">
        <v>214</v>
      </c>
      <c r="N43" s="96" t="s">
        <v>164</v>
      </c>
    </row>
    <row r="44" spans="2:21" x14ac:dyDescent="0.2">
      <c r="F44">
        <f t="shared" si="3"/>
        <v>25</v>
      </c>
      <c r="G44" s="94" t="s">
        <v>80</v>
      </c>
      <c r="H44" s="95" t="s">
        <v>164</v>
      </c>
      <c r="I44" s="95" t="s">
        <v>164</v>
      </c>
      <c r="J44" s="96"/>
      <c r="L44">
        <f t="shared" si="1"/>
        <v>40</v>
      </c>
      <c r="M44" s="94" t="s">
        <v>135</v>
      </c>
      <c r="N44" s="96" t="s">
        <v>164</v>
      </c>
    </row>
    <row r="45" spans="2:21" x14ac:dyDescent="0.2">
      <c r="F45">
        <f t="shared" si="3"/>
        <v>26</v>
      </c>
      <c r="G45" s="94" t="s">
        <v>81</v>
      </c>
      <c r="H45" s="95" t="s">
        <v>164</v>
      </c>
      <c r="I45" s="95" t="s">
        <v>164</v>
      </c>
      <c r="J45" s="96" t="s">
        <v>164</v>
      </c>
      <c r="L45">
        <f t="shared" si="1"/>
        <v>41</v>
      </c>
      <c r="M45" s="94" t="s">
        <v>136</v>
      </c>
      <c r="N45" s="96" t="s">
        <v>195</v>
      </c>
    </row>
    <row r="46" spans="2:21" x14ac:dyDescent="0.2">
      <c r="F46">
        <f t="shared" si="3"/>
        <v>27</v>
      </c>
      <c r="G46" s="94" t="s">
        <v>82</v>
      </c>
      <c r="H46" s="95" t="s">
        <v>164</v>
      </c>
      <c r="I46" s="95" t="s">
        <v>195</v>
      </c>
      <c r="J46" s="96"/>
      <c r="L46">
        <f t="shared" si="1"/>
        <v>42</v>
      </c>
      <c r="M46" s="94" t="s">
        <v>137</v>
      </c>
      <c r="N46" s="96"/>
    </row>
    <row r="47" spans="2:21" ht="16" thickBot="1" x14ac:dyDescent="0.25">
      <c r="F47">
        <f t="shared" si="3"/>
        <v>28</v>
      </c>
      <c r="G47" s="98" t="s">
        <v>83</v>
      </c>
      <c r="H47" s="99" t="s">
        <v>164</v>
      </c>
      <c r="I47" s="99" t="s">
        <v>164</v>
      </c>
      <c r="J47" s="100"/>
      <c r="L47">
        <f t="shared" si="1"/>
        <v>43</v>
      </c>
      <c r="M47" s="94" t="s">
        <v>138</v>
      </c>
      <c r="N47" s="96" t="s">
        <v>164</v>
      </c>
    </row>
    <row r="48" spans="2:21" x14ac:dyDescent="0.2">
      <c r="L48">
        <f t="shared" si="1"/>
        <v>44</v>
      </c>
      <c r="M48" s="94" t="s">
        <v>139</v>
      </c>
      <c r="N48" s="96" t="s">
        <v>164</v>
      </c>
    </row>
    <row r="49" spans="12:14" x14ac:dyDescent="0.2">
      <c r="L49">
        <f t="shared" si="1"/>
        <v>45</v>
      </c>
      <c r="M49" s="94" t="s">
        <v>140</v>
      </c>
      <c r="N49" s="96" t="s">
        <v>164</v>
      </c>
    </row>
    <row r="50" spans="12:14" x14ac:dyDescent="0.2">
      <c r="L50">
        <f t="shared" si="1"/>
        <v>46</v>
      </c>
      <c r="M50" s="94" t="s">
        <v>141</v>
      </c>
      <c r="N50" s="96" t="s">
        <v>164</v>
      </c>
    </row>
    <row r="51" spans="12:14" ht="16" thickBot="1" x14ac:dyDescent="0.25">
      <c r="L51">
        <f t="shared" si="1"/>
        <v>47</v>
      </c>
      <c r="M51" s="98" t="s">
        <v>142</v>
      </c>
      <c r="N51" s="100" t="s">
        <v>164</v>
      </c>
    </row>
  </sheetData>
  <mergeCells count="2">
    <mergeCell ref="B2:G2"/>
    <mergeCell ref="B4:D32"/>
  </mergeCells>
  <hyperlinks>
    <hyperlink ref="B2" r:id="rId1" xr:uid="{00000000-0004-0000-0300-000000000000}"/>
  </hyperlinks>
  <pageMargins left="0.25" right="0.25" top="0.75" bottom="0.75" header="0.3" footer="0.3"/>
  <pageSetup paperSize="5" scale="6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51"/>
  <sheetViews>
    <sheetView topLeftCell="N1" workbookViewId="0">
      <selection activeCell="U2" sqref="A2:U51"/>
    </sheetView>
  </sheetViews>
  <sheetFormatPr baseColWidth="10" defaultColWidth="8.83203125" defaultRowHeight="15" x14ac:dyDescent="0.2"/>
  <cols>
    <col min="1" max="1" width="2.5" customWidth="1"/>
    <col min="2" max="2" width="33.33203125" bestFit="1" customWidth="1"/>
    <col min="3" max="4" width="9.1640625" customWidth="1"/>
    <col min="5" max="5" width="1.83203125" customWidth="1"/>
    <col min="6" max="6" width="3" bestFit="1" customWidth="1"/>
    <col min="7" max="7" width="41" bestFit="1" customWidth="1"/>
    <col min="8" max="10" width="9.1640625" customWidth="1"/>
    <col min="11" max="11" width="1.83203125" customWidth="1"/>
    <col min="12" max="12" width="3" bestFit="1" customWidth="1"/>
    <col min="13" max="13" width="58.33203125" bestFit="1" customWidth="1"/>
    <col min="14" max="14" width="9.1640625" customWidth="1"/>
    <col min="15" max="15" width="1.83203125" customWidth="1"/>
    <col min="16" max="16" width="3" bestFit="1" customWidth="1"/>
    <col min="17" max="17" width="43.1640625" bestFit="1" customWidth="1"/>
    <col min="20" max="20" width="21.5" bestFit="1" customWidth="1"/>
  </cols>
  <sheetData>
    <row r="2" spans="2:21" x14ac:dyDescent="0.2">
      <c r="B2" s="187" t="s">
        <v>152</v>
      </c>
      <c r="C2" s="187"/>
      <c r="D2" s="187"/>
      <c r="E2" s="187"/>
      <c r="F2" s="187"/>
      <c r="G2" s="187"/>
    </row>
    <row r="3" spans="2:21" ht="16" thickBot="1" x14ac:dyDescent="0.25">
      <c r="H3" t="s">
        <v>153</v>
      </c>
      <c r="I3" t="s">
        <v>153</v>
      </c>
      <c r="N3" t="s">
        <v>154</v>
      </c>
      <c r="R3" t="s">
        <v>153</v>
      </c>
      <c r="S3" t="s">
        <v>153</v>
      </c>
      <c r="T3" t="s">
        <v>153</v>
      </c>
      <c r="U3" t="s">
        <v>154</v>
      </c>
    </row>
    <row r="4" spans="2:21" s="3" customFormat="1" ht="15.75" customHeight="1" thickBot="1" x14ac:dyDescent="0.25">
      <c r="B4" s="188" t="s">
        <v>215</v>
      </c>
      <c r="C4" s="189"/>
      <c r="D4" s="190"/>
      <c r="G4" s="85" t="s">
        <v>156</v>
      </c>
      <c r="H4" s="86" t="s">
        <v>157</v>
      </c>
      <c r="I4" s="87" t="s">
        <v>158</v>
      </c>
      <c r="M4" s="88" t="s">
        <v>159</v>
      </c>
      <c r="N4" s="87" t="s">
        <v>160</v>
      </c>
      <c r="Q4" s="89" t="s">
        <v>161</v>
      </c>
      <c r="R4" s="86" t="s">
        <v>157</v>
      </c>
      <c r="S4" s="86" t="s">
        <v>158</v>
      </c>
      <c r="T4" s="86" t="s">
        <v>162</v>
      </c>
      <c r="U4" s="87" t="s">
        <v>160</v>
      </c>
    </row>
    <row r="5" spans="2:21" x14ac:dyDescent="0.2">
      <c r="B5" s="191"/>
      <c r="C5" s="192"/>
      <c r="D5" s="193"/>
      <c r="E5" s="28"/>
      <c r="F5">
        <v>1</v>
      </c>
      <c r="G5" s="90" t="s">
        <v>163</v>
      </c>
      <c r="H5" s="91"/>
      <c r="I5" s="92" t="s">
        <v>216</v>
      </c>
      <c r="J5" s="28"/>
      <c r="K5" s="28"/>
      <c r="L5">
        <v>1</v>
      </c>
      <c r="M5" s="90" t="s">
        <v>96</v>
      </c>
      <c r="N5" s="92"/>
      <c r="P5">
        <v>1</v>
      </c>
      <c r="Q5" s="93" t="s">
        <v>165</v>
      </c>
      <c r="R5" s="91" t="s">
        <v>217</v>
      </c>
      <c r="S5" s="91"/>
      <c r="T5" s="91"/>
      <c r="U5" s="92"/>
    </row>
    <row r="6" spans="2:21" x14ac:dyDescent="0.2">
      <c r="B6" s="191"/>
      <c r="C6" s="192"/>
      <c r="D6" s="193"/>
      <c r="E6" s="28"/>
      <c r="F6">
        <f>F5+1</f>
        <v>2</v>
      </c>
      <c r="G6" s="94" t="s">
        <v>166</v>
      </c>
      <c r="H6" s="95" t="s">
        <v>217</v>
      </c>
      <c r="I6" s="96" t="s">
        <v>217</v>
      </c>
      <c r="J6" s="28"/>
      <c r="K6" s="28"/>
      <c r="L6">
        <f>L5+1</f>
        <v>2</v>
      </c>
      <c r="M6" s="94" t="s">
        <v>97</v>
      </c>
      <c r="N6" s="96" t="s">
        <v>217</v>
      </c>
      <c r="P6">
        <f>P5+1</f>
        <v>2</v>
      </c>
      <c r="Q6" s="97" t="s">
        <v>168</v>
      </c>
      <c r="R6" s="95" t="s">
        <v>217</v>
      </c>
      <c r="S6" s="95"/>
      <c r="T6" s="95"/>
      <c r="U6" s="96"/>
    </row>
    <row r="7" spans="2:21" x14ac:dyDescent="0.2">
      <c r="B7" s="191"/>
      <c r="C7" s="192"/>
      <c r="D7" s="193"/>
      <c r="E7" s="28"/>
      <c r="F7">
        <f t="shared" ref="F7:F16" si="0">F6+1</f>
        <v>3</v>
      </c>
      <c r="G7" s="94" t="s">
        <v>169</v>
      </c>
      <c r="H7" s="95" t="s">
        <v>217</v>
      </c>
      <c r="I7" s="96"/>
      <c r="J7" s="28"/>
      <c r="K7" s="28"/>
      <c r="L7">
        <f t="shared" ref="L7:L51" si="1">L6+1</f>
        <v>3</v>
      </c>
      <c r="M7" s="94" t="s">
        <v>98</v>
      </c>
      <c r="N7" s="96" t="s">
        <v>218</v>
      </c>
      <c r="P7">
        <f t="shared" ref="P7:P38" si="2">P6+1</f>
        <v>3</v>
      </c>
      <c r="Q7" s="97" t="s">
        <v>170</v>
      </c>
      <c r="R7" s="95"/>
      <c r="S7" s="95"/>
      <c r="T7" s="95"/>
      <c r="U7" s="96"/>
    </row>
    <row r="8" spans="2:21" x14ac:dyDescent="0.2">
      <c r="B8" s="191"/>
      <c r="C8" s="192"/>
      <c r="D8" s="193"/>
      <c r="E8" s="28"/>
      <c r="F8">
        <f t="shared" si="0"/>
        <v>4</v>
      </c>
      <c r="G8" s="94" t="s">
        <v>171</v>
      </c>
      <c r="H8" s="95"/>
      <c r="I8" s="96" t="s">
        <v>217</v>
      </c>
      <c r="J8" s="28"/>
      <c r="K8" s="28"/>
      <c r="L8">
        <f t="shared" si="1"/>
        <v>4</v>
      </c>
      <c r="M8" s="94" t="s">
        <v>99</v>
      </c>
      <c r="N8" s="96"/>
      <c r="P8">
        <f t="shared" si="2"/>
        <v>4</v>
      </c>
      <c r="Q8" s="97" t="s">
        <v>172</v>
      </c>
      <c r="R8" s="95" t="s">
        <v>217</v>
      </c>
      <c r="S8" s="95"/>
      <c r="T8" s="95"/>
      <c r="U8" s="96"/>
    </row>
    <row r="9" spans="2:21" x14ac:dyDescent="0.2">
      <c r="B9" s="191"/>
      <c r="C9" s="192"/>
      <c r="D9" s="193"/>
      <c r="E9" s="28"/>
      <c r="F9">
        <f t="shared" si="0"/>
        <v>5</v>
      </c>
      <c r="G9" s="94" t="s">
        <v>173</v>
      </c>
      <c r="H9" s="95"/>
      <c r="I9" s="96"/>
      <c r="J9" s="28"/>
      <c r="K9" s="28"/>
      <c r="L9">
        <f t="shared" si="1"/>
        <v>5</v>
      </c>
      <c r="M9" s="94" t="s">
        <v>100</v>
      </c>
      <c r="N9" s="96" t="s">
        <v>218</v>
      </c>
      <c r="P9">
        <f t="shared" si="2"/>
        <v>5</v>
      </c>
      <c r="Q9" s="97" t="s">
        <v>174</v>
      </c>
      <c r="R9" s="95"/>
      <c r="S9" s="95"/>
      <c r="T9" s="95"/>
      <c r="U9" s="96"/>
    </row>
    <row r="10" spans="2:21" x14ac:dyDescent="0.2">
      <c r="B10" s="191"/>
      <c r="C10" s="192"/>
      <c r="D10" s="193"/>
      <c r="E10" s="28"/>
      <c r="F10">
        <f t="shared" si="0"/>
        <v>6</v>
      </c>
      <c r="G10" s="94" t="s">
        <v>175</v>
      </c>
      <c r="H10" s="95"/>
      <c r="I10" s="96" t="s">
        <v>217</v>
      </c>
      <c r="J10" s="28"/>
      <c r="K10" s="28"/>
      <c r="L10">
        <f t="shared" si="1"/>
        <v>6</v>
      </c>
      <c r="M10" s="94" t="s">
        <v>101</v>
      </c>
      <c r="N10" s="96" t="s">
        <v>218</v>
      </c>
      <c r="P10">
        <f t="shared" si="2"/>
        <v>6</v>
      </c>
      <c r="Q10" s="97" t="s">
        <v>176</v>
      </c>
      <c r="R10" s="95"/>
      <c r="S10" s="95" t="s">
        <v>217</v>
      </c>
      <c r="T10" s="95"/>
      <c r="U10" s="96"/>
    </row>
    <row r="11" spans="2:21" x14ac:dyDescent="0.2">
      <c r="B11" s="191"/>
      <c r="C11" s="192"/>
      <c r="D11" s="193"/>
      <c r="E11" s="28"/>
      <c r="F11">
        <f t="shared" si="0"/>
        <v>7</v>
      </c>
      <c r="G11" s="94" t="s">
        <v>177</v>
      </c>
      <c r="H11" s="95"/>
      <c r="I11" s="96"/>
      <c r="J11" s="28"/>
      <c r="K11" s="28"/>
      <c r="L11">
        <f t="shared" si="1"/>
        <v>7</v>
      </c>
      <c r="M11" s="94" t="s">
        <v>102</v>
      </c>
      <c r="N11" s="96"/>
      <c r="P11">
        <f t="shared" si="2"/>
        <v>7</v>
      </c>
      <c r="Q11" s="97" t="s">
        <v>178</v>
      </c>
      <c r="R11" s="95"/>
      <c r="S11" s="95"/>
      <c r="T11" s="95"/>
      <c r="U11" s="96"/>
    </row>
    <row r="12" spans="2:21" x14ac:dyDescent="0.2">
      <c r="B12" s="191"/>
      <c r="C12" s="192"/>
      <c r="D12" s="193"/>
      <c r="E12" s="28"/>
      <c r="F12">
        <f t="shared" si="0"/>
        <v>8</v>
      </c>
      <c r="G12" s="94" t="s">
        <v>179</v>
      </c>
      <c r="H12" s="95"/>
      <c r="I12" s="96" t="s">
        <v>217</v>
      </c>
      <c r="J12" s="28"/>
      <c r="K12" s="28"/>
      <c r="L12">
        <f t="shared" si="1"/>
        <v>8</v>
      </c>
      <c r="M12" s="94" t="s">
        <v>103</v>
      </c>
      <c r="N12" s="96" t="s">
        <v>216</v>
      </c>
      <c r="P12">
        <f t="shared" si="2"/>
        <v>8</v>
      </c>
      <c r="Q12" s="97" t="s">
        <v>180</v>
      </c>
      <c r="R12" s="95"/>
      <c r="S12" s="95"/>
      <c r="T12" s="95"/>
      <c r="U12" s="96"/>
    </row>
    <row r="13" spans="2:21" x14ac:dyDescent="0.2">
      <c r="B13" s="191"/>
      <c r="C13" s="192"/>
      <c r="D13" s="193"/>
      <c r="E13" s="28"/>
      <c r="F13">
        <f t="shared" si="0"/>
        <v>9</v>
      </c>
      <c r="G13" s="94" t="s">
        <v>181</v>
      </c>
      <c r="H13" s="95"/>
      <c r="I13" s="96" t="s">
        <v>217</v>
      </c>
      <c r="J13" s="28"/>
      <c r="K13" s="28"/>
      <c r="L13">
        <f t="shared" si="1"/>
        <v>9</v>
      </c>
      <c r="M13" s="94" t="s">
        <v>104</v>
      </c>
      <c r="N13" s="96" t="s">
        <v>218</v>
      </c>
      <c r="P13">
        <f t="shared" si="2"/>
        <v>9</v>
      </c>
      <c r="Q13" s="97" t="s">
        <v>182</v>
      </c>
      <c r="R13" s="95"/>
      <c r="S13" s="95"/>
      <c r="T13" s="95"/>
      <c r="U13" s="96"/>
    </row>
    <row r="14" spans="2:21" x14ac:dyDescent="0.2">
      <c r="B14" s="191"/>
      <c r="C14" s="192"/>
      <c r="D14" s="193"/>
      <c r="E14" s="28"/>
      <c r="F14">
        <f t="shared" si="0"/>
        <v>10</v>
      </c>
      <c r="G14" s="94" t="s">
        <v>183</v>
      </c>
      <c r="H14" s="95"/>
      <c r="I14" s="96" t="s">
        <v>217</v>
      </c>
      <c r="J14" s="28"/>
      <c r="K14" s="28"/>
      <c r="L14">
        <f t="shared" si="1"/>
        <v>10</v>
      </c>
      <c r="M14" s="94" t="s">
        <v>105</v>
      </c>
      <c r="N14" s="96"/>
      <c r="P14">
        <f t="shared" si="2"/>
        <v>10</v>
      </c>
      <c r="Q14" s="97" t="s">
        <v>184</v>
      </c>
      <c r="R14" s="95"/>
      <c r="S14" s="95"/>
      <c r="T14" s="95"/>
      <c r="U14" s="96"/>
    </row>
    <row r="15" spans="2:21" x14ac:dyDescent="0.2">
      <c r="B15" s="191"/>
      <c r="C15" s="192"/>
      <c r="D15" s="193"/>
      <c r="E15" s="28"/>
      <c r="F15">
        <f t="shared" si="0"/>
        <v>11</v>
      </c>
      <c r="G15" s="94" t="s">
        <v>185</v>
      </c>
      <c r="H15" s="95" t="s">
        <v>217</v>
      </c>
      <c r="I15" s="96"/>
      <c r="J15" s="28"/>
      <c r="K15" s="28"/>
      <c r="L15">
        <f t="shared" si="1"/>
        <v>11</v>
      </c>
      <c r="M15" s="94" t="s">
        <v>106</v>
      </c>
      <c r="N15" s="96" t="s">
        <v>218</v>
      </c>
      <c r="P15">
        <f t="shared" si="2"/>
        <v>11</v>
      </c>
      <c r="Q15" s="97" t="s">
        <v>186</v>
      </c>
      <c r="R15" s="95"/>
      <c r="S15" s="95"/>
      <c r="T15" s="95"/>
      <c r="U15" s="96"/>
    </row>
    <row r="16" spans="2:21" ht="16" thickBot="1" x14ac:dyDescent="0.25">
      <c r="B16" s="191"/>
      <c r="C16" s="192"/>
      <c r="D16" s="193"/>
      <c r="E16" s="28"/>
      <c r="F16">
        <f t="shared" si="0"/>
        <v>12</v>
      </c>
      <c r="G16" s="98" t="s">
        <v>187</v>
      </c>
      <c r="H16" s="99" t="s">
        <v>217</v>
      </c>
      <c r="I16" s="100"/>
      <c r="J16" s="28"/>
      <c r="K16" s="28"/>
      <c r="L16">
        <f t="shared" si="1"/>
        <v>12</v>
      </c>
      <c r="M16" s="94" t="s">
        <v>107</v>
      </c>
      <c r="N16" s="96" t="s">
        <v>218</v>
      </c>
      <c r="P16">
        <f t="shared" si="2"/>
        <v>12</v>
      </c>
      <c r="Q16" s="97" t="s">
        <v>188</v>
      </c>
      <c r="R16" s="95" t="s">
        <v>218</v>
      </c>
      <c r="S16" s="95"/>
      <c r="T16" s="95"/>
      <c r="U16" s="96"/>
    </row>
    <row r="17" spans="2:21" x14ac:dyDescent="0.2">
      <c r="B17" s="191"/>
      <c r="C17" s="192"/>
      <c r="D17" s="193"/>
      <c r="E17" s="28"/>
      <c r="G17" s="101"/>
      <c r="H17" s="28"/>
      <c r="I17" s="28"/>
      <c r="J17" s="28"/>
      <c r="K17" s="28"/>
      <c r="L17">
        <f t="shared" si="1"/>
        <v>13</v>
      </c>
      <c r="M17" s="94" t="s">
        <v>108</v>
      </c>
      <c r="N17" s="96"/>
      <c r="P17">
        <f t="shared" si="2"/>
        <v>13</v>
      </c>
      <c r="Q17" s="97" t="s">
        <v>189</v>
      </c>
      <c r="R17" s="95"/>
      <c r="S17" s="95"/>
      <c r="T17" s="95"/>
      <c r="U17" s="96"/>
    </row>
    <row r="18" spans="2:21" ht="16" thickBot="1" x14ac:dyDescent="0.25">
      <c r="B18" s="191"/>
      <c r="C18" s="192"/>
      <c r="D18" s="193"/>
      <c r="E18" s="28"/>
      <c r="H18" t="s">
        <v>153</v>
      </c>
      <c r="I18" t="s">
        <v>153</v>
      </c>
      <c r="J18" t="s">
        <v>154</v>
      </c>
      <c r="K18" s="28"/>
      <c r="L18">
        <f t="shared" si="1"/>
        <v>14</v>
      </c>
      <c r="M18" s="94" t="s">
        <v>109</v>
      </c>
      <c r="N18" s="96"/>
      <c r="P18">
        <f>P17+1</f>
        <v>14</v>
      </c>
      <c r="Q18" s="97" t="s">
        <v>190</v>
      </c>
      <c r="R18" s="95"/>
      <c r="S18" s="95"/>
      <c r="T18" s="95"/>
      <c r="U18" s="96"/>
    </row>
    <row r="19" spans="2:21" ht="15" customHeight="1" thickBot="1" x14ac:dyDescent="0.25">
      <c r="B19" s="191"/>
      <c r="C19" s="192"/>
      <c r="D19" s="193"/>
      <c r="E19" s="28"/>
      <c r="F19" s="3"/>
      <c r="G19" s="102" t="s">
        <v>191</v>
      </c>
      <c r="H19" s="86" t="s">
        <v>158</v>
      </c>
      <c r="I19" s="86" t="s">
        <v>162</v>
      </c>
      <c r="J19" s="87" t="s">
        <v>160</v>
      </c>
      <c r="K19" s="28"/>
      <c r="L19">
        <f t="shared" si="1"/>
        <v>15</v>
      </c>
      <c r="M19" s="94" t="s">
        <v>110</v>
      </c>
      <c r="N19" s="96"/>
      <c r="P19">
        <f t="shared" si="2"/>
        <v>15</v>
      </c>
      <c r="Q19" s="97" t="s">
        <v>192</v>
      </c>
      <c r="R19" s="95" t="s">
        <v>217</v>
      </c>
      <c r="S19" s="95"/>
      <c r="T19" s="95"/>
      <c r="U19" s="96"/>
    </row>
    <row r="20" spans="2:21" x14ac:dyDescent="0.2">
      <c r="B20" s="191"/>
      <c r="C20" s="192"/>
      <c r="D20" s="193"/>
      <c r="E20" s="28"/>
      <c r="F20">
        <v>1</v>
      </c>
      <c r="G20" s="90" t="s">
        <v>56</v>
      </c>
      <c r="H20" s="91"/>
      <c r="I20" s="91" t="s">
        <v>217</v>
      </c>
      <c r="J20" s="92" t="s">
        <v>218</v>
      </c>
      <c r="K20" s="28"/>
      <c r="L20">
        <f t="shared" si="1"/>
        <v>16</v>
      </c>
      <c r="M20" s="94" t="s">
        <v>111</v>
      </c>
      <c r="N20" s="96"/>
      <c r="P20">
        <f t="shared" si="2"/>
        <v>16</v>
      </c>
      <c r="Q20" s="97" t="s">
        <v>193</v>
      </c>
      <c r="R20" s="95" t="s">
        <v>217</v>
      </c>
      <c r="S20" s="95"/>
      <c r="T20" s="95"/>
      <c r="U20" s="96" t="s">
        <v>218</v>
      </c>
    </row>
    <row r="21" spans="2:21" x14ac:dyDescent="0.2">
      <c r="B21" s="191"/>
      <c r="C21" s="192"/>
      <c r="D21" s="193"/>
      <c r="E21" s="28"/>
      <c r="F21">
        <f>F20+1</f>
        <v>2</v>
      </c>
      <c r="G21" s="94" t="s">
        <v>57</v>
      </c>
      <c r="H21" s="95"/>
      <c r="I21" s="95" t="s">
        <v>217</v>
      </c>
      <c r="J21" s="96"/>
      <c r="K21" s="28"/>
      <c r="L21">
        <f t="shared" si="1"/>
        <v>17</v>
      </c>
      <c r="M21" s="94" t="s">
        <v>112</v>
      </c>
      <c r="N21" s="96" t="s">
        <v>218</v>
      </c>
      <c r="P21">
        <f t="shared" si="2"/>
        <v>17</v>
      </c>
      <c r="Q21" s="97" t="s">
        <v>194</v>
      </c>
      <c r="R21" s="95"/>
      <c r="S21" s="95" t="s">
        <v>217</v>
      </c>
      <c r="T21" s="95"/>
      <c r="U21" s="96"/>
    </row>
    <row r="22" spans="2:21" x14ac:dyDescent="0.2">
      <c r="B22" s="191"/>
      <c r="C22" s="192"/>
      <c r="D22" s="193"/>
      <c r="E22" s="28"/>
      <c r="F22">
        <f t="shared" ref="F22:F47" si="3">F21+1</f>
        <v>3</v>
      </c>
      <c r="G22" s="94" t="s">
        <v>58</v>
      </c>
      <c r="H22" s="95"/>
      <c r="I22" s="95" t="s">
        <v>217</v>
      </c>
      <c r="J22" s="96"/>
      <c r="K22" s="28"/>
      <c r="L22">
        <f t="shared" si="1"/>
        <v>18</v>
      </c>
      <c r="M22" s="94" t="s">
        <v>113</v>
      </c>
      <c r="N22" s="96" t="s">
        <v>218</v>
      </c>
      <c r="P22">
        <f t="shared" si="2"/>
        <v>18</v>
      </c>
      <c r="Q22" s="97" t="s">
        <v>196</v>
      </c>
      <c r="R22" s="95" t="s">
        <v>217</v>
      </c>
      <c r="S22" s="95"/>
      <c r="T22" s="95" t="s">
        <v>219</v>
      </c>
      <c r="U22" s="96"/>
    </row>
    <row r="23" spans="2:21" x14ac:dyDescent="0.2">
      <c r="B23" s="191"/>
      <c r="C23" s="192"/>
      <c r="D23" s="193"/>
      <c r="E23" s="28"/>
      <c r="F23">
        <f t="shared" si="3"/>
        <v>4</v>
      </c>
      <c r="G23" s="94" t="s">
        <v>59</v>
      </c>
      <c r="H23" s="95"/>
      <c r="I23" s="95" t="s">
        <v>217</v>
      </c>
      <c r="J23" s="96" t="s">
        <v>217</v>
      </c>
      <c r="K23" s="28"/>
      <c r="L23">
        <f t="shared" si="1"/>
        <v>19</v>
      </c>
      <c r="M23" s="94" t="s">
        <v>114</v>
      </c>
      <c r="N23" s="96" t="s">
        <v>218</v>
      </c>
      <c r="P23">
        <f t="shared" si="2"/>
        <v>19</v>
      </c>
      <c r="Q23" s="97" t="s">
        <v>197</v>
      </c>
      <c r="R23" s="95"/>
      <c r="S23" s="95"/>
      <c r="T23" s="95"/>
      <c r="U23" s="96"/>
    </row>
    <row r="24" spans="2:21" x14ac:dyDescent="0.2">
      <c r="B24" s="191"/>
      <c r="C24" s="192"/>
      <c r="D24" s="193"/>
      <c r="E24" s="28"/>
      <c r="F24">
        <f t="shared" si="3"/>
        <v>5</v>
      </c>
      <c r="G24" s="94" t="s">
        <v>60</v>
      </c>
      <c r="H24" s="95"/>
      <c r="I24" s="95" t="s">
        <v>217</v>
      </c>
      <c r="J24" s="96" t="s">
        <v>218</v>
      </c>
      <c r="K24" s="28"/>
      <c r="L24">
        <f t="shared" si="1"/>
        <v>20</v>
      </c>
      <c r="M24" s="94" t="s">
        <v>115</v>
      </c>
      <c r="N24" s="96" t="s">
        <v>218</v>
      </c>
      <c r="P24">
        <f t="shared" si="2"/>
        <v>20</v>
      </c>
      <c r="Q24" s="97" t="s">
        <v>198</v>
      </c>
      <c r="R24" s="95"/>
      <c r="S24" s="95"/>
      <c r="T24" s="95"/>
      <c r="U24" s="96"/>
    </row>
    <row r="25" spans="2:21" x14ac:dyDescent="0.2">
      <c r="B25" s="191"/>
      <c r="C25" s="192"/>
      <c r="D25" s="193"/>
      <c r="E25" s="28"/>
      <c r="F25">
        <f t="shared" si="3"/>
        <v>6</v>
      </c>
      <c r="G25" s="94" t="s">
        <v>61</v>
      </c>
      <c r="H25" s="95"/>
      <c r="I25" s="95" t="s">
        <v>217</v>
      </c>
      <c r="J25" s="96"/>
      <c r="K25" s="28"/>
      <c r="L25">
        <f t="shared" si="1"/>
        <v>21</v>
      </c>
      <c r="M25" s="94" t="s">
        <v>116</v>
      </c>
      <c r="N25" s="96" t="s">
        <v>216</v>
      </c>
      <c r="P25">
        <f t="shared" si="2"/>
        <v>21</v>
      </c>
      <c r="Q25" s="97" t="s">
        <v>199</v>
      </c>
      <c r="R25" s="95" t="s">
        <v>217</v>
      </c>
      <c r="S25" s="95" t="s">
        <v>217</v>
      </c>
      <c r="T25" s="95"/>
      <c r="U25" s="96"/>
    </row>
    <row r="26" spans="2:21" x14ac:dyDescent="0.2">
      <c r="B26" s="191"/>
      <c r="C26" s="192"/>
      <c r="D26" s="193"/>
      <c r="E26" s="28"/>
      <c r="F26">
        <f t="shared" si="3"/>
        <v>7</v>
      </c>
      <c r="G26" s="94" t="s">
        <v>62</v>
      </c>
      <c r="H26" s="95"/>
      <c r="I26" s="95" t="s">
        <v>217</v>
      </c>
      <c r="J26" s="96" t="s">
        <v>218</v>
      </c>
      <c r="K26" s="28"/>
      <c r="L26">
        <f t="shared" si="1"/>
        <v>22</v>
      </c>
      <c r="M26" s="94" t="s">
        <v>117</v>
      </c>
      <c r="N26" s="96" t="s">
        <v>218</v>
      </c>
      <c r="P26">
        <f t="shared" si="2"/>
        <v>22</v>
      </c>
      <c r="Q26" s="97" t="s">
        <v>200</v>
      </c>
      <c r="R26" s="95" t="s">
        <v>218</v>
      </c>
      <c r="S26" s="95" t="s">
        <v>217</v>
      </c>
      <c r="T26" s="95"/>
      <c r="U26" s="96"/>
    </row>
    <row r="27" spans="2:21" x14ac:dyDescent="0.2">
      <c r="B27" s="191"/>
      <c r="C27" s="192"/>
      <c r="D27" s="193"/>
      <c r="E27" s="28"/>
      <c r="F27">
        <f t="shared" si="3"/>
        <v>8</v>
      </c>
      <c r="G27" s="94" t="s">
        <v>63</v>
      </c>
      <c r="H27" s="95"/>
      <c r="I27" s="95" t="s">
        <v>217</v>
      </c>
      <c r="J27" s="96"/>
      <c r="K27" s="28"/>
      <c r="L27">
        <f t="shared" si="1"/>
        <v>23</v>
      </c>
      <c r="M27" s="94" t="s">
        <v>118</v>
      </c>
      <c r="N27" s="96" t="s">
        <v>218</v>
      </c>
      <c r="P27">
        <f t="shared" si="2"/>
        <v>23</v>
      </c>
      <c r="Q27" s="97" t="s">
        <v>201</v>
      </c>
      <c r="R27" s="95"/>
      <c r="S27" s="95"/>
      <c r="T27" s="95"/>
      <c r="U27" s="96"/>
    </row>
    <row r="28" spans="2:21" x14ac:dyDescent="0.2">
      <c r="B28" s="191"/>
      <c r="C28" s="192"/>
      <c r="D28" s="193"/>
      <c r="E28" s="28"/>
      <c r="F28">
        <f t="shared" si="3"/>
        <v>9</v>
      </c>
      <c r="G28" s="94" t="s">
        <v>64</v>
      </c>
      <c r="H28" s="95"/>
      <c r="I28" s="95" t="s">
        <v>217</v>
      </c>
      <c r="J28" s="96" t="s">
        <v>218</v>
      </c>
      <c r="K28" s="28"/>
      <c r="L28">
        <f t="shared" si="1"/>
        <v>24</v>
      </c>
      <c r="M28" s="94" t="s">
        <v>119</v>
      </c>
      <c r="N28" s="96" t="s">
        <v>218</v>
      </c>
      <c r="P28">
        <f t="shared" si="2"/>
        <v>24</v>
      </c>
      <c r="Q28" s="97" t="s">
        <v>202</v>
      </c>
      <c r="R28" s="95"/>
      <c r="S28" s="95"/>
      <c r="T28" s="95"/>
      <c r="U28" s="96"/>
    </row>
    <row r="29" spans="2:21" x14ac:dyDescent="0.2">
      <c r="B29" s="191"/>
      <c r="C29" s="192"/>
      <c r="D29" s="193"/>
      <c r="E29" s="28"/>
      <c r="F29">
        <f t="shared" si="3"/>
        <v>10</v>
      </c>
      <c r="G29" s="94" t="s">
        <v>65</v>
      </c>
      <c r="H29" s="95" t="s">
        <v>220</v>
      </c>
      <c r="I29" s="95" t="s">
        <v>217</v>
      </c>
      <c r="J29" s="96"/>
      <c r="K29" s="28"/>
      <c r="L29">
        <f t="shared" si="1"/>
        <v>25</v>
      </c>
      <c r="M29" s="94" t="s">
        <v>120</v>
      </c>
      <c r="N29" s="96" t="s">
        <v>218</v>
      </c>
      <c r="P29">
        <f t="shared" si="2"/>
        <v>25</v>
      </c>
      <c r="Q29" s="97" t="s">
        <v>204</v>
      </c>
      <c r="R29" s="95" t="s">
        <v>218</v>
      </c>
      <c r="S29" s="95"/>
      <c r="T29" s="95"/>
      <c r="U29" s="96"/>
    </row>
    <row r="30" spans="2:21" x14ac:dyDescent="0.2">
      <c r="B30" s="191"/>
      <c r="C30" s="192"/>
      <c r="D30" s="193"/>
      <c r="E30" s="28"/>
      <c r="F30">
        <f t="shared" si="3"/>
        <v>11</v>
      </c>
      <c r="G30" s="94" t="s">
        <v>66</v>
      </c>
      <c r="H30" s="95"/>
      <c r="I30" s="95" t="s">
        <v>217</v>
      </c>
      <c r="J30" s="96" t="s">
        <v>218</v>
      </c>
      <c r="K30" s="28"/>
      <c r="L30">
        <f t="shared" si="1"/>
        <v>26</v>
      </c>
      <c r="M30" s="94" t="s">
        <v>121</v>
      </c>
      <c r="N30" s="96" t="s">
        <v>218</v>
      </c>
      <c r="P30">
        <f t="shared" si="2"/>
        <v>26</v>
      </c>
      <c r="Q30" s="97" t="s">
        <v>205</v>
      </c>
      <c r="R30" s="95" t="s">
        <v>217</v>
      </c>
      <c r="S30" s="95"/>
      <c r="T30" s="95"/>
      <c r="U30" s="96"/>
    </row>
    <row r="31" spans="2:21" x14ac:dyDescent="0.2">
      <c r="B31" s="191"/>
      <c r="C31" s="192"/>
      <c r="D31" s="193"/>
      <c r="E31" s="28"/>
      <c r="F31">
        <f t="shared" si="3"/>
        <v>12</v>
      </c>
      <c r="G31" s="94" t="s">
        <v>67</v>
      </c>
      <c r="H31" s="95"/>
      <c r="I31" s="95" t="s">
        <v>217</v>
      </c>
      <c r="J31" s="96" t="s">
        <v>218</v>
      </c>
      <c r="K31" s="28"/>
      <c r="L31">
        <f t="shared" si="1"/>
        <v>27</v>
      </c>
      <c r="M31" s="94" t="s">
        <v>122</v>
      </c>
      <c r="N31" s="96"/>
      <c r="P31">
        <f t="shared" si="2"/>
        <v>27</v>
      </c>
      <c r="Q31" s="97" t="s">
        <v>206</v>
      </c>
      <c r="R31" s="95" t="s">
        <v>217</v>
      </c>
      <c r="S31" s="95"/>
      <c r="T31" s="95"/>
      <c r="U31" s="96"/>
    </row>
    <row r="32" spans="2:21" ht="16" thickBot="1" x14ac:dyDescent="0.25">
      <c r="B32" s="194"/>
      <c r="C32" s="195"/>
      <c r="D32" s="196"/>
      <c r="E32" s="28"/>
      <c r="F32">
        <f t="shared" si="3"/>
        <v>13</v>
      </c>
      <c r="G32" s="94" t="s">
        <v>68</v>
      </c>
      <c r="H32" s="95"/>
      <c r="I32" s="95" t="s">
        <v>217</v>
      </c>
      <c r="J32" s="96"/>
      <c r="K32" s="28"/>
      <c r="L32">
        <f t="shared" si="1"/>
        <v>28</v>
      </c>
      <c r="M32" s="94" t="s">
        <v>123</v>
      </c>
      <c r="N32" s="96" t="s">
        <v>218</v>
      </c>
      <c r="P32">
        <f t="shared" si="2"/>
        <v>28</v>
      </c>
      <c r="Q32" s="97" t="s">
        <v>207</v>
      </c>
      <c r="R32" s="95"/>
      <c r="S32" s="95"/>
      <c r="T32" s="95"/>
      <c r="U32" s="96"/>
    </row>
    <row r="33" spans="2:21" x14ac:dyDescent="0.2">
      <c r="B33" s="103"/>
      <c r="C33" s="103"/>
      <c r="D33" s="103"/>
      <c r="F33">
        <f t="shared" si="3"/>
        <v>14</v>
      </c>
      <c r="G33" s="94" t="s">
        <v>69</v>
      </c>
      <c r="H33" s="95"/>
      <c r="I33" s="95" t="s">
        <v>217</v>
      </c>
      <c r="J33" s="96"/>
      <c r="L33">
        <f t="shared" si="1"/>
        <v>29</v>
      </c>
      <c r="M33" s="90" t="s">
        <v>124</v>
      </c>
      <c r="N33" s="96"/>
      <c r="P33">
        <f t="shared" si="2"/>
        <v>29</v>
      </c>
      <c r="Q33" s="97" t="s">
        <v>208</v>
      </c>
      <c r="R33" s="95"/>
      <c r="S33" s="95" t="s">
        <v>217</v>
      </c>
      <c r="T33" s="95"/>
      <c r="U33" s="96"/>
    </row>
    <row r="34" spans="2:21" x14ac:dyDescent="0.2">
      <c r="B34" s="103"/>
      <c r="C34" s="103"/>
      <c r="D34" s="103"/>
      <c r="F34">
        <f t="shared" si="3"/>
        <v>15</v>
      </c>
      <c r="G34" s="94" t="s">
        <v>70</v>
      </c>
      <c r="H34" s="95"/>
      <c r="I34" s="95" t="s">
        <v>217</v>
      </c>
      <c r="J34" s="96"/>
      <c r="L34">
        <f t="shared" si="1"/>
        <v>30</v>
      </c>
      <c r="M34" s="94" t="s">
        <v>125</v>
      </c>
      <c r="N34" s="96"/>
      <c r="P34">
        <f t="shared" si="2"/>
        <v>30</v>
      </c>
      <c r="Q34" s="97" t="s">
        <v>209</v>
      </c>
      <c r="R34" s="95" t="s">
        <v>217</v>
      </c>
      <c r="S34" s="95"/>
      <c r="T34" s="95"/>
      <c r="U34" s="96"/>
    </row>
    <row r="35" spans="2:21" x14ac:dyDescent="0.2">
      <c r="B35" s="103"/>
      <c r="C35" s="103"/>
      <c r="D35" s="103"/>
      <c r="F35">
        <f t="shared" si="3"/>
        <v>16</v>
      </c>
      <c r="G35" s="94" t="s">
        <v>71</v>
      </c>
      <c r="H35" s="95"/>
      <c r="I35" s="95" t="s">
        <v>217</v>
      </c>
      <c r="J35" s="96" t="s">
        <v>218</v>
      </c>
      <c r="L35">
        <f t="shared" si="1"/>
        <v>31</v>
      </c>
      <c r="M35" s="94" t="s">
        <v>126</v>
      </c>
      <c r="N35" s="96" t="s">
        <v>216</v>
      </c>
      <c r="P35">
        <f t="shared" si="2"/>
        <v>31</v>
      </c>
      <c r="Q35" s="97" t="s">
        <v>210</v>
      </c>
      <c r="R35" s="95"/>
      <c r="S35" s="95"/>
      <c r="T35" s="95"/>
      <c r="U35" s="96"/>
    </row>
    <row r="36" spans="2:21" x14ac:dyDescent="0.2">
      <c r="B36" s="103"/>
      <c r="C36" s="103"/>
      <c r="D36" s="103"/>
      <c r="F36">
        <f t="shared" si="3"/>
        <v>17</v>
      </c>
      <c r="G36" s="94" t="s">
        <v>72</v>
      </c>
      <c r="H36" s="95"/>
      <c r="I36" s="95" t="s">
        <v>217</v>
      </c>
      <c r="J36" s="96"/>
      <c r="L36">
        <f t="shared" si="1"/>
        <v>32</v>
      </c>
      <c r="M36" s="94" t="s">
        <v>127</v>
      </c>
      <c r="N36" s="96" t="s">
        <v>218</v>
      </c>
      <c r="P36">
        <f t="shared" si="2"/>
        <v>32</v>
      </c>
      <c r="Q36" s="97" t="s">
        <v>211</v>
      </c>
      <c r="R36" s="95" t="s">
        <v>218</v>
      </c>
      <c r="S36" s="95"/>
      <c r="T36" s="95"/>
      <c r="U36" s="96"/>
    </row>
    <row r="37" spans="2:21" x14ac:dyDescent="0.2">
      <c r="B37" s="103"/>
      <c r="C37" s="103"/>
      <c r="D37" s="103"/>
      <c r="F37">
        <f t="shared" si="3"/>
        <v>18</v>
      </c>
      <c r="G37" s="94" t="s">
        <v>73</v>
      </c>
      <c r="H37" s="95"/>
      <c r="I37" s="95" t="s">
        <v>217</v>
      </c>
      <c r="J37" s="96" t="s">
        <v>218</v>
      </c>
      <c r="L37">
        <f t="shared" si="1"/>
        <v>33</v>
      </c>
      <c r="M37" s="94" t="s">
        <v>128</v>
      </c>
      <c r="N37" s="96" t="s">
        <v>218</v>
      </c>
      <c r="P37">
        <f t="shared" si="2"/>
        <v>33</v>
      </c>
      <c r="Q37" s="97" t="s">
        <v>212</v>
      </c>
      <c r="R37" s="95"/>
      <c r="S37" s="95"/>
      <c r="T37" s="95"/>
      <c r="U37" s="96"/>
    </row>
    <row r="38" spans="2:21" ht="16" thickBot="1" x14ac:dyDescent="0.25">
      <c r="F38">
        <f t="shared" si="3"/>
        <v>19</v>
      </c>
      <c r="G38" s="94" t="s">
        <v>74</v>
      </c>
      <c r="H38" s="95"/>
      <c r="I38" s="95" t="s">
        <v>217</v>
      </c>
      <c r="J38" s="96" t="s">
        <v>218</v>
      </c>
      <c r="L38">
        <f t="shared" si="1"/>
        <v>34</v>
      </c>
      <c r="M38" s="94" t="s">
        <v>129</v>
      </c>
      <c r="N38" s="96" t="s">
        <v>218</v>
      </c>
      <c r="P38">
        <f t="shared" si="2"/>
        <v>34</v>
      </c>
      <c r="Q38" s="104" t="s">
        <v>213</v>
      </c>
      <c r="R38" s="99" t="s">
        <v>217</v>
      </c>
      <c r="S38" s="99" t="s">
        <v>217</v>
      </c>
      <c r="T38" s="99"/>
      <c r="U38" s="100"/>
    </row>
    <row r="39" spans="2:21" x14ac:dyDescent="0.2">
      <c r="F39">
        <f t="shared" si="3"/>
        <v>20</v>
      </c>
      <c r="G39" s="94" t="s">
        <v>75</v>
      </c>
      <c r="H39" s="95"/>
      <c r="I39" s="95" t="s">
        <v>217</v>
      </c>
      <c r="J39" s="96" t="s">
        <v>217</v>
      </c>
      <c r="L39">
        <f t="shared" si="1"/>
        <v>35</v>
      </c>
      <c r="M39" s="94" t="s">
        <v>130</v>
      </c>
      <c r="N39" s="96" t="s">
        <v>218</v>
      </c>
    </row>
    <row r="40" spans="2:21" x14ac:dyDescent="0.2">
      <c r="F40">
        <f t="shared" si="3"/>
        <v>21</v>
      </c>
      <c r="G40" s="94" t="s">
        <v>76</v>
      </c>
      <c r="H40" s="95"/>
      <c r="I40" s="95" t="s">
        <v>217</v>
      </c>
      <c r="J40" s="96"/>
      <c r="L40">
        <f t="shared" si="1"/>
        <v>36</v>
      </c>
      <c r="M40" s="94" t="s">
        <v>131</v>
      </c>
      <c r="N40" s="96" t="s">
        <v>218</v>
      </c>
    </row>
    <row r="41" spans="2:21" x14ac:dyDescent="0.2">
      <c r="F41">
        <f t="shared" si="3"/>
        <v>22</v>
      </c>
      <c r="G41" s="94" t="s">
        <v>77</v>
      </c>
      <c r="H41" s="95"/>
      <c r="I41" s="95" t="s">
        <v>217</v>
      </c>
      <c r="J41" s="96" t="s">
        <v>218</v>
      </c>
      <c r="L41">
        <f t="shared" si="1"/>
        <v>37</v>
      </c>
      <c r="M41" s="94" t="s">
        <v>132</v>
      </c>
      <c r="N41" s="96" t="s">
        <v>218</v>
      </c>
    </row>
    <row r="42" spans="2:21" x14ac:dyDescent="0.2">
      <c r="F42">
        <f t="shared" si="3"/>
        <v>23</v>
      </c>
      <c r="G42" s="94" t="s">
        <v>78</v>
      </c>
      <c r="H42" s="95"/>
      <c r="I42" s="95" t="s">
        <v>217</v>
      </c>
      <c r="J42" s="96"/>
      <c r="L42">
        <f t="shared" si="1"/>
        <v>38</v>
      </c>
      <c r="M42" s="94" t="s">
        <v>133</v>
      </c>
      <c r="N42" s="96" t="s">
        <v>217</v>
      </c>
    </row>
    <row r="43" spans="2:21" x14ac:dyDescent="0.2">
      <c r="F43">
        <f t="shared" si="3"/>
        <v>24</v>
      </c>
      <c r="G43" s="94" t="s">
        <v>79</v>
      </c>
      <c r="H43" s="95"/>
      <c r="I43" s="95" t="s">
        <v>217</v>
      </c>
      <c r="J43" s="96" t="s">
        <v>218</v>
      </c>
      <c r="L43">
        <f t="shared" si="1"/>
        <v>39</v>
      </c>
      <c r="M43" s="94" t="s">
        <v>214</v>
      </c>
      <c r="N43" s="96" t="s">
        <v>216</v>
      </c>
    </row>
    <row r="44" spans="2:21" x14ac:dyDescent="0.2">
      <c r="F44">
        <f t="shared" si="3"/>
        <v>25</v>
      </c>
      <c r="G44" s="94" t="s">
        <v>80</v>
      </c>
      <c r="H44" s="95"/>
      <c r="I44" s="95" t="s">
        <v>217</v>
      </c>
      <c r="J44" s="96"/>
      <c r="L44">
        <f t="shared" si="1"/>
        <v>40</v>
      </c>
      <c r="M44" s="94" t="s">
        <v>135</v>
      </c>
      <c r="N44" s="96" t="s">
        <v>218</v>
      </c>
    </row>
    <row r="45" spans="2:21" x14ac:dyDescent="0.2">
      <c r="F45">
        <f t="shared" si="3"/>
        <v>26</v>
      </c>
      <c r="G45" s="94" t="s">
        <v>81</v>
      </c>
      <c r="H45" s="95"/>
      <c r="I45" s="95" t="s">
        <v>217</v>
      </c>
      <c r="J45" s="96" t="s">
        <v>218</v>
      </c>
      <c r="L45">
        <f t="shared" si="1"/>
        <v>41</v>
      </c>
      <c r="M45" s="94" t="s">
        <v>136</v>
      </c>
      <c r="N45" s="96" t="s">
        <v>221</v>
      </c>
    </row>
    <row r="46" spans="2:21" x14ac:dyDescent="0.2">
      <c r="F46">
        <f t="shared" si="3"/>
        <v>27</v>
      </c>
      <c r="G46" s="94" t="s">
        <v>82</v>
      </c>
      <c r="H46" s="95"/>
      <c r="I46" s="95" t="s">
        <v>217</v>
      </c>
      <c r="J46" s="96"/>
      <c r="L46">
        <f t="shared" si="1"/>
        <v>42</v>
      </c>
      <c r="M46" s="94" t="s">
        <v>137</v>
      </c>
      <c r="N46" s="96"/>
    </row>
    <row r="47" spans="2:21" ht="16" thickBot="1" x14ac:dyDescent="0.25">
      <c r="F47">
        <f t="shared" si="3"/>
        <v>28</v>
      </c>
      <c r="G47" s="98" t="s">
        <v>83</v>
      </c>
      <c r="H47" s="99"/>
      <c r="I47" s="99" t="s">
        <v>217</v>
      </c>
      <c r="J47" s="100"/>
      <c r="L47">
        <f t="shared" si="1"/>
        <v>43</v>
      </c>
      <c r="M47" s="94" t="s">
        <v>138</v>
      </c>
      <c r="N47" s="96" t="s">
        <v>218</v>
      </c>
    </row>
    <row r="48" spans="2:21" x14ac:dyDescent="0.2">
      <c r="L48">
        <f t="shared" si="1"/>
        <v>44</v>
      </c>
      <c r="M48" s="94" t="s">
        <v>139</v>
      </c>
      <c r="N48" s="96" t="s">
        <v>218</v>
      </c>
    </row>
    <row r="49" spans="12:14" x14ac:dyDescent="0.2">
      <c r="L49">
        <f t="shared" si="1"/>
        <v>45</v>
      </c>
      <c r="M49" s="94" t="s">
        <v>140</v>
      </c>
      <c r="N49" s="96" t="s">
        <v>218</v>
      </c>
    </row>
    <row r="50" spans="12:14" x14ac:dyDescent="0.2">
      <c r="L50">
        <f t="shared" si="1"/>
        <v>46</v>
      </c>
      <c r="M50" s="94" t="s">
        <v>141</v>
      </c>
      <c r="N50" s="96" t="s">
        <v>217</v>
      </c>
    </row>
    <row r="51" spans="12:14" ht="16" thickBot="1" x14ac:dyDescent="0.25">
      <c r="L51">
        <f t="shared" si="1"/>
        <v>47</v>
      </c>
      <c r="M51" s="98" t="s">
        <v>142</v>
      </c>
      <c r="N51" s="100" t="s">
        <v>218</v>
      </c>
    </row>
  </sheetData>
  <mergeCells count="2">
    <mergeCell ref="B2:G2"/>
    <mergeCell ref="B4:D32"/>
  </mergeCells>
  <hyperlinks>
    <hyperlink ref="B2" r:id="rId1" xr:uid="{00000000-0004-0000-0400-000000000000}"/>
  </hyperlinks>
  <pageMargins left="0.25" right="0.25" top="0.75" bottom="0.75" header="0.3" footer="0.3"/>
  <pageSetup paperSize="5" scale="5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51"/>
  <sheetViews>
    <sheetView workbookViewId="0">
      <selection activeCell="S23" sqref="S23"/>
    </sheetView>
  </sheetViews>
  <sheetFormatPr baseColWidth="10" defaultColWidth="8.83203125" defaultRowHeight="15" x14ac:dyDescent="0.2"/>
  <cols>
    <col min="1" max="1" width="2.5" customWidth="1"/>
    <col min="2" max="2" width="14.1640625" customWidth="1"/>
    <col min="3" max="4" width="9.1640625" customWidth="1"/>
    <col min="5" max="5" width="1.83203125" customWidth="1"/>
    <col min="6" max="6" width="3" bestFit="1" customWidth="1"/>
    <col min="7" max="7" width="41" bestFit="1" customWidth="1"/>
    <col min="8" max="8" width="9.1640625" customWidth="1"/>
    <col min="9" max="9" width="10.5" bestFit="1" customWidth="1"/>
    <col min="10" max="10" width="9.1640625" customWidth="1"/>
    <col min="11" max="11" width="1.83203125" customWidth="1"/>
    <col min="12" max="12" width="3" bestFit="1" customWidth="1"/>
    <col min="13" max="13" width="58.33203125" bestFit="1" customWidth="1"/>
    <col min="14" max="14" width="10.5" bestFit="1" customWidth="1"/>
    <col min="15" max="15" width="1.83203125" customWidth="1"/>
    <col min="16" max="16" width="3" bestFit="1" customWidth="1"/>
    <col min="17" max="17" width="43.1640625" bestFit="1" customWidth="1"/>
  </cols>
  <sheetData>
    <row r="2" spans="2:21" x14ac:dyDescent="0.2">
      <c r="B2" s="187" t="s">
        <v>152</v>
      </c>
      <c r="C2" s="187"/>
      <c r="D2" s="187"/>
      <c r="E2" s="187"/>
      <c r="F2" s="187"/>
      <c r="G2" s="187"/>
    </row>
    <row r="3" spans="2:21" ht="16" thickBot="1" x14ac:dyDescent="0.25">
      <c r="H3" t="s">
        <v>153</v>
      </c>
      <c r="I3" t="s">
        <v>153</v>
      </c>
      <c r="N3" t="s">
        <v>154</v>
      </c>
      <c r="R3" t="s">
        <v>153</v>
      </c>
      <c r="S3" t="s">
        <v>153</v>
      </c>
      <c r="T3" t="s">
        <v>153</v>
      </c>
      <c r="U3" t="s">
        <v>154</v>
      </c>
    </row>
    <row r="4" spans="2:21" s="3" customFormat="1" ht="15.75" customHeight="1" thickBot="1" x14ac:dyDescent="0.25">
      <c r="B4" s="188" t="s">
        <v>222</v>
      </c>
      <c r="C4" s="189"/>
      <c r="D4" s="190"/>
      <c r="G4" s="85" t="s">
        <v>156</v>
      </c>
      <c r="H4" s="86" t="s">
        <v>157</v>
      </c>
      <c r="I4" s="87" t="s">
        <v>158</v>
      </c>
      <c r="M4" s="88" t="s">
        <v>159</v>
      </c>
      <c r="N4" s="87" t="s">
        <v>160</v>
      </c>
      <c r="Q4" s="89" t="s">
        <v>161</v>
      </c>
      <c r="R4" s="86" t="s">
        <v>157</v>
      </c>
      <c r="S4" s="86" t="s">
        <v>158</v>
      </c>
      <c r="T4" s="86" t="s">
        <v>162</v>
      </c>
      <c r="U4" s="87" t="s">
        <v>160</v>
      </c>
    </row>
    <row r="5" spans="2:21" x14ac:dyDescent="0.2">
      <c r="B5" s="191"/>
      <c r="C5" s="192"/>
      <c r="D5" s="193"/>
      <c r="E5" s="28"/>
      <c r="F5">
        <v>1</v>
      </c>
      <c r="G5" s="90" t="s">
        <v>163</v>
      </c>
      <c r="H5" s="128"/>
      <c r="I5" s="129">
        <v>0.66669999999999996</v>
      </c>
      <c r="J5" s="28"/>
      <c r="K5" s="28"/>
      <c r="L5">
        <v>1</v>
      </c>
      <c r="M5" s="90" t="s">
        <v>96</v>
      </c>
      <c r="N5" s="135"/>
      <c r="P5">
        <v>1</v>
      </c>
      <c r="Q5" s="93" t="s">
        <v>165</v>
      </c>
      <c r="R5" s="134">
        <v>96</v>
      </c>
      <c r="S5" s="134"/>
      <c r="T5" s="134"/>
      <c r="U5" s="135"/>
    </row>
    <row r="6" spans="2:21" x14ac:dyDescent="0.2">
      <c r="B6" s="191"/>
      <c r="C6" s="192"/>
      <c r="D6" s="193"/>
      <c r="E6" s="28"/>
      <c r="F6">
        <f>F5+1</f>
        <v>2</v>
      </c>
      <c r="G6" s="94" t="s">
        <v>166</v>
      </c>
      <c r="H6" s="130" t="s">
        <v>223</v>
      </c>
      <c r="I6" s="131">
        <v>0.95899999999999996</v>
      </c>
      <c r="J6" s="28"/>
      <c r="K6" s="28"/>
      <c r="L6">
        <f>L5+1</f>
        <v>2</v>
      </c>
      <c r="M6" s="94" t="s">
        <v>97</v>
      </c>
      <c r="N6" s="137" t="s">
        <v>224</v>
      </c>
      <c r="P6">
        <f>P5+1</f>
        <v>2</v>
      </c>
      <c r="Q6" s="97" t="s">
        <v>168</v>
      </c>
      <c r="R6" s="136">
        <v>16</v>
      </c>
      <c r="S6" s="136"/>
      <c r="T6" s="136"/>
      <c r="U6" s="137"/>
    </row>
    <row r="7" spans="2:21" x14ac:dyDescent="0.2">
      <c r="B7" s="191"/>
      <c r="C7" s="192"/>
      <c r="D7" s="193"/>
      <c r="E7" s="28"/>
      <c r="F7">
        <f t="shared" ref="F7:F16" si="0">F6+1</f>
        <v>3</v>
      </c>
      <c r="G7" s="94" t="s">
        <v>169</v>
      </c>
      <c r="H7" s="130">
        <v>0.97529999999999994</v>
      </c>
      <c r="I7" s="131"/>
      <c r="J7" s="28"/>
      <c r="K7" s="28"/>
      <c r="L7">
        <f t="shared" ref="L7:L51" si="1">L6+1</f>
        <v>3</v>
      </c>
      <c r="M7" s="94" t="s">
        <v>98</v>
      </c>
      <c r="N7" s="137">
        <v>0.77780000000000005</v>
      </c>
      <c r="P7">
        <f t="shared" ref="P7:P38" si="2">P6+1</f>
        <v>3</v>
      </c>
      <c r="Q7" s="97" t="s">
        <v>170</v>
      </c>
      <c r="R7" s="136"/>
      <c r="S7" s="136"/>
      <c r="T7" s="136"/>
      <c r="U7" s="137"/>
    </row>
    <row r="8" spans="2:21" x14ac:dyDescent="0.2">
      <c r="B8" s="191"/>
      <c r="C8" s="192"/>
      <c r="D8" s="193"/>
      <c r="E8" s="28"/>
      <c r="F8">
        <f t="shared" si="0"/>
        <v>4</v>
      </c>
      <c r="G8" s="94" t="s">
        <v>171</v>
      </c>
      <c r="H8" s="130"/>
      <c r="I8" s="131">
        <v>0.95779999999999998</v>
      </c>
      <c r="J8" s="28"/>
      <c r="K8" s="28"/>
      <c r="L8">
        <f t="shared" si="1"/>
        <v>4</v>
      </c>
      <c r="M8" s="94" t="s">
        <v>99</v>
      </c>
      <c r="N8" s="137"/>
      <c r="P8">
        <f t="shared" si="2"/>
        <v>4</v>
      </c>
      <c r="Q8" s="97" t="s">
        <v>172</v>
      </c>
      <c r="R8" s="136">
        <v>101</v>
      </c>
      <c r="S8" s="136"/>
      <c r="T8" s="136"/>
      <c r="U8" s="137"/>
    </row>
    <row r="9" spans="2:21" x14ac:dyDescent="0.2">
      <c r="B9" s="191"/>
      <c r="C9" s="192"/>
      <c r="D9" s="193"/>
      <c r="E9" s="28"/>
      <c r="F9">
        <f t="shared" si="0"/>
        <v>5</v>
      </c>
      <c r="G9" s="94" t="s">
        <v>173</v>
      </c>
      <c r="H9" s="130"/>
      <c r="I9" s="131"/>
      <c r="J9" s="28"/>
      <c r="K9" s="28"/>
      <c r="L9">
        <f t="shared" si="1"/>
        <v>5</v>
      </c>
      <c r="M9" s="94" t="s">
        <v>100</v>
      </c>
      <c r="N9" s="137">
        <v>1</v>
      </c>
      <c r="P9">
        <f t="shared" si="2"/>
        <v>5</v>
      </c>
      <c r="Q9" s="97" t="s">
        <v>174</v>
      </c>
      <c r="R9" s="136"/>
      <c r="S9" s="136"/>
      <c r="T9" s="136"/>
      <c r="U9" s="137"/>
    </row>
    <row r="10" spans="2:21" x14ac:dyDescent="0.2">
      <c r="B10" s="191"/>
      <c r="C10" s="192"/>
      <c r="D10" s="193"/>
      <c r="E10" s="28"/>
      <c r="F10">
        <f t="shared" si="0"/>
        <v>6</v>
      </c>
      <c r="G10" s="94" t="s">
        <v>175</v>
      </c>
      <c r="H10" s="130"/>
      <c r="I10" s="131">
        <v>0.90480000000000005</v>
      </c>
      <c r="J10" s="28"/>
      <c r="K10" s="28"/>
      <c r="L10">
        <f t="shared" si="1"/>
        <v>6</v>
      </c>
      <c r="M10" s="94" t="s">
        <v>101</v>
      </c>
      <c r="N10" s="137">
        <v>0.70589999999999997</v>
      </c>
      <c r="P10">
        <f t="shared" si="2"/>
        <v>6</v>
      </c>
      <c r="Q10" s="97" t="s">
        <v>176</v>
      </c>
      <c r="R10" s="136"/>
      <c r="S10" s="136">
        <v>16</v>
      </c>
      <c r="T10" s="136"/>
      <c r="U10" s="137"/>
    </row>
    <row r="11" spans="2:21" x14ac:dyDescent="0.2">
      <c r="B11" s="191"/>
      <c r="C11" s="192"/>
      <c r="D11" s="193"/>
      <c r="E11" s="28"/>
      <c r="F11">
        <f t="shared" si="0"/>
        <v>7</v>
      </c>
      <c r="G11" s="94" t="s">
        <v>177</v>
      </c>
      <c r="H11" s="130"/>
      <c r="I11" s="131"/>
      <c r="J11" s="28"/>
      <c r="K11" s="28"/>
      <c r="L11">
        <f t="shared" si="1"/>
        <v>7</v>
      </c>
      <c r="M11" s="94" t="s">
        <v>102</v>
      </c>
      <c r="N11" s="137"/>
      <c r="P11">
        <f t="shared" si="2"/>
        <v>7</v>
      </c>
      <c r="Q11" s="97" t="s">
        <v>178</v>
      </c>
      <c r="R11" s="136"/>
      <c r="S11" s="136"/>
      <c r="T11" s="136"/>
      <c r="U11" s="137"/>
    </row>
    <row r="12" spans="2:21" x14ac:dyDescent="0.2">
      <c r="B12" s="191"/>
      <c r="C12" s="192"/>
      <c r="D12" s="193"/>
      <c r="E12" s="28"/>
      <c r="F12">
        <f t="shared" si="0"/>
        <v>8</v>
      </c>
      <c r="G12" s="94" t="s">
        <v>179</v>
      </c>
      <c r="H12" s="130"/>
      <c r="I12" s="131">
        <v>0.95799999999999996</v>
      </c>
      <c r="J12" s="28"/>
      <c r="K12" s="28"/>
      <c r="L12">
        <f t="shared" si="1"/>
        <v>8</v>
      </c>
      <c r="M12" s="94" t="s">
        <v>103</v>
      </c>
      <c r="N12" s="137">
        <v>0.71430000000000005</v>
      </c>
      <c r="P12">
        <f t="shared" si="2"/>
        <v>8</v>
      </c>
      <c r="Q12" s="97" t="s">
        <v>180</v>
      </c>
      <c r="R12" s="136"/>
      <c r="S12" s="136"/>
      <c r="T12" s="136"/>
      <c r="U12" s="137"/>
    </row>
    <row r="13" spans="2:21" x14ac:dyDescent="0.2">
      <c r="B13" s="191"/>
      <c r="C13" s="192"/>
      <c r="D13" s="193"/>
      <c r="E13" s="28"/>
      <c r="F13">
        <f t="shared" si="0"/>
        <v>9</v>
      </c>
      <c r="G13" s="94" t="s">
        <v>181</v>
      </c>
      <c r="H13" s="130"/>
      <c r="I13" s="131">
        <v>0.95830000000000004</v>
      </c>
      <c r="J13" s="28"/>
      <c r="K13" s="28"/>
      <c r="L13">
        <f t="shared" si="1"/>
        <v>9</v>
      </c>
      <c r="M13" s="94" t="s">
        <v>104</v>
      </c>
      <c r="N13" s="137">
        <v>0.80520000000000003</v>
      </c>
      <c r="P13">
        <f t="shared" si="2"/>
        <v>9</v>
      </c>
      <c r="Q13" s="97" t="s">
        <v>182</v>
      </c>
      <c r="R13" s="136"/>
      <c r="S13" s="136"/>
      <c r="T13" s="136"/>
      <c r="U13" s="137"/>
    </row>
    <row r="14" spans="2:21" x14ac:dyDescent="0.2">
      <c r="B14" s="191"/>
      <c r="C14" s="192"/>
      <c r="D14" s="193"/>
      <c r="E14" s="28"/>
      <c r="F14">
        <f t="shared" si="0"/>
        <v>10</v>
      </c>
      <c r="G14" s="94" t="s">
        <v>183</v>
      </c>
      <c r="H14" s="130"/>
      <c r="I14" s="131">
        <v>0.95</v>
      </c>
      <c r="J14" s="28"/>
      <c r="K14" s="28"/>
      <c r="L14">
        <f t="shared" si="1"/>
        <v>10</v>
      </c>
      <c r="M14" s="94" t="s">
        <v>105</v>
      </c>
      <c r="N14" s="137"/>
      <c r="P14">
        <f t="shared" si="2"/>
        <v>10</v>
      </c>
      <c r="Q14" s="97" t="s">
        <v>184</v>
      </c>
      <c r="R14" s="136"/>
      <c r="S14" s="136"/>
      <c r="T14" s="136"/>
      <c r="U14" s="137"/>
    </row>
    <row r="15" spans="2:21" x14ac:dyDescent="0.2">
      <c r="B15" s="191"/>
      <c r="C15" s="192"/>
      <c r="D15" s="193"/>
      <c r="E15" s="28"/>
      <c r="F15">
        <f t="shared" si="0"/>
        <v>11</v>
      </c>
      <c r="G15" s="94" t="s">
        <v>185</v>
      </c>
      <c r="H15" s="130">
        <v>0.95499999999999996</v>
      </c>
      <c r="I15" s="131"/>
      <c r="J15" s="28"/>
      <c r="K15" s="28"/>
      <c r="L15">
        <f t="shared" si="1"/>
        <v>11</v>
      </c>
      <c r="M15" s="94" t="s">
        <v>106</v>
      </c>
      <c r="N15" s="137">
        <v>0.92859999999999998</v>
      </c>
      <c r="P15">
        <f t="shared" si="2"/>
        <v>11</v>
      </c>
      <c r="Q15" s="97" t="s">
        <v>186</v>
      </c>
      <c r="R15" s="136"/>
      <c r="S15" s="136"/>
      <c r="T15" s="136"/>
      <c r="U15" s="137"/>
    </row>
    <row r="16" spans="2:21" ht="16" thickBot="1" x14ac:dyDescent="0.25">
      <c r="B16" s="191"/>
      <c r="C16" s="192"/>
      <c r="D16" s="193"/>
      <c r="E16" s="28"/>
      <c r="F16">
        <f t="shared" si="0"/>
        <v>12</v>
      </c>
      <c r="G16" s="98" t="s">
        <v>187</v>
      </c>
      <c r="H16" s="132">
        <v>0.9597</v>
      </c>
      <c r="I16" s="133"/>
      <c r="J16" s="28"/>
      <c r="K16" s="28"/>
      <c r="L16">
        <f t="shared" si="1"/>
        <v>12</v>
      </c>
      <c r="M16" s="94" t="s">
        <v>107</v>
      </c>
      <c r="N16" s="137">
        <v>0.91669999999999996</v>
      </c>
      <c r="P16">
        <f t="shared" si="2"/>
        <v>12</v>
      </c>
      <c r="Q16" s="97" t="s">
        <v>188</v>
      </c>
      <c r="R16" s="136" t="s">
        <v>223</v>
      </c>
      <c r="S16" s="136"/>
      <c r="T16" s="136"/>
      <c r="U16" s="137"/>
    </row>
    <row r="17" spans="2:25" x14ac:dyDescent="0.2">
      <c r="B17" s="191"/>
      <c r="C17" s="192"/>
      <c r="D17" s="193"/>
      <c r="E17" s="28"/>
      <c r="G17" s="101"/>
      <c r="H17" s="28"/>
      <c r="I17" s="28"/>
      <c r="J17" s="28"/>
      <c r="K17" s="28"/>
      <c r="L17">
        <f t="shared" si="1"/>
        <v>13</v>
      </c>
      <c r="M17" s="94" t="s">
        <v>108</v>
      </c>
      <c r="N17" s="137"/>
      <c r="P17">
        <f t="shared" si="2"/>
        <v>13</v>
      </c>
      <c r="Q17" s="97" t="s">
        <v>189</v>
      </c>
      <c r="R17" s="136"/>
      <c r="S17" s="136"/>
      <c r="T17" s="136"/>
      <c r="U17" s="137"/>
    </row>
    <row r="18" spans="2:25" ht="16" thickBot="1" x14ac:dyDescent="0.25">
      <c r="B18" s="191"/>
      <c r="C18" s="192"/>
      <c r="D18" s="193"/>
      <c r="E18" s="28"/>
      <c r="H18" t="s">
        <v>153</v>
      </c>
      <c r="I18" t="s">
        <v>153</v>
      </c>
      <c r="J18" t="s">
        <v>154</v>
      </c>
      <c r="K18" s="28"/>
      <c r="L18">
        <f t="shared" si="1"/>
        <v>14</v>
      </c>
      <c r="M18" s="94" t="s">
        <v>109</v>
      </c>
      <c r="N18" s="137"/>
      <c r="P18">
        <f>P17+1</f>
        <v>14</v>
      </c>
      <c r="Q18" s="97" t="s">
        <v>190</v>
      </c>
      <c r="R18" s="136"/>
      <c r="S18" s="136"/>
      <c r="T18" s="136"/>
      <c r="U18" s="137"/>
    </row>
    <row r="19" spans="2:25" ht="15" customHeight="1" thickBot="1" x14ac:dyDescent="0.25">
      <c r="B19" s="191"/>
      <c r="C19" s="192"/>
      <c r="D19" s="193"/>
      <c r="E19" s="28"/>
      <c r="F19" s="3"/>
      <c r="G19" s="102" t="s">
        <v>191</v>
      </c>
      <c r="H19" s="86" t="s">
        <v>158</v>
      </c>
      <c r="I19" s="86" t="s">
        <v>162</v>
      </c>
      <c r="J19" s="87" t="s">
        <v>160</v>
      </c>
      <c r="K19" s="28"/>
      <c r="L19">
        <f t="shared" si="1"/>
        <v>15</v>
      </c>
      <c r="M19" s="94" t="s">
        <v>110</v>
      </c>
      <c r="N19" s="137"/>
      <c r="P19">
        <f t="shared" si="2"/>
        <v>15</v>
      </c>
      <c r="Q19" s="97" t="s">
        <v>192</v>
      </c>
      <c r="R19" s="136">
        <v>37</v>
      </c>
      <c r="S19" s="136"/>
      <c r="T19" s="136"/>
      <c r="U19" s="137"/>
    </row>
    <row r="20" spans="2:25" x14ac:dyDescent="0.2">
      <c r="B20" s="191"/>
      <c r="C20" s="192"/>
      <c r="D20" s="193"/>
      <c r="E20" s="28"/>
      <c r="F20">
        <v>1</v>
      </c>
      <c r="G20" s="90" t="s">
        <v>56</v>
      </c>
      <c r="H20" s="134"/>
      <c r="I20" s="134">
        <v>0.79859999999999998</v>
      </c>
      <c r="J20" s="135">
        <v>0.94740000000000002</v>
      </c>
      <c r="K20" s="28"/>
      <c r="L20">
        <f t="shared" si="1"/>
        <v>16</v>
      </c>
      <c r="M20" s="94" t="s">
        <v>111</v>
      </c>
      <c r="N20" s="137"/>
      <c r="P20">
        <f t="shared" si="2"/>
        <v>16</v>
      </c>
      <c r="Q20" s="97" t="s">
        <v>193</v>
      </c>
      <c r="R20" s="136">
        <v>16</v>
      </c>
      <c r="S20" s="136"/>
      <c r="T20" s="136"/>
      <c r="U20" s="137" t="s">
        <v>223</v>
      </c>
    </row>
    <row r="21" spans="2:25" x14ac:dyDescent="0.2">
      <c r="B21" s="191"/>
      <c r="C21" s="192"/>
      <c r="D21" s="193"/>
      <c r="E21" s="28"/>
      <c r="F21">
        <f>F20+1</f>
        <v>2</v>
      </c>
      <c r="G21" s="94" t="s">
        <v>57</v>
      </c>
      <c r="H21" s="136"/>
      <c r="I21" s="136">
        <v>0.95399999999999996</v>
      </c>
      <c r="J21" s="137"/>
      <c r="K21" s="28"/>
      <c r="L21">
        <f t="shared" si="1"/>
        <v>17</v>
      </c>
      <c r="M21" s="94" t="s">
        <v>112</v>
      </c>
      <c r="N21" s="137">
        <v>0.8</v>
      </c>
      <c r="P21">
        <f t="shared" si="2"/>
        <v>17</v>
      </c>
      <c r="Q21" s="97" t="s">
        <v>194</v>
      </c>
      <c r="R21" s="136"/>
      <c r="S21" s="136">
        <v>137</v>
      </c>
      <c r="T21" s="136"/>
      <c r="U21" s="137"/>
    </row>
    <row r="22" spans="2:25" x14ac:dyDescent="0.2">
      <c r="B22" s="191"/>
      <c r="C22" s="192"/>
      <c r="D22" s="193"/>
      <c r="E22" s="28"/>
      <c r="F22">
        <f t="shared" ref="F22:F47" si="3">F21+1</f>
        <v>3</v>
      </c>
      <c r="G22" s="94" t="s">
        <v>58</v>
      </c>
      <c r="H22" s="136"/>
      <c r="I22" s="136">
        <v>0.9405</v>
      </c>
      <c r="J22" s="137"/>
      <c r="K22" s="28"/>
      <c r="L22">
        <f t="shared" si="1"/>
        <v>18</v>
      </c>
      <c r="M22" s="94" t="s">
        <v>113</v>
      </c>
      <c r="N22" s="137">
        <v>0.9</v>
      </c>
      <c r="P22">
        <f t="shared" si="2"/>
        <v>18</v>
      </c>
      <c r="Q22" s="97" t="s">
        <v>196</v>
      </c>
      <c r="R22" s="136">
        <f>58+16+40+41+43+5+49</f>
        <v>252</v>
      </c>
      <c r="S22" s="136"/>
      <c r="T22" s="136">
        <f>46+21+33+53+31+55+57+30+41+35+30+29+38+44</f>
        <v>543</v>
      </c>
      <c r="U22" s="137"/>
    </row>
    <row r="23" spans="2:25" x14ac:dyDescent="0.2">
      <c r="B23" s="191"/>
      <c r="C23" s="192"/>
      <c r="D23" s="193"/>
      <c r="E23" s="28"/>
      <c r="F23">
        <f t="shared" si="3"/>
        <v>4</v>
      </c>
      <c r="G23" s="94" t="s">
        <v>59</v>
      </c>
      <c r="H23" s="136"/>
      <c r="I23" s="136">
        <v>0.77359999999999995</v>
      </c>
      <c r="J23" s="137" t="s">
        <v>223</v>
      </c>
      <c r="K23" s="28"/>
      <c r="L23">
        <f t="shared" si="1"/>
        <v>19</v>
      </c>
      <c r="M23" s="94" t="s">
        <v>114</v>
      </c>
      <c r="N23" s="137">
        <v>0.82979999999999998</v>
      </c>
      <c r="P23">
        <f t="shared" si="2"/>
        <v>19</v>
      </c>
      <c r="Q23" s="97" t="s">
        <v>197</v>
      </c>
      <c r="R23" s="136"/>
      <c r="S23" s="136"/>
      <c r="T23" s="136"/>
      <c r="U23" s="137"/>
    </row>
    <row r="24" spans="2:25" x14ac:dyDescent="0.2">
      <c r="B24" s="191"/>
      <c r="C24" s="192"/>
      <c r="D24" s="193"/>
      <c r="E24" s="28"/>
      <c r="F24">
        <f t="shared" si="3"/>
        <v>5</v>
      </c>
      <c r="G24" s="94" t="s">
        <v>60</v>
      </c>
      <c r="H24" s="136"/>
      <c r="I24" s="136">
        <v>0.9304</v>
      </c>
      <c r="J24" s="137">
        <v>0.84379999999999999</v>
      </c>
      <c r="K24" s="28"/>
      <c r="L24">
        <f t="shared" si="1"/>
        <v>20</v>
      </c>
      <c r="M24" s="94" t="s">
        <v>115</v>
      </c>
      <c r="N24" s="137">
        <v>0.71430000000000005</v>
      </c>
      <c r="P24">
        <f t="shared" si="2"/>
        <v>20</v>
      </c>
      <c r="Q24" s="97" t="s">
        <v>198</v>
      </c>
      <c r="R24" s="136"/>
      <c r="S24" s="136"/>
      <c r="T24" s="136"/>
      <c r="U24" s="137"/>
    </row>
    <row r="25" spans="2:25" x14ac:dyDescent="0.2">
      <c r="B25" s="191"/>
      <c r="C25" s="192"/>
      <c r="D25" s="193"/>
      <c r="E25" s="28"/>
      <c r="F25">
        <f t="shared" si="3"/>
        <v>6</v>
      </c>
      <c r="G25" s="94" t="s">
        <v>61</v>
      </c>
      <c r="H25" s="136"/>
      <c r="I25" s="136">
        <v>0.7601</v>
      </c>
      <c r="J25" s="137"/>
      <c r="K25" s="28"/>
      <c r="L25">
        <f t="shared" si="1"/>
        <v>21</v>
      </c>
      <c r="M25" s="94" t="s">
        <v>116</v>
      </c>
      <c r="N25" s="137">
        <v>0.51429999999999998</v>
      </c>
      <c r="P25">
        <f t="shared" si="2"/>
        <v>21</v>
      </c>
      <c r="Q25" s="97" t="s">
        <v>199</v>
      </c>
      <c r="R25" s="136">
        <v>0.8589</v>
      </c>
      <c r="S25" s="136">
        <v>0.82</v>
      </c>
      <c r="T25" s="136"/>
      <c r="U25" s="137"/>
    </row>
    <row r="26" spans="2:25" x14ac:dyDescent="0.2">
      <c r="B26" s="191"/>
      <c r="C26" s="192"/>
      <c r="D26" s="193"/>
      <c r="E26" s="28"/>
      <c r="F26">
        <f t="shared" si="3"/>
        <v>7</v>
      </c>
      <c r="G26" s="94" t="s">
        <v>62</v>
      </c>
      <c r="H26" s="136"/>
      <c r="I26" s="136">
        <v>0.87719999999999998</v>
      </c>
      <c r="J26" s="137">
        <v>0.9375</v>
      </c>
      <c r="K26" s="28"/>
      <c r="L26">
        <f t="shared" si="1"/>
        <v>22</v>
      </c>
      <c r="M26" s="94" t="s">
        <v>117</v>
      </c>
      <c r="N26" s="137">
        <v>0.79630000000000001</v>
      </c>
      <c r="P26">
        <f t="shared" si="2"/>
        <v>22</v>
      </c>
      <c r="Q26" s="97" t="s">
        <v>200</v>
      </c>
      <c r="R26" s="136" t="s">
        <v>223</v>
      </c>
      <c r="S26" s="136">
        <v>0.78380000000000005</v>
      </c>
      <c r="T26" s="136"/>
      <c r="U26" s="137"/>
    </row>
    <row r="27" spans="2:25" x14ac:dyDescent="0.2">
      <c r="B27" s="191"/>
      <c r="C27" s="192"/>
      <c r="D27" s="193"/>
      <c r="E27" s="28"/>
      <c r="F27">
        <f t="shared" si="3"/>
        <v>8</v>
      </c>
      <c r="G27" s="94" t="s">
        <v>63</v>
      </c>
      <c r="H27" s="136"/>
      <c r="I27" s="136">
        <v>0.81820000000000004</v>
      </c>
      <c r="J27" s="137"/>
      <c r="K27" s="28"/>
      <c r="L27">
        <f t="shared" si="1"/>
        <v>23</v>
      </c>
      <c r="M27" s="94" t="s">
        <v>118</v>
      </c>
      <c r="N27" s="137">
        <v>0.95240000000000002</v>
      </c>
      <c r="P27">
        <f t="shared" si="2"/>
        <v>23</v>
      </c>
      <c r="Q27" s="97" t="s">
        <v>201</v>
      </c>
      <c r="R27" s="136"/>
      <c r="S27" s="136"/>
      <c r="T27" s="136"/>
      <c r="U27" s="137"/>
      <c r="Y27" s="111"/>
    </row>
    <row r="28" spans="2:25" x14ac:dyDescent="0.2">
      <c r="B28" s="191"/>
      <c r="C28" s="192"/>
      <c r="D28" s="193"/>
      <c r="E28" s="28"/>
      <c r="F28">
        <f t="shared" si="3"/>
        <v>9</v>
      </c>
      <c r="G28" s="94" t="s">
        <v>64</v>
      </c>
      <c r="H28" s="136"/>
      <c r="I28" s="136">
        <v>0.86960000000000004</v>
      </c>
      <c r="J28" s="137">
        <v>0.82350000000000001</v>
      </c>
      <c r="K28" s="28"/>
      <c r="L28">
        <f t="shared" si="1"/>
        <v>24</v>
      </c>
      <c r="M28" s="94" t="s">
        <v>119</v>
      </c>
      <c r="N28" s="137">
        <v>0.59379999999999999</v>
      </c>
      <c r="P28">
        <f t="shared" si="2"/>
        <v>24</v>
      </c>
      <c r="Q28" s="97" t="s">
        <v>202</v>
      </c>
      <c r="R28" s="136"/>
      <c r="S28" s="136"/>
      <c r="T28" s="136"/>
      <c r="U28" s="137"/>
    </row>
    <row r="29" spans="2:25" x14ac:dyDescent="0.2">
      <c r="B29" s="191"/>
      <c r="C29" s="192"/>
      <c r="D29" s="193"/>
      <c r="E29" s="28"/>
      <c r="F29">
        <f t="shared" si="3"/>
        <v>10</v>
      </c>
      <c r="G29" s="94" t="s">
        <v>65</v>
      </c>
      <c r="H29" s="136" t="s">
        <v>220</v>
      </c>
      <c r="I29" s="136">
        <v>0.84499999999999997</v>
      </c>
      <c r="J29" s="137"/>
      <c r="K29" s="28"/>
      <c r="L29">
        <f t="shared" si="1"/>
        <v>25</v>
      </c>
      <c r="M29" s="94" t="s">
        <v>120</v>
      </c>
      <c r="N29" s="137">
        <v>0.94869999999999999</v>
      </c>
      <c r="P29">
        <f t="shared" si="2"/>
        <v>25</v>
      </c>
      <c r="Q29" s="97" t="s">
        <v>204</v>
      </c>
      <c r="R29" s="136" t="s">
        <v>223</v>
      </c>
      <c r="S29" s="136"/>
      <c r="T29" s="136"/>
      <c r="U29" s="137"/>
    </row>
    <row r="30" spans="2:25" x14ac:dyDescent="0.2">
      <c r="B30" s="191"/>
      <c r="C30" s="192"/>
      <c r="D30" s="193"/>
      <c r="E30" s="28"/>
      <c r="F30">
        <f t="shared" si="3"/>
        <v>11</v>
      </c>
      <c r="G30" s="94" t="s">
        <v>66</v>
      </c>
      <c r="H30" s="136"/>
      <c r="I30" s="136">
        <v>0.92649999999999999</v>
      </c>
      <c r="J30" s="137">
        <v>0.86109999999999998</v>
      </c>
      <c r="K30" s="28"/>
      <c r="L30">
        <f t="shared" si="1"/>
        <v>26</v>
      </c>
      <c r="M30" s="94" t="s">
        <v>121</v>
      </c>
      <c r="N30" s="137">
        <v>0.6875</v>
      </c>
      <c r="P30">
        <f t="shared" si="2"/>
        <v>26</v>
      </c>
      <c r="Q30" s="97" t="s">
        <v>205</v>
      </c>
      <c r="R30" s="136">
        <v>0.54</v>
      </c>
      <c r="S30" s="136"/>
      <c r="T30" s="136"/>
      <c r="U30" s="137"/>
    </row>
    <row r="31" spans="2:25" x14ac:dyDescent="0.2">
      <c r="B31" s="191"/>
      <c r="C31" s="192"/>
      <c r="D31" s="193"/>
      <c r="E31" s="28"/>
      <c r="F31">
        <f t="shared" si="3"/>
        <v>12</v>
      </c>
      <c r="G31" s="94" t="s">
        <v>67</v>
      </c>
      <c r="H31" s="136"/>
      <c r="I31" s="136">
        <v>0.77669999999999995</v>
      </c>
      <c r="J31" s="137">
        <v>1</v>
      </c>
      <c r="K31" s="28"/>
      <c r="L31">
        <f t="shared" si="1"/>
        <v>27</v>
      </c>
      <c r="M31" s="94" t="s">
        <v>122</v>
      </c>
      <c r="N31" s="137"/>
      <c r="P31">
        <f t="shared" si="2"/>
        <v>27</v>
      </c>
      <c r="Q31" s="97" t="s">
        <v>206</v>
      </c>
      <c r="R31" s="136">
        <v>0.83779999999999999</v>
      </c>
      <c r="S31" s="136"/>
      <c r="T31" s="136"/>
      <c r="U31" s="137"/>
    </row>
    <row r="32" spans="2:25" ht="16" thickBot="1" x14ac:dyDescent="0.25">
      <c r="B32" s="194"/>
      <c r="C32" s="195"/>
      <c r="D32" s="196"/>
      <c r="E32" s="28"/>
      <c r="F32">
        <f t="shared" si="3"/>
        <v>13</v>
      </c>
      <c r="G32" s="94" t="s">
        <v>68</v>
      </c>
      <c r="H32" s="136"/>
      <c r="I32" s="136">
        <v>0.95309999999999995</v>
      </c>
      <c r="J32" s="137"/>
      <c r="K32" s="28"/>
      <c r="L32">
        <f t="shared" si="1"/>
        <v>28</v>
      </c>
      <c r="M32" s="94" t="s">
        <v>123</v>
      </c>
      <c r="N32" s="137">
        <v>0.8286</v>
      </c>
      <c r="P32">
        <f t="shared" si="2"/>
        <v>28</v>
      </c>
      <c r="Q32" s="97" t="s">
        <v>207</v>
      </c>
      <c r="R32" s="136"/>
      <c r="S32" s="136"/>
      <c r="T32" s="136"/>
      <c r="U32" s="137"/>
    </row>
    <row r="33" spans="2:21" x14ac:dyDescent="0.2">
      <c r="B33" s="103"/>
      <c r="C33" s="103"/>
      <c r="D33" s="103"/>
      <c r="F33">
        <f t="shared" si="3"/>
        <v>14</v>
      </c>
      <c r="G33" s="94" t="s">
        <v>69</v>
      </c>
      <c r="H33" s="136"/>
      <c r="I33" s="136">
        <v>0.99239999999999995</v>
      </c>
      <c r="J33" s="137"/>
      <c r="L33">
        <f t="shared" si="1"/>
        <v>29</v>
      </c>
      <c r="M33" s="90" t="s">
        <v>124</v>
      </c>
      <c r="N33" s="137"/>
      <c r="P33">
        <f t="shared" si="2"/>
        <v>29</v>
      </c>
      <c r="Q33" s="97" t="s">
        <v>208</v>
      </c>
      <c r="R33" s="136"/>
      <c r="S33" s="136">
        <v>0.94979999999999998</v>
      </c>
      <c r="T33" s="136"/>
      <c r="U33" s="137"/>
    </row>
    <row r="34" spans="2:21" x14ac:dyDescent="0.2">
      <c r="B34" s="103"/>
      <c r="C34" s="103"/>
      <c r="D34" s="103"/>
      <c r="F34">
        <f t="shared" si="3"/>
        <v>15</v>
      </c>
      <c r="G34" s="94" t="s">
        <v>70</v>
      </c>
      <c r="H34" s="136"/>
      <c r="I34" s="136">
        <v>0.83209999999999995</v>
      </c>
      <c r="J34" s="137"/>
      <c r="L34">
        <f t="shared" si="1"/>
        <v>30</v>
      </c>
      <c r="M34" s="94" t="s">
        <v>125</v>
      </c>
      <c r="N34" s="137"/>
      <c r="P34">
        <f t="shared" si="2"/>
        <v>30</v>
      </c>
      <c r="Q34" s="97" t="s">
        <v>209</v>
      </c>
      <c r="R34" s="136">
        <v>0.96079999999999999</v>
      </c>
      <c r="S34" s="136"/>
      <c r="T34" s="136"/>
      <c r="U34" s="137"/>
    </row>
    <row r="35" spans="2:21" x14ac:dyDescent="0.2">
      <c r="B35" s="103"/>
      <c r="C35" s="103"/>
      <c r="D35" s="103"/>
      <c r="F35">
        <f t="shared" si="3"/>
        <v>16</v>
      </c>
      <c r="G35" s="94" t="s">
        <v>71</v>
      </c>
      <c r="H35" s="136"/>
      <c r="I35" s="136">
        <v>0.8871</v>
      </c>
      <c r="J35" s="137">
        <v>0.8</v>
      </c>
      <c r="L35">
        <f t="shared" si="1"/>
        <v>31</v>
      </c>
      <c r="M35" s="94" t="s">
        <v>126</v>
      </c>
      <c r="N35" s="137">
        <v>0.68889999999999996</v>
      </c>
      <c r="P35">
        <f t="shared" si="2"/>
        <v>31</v>
      </c>
      <c r="Q35" s="97" t="s">
        <v>210</v>
      </c>
      <c r="R35" s="136"/>
      <c r="S35" s="136"/>
      <c r="T35" s="136"/>
      <c r="U35" s="137"/>
    </row>
    <row r="36" spans="2:21" x14ac:dyDescent="0.2">
      <c r="B36" s="103"/>
      <c r="C36" s="103"/>
      <c r="D36" s="103"/>
      <c r="F36">
        <f t="shared" si="3"/>
        <v>17</v>
      </c>
      <c r="G36" s="94" t="s">
        <v>72</v>
      </c>
      <c r="H36" s="136"/>
      <c r="I36" s="136">
        <v>0.89659999999999995</v>
      </c>
      <c r="J36" s="137"/>
      <c r="L36">
        <f t="shared" si="1"/>
        <v>32</v>
      </c>
      <c r="M36" s="94" t="s">
        <v>127</v>
      </c>
      <c r="N36" s="137">
        <v>0.81820000000000004</v>
      </c>
      <c r="P36">
        <f t="shared" si="2"/>
        <v>32</v>
      </c>
      <c r="Q36" s="97" t="s">
        <v>211</v>
      </c>
      <c r="R36" s="136" t="s">
        <v>223</v>
      </c>
      <c r="S36" s="136"/>
      <c r="T36" s="136"/>
      <c r="U36" s="137"/>
    </row>
    <row r="37" spans="2:21" x14ac:dyDescent="0.2">
      <c r="B37" s="103"/>
      <c r="C37" s="103"/>
      <c r="D37" s="103"/>
      <c r="F37">
        <f t="shared" si="3"/>
        <v>18</v>
      </c>
      <c r="G37" s="94" t="s">
        <v>73</v>
      </c>
      <c r="H37" s="136"/>
      <c r="I37" s="136">
        <v>0.85</v>
      </c>
      <c r="J37" s="137">
        <v>0.78949999999999998</v>
      </c>
      <c r="L37">
        <f t="shared" si="1"/>
        <v>33</v>
      </c>
      <c r="M37" s="94" t="s">
        <v>128</v>
      </c>
      <c r="N37" s="137">
        <v>0.78949999999999998</v>
      </c>
      <c r="P37">
        <f t="shared" si="2"/>
        <v>33</v>
      </c>
      <c r="Q37" s="97" t="s">
        <v>212</v>
      </c>
      <c r="R37" s="136"/>
      <c r="S37" s="136"/>
      <c r="T37" s="136"/>
      <c r="U37" s="137"/>
    </row>
    <row r="38" spans="2:21" ht="16" thickBot="1" x14ac:dyDescent="0.25">
      <c r="F38">
        <f t="shared" si="3"/>
        <v>19</v>
      </c>
      <c r="G38" s="94" t="s">
        <v>74</v>
      </c>
      <c r="H38" s="136"/>
      <c r="I38" s="136">
        <v>0.95740000000000003</v>
      </c>
      <c r="J38" s="137">
        <v>0.97299999999999998</v>
      </c>
      <c r="L38">
        <f t="shared" si="1"/>
        <v>34</v>
      </c>
      <c r="M38" s="94" t="s">
        <v>129</v>
      </c>
      <c r="N38" s="137">
        <v>0.91669999999999996</v>
      </c>
      <c r="P38">
        <f t="shared" si="2"/>
        <v>34</v>
      </c>
      <c r="Q38" s="104" t="s">
        <v>213</v>
      </c>
      <c r="R38" s="138" t="s">
        <v>225</v>
      </c>
      <c r="S38" s="138">
        <v>0.94289999999999996</v>
      </c>
      <c r="T38" s="138"/>
      <c r="U38" s="139"/>
    </row>
    <row r="39" spans="2:21" x14ac:dyDescent="0.2">
      <c r="F39">
        <f t="shared" si="3"/>
        <v>20</v>
      </c>
      <c r="G39" s="94" t="s">
        <v>75</v>
      </c>
      <c r="H39" s="136"/>
      <c r="I39" s="136">
        <v>0.72729999999999995</v>
      </c>
      <c r="J39" s="137">
        <v>0.75</v>
      </c>
      <c r="L39">
        <f t="shared" si="1"/>
        <v>35</v>
      </c>
      <c r="M39" s="94" t="s">
        <v>130</v>
      </c>
      <c r="N39" s="137">
        <v>0.82689999999999997</v>
      </c>
    </row>
    <row r="40" spans="2:21" x14ac:dyDescent="0.2">
      <c r="F40">
        <f t="shared" si="3"/>
        <v>21</v>
      </c>
      <c r="G40" s="94" t="s">
        <v>76</v>
      </c>
      <c r="H40" s="136"/>
      <c r="I40" s="136">
        <v>0.9627</v>
      </c>
      <c r="J40" s="137"/>
      <c r="L40">
        <f t="shared" si="1"/>
        <v>36</v>
      </c>
      <c r="M40" s="94" t="s">
        <v>131</v>
      </c>
      <c r="N40" s="137">
        <v>0.77780000000000005</v>
      </c>
    </row>
    <row r="41" spans="2:21" x14ac:dyDescent="0.2">
      <c r="F41">
        <f t="shared" si="3"/>
        <v>22</v>
      </c>
      <c r="G41" s="94" t="s">
        <v>77</v>
      </c>
      <c r="H41" s="136"/>
      <c r="I41" s="136">
        <v>0.82879999999999998</v>
      </c>
      <c r="J41" s="137">
        <v>0.83330000000000004</v>
      </c>
      <c r="L41">
        <f t="shared" si="1"/>
        <v>37</v>
      </c>
      <c r="M41" s="94" t="s">
        <v>132</v>
      </c>
      <c r="N41" s="137">
        <v>0.75609999999999999</v>
      </c>
    </row>
    <row r="42" spans="2:21" x14ac:dyDescent="0.2">
      <c r="F42">
        <f t="shared" si="3"/>
        <v>23</v>
      </c>
      <c r="G42" s="94" t="s">
        <v>78</v>
      </c>
      <c r="H42" s="136"/>
      <c r="I42" s="136">
        <v>0.93200000000000005</v>
      </c>
      <c r="J42" s="137"/>
      <c r="L42">
        <f t="shared" si="1"/>
        <v>38</v>
      </c>
      <c r="M42" s="94" t="s">
        <v>133</v>
      </c>
      <c r="N42" s="137">
        <v>0.75</v>
      </c>
    </row>
    <row r="43" spans="2:21" x14ac:dyDescent="0.2">
      <c r="F43">
        <f t="shared" si="3"/>
        <v>24</v>
      </c>
      <c r="G43" s="94" t="s">
        <v>79</v>
      </c>
      <c r="H43" s="136"/>
      <c r="I43" s="136">
        <v>0.92949999999999999</v>
      </c>
      <c r="J43" s="137">
        <v>0.85709999999999997</v>
      </c>
      <c r="L43">
        <f t="shared" si="1"/>
        <v>39</v>
      </c>
      <c r="M43" s="94" t="s">
        <v>134</v>
      </c>
      <c r="N43" s="137" t="s">
        <v>223</v>
      </c>
    </row>
    <row r="44" spans="2:21" x14ac:dyDescent="0.2">
      <c r="F44">
        <f t="shared" si="3"/>
        <v>25</v>
      </c>
      <c r="G44" s="94" t="s">
        <v>80</v>
      </c>
      <c r="H44" s="136"/>
      <c r="I44" s="136">
        <v>0.97040000000000004</v>
      </c>
      <c r="J44" s="137"/>
      <c r="L44">
        <f t="shared" si="1"/>
        <v>40</v>
      </c>
      <c r="M44" s="94" t="s">
        <v>135</v>
      </c>
      <c r="N44" s="137">
        <v>0.94869999999999999</v>
      </c>
    </row>
    <row r="45" spans="2:21" x14ac:dyDescent="0.2">
      <c r="F45">
        <f t="shared" si="3"/>
        <v>26</v>
      </c>
      <c r="G45" s="94" t="s">
        <v>81</v>
      </c>
      <c r="H45" s="136"/>
      <c r="I45" s="136">
        <v>0.90910000000000002</v>
      </c>
      <c r="J45" s="137">
        <v>0.8</v>
      </c>
      <c r="L45">
        <f t="shared" si="1"/>
        <v>41</v>
      </c>
      <c r="M45" s="94" t="s">
        <v>136</v>
      </c>
      <c r="N45" s="137">
        <v>0.64300000000000002</v>
      </c>
    </row>
    <row r="46" spans="2:21" x14ac:dyDescent="0.2">
      <c r="F46">
        <f t="shared" si="3"/>
        <v>27</v>
      </c>
      <c r="G46" s="94" t="s">
        <v>82</v>
      </c>
      <c r="H46" s="136"/>
      <c r="I46" s="136" t="s">
        <v>226</v>
      </c>
      <c r="J46" s="137"/>
      <c r="L46">
        <f t="shared" si="1"/>
        <v>42</v>
      </c>
      <c r="M46" s="94" t="s">
        <v>137</v>
      </c>
      <c r="N46" s="137"/>
    </row>
    <row r="47" spans="2:21" ht="16" thickBot="1" x14ac:dyDescent="0.25">
      <c r="F47">
        <f t="shared" si="3"/>
        <v>28</v>
      </c>
      <c r="G47" s="98" t="s">
        <v>83</v>
      </c>
      <c r="H47" s="138"/>
      <c r="I47" s="138">
        <v>0.9133</v>
      </c>
      <c r="J47" s="139"/>
      <c r="L47">
        <f t="shared" si="1"/>
        <v>43</v>
      </c>
      <c r="M47" s="94" t="s">
        <v>138</v>
      </c>
      <c r="N47" s="137">
        <v>0.78259999999999996</v>
      </c>
    </row>
    <row r="48" spans="2:21" x14ac:dyDescent="0.2">
      <c r="L48">
        <f t="shared" si="1"/>
        <v>44</v>
      </c>
      <c r="M48" s="94" t="s">
        <v>139</v>
      </c>
      <c r="N48" s="137">
        <v>0.95920000000000005</v>
      </c>
    </row>
    <row r="49" spans="12:14" x14ac:dyDescent="0.2">
      <c r="L49">
        <f t="shared" si="1"/>
        <v>45</v>
      </c>
      <c r="M49" s="94" t="s">
        <v>140</v>
      </c>
      <c r="N49" s="137">
        <v>1</v>
      </c>
    </row>
    <row r="50" spans="12:14" x14ac:dyDescent="0.2">
      <c r="L50">
        <f t="shared" si="1"/>
        <v>46</v>
      </c>
      <c r="M50" s="94" t="s">
        <v>141</v>
      </c>
      <c r="N50" s="137">
        <v>0.9556</v>
      </c>
    </row>
    <row r="51" spans="12:14" ht="16" thickBot="1" x14ac:dyDescent="0.25">
      <c r="L51">
        <f t="shared" si="1"/>
        <v>47</v>
      </c>
      <c r="M51" s="98" t="s">
        <v>142</v>
      </c>
      <c r="N51" s="139">
        <v>0.8</v>
      </c>
    </row>
  </sheetData>
  <mergeCells count="2">
    <mergeCell ref="B2:G2"/>
    <mergeCell ref="B4:D32"/>
  </mergeCells>
  <hyperlinks>
    <hyperlink ref="B2" r:id="rId1"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Y51"/>
  <sheetViews>
    <sheetView workbookViewId="0">
      <selection activeCell="B1" sqref="B1"/>
    </sheetView>
  </sheetViews>
  <sheetFormatPr baseColWidth="10" defaultColWidth="8.83203125" defaultRowHeight="15" x14ac:dyDescent="0.2"/>
  <cols>
    <col min="1" max="1" width="2.5" customWidth="1"/>
    <col min="2" max="2" width="14.1640625" customWidth="1"/>
    <col min="3" max="4" width="9.1640625" customWidth="1"/>
    <col min="5" max="5" width="1.83203125" customWidth="1"/>
    <col min="6" max="6" width="3" bestFit="1" customWidth="1"/>
    <col min="7" max="7" width="41" bestFit="1" customWidth="1"/>
    <col min="8" max="8" width="9.1640625" customWidth="1"/>
    <col min="9" max="9" width="10.5" bestFit="1" customWidth="1"/>
    <col min="10" max="10" width="9.1640625" customWidth="1"/>
    <col min="11" max="11" width="1.83203125" customWidth="1"/>
    <col min="12" max="12" width="3" bestFit="1" customWidth="1"/>
    <col min="13" max="13" width="58.33203125" bestFit="1" customWidth="1"/>
    <col min="14" max="14" width="10.5" bestFit="1" customWidth="1"/>
    <col min="15" max="15" width="1.83203125" customWidth="1"/>
    <col min="16" max="16" width="3" bestFit="1" customWidth="1"/>
    <col min="17" max="17" width="43.1640625" bestFit="1" customWidth="1"/>
  </cols>
  <sheetData>
    <row r="2" spans="2:21" x14ac:dyDescent="0.2">
      <c r="B2" s="187" t="s">
        <v>152</v>
      </c>
      <c r="C2" s="187"/>
      <c r="D2" s="187"/>
      <c r="E2" s="187"/>
      <c r="F2" s="187"/>
      <c r="G2" s="187"/>
    </row>
    <row r="3" spans="2:21" ht="16" thickBot="1" x14ac:dyDescent="0.25">
      <c r="H3" t="s">
        <v>153</v>
      </c>
      <c r="I3" t="s">
        <v>153</v>
      </c>
      <c r="N3" t="s">
        <v>154</v>
      </c>
      <c r="R3" t="s">
        <v>153</v>
      </c>
      <c r="S3" t="s">
        <v>153</v>
      </c>
      <c r="T3" t="s">
        <v>153</v>
      </c>
      <c r="U3" t="s">
        <v>154</v>
      </c>
    </row>
    <row r="4" spans="2:21" s="3" customFormat="1" ht="15.75" customHeight="1" thickBot="1" x14ac:dyDescent="0.25">
      <c r="B4" s="188" t="s">
        <v>222</v>
      </c>
      <c r="C4" s="189"/>
      <c r="D4" s="190"/>
      <c r="G4" s="85" t="s">
        <v>156</v>
      </c>
      <c r="H4" s="86" t="s">
        <v>157</v>
      </c>
      <c r="I4" s="87" t="s">
        <v>158</v>
      </c>
      <c r="M4" s="88" t="s">
        <v>159</v>
      </c>
      <c r="N4" s="87" t="s">
        <v>160</v>
      </c>
      <c r="Q4" s="89" t="s">
        <v>161</v>
      </c>
      <c r="R4" s="86" t="s">
        <v>157</v>
      </c>
      <c r="S4" s="86" t="s">
        <v>158</v>
      </c>
      <c r="T4" s="86" t="s">
        <v>162</v>
      </c>
      <c r="U4" s="87" t="s">
        <v>160</v>
      </c>
    </row>
    <row r="5" spans="2:21" x14ac:dyDescent="0.2">
      <c r="B5" s="191"/>
      <c r="C5" s="192"/>
      <c r="D5" s="193"/>
      <c r="E5" s="28"/>
      <c r="F5">
        <v>1</v>
      </c>
      <c r="G5" s="90" t="s">
        <v>163</v>
      </c>
      <c r="H5" s="105"/>
      <c r="I5" s="106">
        <v>0.66669999999999996</v>
      </c>
      <c r="J5" s="28"/>
      <c r="K5" s="28"/>
      <c r="L5">
        <v>1</v>
      </c>
      <c r="M5" s="90" t="s">
        <v>96</v>
      </c>
      <c r="N5" s="106"/>
      <c r="P5">
        <v>1</v>
      </c>
      <c r="Q5" s="93" t="s">
        <v>165</v>
      </c>
      <c r="R5" s="105">
        <v>0.87270000000000003</v>
      </c>
      <c r="S5" s="105"/>
      <c r="T5" s="105"/>
      <c r="U5" s="106"/>
    </row>
    <row r="6" spans="2:21" x14ac:dyDescent="0.2">
      <c r="B6" s="191"/>
      <c r="C6" s="192"/>
      <c r="D6" s="193"/>
      <c r="E6" s="28"/>
      <c r="F6">
        <f>F5+1</f>
        <v>2</v>
      </c>
      <c r="G6" s="94" t="s">
        <v>166</v>
      </c>
      <c r="H6" s="107" t="s">
        <v>223</v>
      </c>
      <c r="I6" s="108">
        <v>0.95899999999999996</v>
      </c>
      <c r="J6" s="28"/>
      <c r="K6" s="28"/>
      <c r="L6">
        <f>L5+1</f>
        <v>2</v>
      </c>
      <c r="M6" s="94" t="s">
        <v>97</v>
      </c>
      <c r="N6" s="108" t="s">
        <v>224</v>
      </c>
      <c r="P6">
        <f>P5+1</f>
        <v>2</v>
      </c>
      <c r="Q6" s="97" t="s">
        <v>168</v>
      </c>
      <c r="R6" s="107">
        <v>0.94120000000000004</v>
      </c>
      <c r="S6" s="107"/>
      <c r="T6" s="107"/>
      <c r="U6" s="108"/>
    </row>
    <row r="7" spans="2:21" x14ac:dyDescent="0.2">
      <c r="B7" s="191"/>
      <c r="C7" s="192"/>
      <c r="D7" s="193"/>
      <c r="E7" s="28"/>
      <c r="F7">
        <f t="shared" ref="F7:F16" si="0">F6+1</f>
        <v>3</v>
      </c>
      <c r="G7" s="94" t="s">
        <v>169</v>
      </c>
      <c r="H7" s="107">
        <v>0.97529999999999994</v>
      </c>
      <c r="I7" s="108"/>
      <c r="J7" s="28"/>
      <c r="K7" s="28"/>
      <c r="L7">
        <f t="shared" ref="L7:L51" si="1">L6+1</f>
        <v>3</v>
      </c>
      <c r="M7" s="94" t="s">
        <v>98</v>
      </c>
      <c r="N7" s="108">
        <v>0.77780000000000005</v>
      </c>
      <c r="P7">
        <f t="shared" ref="P7:P38" si="2">P6+1</f>
        <v>3</v>
      </c>
      <c r="Q7" s="97" t="s">
        <v>170</v>
      </c>
      <c r="R7" s="107"/>
      <c r="S7" s="107"/>
      <c r="T7" s="107"/>
      <c r="U7" s="108"/>
    </row>
    <row r="8" spans="2:21" x14ac:dyDescent="0.2">
      <c r="B8" s="191"/>
      <c r="C8" s="192"/>
      <c r="D8" s="193"/>
      <c r="E8" s="28"/>
      <c r="F8">
        <f t="shared" si="0"/>
        <v>4</v>
      </c>
      <c r="G8" s="94" t="s">
        <v>171</v>
      </c>
      <c r="H8" s="107"/>
      <c r="I8" s="108">
        <v>0.95779999999999998</v>
      </c>
      <c r="J8" s="28"/>
      <c r="K8" s="28"/>
      <c r="L8">
        <f t="shared" si="1"/>
        <v>4</v>
      </c>
      <c r="M8" s="94" t="s">
        <v>99</v>
      </c>
      <c r="N8" s="108"/>
      <c r="P8">
        <f t="shared" si="2"/>
        <v>4</v>
      </c>
      <c r="Q8" s="97" t="s">
        <v>172</v>
      </c>
      <c r="R8" s="107">
        <v>0.90180000000000005</v>
      </c>
      <c r="S8" s="107"/>
      <c r="T8" s="107"/>
      <c r="U8" s="108"/>
    </row>
    <row r="9" spans="2:21" x14ac:dyDescent="0.2">
      <c r="B9" s="191"/>
      <c r="C9" s="192"/>
      <c r="D9" s="193"/>
      <c r="E9" s="28"/>
      <c r="F9">
        <f t="shared" si="0"/>
        <v>5</v>
      </c>
      <c r="G9" s="94" t="s">
        <v>173</v>
      </c>
      <c r="H9" s="107"/>
      <c r="I9" s="108"/>
      <c r="J9" s="28"/>
      <c r="K9" s="28"/>
      <c r="L9">
        <f t="shared" si="1"/>
        <v>5</v>
      </c>
      <c r="M9" s="94" t="s">
        <v>100</v>
      </c>
      <c r="N9" s="108">
        <v>1</v>
      </c>
      <c r="P9">
        <f t="shared" si="2"/>
        <v>5</v>
      </c>
      <c r="Q9" s="97" t="s">
        <v>174</v>
      </c>
      <c r="R9" s="107"/>
      <c r="S9" s="107"/>
      <c r="T9" s="107"/>
      <c r="U9" s="108"/>
    </row>
    <row r="10" spans="2:21" x14ac:dyDescent="0.2">
      <c r="B10" s="191"/>
      <c r="C10" s="192"/>
      <c r="D10" s="193"/>
      <c r="E10" s="28"/>
      <c r="F10">
        <f t="shared" si="0"/>
        <v>6</v>
      </c>
      <c r="G10" s="94" t="s">
        <v>175</v>
      </c>
      <c r="H10" s="107"/>
      <c r="I10" s="108">
        <v>0.90480000000000005</v>
      </c>
      <c r="J10" s="28"/>
      <c r="K10" s="28"/>
      <c r="L10">
        <f t="shared" si="1"/>
        <v>6</v>
      </c>
      <c r="M10" s="94" t="s">
        <v>101</v>
      </c>
      <c r="N10" s="108">
        <v>0.70589999999999997</v>
      </c>
      <c r="P10">
        <f t="shared" si="2"/>
        <v>6</v>
      </c>
      <c r="Q10" s="97" t="s">
        <v>176</v>
      </c>
      <c r="R10" s="107"/>
      <c r="S10" s="107">
        <v>0.94120000000000004</v>
      </c>
      <c r="T10" s="107"/>
      <c r="U10" s="108"/>
    </row>
    <row r="11" spans="2:21" x14ac:dyDescent="0.2">
      <c r="B11" s="191"/>
      <c r="C11" s="192"/>
      <c r="D11" s="193"/>
      <c r="E11" s="28"/>
      <c r="F11">
        <f t="shared" si="0"/>
        <v>7</v>
      </c>
      <c r="G11" s="94" t="s">
        <v>177</v>
      </c>
      <c r="H11" s="107"/>
      <c r="I11" s="108"/>
      <c r="J11" s="28"/>
      <c r="K11" s="28"/>
      <c r="L11">
        <f t="shared" si="1"/>
        <v>7</v>
      </c>
      <c r="M11" s="94" t="s">
        <v>102</v>
      </c>
      <c r="N11" s="108"/>
      <c r="P11">
        <f t="shared" si="2"/>
        <v>7</v>
      </c>
      <c r="Q11" s="97" t="s">
        <v>178</v>
      </c>
      <c r="R11" s="107"/>
      <c r="S11" s="107"/>
      <c r="T11" s="107"/>
      <c r="U11" s="108"/>
    </row>
    <row r="12" spans="2:21" x14ac:dyDescent="0.2">
      <c r="B12" s="191"/>
      <c r="C12" s="192"/>
      <c r="D12" s="193"/>
      <c r="E12" s="28"/>
      <c r="F12">
        <f t="shared" si="0"/>
        <v>8</v>
      </c>
      <c r="G12" s="94" t="s">
        <v>179</v>
      </c>
      <c r="H12" s="107"/>
      <c r="I12" s="108">
        <v>0.95799999999999996</v>
      </c>
      <c r="J12" s="28"/>
      <c r="K12" s="28"/>
      <c r="L12">
        <f t="shared" si="1"/>
        <v>8</v>
      </c>
      <c r="M12" s="94" t="s">
        <v>103</v>
      </c>
      <c r="N12" s="108">
        <v>0.71430000000000005</v>
      </c>
      <c r="P12">
        <f t="shared" si="2"/>
        <v>8</v>
      </c>
      <c r="Q12" s="97" t="s">
        <v>180</v>
      </c>
      <c r="R12" s="107"/>
      <c r="S12" s="107"/>
      <c r="T12" s="107"/>
      <c r="U12" s="108"/>
    </row>
    <row r="13" spans="2:21" x14ac:dyDescent="0.2">
      <c r="B13" s="191"/>
      <c r="C13" s="192"/>
      <c r="D13" s="193"/>
      <c r="E13" s="28"/>
      <c r="F13">
        <f t="shared" si="0"/>
        <v>9</v>
      </c>
      <c r="G13" s="94" t="s">
        <v>181</v>
      </c>
      <c r="H13" s="107"/>
      <c r="I13" s="108">
        <v>0.95830000000000004</v>
      </c>
      <c r="J13" s="28"/>
      <c r="K13" s="28"/>
      <c r="L13">
        <f t="shared" si="1"/>
        <v>9</v>
      </c>
      <c r="M13" s="94" t="s">
        <v>104</v>
      </c>
      <c r="N13" s="108">
        <v>0.80520000000000003</v>
      </c>
      <c r="P13">
        <f t="shared" si="2"/>
        <v>9</v>
      </c>
      <c r="Q13" s="97" t="s">
        <v>182</v>
      </c>
      <c r="R13" s="107"/>
      <c r="S13" s="107"/>
      <c r="T13" s="107"/>
      <c r="U13" s="108"/>
    </row>
    <row r="14" spans="2:21" x14ac:dyDescent="0.2">
      <c r="B14" s="191"/>
      <c r="C14" s="192"/>
      <c r="D14" s="193"/>
      <c r="E14" s="28"/>
      <c r="F14">
        <f t="shared" si="0"/>
        <v>10</v>
      </c>
      <c r="G14" s="94" t="s">
        <v>183</v>
      </c>
      <c r="H14" s="107"/>
      <c r="I14" s="108">
        <v>0.95</v>
      </c>
      <c r="J14" s="28"/>
      <c r="K14" s="28"/>
      <c r="L14">
        <f t="shared" si="1"/>
        <v>10</v>
      </c>
      <c r="M14" s="94" t="s">
        <v>105</v>
      </c>
      <c r="N14" s="108"/>
      <c r="P14">
        <f t="shared" si="2"/>
        <v>10</v>
      </c>
      <c r="Q14" s="97" t="s">
        <v>184</v>
      </c>
      <c r="R14" s="107"/>
      <c r="S14" s="107"/>
      <c r="T14" s="107"/>
      <c r="U14" s="108"/>
    </row>
    <row r="15" spans="2:21" x14ac:dyDescent="0.2">
      <c r="B15" s="191"/>
      <c r="C15" s="192"/>
      <c r="D15" s="193"/>
      <c r="E15" s="28"/>
      <c r="F15">
        <f t="shared" si="0"/>
        <v>11</v>
      </c>
      <c r="G15" s="94" t="s">
        <v>185</v>
      </c>
      <c r="H15" s="107">
        <v>0.95499999999999996</v>
      </c>
      <c r="I15" s="108"/>
      <c r="J15" s="28"/>
      <c r="K15" s="28"/>
      <c r="L15">
        <f t="shared" si="1"/>
        <v>11</v>
      </c>
      <c r="M15" s="94" t="s">
        <v>106</v>
      </c>
      <c r="N15" s="108">
        <v>0.92859999999999998</v>
      </c>
      <c r="P15">
        <f t="shared" si="2"/>
        <v>11</v>
      </c>
      <c r="Q15" s="97" t="s">
        <v>186</v>
      </c>
      <c r="R15" s="107"/>
      <c r="S15" s="107"/>
      <c r="T15" s="107"/>
      <c r="U15" s="108"/>
    </row>
    <row r="16" spans="2:21" ht="16" thickBot="1" x14ac:dyDescent="0.25">
      <c r="B16" s="191"/>
      <c r="C16" s="192"/>
      <c r="D16" s="193"/>
      <c r="E16" s="28"/>
      <c r="F16">
        <f t="shared" si="0"/>
        <v>12</v>
      </c>
      <c r="G16" s="98" t="s">
        <v>187</v>
      </c>
      <c r="H16" s="109">
        <v>0.9597</v>
      </c>
      <c r="I16" s="110"/>
      <c r="J16" s="28"/>
      <c r="K16" s="28"/>
      <c r="L16">
        <f t="shared" si="1"/>
        <v>12</v>
      </c>
      <c r="M16" s="94" t="s">
        <v>107</v>
      </c>
      <c r="N16" s="108">
        <v>0.91669999999999996</v>
      </c>
      <c r="P16">
        <f t="shared" si="2"/>
        <v>12</v>
      </c>
      <c r="Q16" s="97" t="s">
        <v>188</v>
      </c>
      <c r="R16" s="107" t="s">
        <v>223</v>
      </c>
      <c r="S16" s="107"/>
      <c r="T16" s="107"/>
      <c r="U16" s="108"/>
    </row>
    <row r="17" spans="2:25" x14ac:dyDescent="0.2">
      <c r="B17" s="191"/>
      <c r="C17" s="192"/>
      <c r="D17" s="193"/>
      <c r="E17" s="28"/>
      <c r="G17" s="101"/>
      <c r="H17" s="28"/>
      <c r="I17" s="28"/>
      <c r="J17" s="28"/>
      <c r="K17" s="28"/>
      <c r="L17">
        <f t="shared" si="1"/>
        <v>13</v>
      </c>
      <c r="M17" s="94" t="s">
        <v>108</v>
      </c>
      <c r="N17" s="108"/>
      <c r="P17">
        <f t="shared" si="2"/>
        <v>13</v>
      </c>
      <c r="Q17" s="97" t="s">
        <v>189</v>
      </c>
      <c r="R17" s="107"/>
      <c r="S17" s="107"/>
      <c r="T17" s="107"/>
      <c r="U17" s="108"/>
    </row>
    <row r="18" spans="2:25" ht="16" thickBot="1" x14ac:dyDescent="0.25">
      <c r="B18" s="191"/>
      <c r="C18" s="192"/>
      <c r="D18" s="193"/>
      <c r="E18" s="28"/>
      <c r="H18" t="s">
        <v>153</v>
      </c>
      <c r="I18" t="s">
        <v>153</v>
      </c>
      <c r="J18" t="s">
        <v>154</v>
      </c>
      <c r="K18" s="28"/>
      <c r="L18">
        <f t="shared" si="1"/>
        <v>14</v>
      </c>
      <c r="M18" s="94" t="s">
        <v>109</v>
      </c>
      <c r="N18" s="108"/>
      <c r="P18">
        <f>P17+1</f>
        <v>14</v>
      </c>
      <c r="Q18" s="97" t="s">
        <v>190</v>
      </c>
      <c r="R18" s="107"/>
      <c r="S18" s="107"/>
      <c r="T18" s="107"/>
      <c r="U18" s="108"/>
    </row>
    <row r="19" spans="2:25" ht="15" customHeight="1" thickBot="1" x14ac:dyDescent="0.25">
      <c r="B19" s="191"/>
      <c r="C19" s="192"/>
      <c r="D19" s="193"/>
      <c r="E19" s="28"/>
      <c r="F19" s="3"/>
      <c r="G19" s="102" t="s">
        <v>191</v>
      </c>
      <c r="H19" s="86" t="s">
        <v>158</v>
      </c>
      <c r="I19" s="86" t="s">
        <v>162</v>
      </c>
      <c r="J19" s="87" t="s">
        <v>160</v>
      </c>
      <c r="K19" s="28"/>
      <c r="L19">
        <f t="shared" si="1"/>
        <v>15</v>
      </c>
      <c r="M19" s="94" t="s">
        <v>110</v>
      </c>
      <c r="N19" s="108"/>
      <c r="P19">
        <f t="shared" si="2"/>
        <v>15</v>
      </c>
      <c r="Q19" s="97" t="s">
        <v>192</v>
      </c>
      <c r="R19" s="107">
        <v>0.94869999999999999</v>
      </c>
      <c r="S19" s="107"/>
      <c r="T19" s="107"/>
      <c r="U19" s="108"/>
    </row>
    <row r="20" spans="2:25" x14ac:dyDescent="0.2">
      <c r="B20" s="191"/>
      <c r="C20" s="192"/>
      <c r="D20" s="193"/>
      <c r="E20" s="28"/>
      <c r="F20">
        <v>1</v>
      </c>
      <c r="G20" s="90" t="s">
        <v>56</v>
      </c>
      <c r="H20" s="105"/>
      <c r="I20" s="105">
        <v>0.79859999999999998</v>
      </c>
      <c r="J20" s="106">
        <v>0.94740000000000002</v>
      </c>
      <c r="K20" s="28"/>
      <c r="L20">
        <f t="shared" si="1"/>
        <v>16</v>
      </c>
      <c r="M20" s="94" t="s">
        <v>111</v>
      </c>
      <c r="N20" s="108"/>
      <c r="P20">
        <f t="shared" si="2"/>
        <v>16</v>
      </c>
      <c r="Q20" s="97" t="s">
        <v>193</v>
      </c>
      <c r="R20" s="107">
        <v>0.8</v>
      </c>
      <c r="S20" s="107"/>
      <c r="T20" s="107"/>
      <c r="U20" s="108" t="s">
        <v>223</v>
      </c>
    </row>
    <row r="21" spans="2:25" x14ac:dyDescent="0.2">
      <c r="B21" s="191"/>
      <c r="C21" s="192"/>
      <c r="D21" s="193"/>
      <c r="E21" s="28"/>
      <c r="F21">
        <f>F20+1</f>
        <v>2</v>
      </c>
      <c r="G21" s="94" t="s">
        <v>57</v>
      </c>
      <c r="H21" s="107"/>
      <c r="I21" s="107">
        <v>0.95399999999999996</v>
      </c>
      <c r="J21" s="108"/>
      <c r="K21" s="28"/>
      <c r="L21">
        <f t="shared" si="1"/>
        <v>17</v>
      </c>
      <c r="M21" s="94" t="s">
        <v>112</v>
      </c>
      <c r="N21" s="108">
        <v>0.8</v>
      </c>
      <c r="P21">
        <f t="shared" si="2"/>
        <v>17</v>
      </c>
      <c r="Q21" s="97" t="s">
        <v>194</v>
      </c>
      <c r="R21" s="107"/>
      <c r="S21" s="107">
        <v>0.93200000000000005</v>
      </c>
      <c r="T21" s="107"/>
      <c r="U21" s="108"/>
    </row>
    <row r="22" spans="2:25" x14ac:dyDescent="0.2">
      <c r="B22" s="191"/>
      <c r="C22" s="192"/>
      <c r="D22" s="193"/>
      <c r="E22" s="28"/>
      <c r="F22">
        <f t="shared" ref="F22:F47" si="3">F21+1</f>
        <v>3</v>
      </c>
      <c r="G22" s="94" t="s">
        <v>58</v>
      </c>
      <c r="H22" s="107"/>
      <c r="I22" s="107">
        <v>0.9405</v>
      </c>
      <c r="J22" s="108"/>
      <c r="K22" s="28"/>
      <c r="L22">
        <f t="shared" si="1"/>
        <v>18</v>
      </c>
      <c r="M22" s="94" t="s">
        <v>113</v>
      </c>
      <c r="N22" s="108">
        <v>0.9</v>
      </c>
      <c r="P22">
        <f t="shared" si="2"/>
        <v>18</v>
      </c>
      <c r="Q22" s="97" t="s">
        <v>196</v>
      </c>
      <c r="R22" s="107" t="s">
        <v>227</v>
      </c>
      <c r="S22" s="107"/>
      <c r="T22" s="107">
        <v>0.85699999999999998</v>
      </c>
      <c r="U22" s="108"/>
    </row>
    <row r="23" spans="2:25" x14ac:dyDescent="0.2">
      <c r="B23" s="191"/>
      <c r="C23" s="192"/>
      <c r="D23" s="193"/>
      <c r="E23" s="28"/>
      <c r="F23">
        <f t="shared" si="3"/>
        <v>4</v>
      </c>
      <c r="G23" s="94" t="s">
        <v>59</v>
      </c>
      <c r="H23" s="107"/>
      <c r="I23" s="107">
        <v>0.77359999999999995</v>
      </c>
      <c r="J23" s="108" t="s">
        <v>223</v>
      </c>
      <c r="K23" s="28"/>
      <c r="L23">
        <f t="shared" si="1"/>
        <v>19</v>
      </c>
      <c r="M23" s="94" t="s">
        <v>114</v>
      </c>
      <c r="N23" s="108">
        <v>0.82979999999999998</v>
      </c>
      <c r="P23">
        <f t="shared" si="2"/>
        <v>19</v>
      </c>
      <c r="Q23" s="97" t="s">
        <v>197</v>
      </c>
      <c r="R23" s="107"/>
      <c r="S23" s="107"/>
      <c r="T23" s="107"/>
      <c r="U23" s="108"/>
    </row>
    <row r="24" spans="2:25" x14ac:dyDescent="0.2">
      <c r="B24" s="191"/>
      <c r="C24" s="192"/>
      <c r="D24" s="193"/>
      <c r="E24" s="28"/>
      <c r="F24">
        <f t="shared" si="3"/>
        <v>5</v>
      </c>
      <c r="G24" s="94" t="s">
        <v>60</v>
      </c>
      <c r="H24" s="107"/>
      <c r="I24" s="107">
        <v>0.9304</v>
      </c>
      <c r="J24" s="108">
        <v>0.84379999999999999</v>
      </c>
      <c r="K24" s="28"/>
      <c r="L24">
        <f t="shared" si="1"/>
        <v>20</v>
      </c>
      <c r="M24" s="94" t="s">
        <v>115</v>
      </c>
      <c r="N24" s="108">
        <v>0.71430000000000005</v>
      </c>
      <c r="P24">
        <f t="shared" si="2"/>
        <v>20</v>
      </c>
      <c r="Q24" s="97" t="s">
        <v>198</v>
      </c>
      <c r="R24" s="107"/>
      <c r="S24" s="107"/>
      <c r="T24" s="107"/>
      <c r="U24" s="108"/>
    </row>
    <row r="25" spans="2:25" x14ac:dyDescent="0.2">
      <c r="B25" s="191"/>
      <c r="C25" s="192"/>
      <c r="D25" s="193"/>
      <c r="E25" s="28"/>
      <c r="F25">
        <f t="shared" si="3"/>
        <v>6</v>
      </c>
      <c r="G25" s="94" t="s">
        <v>61</v>
      </c>
      <c r="H25" s="107"/>
      <c r="I25" s="107">
        <v>0.7601</v>
      </c>
      <c r="J25" s="108"/>
      <c r="K25" s="28"/>
      <c r="L25">
        <f t="shared" si="1"/>
        <v>21</v>
      </c>
      <c r="M25" s="94" t="s">
        <v>116</v>
      </c>
      <c r="N25" s="108">
        <v>0.51429999999999998</v>
      </c>
      <c r="P25">
        <f t="shared" si="2"/>
        <v>21</v>
      </c>
      <c r="Q25" s="97" t="s">
        <v>199</v>
      </c>
      <c r="R25" s="107">
        <v>0.8589</v>
      </c>
      <c r="S25" s="107">
        <v>0.82</v>
      </c>
      <c r="T25" s="107"/>
      <c r="U25" s="108"/>
    </row>
    <row r="26" spans="2:25" x14ac:dyDescent="0.2">
      <c r="B26" s="191"/>
      <c r="C26" s="192"/>
      <c r="D26" s="193"/>
      <c r="E26" s="28"/>
      <c r="F26">
        <f t="shared" si="3"/>
        <v>7</v>
      </c>
      <c r="G26" s="94" t="s">
        <v>62</v>
      </c>
      <c r="H26" s="107"/>
      <c r="I26" s="107">
        <v>0.87719999999999998</v>
      </c>
      <c r="J26" s="108">
        <v>0.9375</v>
      </c>
      <c r="K26" s="28"/>
      <c r="L26">
        <f t="shared" si="1"/>
        <v>22</v>
      </c>
      <c r="M26" s="94" t="s">
        <v>117</v>
      </c>
      <c r="N26" s="108">
        <v>0.79630000000000001</v>
      </c>
      <c r="P26">
        <f t="shared" si="2"/>
        <v>22</v>
      </c>
      <c r="Q26" s="97" t="s">
        <v>200</v>
      </c>
      <c r="R26" s="107" t="s">
        <v>223</v>
      </c>
      <c r="S26" s="107">
        <v>0.78380000000000005</v>
      </c>
      <c r="T26" s="107"/>
      <c r="U26" s="108"/>
    </row>
    <row r="27" spans="2:25" x14ac:dyDescent="0.2">
      <c r="B27" s="191"/>
      <c r="C27" s="192"/>
      <c r="D27" s="193"/>
      <c r="E27" s="28"/>
      <c r="F27">
        <f t="shared" si="3"/>
        <v>8</v>
      </c>
      <c r="G27" s="94" t="s">
        <v>63</v>
      </c>
      <c r="H27" s="107"/>
      <c r="I27" s="107">
        <v>0.81820000000000004</v>
      </c>
      <c r="J27" s="108"/>
      <c r="K27" s="28"/>
      <c r="L27">
        <f t="shared" si="1"/>
        <v>23</v>
      </c>
      <c r="M27" s="94" t="s">
        <v>118</v>
      </c>
      <c r="N27" s="108">
        <v>0.95240000000000002</v>
      </c>
      <c r="P27">
        <f t="shared" si="2"/>
        <v>23</v>
      </c>
      <c r="Q27" s="97" t="s">
        <v>201</v>
      </c>
      <c r="R27" s="107"/>
      <c r="S27" s="107"/>
      <c r="T27" s="107"/>
      <c r="U27" s="108"/>
      <c r="Y27" s="111"/>
    </row>
    <row r="28" spans="2:25" x14ac:dyDescent="0.2">
      <c r="B28" s="191"/>
      <c r="C28" s="192"/>
      <c r="D28" s="193"/>
      <c r="E28" s="28"/>
      <c r="F28">
        <f t="shared" si="3"/>
        <v>9</v>
      </c>
      <c r="G28" s="94" t="s">
        <v>64</v>
      </c>
      <c r="H28" s="107"/>
      <c r="I28" s="107">
        <v>0.86960000000000004</v>
      </c>
      <c r="J28" s="108">
        <v>0.82350000000000001</v>
      </c>
      <c r="K28" s="28"/>
      <c r="L28">
        <f t="shared" si="1"/>
        <v>24</v>
      </c>
      <c r="M28" s="94" t="s">
        <v>119</v>
      </c>
      <c r="N28" s="108">
        <v>0.59379999999999999</v>
      </c>
      <c r="P28">
        <f t="shared" si="2"/>
        <v>24</v>
      </c>
      <c r="Q28" s="97" t="s">
        <v>202</v>
      </c>
      <c r="R28" s="107"/>
      <c r="S28" s="107"/>
      <c r="T28" s="107"/>
      <c r="U28" s="108"/>
    </row>
    <row r="29" spans="2:25" x14ac:dyDescent="0.2">
      <c r="B29" s="191"/>
      <c r="C29" s="192"/>
      <c r="D29" s="193"/>
      <c r="E29" s="28"/>
      <c r="F29">
        <f t="shared" si="3"/>
        <v>10</v>
      </c>
      <c r="G29" s="94" t="s">
        <v>65</v>
      </c>
      <c r="H29" s="107" t="s">
        <v>220</v>
      </c>
      <c r="I29" s="107">
        <v>0.84499999999999997</v>
      </c>
      <c r="J29" s="108"/>
      <c r="K29" s="28"/>
      <c r="L29">
        <f t="shared" si="1"/>
        <v>25</v>
      </c>
      <c r="M29" s="94" t="s">
        <v>120</v>
      </c>
      <c r="N29" s="108">
        <v>0.94869999999999999</v>
      </c>
      <c r="P29">
        <f t="shared" si="2"/>
        <v>25</v>
      </c>
      <c r="Q29" s="97" t="s">
        <v>204</v>
      </c>
      <c r="R29" s="107" t="s">
        <v>223</v>
      </c>
      <c r="S29" s="107"/>
      <c r="T29" s="107"/>
      <c r="U29" s="108"/>
    </row>
    <row r="30" spans="2:25" x14ac:dyDescent="0.2">
      <c r="B30" s="191"/>
      <c r="C30" s="192"/>
      <c r="D30" s="193"/>
      <c r="E30" s="28"/>
      <c r="F30">
        <f t="shared" si="3"/>
        <v>11</v>
      </c>
      <c r="G30" s="94" t="s">
        <v>66</v>
      </c>
      <c r="H30" s="107"/>
      <c r="I30" s="107">
        <v>0.92649999999999999</v>
      </c>
      <c r="J30" s="108">
        <v>0.86109999999999998</v>
      </c>
      <c r="K30" s="28"/>
      <c r="L30">
        <f t="shared" si="1"/>
        <v>26</v>
      </c>
      <c r="M30" s="94" t="s">
        <v>121</v>
      </c>
      <c r="N30" s="108">
        <v>0.6875</v>
      </c>
      <c r="P30">
        <f t="shared" si="2"/>
        <v>26</v>
      </c>
      <c r="Q30" s="97" t="s">
        <v>205</v>
      </c>
      <c r="R30" s="107">
        <v>0.54</v>
      </c>
      <c r="S30" s="107"/>
      <c r="T30" s="107"/>
      <c r="U30" s="108"/>
    </row>
    <row r="31" spans="2:25" x14ac:dyDescent="0.2">
      <c r="B31" s="191"/>
      <c r="C31" s="192"/>
      <c r="D31" s="193"/>
      <c r="E31" s="28"/>
      <c r="F31">
        <f t="shared" si="3"/>
        <v>12</v>
      </c>
      <c r="G31" s="94" t="s">
        <v>67</v>
      </c>
      <c r="H31" s="107"/>
      <c r="I31" s="107">
        <v>0.77669999999999995</v>
      </c>
      <c r="J31" s="108">
        <v>1</v>
      </c>
      <c r="K31" s="28"/>
      <c r="L31">
        <f t="shared" si="1"/>
        <v>27</v>
      </c>
      <c r="M31" s="94" t="s">
        <v>122</v>
      </c>
      <c r="N31" s="108"/>
      <c r="P31">
        <f t="shared" si="2"/>
        <v>27</v>
      </c>
      <c r="Q31" s="97" t="s">
        <v>206</v>
      </c>
      <c r="R31" s="107">
        <v>0.83779999999999999</v>
      </c>
      <c r="S31" s="107"/>
      <c r="T31" s="107"/>
      <c r="U31" s="108"/>
    </row>
    <row r="32" spans="2:25" ht="16" thickBot="1" x14ac:dyDescent="0.25">
      <c r="B32" s="194"/>
      <c r="C32" s="195"/>
      <c r="D32" s="196"/>
      <c r="E32" s="28"/>
      <c r="F32">
        <f t="shared" si="3"/>
        <v>13</v>
      </c>
      <c r="G32" s="94" t="s">
        <v>68</v>
      </c>
      <c r="H32" s="107"/>
      <c r="I32" s="107">
        <v>0.95309999999999995</v>
      </c>
      <c r="J32" s="108"/>
      <c r="K32" s="28"/>
      <c r="L32">
        <f t="shared" si="1"/>
        <v>28</v>
      </c>
      <c r="M32" s="94" t="s">
        <v>123</v>
      </c>
      <c r="N32" s="108">
        <v>0.8286</v>
      </c>
      <c r="P32">
        <f t="shared" si="2"/>
        <v>28</v>
      </c>
      <c r="Q32" s="97" t="s">
        <v>207</v>
      </c>
      <c r="R32" s="107"/>
      <c r="S32" s="107"/>
      <c r="T32" s="107"/>
      <c r="U32" s="108"/>
    </row>
    <row r="33" spans="2:21" x14ac:dyDescent="0.2">
      <c r="B33" s="103"/>
      <c r="C33" s="103"/>
      <c r="D33" s="103"/>
      <c r="F33">
        <f t="shared" si="3"/>
        <v>14</v>
      </c>
      <c r="G33" s="94" t="s">
        <v>69</v>
      </c>
      <c r="H33" s="107"/>
      <c r="I33" s="107">
        <v>0.99239999999999995</v>
      </c>
      <c r="J33" s="108"/>
      <c r="L33">
        <f t="shared" si="1"/>
        <v>29</v>
      </c>
      <c r="M33" s="90" t="s">
        <v>124</v>
      </c>
      <c r="N33" s="108"/>
      <c r="P33">
        <f t="shared" si="2"/>
        <v>29</v>
      </c>
      <c r="Q33" s="97" t="s">
        <v>208</v>
      </c>
      <c r="R33" s="107"/>
      <c r="S33" s="107">
        <v>0.94979999999999998</v>
      </c>
      <c r="T33" s="107"/>
      <c r="U33" s="108"/>
    </row>
    <row r="34" spans="2:21" x14ac:dyDescent="0.2">
      <c r="B34" s="103"/>
      <c r="C34" s="103"/>
      <c r="D34" s="103"/>
      <c r="F34">
        <f t="shared" si="3"/>
        <v>15</v>
      </c>
      <c r="G34" s="94" t="s">
        <v>70</v>
      </c>
      <c r="H34" s="107"/>
      <c r="I34" s="107">
        <v>0.83209999999999995</v>
      </c>
      <c r="J34" s="108"/>
      <c r="L34">
        <f t="shared" si="1"/>
        <v>30</v>
      </c>
      <c r="M34" s="94" t="s">
        <v>125</v>
      </c>
      <c r="N34" s="108"/>
      <c r="P34">
        <f t="shared" si="2"/>
        <v>30</v>
      </c>
      <c r="Q34" s="97" t="s">
        <v>209</v>
      </c>
      <c r="R34" s="107">
        <v>0.96079999999999999</v>
      </c>
      <c r="S34" s="107"/>
      <c r="T34" s="107"/>
      <c r="U34" s="108"/>
    </row>
    <row r="35" spans="2:21" x14ac:dyDescent="0.2">
      <c r="B35" s="103"/>
      <c r="C35" s="103"/>
      <c r="D35" s="103"/>
      <c r="F35">
        <f t="shared" si="3"/>
        <v>16</v>
      </c>
      <c r="G35" s="94" t="s">
        <v>71</v>
      </c>
      <c r="H35" s="107"/>
      <c r="I35" s="107">
        <v>0.8871</v>
      </c>
      <c r="J35" s="108">
        <v>0.8</v>
      </c>
      <c r="L35">
        <f t="shared" si="1"/>
        <v>31</v>
      </c>
      <c r="M35" s="94" t="s">
        <v>126</v>
      </c>
      <c r="N35" s="108">
        <v>0.68889999999999996</v>
      </c>
      <c r="P35">
        <f t="shared" si="2"/>
        <v>31</v>
      </c>
      <c r="Q35" s="97" t="s">
        <v>210</v>
      </c>
      <c r="R35" s="107"/>
      <c r="S35" s="107"/>
      <c r="T35" s="107"/>
      <c r="U35" s="108"/>
    </row>
    <row r="36" spans="2:21" x14ac:dyDescent="0.2">
      <c r="B36" s="103"/>
      <c r="C36" s="103"/>
      <c r="D36" s="103"/>
      <c r="F36">
        <f t="shared" si="3"/>
        <v>17</v>
      </c>
      <c r="G36" s="94" t="s">
        <v>72</v>
      </c>
      <c r="H36" s="107"/>
      <c r="I36" s="107">
        <v>0.89659999999999995</v>
      </c>
      <c r="J36" s="108"/>
      <c r="L36">
        <f t="shared" si="1"/>
        <v>32</v>
      </c>
      <c r="M36" s="94" t="s">
        <v>127</v>
      </c>
      <c r="N36" s="108">
        <v>0.81820000000000004</v>
      </c>
      <c r="P36">
        <f t="shared" si="2"/>
        <v>32</v>
      </c>
      <c r="Q36" s="97" t="s">
        <v>211</v>
      </c>
      <c r="R36" s="107" t="s">
        <v>223</v>
      </c>
      <c r="S36" s="107"/>
      <c r="T36" s="107"/>
      <c r="U36" s="108"/>
    </row>
    <row r="37" spans="2:21" x14ac:dyDescent="0.2">
      <c r="B37" s="103"/>
      <c r="C37" s="103"/>
      <c r="D37" s="103"/>
      <c r="F37">
        <f t="shared" si="3"/>
        <v>18</v>
      </c>
      <c r="G37" s="94" t="s">
        <v>73</v>
      </c>
      <c r="H37" s="107"/>
      <c r="I37" s="107">
        <v>0.85</v>
      </c>
      <c r="J37" s="108">
        <v>0.78949999999999998</v>
      </c>
      <c r="L37">
        <f t="shared" si="1"/>
        <v>33</v>
      </c>
      <c r="M37" s="94" t="s">
        <v>128</v>
      </c>
      <c r="N37" s="108">
        <v>0.78949999999999998</v>
      </c>
      <c r="P37">
        <f t="shared" si="2"/>
        <v>33</v>
      </c>
      <c r="Q37" s="97" t="s">
        <v>212</v>
      </c>
      <c r="R37" s="107"/>
      <c r="S37" s="107"/>
      <c r="T37" s="107"/>
      <c r="U37" s="108"/>
    </row>
    <row r="38" spans="2:21" ht="16" thickBot="1" x14ac:dyDescent="0.25">
      <c r="F38">
        <f t="shared" si="3"/>
        <v>19</v>
      </c>
      <c r="G38" s="94" t="s">
        <v>74</v>
      </c>
      <c r="H38" s="107"/>
      <c r="I38" s="107">
        <v>0.95740000000000003</v>
      </c>
      <c r="J38" s="108">
        <v>0.97299999999999998</v>
      </c>
      <c r="L38">
        <f t="shared" si="1"/>
        <v>34</v>
      </c>
      <c r="M38" s="94" t="s">
        <v>129</v>
      </c>
      <c r="N38" s="108">
        <v>0.91669999999999996</v>
      </c>
      <c r="P38">
        <f t="shared" si="2"/>
        <v>34</v>
      </c>
      <c r="Q38" s="104" t="s">
        <v>213</v>
      </c>
      <c r="R38" s="109" t="s">
        <v>225</v>
      </c>
      <c r="S38" s="109">
        <v>0.94289999999999996</v>
      </c>
      <c r="T38" s="109"/>
      <c r="U38" s="110"/>
    </row>
    <row r="39" spans="2:21" x14ac:dyDescent="0.2">
      <c r="F39">
        <f t="shared" si="3"/>
        <v>20</v>
      </c>
      <c r="G39" s="94" t="s">
        <v>75</v>
      </c>
      <c r="H39" s="107"/>
      <c r="I39" s="107">
        <v>0.72729999999999995</v>
      </c>
      <c r="J39" s="108">
        <v>0.75</v>
      </c>
      <c r="L39">
        <f t="shared" si="1"/>
        <v>35</v>
      </c>
      <c r="M39" s="94" t="s">
        <v>130</v>
      </c>
      <c r="N39" s="108">
        <v>0.82689999999999997</v>
      </c>
    </row>
    <row r="40" spans="2:21" x14ac:dyDescent="0.2">
      <c r="F40">
        <f t="shared" si="3"/>
        <v>21</v>
      </c>
      <c r="G40" s="94" t="s">
        <v>76</v>
      </c>
      <c r="H40" s="107"/>
      <c r="I40" s="107">
        <v>0.9627</v>
      </c>
      <c r="J40" s="108"/>
      <c r="L40">
        <f t="shared" si="1"/>
        <v>36</v>
      </c>
      <c r="M40" s="94" t="s">
        <v>131</v>
      </c>
      <c r="N40" s="108">
        <v>0.77780000000000005</v>
      </c>
    </row>
    <row r="41" spans="2:21" x14ac:dyDescent="0.2">
      <c r="F41">
        <f t="shared" si="3"/>
        <v>22</v>
      </c>
      <c r="G41" s="94" t="s">
        <v>77</v>
      </c>
      <c r="H41" s="107"/>
      <c r="I41" s="107">
        <v>0.82879999999999998</v>
      </c>
      <c r="J41" s="108">
        <v>0.83330000000000004</v>
      </c>
      <c r="L41">
        <f t="shared" si="1"/>
        <v>37</v>
      </c>
      <c r="M41" s="94" t="s">
        <v>132</v>
      </c>
      <c r="N41" s="108">
        <v>0.75609999999999999</v>
      </c>
    </row>
    <row r="42" spans="2:21" x14ac:dyDescent="0.2">
      <c r="F42">
        <f t="shared" si="3"/>
        <v>23</v>
      </c>
      <c r="G42" s="94" t="s">
        <v>78</v>
      </c>
      <c r="H42" s="107"/>
      <c r="I42" s="107">
        <v>0.93200000000000005</v>
      </c>
      <c r="J42" s="108"/>
      <c r="L42">
        <f t="shared" si="1"/>
        <v>38</v>
      </c>
      <c r="M42" s="94" t="s">
        <v>133</v>
      </c>
      <c r="N42" s="108">
        <v>0.75</v>
      </c>
    </row>
    <row r="43" spans="2:21" x14ac:dyDescent="0.2">
      <c r="F43">
        <f t="shared" si="3"/>
        <v>24</v>
      </c>
      <c r="G43" s="94" t="s">
        <v>79</v>
      </c>
      <c r="H43" s="107"/>
      <c r="I43" s="107">
        <v>0.92949999999999999</v>
      </c>
      <c r="J43" s="108">
        <v>0.85709999999999997</v>
      </c>
      <c r="L43">
        <f t="shared" si="1"/>
        <v>39</v>
      </c>
      <c r="M43" s="94" t="s">
        <v>134</v>
      </c>
      <c r="N43" s="108" t="s">
        <v>223</v>
      </c>
    </row>
    <row r="44" spans="2:21" x14ac:dyDescent="0.2">
      <c r="F44">
        <f t="shared" si="3"/>
        <v>25</v>
      </c>
      <c r="G44" s="94" t="s">
        <v>80</v>
      </c>
      <c r="H44" s="107"/>
      <c r="I44" s="107">
        <v>0.97040000000000004</v>
      </c>
      <c r="J44" s="108"/>
      <c r="L44">
        <f t="shared" si="1"/>
        <v>40</v>
      </c>
      <c r="M44" s="94" t="s">
        <v>135</v>
      </c>
      <c r="N44" s="108">
        <v>0.94869999999999999</v>
      </c>
    </row>
    <row r="45" spans="2:21" x14ac:dyDescent="0.2">
      <c r="F45">
        <f t="shared" si="3"/>
        <v>26</v>
      </c>
      <c r="G45" s="94" t="s">
        <v>81</v>
      </c>
      <c r="H45" s="107"/>
      <c r="I45" s="107">
        <v>0.90910000000000002</v>
      </c>
      <c r="J45" s="108">
        <v>0.8</v>
      </c>
      <c r="L45">
        <f t="shared" si="1"/>
        <v>41</v>
      </c>
      <c r="M45" s="94" t="s">
        <v>136</v>
      </c>
      <c r="N45" s="108">
        <v>0.64300000000000002</v>
      </c>
    </row>
    <row r="46" spans="2:21" x14ac:dyDescent="0.2">
      <c r="F46">
        <f t="shared" si="3"/>
        <v>27</v>
      </c>
      <c r="G46" s="94" t="s">
        <v>82</v>
      </c>
      <c r="H46" s="107"/>
      <c r="I46" s="107" t="s">
        <v>226</v>
      </c>
      <c r="J46" s="108"/>
      <c r="L46">
        <f t="shared" si="1"/>
        <v>42</v>
      </c>
      <c r="M46" s="94" t="s">
        <v>137</v>
      </c>
      <c r="N46" s="108"/>
    </row>
    <row r="47" spans="2:21" ht="16" thickBot="1" x14ac:dyDescent="0.25">
      <c r="F47">
        <f t="shared" si="3"/>
        <v>28</v>
      </c>
      <c r="G47" s="98" t="s">
        <v>83</v>
      </c>
      <c r="H47" s="109"/>
      <c r="I47" s="109">
        <v>0.9133</v>
      </c>
      <c r="J47" s="110"/>
      <c r="L47">
        <f t="shared" si="1"/>
        <v>43</v>
      </c>
      <c r="M47" s="94" t="s">
        <v>138</v>
      </c>
      <c r="N47" s="108">
        <v>0.78259999999999996</v>
      </c>
    </row>
    <row r="48" spans="2:21" x14ac:dyDescent="0.2">
      <c r="L48">
        <f t="shared" si="1"/>
        <v>44</v>
      </c>
      <c r="M48" s="94" t="s">
        <v>139</v>
      </c>
      <c r="N48" s="108">
        <v>0.95920000000000005</v>
      </c>
    </row>
    <row r="49" spans="12:14" x14ac:dyDescent="0.2">
      <c r="L49">
        <f t="shared" si="1"/>
        <v>45</v>
      </c>
      <c r="M49" s="94" t="s">
        <v>140</v>
      </c>
      <c r="N49" s="108">
        <v>1</v>
      </c>
    </row>
    <row r="50" spans="12:14" x14ac:dyDescent="0.2">
      <c r="L50">
        <f t="shared" si="1"/>
        <v>46</v>
      </c>
      <c r="M50" s="94" t="s">
        <v>141</v>
      </c>
      <c r="N50" s="108">
        <v>0.9556</v>
      </c>
    </row>
    <row r="51" spans="12:14" ht="16" thickBot="1" x14ac:dyDescent="0.25">
      <c r="L51">
        <f t="shared" si="1"/>
        <v>47</v>
      </c>
      <c r="M51" s="98" t="s">
        <v>142</v>
      </c>
      <c r="N51" s="110">
        <v>0.8</v>
      </c>
    </row>
  </sheetData>
  <mergeCells count="2">
    <mergeCell ref="B2:G2"/>
    <mergeCell ref="B4:D32"/>
  </mergeCells>
  <hyperlinks>
    <hyperlink ref="B2" r:id="rId1" xr:uid="{00000000-0004-0000-0600-000000000000}"/>
  </hyperlinks>
  <pageMargins left="0.25" right="0.25" top="0.75" bottom="0.75" header="0.3" footer="0.3"/>
  <pageSetup paperSize="5" scale="6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4"/>
  <sheetViews>
    <sheetView tabSelected="1" zoomScale="90" zoomScaleNormal="90" workbookViewId="0">
      <pane xSplit="4" ySplit="3" topLeftCell="E4" activePane="bottomRight" state="frozen"/>
      <selection pane="topRight" activeCell="E1" sqref="E1"/>
      <selection pane="bottomLeft" activeCell="A14" sqref="A14"/>
      <selection pane="bottomRight" activeCell="B34" sqref="B34"/>
    </sheetView>
  </sheetViews>
  <sheetFormatPr baseColWidth="10" defaultColWidth="8.83203125" defaultRowHeight="15" x14ac:dyDescent="0.2"/>
  <cols>
    <col min="1" max="1" width="6.5" customWidth="1"/>
    <col min="2" max="2" width="18.6640625" customWidth="1"/>
    <col min="3" max="3" width="11.83203125" bestFit="1" customWidth="1"/>
    <col min="4" max="4" width="0.6640625" customWidth="1"/>
    <col min="5" max="5" width="15.83203125" customWidth="1"/>
    <col min="6" max="6" width="0.6640625" customWidth="1"/>
    <col min="7" max="7" width="14.6640625" customWidth="1"/>
    <col min="8" max="8" width="18.5" customWidth="1"/>
    <col min="9" max="9" width="0.6640625" customWidth="1"/>
    <col min="10" max="10" width="17.1640625" customWidth="1"/>
    <col min="11" max="11" width="17.1640625" style="124" customWidth="1"/>
    <col min="12" max="12" width="18.5" customWidth="1"/>
    <col min="13" max="13" width="0.6640625" customWidth="1"/>
    <col min="14" max="14" width="18.5" customWidth="1"/>
  </cols>
  <sheetData>
    <row r="1" spans="1:10" ht="24" x14ac:dyDescent="0.3">
      <c r="A1" s="169" t="s">
        <v>146</v>
      </c>
    </row>
    <row r="3" spans="1:10" x14ac:dyDescent="0.2">
      <c r="A3" s="1" t="s">
        <v>228</v>
      </c>
    </row>
    <row r="4" spans="1:10" x14ac:dyDescent="0.2">
      <c r="A4" s="197" t="s">
        <v>87</v>
      </c>
      <c r="B4" s="197"/>
      <c r="C4" s="197"/>
      <c r="D4" s="197"/>
      <c r="E4" s="197"/>
      <c r="F4" s="197"/>
      <c r="G4" s="197"/>
      <c r="H4" s="1"/>
      <c r="I4" s="1"/>
      <c r="J4" s="1"/>
    </row>
    <row r="5" spans="1:10" s="3" customFormat="1" ht="48" x14ac:dyDescent="0.2">
      <c r="A5" s="162" t="s">
        <v>229</v>
      </c>
      <c r="B5" s="163" t="s">
        <v>230</v>
      </c>
      <c r="C5" s="163" t="s">
        <v>231</v>
      </c>
      <c r="D5" s="163"/>
      <c r="E5" s="164" t="s">
        <v>232</v>
      </c>
      <c r="F5" s="163"/>
      <c r="G5" s="164" t="s">
        <v>233</v>
      </c>
      <c r="H5" s="164" t="s">
        <v>234</v>
      </c>
      <c r="I5" s="163"/>
      <c r="J5" s="165" t="s">
        <v>235</v>
      </c>
    </row>
    <row r="6" spans="1:10" s="3" customFormat="1" x14ac:dyDescent="0.2">
      <c r="A6" s="166" t="s">
        <v>17</v>
      </c>
      <c r="B6" s="167" t="s">
        <v>18</v>
      </c>
      <c r="C6" s="167" t="s">
        <v>19</v>
      </c>
      <c r="D6" s="167"/>
      <c r="E6" s="167" t="s">
        <v>20</v>
      </c>
      <c r="F6" s="167"/>
      <c r="G6" s="167" t="s">
        <v>21</v>
      </c>
      <c r="H6" s="167" t="s">
        <v>22</v>
      </c>
      <c r="I6" s="167"/>
      <c r="J6" s="168" t="s">
        <v>23</v>
      </c>
    </row>
    <row r="7" spans="1:10" x14ac:dyDescent="0.2">
      <c r="A7" s="148">
        <v>3</v>
      </c>
      <c r="B7" s="148" t="s">
        <v>236</v>
      </c>
      <c r="C7" s="149">
        <v>216216.21621621621</v>
      </c>
      <c r="D7" s="150"/>
      <c r="E7" s="151">
        <v>102428.97939154811</v>
      </c>
      <c r="F7" s="150"/>
      <c r="G7" s="151">
        <v>0</v>
      </c>
      <c r="H7" s="149">
        <v>102428.97939154811</v>
      </c>
      <c r="I7" s="150"/>
      <c r="J7" s="152">
        <v>318645.1956077643</v>
      </c>
    </row>
    <row r="8" spans="1:10" x14ac:dyDescent="0.2">
      <c r="A8" s="140">
        <v>4</v>
      </c>
      <c r="B8" s="140" t="s">
        <v>237</v>
      </c>
      <c r="C8" s="141">
        <v>216216.21621621621</v>
      </c>
      <c r="D8" s="142"/>
      <c r="E8" s="143">
        <v>168514.57433340079</v>
      </c>
      <c r="F8" s="142"/>
      <c r="G8" s="143">
        <v>274654.44944867212</v>
      </c>
      <c r="H8" s="141">
        <v>443169.02378207294</v>
      </c>
      <c r="I8" s="142"/>
      <c r="J8" s="153">
        <v>659385.23999828915</v>
      </c>
    </row>
    <row r="9" spans="1:10" x14ac:dyDescent="0.2">
      <c r="A9" s="140">
        <v>6</v>
      </c>
      <c r="B9" s="140" t="s">
        <v>238</v>
      </c>
      <c r="C9" s="141">
        <v>648648.64864864864</v>
      </c>
      <c r="D9" s="142"/>
      <c r="E9" s="143">
        <v>1117863.6083550674</v>
      </c>
      <c r="F9" s="142"/>
      <c r="G9" s="143">
        <v>290728.37397111353</v>
      </c>
      <c r="H9" s="141">
        <v>1408591.9823261811</v>
      </c>
      <c r="I9" s="142"/>
      <c r="J9" s="153">
        <v>2057240.6309748297</v>
      </c>
    </row>
    <row r="10" spans="1:10" x14ac:dyDescent="0.2">
      <c r="A10" s="140">
        <v>8</v>
      </c>
      <c r="B10" s="140" t="s">
        <v>239</v>
      </c>
      <c r="C10" s="141">
        <v>216216.21621621621</v>
      </c>
      <c r="D10" s="142"/>
      <c r="E10" s="143">
        <v>402557.55628693028</v>
      </c>
      <c r="F10" s="142"/>
      <c r="G10" s="143">
        <v>0</v>
      </c>
      <c r="H10" s="141">
        <v>402557.55628693028</v>
      </c>
      <c r="I10" s="142"/>
      <c r="J10" s="153">
        <v>618773.77250314644</v>
      </c>
    </row>
    <row r="11" spans="1:10" x14ac:dyDescent="0.2">
      <c r="A11" s="140">
        <v>9</v>
      </c>
      <c r="B11" s="140" t="s">
        <v>240</v>
      </c>
      <c r="C11" s="141">
        <v>216216.21621621621</v>
      </c>
      <c r="D11" s="142"/>
      <c r="E11" s="143">
        <v>104706.34233738629</v>
      </c>
      <c r="F11" s="142"/>
      <c r="G11" s="143">
        <v>0</v>
      </c>
      <c r="H11" s="141">
        <v>104706.34233738629</v>
      </c>
      <c r="I11" s="142"/>
      <c r="J11" s="153">
        <v>320922.55855360249</v>
      </c>
    </row>
    <row r="12" spans="1:10" x14ac:dyDescent="0.2">
      <c r="A12" s="140">
        <v>11</v>
      </c>
      <c r="B12" s="140" t="s">
        <v>241</v>
      </c>
      <c r="C12" s="141">
        <v>432432.43243243243</v>
      </c>
      <c r="D12" s="142"/>
      <c r="E12" s="143">
        <v>431121.8204277918</v>
      </c>
      <c r="F12" s="142"/>
      <c r="G12" s="143">
        <v>0</v>
      </c>
      <c r="H12" s="141">
        <v>431121.8204277918</v>
      </c>
      <c r="I12" s="142"/>
      <c r="J12" s="153">
        <v>863554.25286022422</v>
      </c>
    </row>
    <row r="13" spans="1:10" x14ac:dyDescent="0.2">
      <c r="A13" s="140">
        <v>13</v>
      </c>
      <c r="B13" s="140" t="s">
        <v>242</v>
      </c>
      <c r="C13" s="141">
        <v>864864.86486486485</v>
      </c>
      <c r="D13" s="142"/>
      <c r="E13" s="143">
        <v>673902.17269815365</v>
      </c>
      <c r="F13" s="142"/>
      <c r="G13" s="143">
        <v>0</v>
      </c>
      <c r="H13" s="141">
        <v>673902.17269815365</v>
      </c>
      <c r="I13" s="142"/>
      <c r="J13" s="153">
        <v>1538767.0375630185</v>
      </c>
    </row>
    <row r="14" spans="1:10" x14ac:dyDescent="0.2">
      <c r="A14" s="140">
        <v>20</v>
      </c>
      <c r="B14" s="140" t="s">
        <v>243</v>
      </c>
      <c r="C14" s="141">
        <v>216216.21621621621</v>
      </c>
      <c r="D14" s="142"/>
      <c r="E14" s="143">
        <v>0</v>
      </c>
      <c r="F14" s="142"/>
      <c r="G14" s="143">
        <v>0</v>
      </c>
      <c r="H14" s="141">
        <v>0</v>
      </c>
      <c r="I14" s="142"/>
      <c r="J14" s="153">
        <v>216216.21621621621</v>
      </c>
    </row>
    <row r="15" spans="1:10" x14ac:dyDescent="0.2">
      <c r="A15" s="140">
        <v>29</v>
      </c>
      <c r="B15" s="140" t="s">
        <v>244</v>
      </c>
      <c r="C15" s="141">
        <v>432432.43243243243</v>
      </c>
      <c r="D15" s="142"/>
      <c r="E15" s="143">
        <v>409097.96317079064</v>
      </c>
      <c r="F15" s="142"/>
      <c r="G15" s="143">
        <v>0</v>
      </c>
      <c r="H15" s="141">
        <v>409097.96317079064</v>
      </c>
      <c r="I15" s="142"/>
      <c r="J15" s="153">
        <v>841530.39560322301</v>
      </c>
    </row>
    <row r="16" spans="1:10" x14ac:dyDescent="0.2">
      <c r="A16" s="140">
        <v>31</v>
      </c>
      <c r="B16" s="140" t="s">
        <v>245</v>
      </c>
      <c r="C16" s="141">
        <v>216216.21621621621</v>
      </c>
      <c r="D16" s="142"/>
      <c r="E16" s="143">
        <v>149580.48905340896</v>
      </c>
      <c r="F16" s="142"/>
      <c r="G16" s="143">
        <v>394160.58394160576</v>
      </c>
      <c r="H16" s="141">
        <v>543741.07299501472</v>
      </c>
      <c r="I16" s="142"/>
      <c r="J16" s="153">
        <v>759957.28921123093</v>
      </c>
    </row>
    <row r="17" spans="1:10" x14ac:dyDescent="0.2">
      <c r="A17" s="140">
        <v>35</v>
      </c>
      <c r="B17" s="140" t="s">
        <v>246</v>
      </c>
      <c r="C17" s="141">
        <v>216216.21621621621</v>
      </c>
      <c r="D17" s="142"/>
      <c r="E17" s="143">
        <v>319728.29535166168</v>
      </c>
      <c r="F17" s="142"/>
      <c r="G17" s="143">
        <v>161205.15608013672</v>
      </c>
      <c r="H17" s="141">
        <v>480933.4514317984</v>
      </c>
      <c r="I17" s="142"/>
      <c r="J17" s="153">
        <v>697149.66764801461</v>
      </c>
    </row>
    <row r="18" spans="1:10" x14ac:dyDescent="0.2">
      <c r="A18" s="140">
        <v>36</v>
      </c>
      <c r="B18" s="140" t="s">
        <v>247</v>
      </c>
      <c r="C18" s="141">
        <v>432432.43243243243</v>
      </c>
      <c r="D18" s="142"/>
      <c r="E18" s="143">
        <v>416808.83738149377</v>
      </c>
      <c r="F18" s="142"/>
      <c r="G18" s="143">
        <v>594269.29647460766</v>
      </c>
      <c r="H18" s="141">
        <v>1011078.1338561014</v>
      </c>
      <c r="I18" s="142"/>
      <c r="J18" s="153">
        <v>1443510.5662885339</v>
      </c>
    </row>
    <row r="19" spans="1:10" x14ac:dyDescent="0.2">
      <c r="A19" s="140">
        <v>37</v>
      </c>
      <c r="B19" s="140" t="s">
        <v>248</v>
      </c>
      <c r="C19" s="141">
        <v>216216.21621621621</v>
      </c>
      <c r="D19" s="142"/>
      <c r="E19" s="143">
        <v>287146.8602016595</v>
      </c>
      <c r="F19" s="142"/>
      <c r="G19" s="143">
        <v>0</v>
      </c>
      <c r="H19" s="141">
        <v>287146.8602016595</v>
      </c>
      <c r="I19" s="142"/>
      <c r="J19" s="153">
        <v>503363.07641787571</v>
      </c>
    </row>
    <row r="20" spans="1:10" x14ac:dyDescent="0.2">
      <c r="A20" s="140">
        <v>41</v>
      </c>
      <c r="B20" s="140" t="s">
        <v>249</v>
      </c>
      <c r="C20" s="141">
        <v>216216.21621621621</v>
      </c>
      <c r="D20" s="142"/>
      <c r="E20" s="143">
        <v>327555.09444138122</v>
      </c>
      <c r="F20" s="142"/>
      <c r="G20" s="143">
        <v>0</v>
      </c>
      <c r="H20" s="141">
        <v>327555.09444138122</v>
      </c>
      <c r="I20" s="142"/>
      <c r="J20" s="153">
        <v>543771.31065759738</v>
      </c>
    </row>
    <row r="21" spans="1:10" x14ac:dyDescent="0.2">
      <c r="A21" s="140">
        <v>42</v>
      </c>
      <c r="B21" s="140" t="s">
        <v>250</v>
      </c>
      <c r="C21" s="141">
        <v>216216.21621621621</v>
      </c>
      <c r="D21" s="142"/>
      <c r="E21" s="143">
        <v>356151.1444361668</v>
      </c>
      <c r="F21" s="142"/>
      <c r="G21" s="143">
        <v>283273.80027954653</v>
      </c>
      <c r="H21" s="141">
        <v>639424.94471571338</v>
      </c>
      <c r="I21" s="142"/>
      <c r="J21" s="153">
        <v>855641.1609319296</v>
      </c>
    </row>
    <row r="22" spans="1:10" x14ac:dyDescent="0.2">
      <c r="A22" s="140">
        <v>46</v>
      </c>
      <c r="B22" s="140" t="s">
        <v>251</v>
      </c>
      <c r="C22" s="141">
        <v>216216.21621621621</v>
      </c>
      <c r="D22" s="142"/>
      <c r="E22" s="143">
        <v>244236.89228251931</v>
      </c>
      <c r="F22" s="142"/>
      <c r="G22" s="143">
        <v>0</v>
      </c>
      <c r="H22" s="141">
        <v>244236.89228251931</v>
      </c>
      <c r="I22" s="142"/>
      <c r="J22" s="153">
        <v>460453.10849873553</v>
      </c>
    </row>
    <row r="23" spans="1:10" x14ac:dyDescent="0.2">
      <c r="A23" s="140">
        <v>48</v>
      </c>
      <c r="B23" s="140" t="s">
        <v>252</v>
      </c>
      <c r="C23" s="141">
        <v>216216.21621621621</v>
      </c>
      <c r="D23" s="142"/>
      <c r="E23" s="143">
        <v>356334.38053525717</v>
      </c>
      <c r="F23" s="142"/>
      <c r="G23" s="143">
        <v>0</v>
      </c>
      <c r="H23" s="141">
        <v>356334.38053525717</v>
      </c>
      <c r="I23" s="142"/>
      <c r="J23" s="153">
        <v>572550.59675147338</v>
      </c>
    </row>
    <row r="24" spans="1:10" x14ac:dyDescent="0.2">
      <c r="A24" s="140">
        <v>49</v>
      </c>
      <c r="B24" s="140" t="s">
        <v>253</v>
      </c>
      <c r="C24" s="141">
        <v>216216.21621621621</v>
      </c>
      <c r="D24" s="142"/>
      <c r="E24" s="143">
        <v>251174.62234042771</v>
      </c>
      <c r="F24" s="142"/>
      <c r="G24" s="143">
        <v>0</v>
      </c>
      <c r="H24" s="141">
        <v>251174.62234042771</v>
      </c>
      <c r="I24" s="142"/>
      <c r="J24" s="153">
        <v>467390.83855664392</v>
      </c>
    </row>
    <row r="25" spans="1:10" x14ac:dyDescent="0.2">
      <c r="A25" s="140">
        <v>52</v>
      </c>
      <c r="B25" s="140" t="s">
        <v>254</v>
      </c>
      <c r="C25" s="141">
        <v>432432.43243243243</v>
      </c>
      <c r="D25" s="142"/>
      <c r="E25" s="143">
        <v>710304.45446541393</v>
      </c>
      <c r="F25" s="142"/>
      <c r="G25" s="143">
        <v>0</v>
      </c>
      <c r="H25" s="141">
        <v>710304.45446541393</v>
      </c>
      <c r="I25" s="142"/>
      <c r="J25" s="153">
        <v>1142736.8868978464</v>
      </c>
    </row>
    <row r="26" spans="1:10" x14ac:dyDescent="0.2">
      <c r="A26" s="140">
        <v>53</v>
      </c>
      <c r="B26" s="140" t="s">
        <v>255</v>
      </c>
      <c r="C26" s="141">
        <v>432432.43243243243</v>
      </c>
      <c r="D26" s="142"/>
      <c r="E26" s="143">
        <v>669151.12241459475</v>
      </c>
      <c r="F26" s="142"/>
      <c r="G26" s="143">
        <v>299114.76937412651</v>
      </c>
      <c r="H26" s="141">
        <v>968265.8917887212</v>
      </c>
      <c r="I26" s="142"/>
      <c r="J26" s="153">
        <v>1400698.3242211537</v>
      </c>
    </row>
    <row r="27" spans="1:10" x14ac:dyDescent="0.2">
      <c r="A27" s="140">
        <v>55</v>
      </c>
      <c r="B27" s="140" t="s">
        <v>256</v>
      </c>
      <c r="C27" s="141">
        <v>216216.21621621621</v>
      </c>
      <c r="D27" s="142"/>
      <c r="E27" s="143">
        <v>363636.71303523332</v>
      </c>
      <c r="F27" s="142"/>
      <c r="G27" s="143">
        <v>274654.44944867212</v>
      </c>
      <c r="H27" s="141">
        <v>638291.16248390544</v>
      </c>
      <c r="I27" s="142"/>
      <c r="J27" s="153">
        <v>854507.37870012166</v>
      </c>
    </row>
    <row r="28" spans="1:10" x14ac:dyDescent="0.2">
      <c r="A28" s="140">
        <v>57</v>
      </c>
      <c r="B28" s="140" t="s">
        <v>257</v>
      </c>
      <c r="C28" s="141">
        <v>216216.21621621621</v>
      </c>
      <c r="D28" s="142"/>
      <c r="E28" s="143">
        <v>102840.32573644498</v>
      </c>
      <c r="F28" s="142"/>
      <c r="G28" s="143">
        <v>200108.7125330019</v>
      </c>
      <c r="H28" s="141">
        <v>302949.03826944687</v>
      </c>
      <c r="I28" s="142"/>
      <c r="J28" s="153">
        <v>519165.25448566308</v>
      </c>
    </row>
    <row r="29" spans="1:10" x14ac:dyDescent="0.2">
      <c r="A29" s="140">
        <v>58</v>
      </c>
      <c r="B29" s="140" t="s">
        <v>258</v>
      </c>
      <c r="C29" s="141">
        <v>216216.21621621621</v>
      </c>
      <c r="D29" s="142"/>
      <c r="E29" s="143">
        <v>438822.41097987274</v>
      </c>
      <c r="F29" s="142"/>
      <c r="G29" s="143">
        <v>0</v>
      </c>
      <c r="H29" s="141">
        <v>438822.41097987274</v>
      </c>
      <c r="I29" s="142"/>
      <c r="J29" s="153">
        <v>655038.6271960889</v>
      </c>
    </row>
    <row r="30" spans="1:10" x14ac:dyDescent="0.2">
      <c r="A30" s="140">
        <v>61</v>
      </c>
      <c r="B30" s="140" t="s">
        <v>259</v>
      </c>
      <c r="C30" s="141">
        <v>216216.21621621621</v>
      </c>
      <c r="D30" s="142"/>
      <c r="E30" s="143">
        <v>72714.815241088436</v>
      </c>
      <c r="F30" s="142"/>
      <c r="G30" s="143">
        <v>0</v>
      </c>
      <c r="H30" s="141">
        <v>72714.815241088436</v>
      </c>
      <c r="I30" s="142"/>
      <c r="J30" s="153">
        <v>288931.03145730466</v>
      </c>
    </row>
    <row r="31" spans="1:10" x14ac:dyDescent="0.2">
      <c r="A31" s="140">
        <v>62</v>
      </c>
      <c r="B31" s="140" t="s">
        <v>260</v>
      </c>
      <c r="C31" s="141">
        <v>216216.21621621621</v>
      </c>
      <c r="D31" s="142"/>
      <c r="E31" s="143">
        <v>189058.51962682992</v>
      </c>
      <c r="F31" s="142"/>
      <c r="G31" s="143">
        <v>0</v>
      </c>
      <c r="H31" s="141">
        <v>189058.51962682992</v>
      </c>
      <c r="I31" s="142"/>
      <c r="J31" s="153">
        <v>405274.7358430461</v>
      </c>
    </row>
    <row r="32" spans="1:10" x14ac:dyDescent="0.2">
      <c r="A32" s="140">
        <v>66</v>
      </c>
      <c r="B32" s="140" t="s">
        <v>261</v>
      </c>
      <c r="C32" s="141">
        <v>216216.21621621621</v>
      </c>
      <c r="D32" s="142"/>
      <c r="E32" s="143">
        <v>100167.50937267189</v>
      </c>
      <c r="F32" s="142"/>
      <c r="G32" s="143">
        <v>0</v>
      </c>
      <c r="H32" s="141">
        <v>100167.50937267189</v>
      </c>
      <c r="I32" s="142"/>
      <c r="J32" s="153">
        <v>316383.7255888881</v>
      </c>
    </row>
    <row r="33" spans="1:10" x14ac:dyDescent="0.2">
      <c r="A33" s="144">
        <v>67</v>
      </c>
      <c r="B33" s="144" t="s">
        <v>262</v>
      </c>
      <c r="C33" s="145">
        <v>216216.21621621621</v>
      </c>
      <c r="D33" s="146"/>
      <c r="E33" s="147">
        <v>234394.49610280499</v>
      </c>
      <c r="F33" s="146"/>
      <c r="G33" s="147">
        <v>227830.4084485168</v>
      </c>
      <c r="H33" s="145">
        <v>462224.90455132176</v>
      </c>
      <c r="I33" s="146"/>
      <c r="J33" s="154">
        <v>678441.12076753797</v>
      </c>
    </row>
    <row r="34" spans="1:10" x14ac:dyDescent="0.2">
      <c r="A34" s="155"/>
      <c r="B34" s="156" t="s">
        <v>16</v>
      </c>
      <c r="C34" s="157">
        <v>7999999.9999999963</v>
      </c>
      <c r="D34" s="158"/>
      <c r="E34" s="159">
        <v>9000000.0000000019</v>
      </c>
      <c r="F34" s="158"/>
      <c r="G34" s="159">
        <v>2999999.9999999995</v>
      </c>
      <c r="H34" s="157">
        <v>11999999.999999998</v>
      </c>
      <c r="I34" s="160"/>
      <c r="J34" s="161">
        <v>20000000.000000004</v>
      </c>
    </row>
  </sheetData>
  <mergeCells count="1">
    <mergeCell ref="A4:G4"/>
  </mergeCells>
  <printOptions horizontalCentered="1" verticalCentered="1"/>
  <pageMargins left="0.25" right="0.25" top="0.5" bottom="0.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1F671557763A408F71B82EC2A4E440" ma:contentTypeVersion="6" ma:contentTypeDescription="Create a new document." ma:contentTypeScope="" ma:versionID="52ce34fecaaed3e0415b08c9c455a37c">
  <xsd:schema xmlns:xsd="http://www.w3.org/2001/XMLSchema" xmlns:xs="http://www.w3.org/2001/XMLSchema" xmlns:p="http://schemas.microsoft.com/office/2006/metadata/properties" xmlns:ns2="a907fb45-faf9-4bf5-9ab7-d71c31a6c495" xmlns:ns3="d7f671f6-1bac-4f28-899c-c8354abd1993" targetNamespace="http://schemas.microsoft.com/office/2006/metadata/properties" ma:root="true" ma:fieldsID="bfc0bb3fe6430d572b96025262d0a0a5" ns2:_="" ns3:_="">
    <xsd:import namespace="a907fb45-faf9-4bf5-9ab7-d71c31a6c495"/>
    <xsd:import namespace="d7f671f6-1bac-4f28-899c-c8354abd19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7fb45-faf9-4bf5-9ab7-d71c31a6c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671f6-1bac-4f28-899c-c8354abd19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D9E7ED-6749-48F8-921E-E5A5A27D617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d7f671f6-1bac-4f28-899c-c8354abd1993"/>
    <ds:schemaRef ds:uri="a907fb45-faf9-4bf5-9ab7-d71c31a6c495"/>
    <ds:schemaRef ds:uri="http://www.w3.org/XML/1998/namespace"/>
    <ds:schemaRef ds:uri="http://purl.org/dc/dcmitype/"/>
  </ds:schemaRefs>
</ds:datastoreItem>
</file>

<file path=customXml/itemProps2.xml><?xml version="1.0" encoding="utf-8"?>
<ds:datastoreItem xmlns:ds="http://schemas.openxmlformats.org/officeDocument/2006/customXml" ds:itemID="{9B9719A6-D5FB-4C13-873D-FA49AAF8DACC}">
  <ds:schemaRefs>
    <ds:schemaRef ds:uri="http://schemas.microsoft.com/sharepoint/v3/contenttype/forms"/>
  </ds:schemaRefs>
</ds:datastoreItem>
</file>

<file path=customXml/itemProps3.xml><?xml version="1.0" encoding="utf-8"?>
<ds:datastoreItem xmlns:ds="http://schemas.openxmlformats.org/officeDocument/2006/customXml" ds:itemID="{C7E14526-4131-45DC-9B5C-13EC7C8B1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7fb45-faf9-4bf5-9ab7-d71c31a6c495"/>
    <ds:schemaRef ds:uri="d7f671f6-1bac-4f28-899c-c8354abd1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33</vt:i4>
      </vt:variant>
    </vt:vector>
  </HeadingPairs>
  <TitlesOfParts>
    <vt:vector size="41" baseType="lpstr">
      <vt:lpstr>FCS (2)</vt:lpstr>
      <vt:lpstr>WF-Cert.</vt:lpstr>
      <vt:lpstr>Table 1 - By Institution</vt:lpstr>
      <vt:lpstr>Inst. w Programs</vt:lpstr>
      <vt:lpstr>Program Status</vt:lpstr>
      <vt:lpstr>2020 Lic. Passage #</vt:lpstr>
      <vt:lpstr>2020 Lic. Passage %</vt:lpstr>
      <vt:lpstr>Table 2 - By District</vt:lpstr>
      <vt:lpstr>_2020_21_Certificates_Awarded1</vt:lpstr>
      <vt:lpstr>_8000000</vt:lpstr>
      <vt:lpstr>_Number</vt:lpstr>
      <vt:lpstr>Base</vt:lpstr>
      <vt:lpstr>BASE__40</vt:lpstr>
      <vt:lpstr>Certificate__Excellence_Funds</vt:lpstr>
      <vt:lpstr>Certificate__Licensure_Rate_Funds</vt:lpstr>
      <vt:lpstr>Certificate_Excellence__15</vt:lpstr>
      <vt:lpstr>Certificate_Excellence_Funds</vt:lpstr>
      <vt:lpstr>Certificate_in_Nursing_Enrollment</vt:lpstr>
      <vt:lpstr>Certificate_Licensure_Rate_Funds</vt:lpstr>
      <vt:lpstr>Certificate_Performance__45</vt:lpstr>
      <vt:lpstr>Certificate_Total</vt:lpstr>
      <vt:lpstr>Certificate_Total__sum_of_4_and_5</vt:lpstr>
      <vt:lpstr>Certificates_Weighted_By_Licensure_Passage_Rate</vt:lpstr>
      <vt:lpstr>District</vt:lpstr>
      <vt:lpstr>Institution</vt:lpstr>
      <vt:lpstr>Licensed_Practical_Nursing__LPN</vt:lpstr>
      <vt:lpstr>Licensure___Passage_Rate2</vt:lpstr>
      <vt:lpstr>Minimum_Funding_Level</vt:lpstr>
      <vt:lpstr>Of_Total</vt:lpstr>
      <vt:lpstr>Points_Over_National_Avg.__83.08__2</vt:lpstr>
      <vt:lpstr>'2020 Lic. Passage %'!Print_Area</vt:lpstr>
      <vt:lpstr>'Inst. w Programs'!Print_Area</vt:lpstr>
      <vt:lpstr>'Program Status'!Print_Area</vt:lpstr>
      <vt:lpstr>'Table 1 - By Institution'!Print_Area</vt:lpstr>
      <vt:lpstr>'WF-Cert.'!Print_Area</vt:lpstr>
      <vt:lpstr>Pro_Rata_Share_of_Certificates_Awarded_w__Licensure</vt:lpstr>
      <vt:lpstr>System</vt:lpstr>
      <vt:lpstr>Total</vt:lpstr>
      <vt:lpstr>Total__sum_of_3_and_6</vt:lpstr>
      <vt:lpstr>Total_2</vt:lpstr>
      <vt:lpstr>Total_3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John</dc:creator>
  <cp:keywords/>
  <dc:description/>
  <cp:lastModifiedBy>Microsoft Office User</cp:lastModifiedBy>
  <cp:revision/>
  <cp:lastPrinted>2022-08-30T20:18:51Z</cp:lastPrinted>
  <dcterms:created xsi:type="dcterms:W3CDTF">2021-11-24T16:12:46Z</dcterms:created>
  <dcterms:modified xsi:type="dcterms:W3CDTF">2022-08-30T21:15:57Z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0x010100401F671557763A408F71B82EC2A4E440</vt:lpwstr>
  </property>
</Properties>
</file>