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DULT EDUCATION (AE)\2017 ADULT EDUCATION COMPETITION\FINAL FORMS\"/>
    </mc:Choice>
  </mc:AlternateContent>
  <workbookProtection workbookAlgorithmName="SHA-512" workbookHashValue="bg9ue+CKPAfEuqVt5DVeBoKZeAtPfHqzWEpIJGLiXTjP1GKJEy2huF8AuqVKIN9kOFn5XizIuXfp5pZjfRDzPg==" workbookSaltValue="zJTsiCWehwwlFGT3cVrfTw==" workbookSpinCount="100000" lockStructure="1"/>
  <bookViews>
    <workbookView xWindow="0" yWindow="0" windowWidth="28800" windowHeight="11535"/>
  </bookViews>
  <sheets>
    <sheet name="Form" sheetId="1" r:id="rId1"/>
    <sheet name="Geographic Need" sheetId="2" state="hidden" r:id="rId2"/>
  </sheets>
  <definedNames>
    <definedName name="county">'Geographic Need'!$A$4:$A$70</definedName>
    <definedName name="county_age">'Geographic Need'!$A$4:$A$70</definedName>
    <definedName name="county_need">'Geographic Need'!$A$4:$E$70</definedName>
    <definedName name="_xlnm.Print_Area" localSheetId="0">Form!$A$1:$E$44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E24" i="1"/>
  <c r="C23" i="1" l="1"/>
  <c r="F25" i="1" l="1"/>
  <c r="F26" i="1"/>
  <c r="F27" i="1"/>
  <c r="F28" i="1"/>
  <c r="F29" i="1"/>
  <c r="F24" i="1"/>
  <c r="F18" i="1"/>
  <c r="F19" i="1"/>
  <c r="F20" i="1"/>
  <c r="F21" i="1"/>
  <c r="F22" i="1"/>
  <c r="F17" i="1"/>
  <c r="D36" i="1" l="1"/>
  <c r="E71" i="2" l="1"/>
  <c r="C71" i="2" l="1"/>
  <c r="B71" i="2"/>
  <c r="D5" i="2"/>
  <c r="D6" i="2"/>
  <c r="D7" i="2"/>
  <c r="D8" i="2"/>
  <c r="D9" i="2"/>
  <c r="D10" i="2"/>
  <c r="D11" i="2"/>
  <c r="D12" i="2"/>
  <c r="D13" i="2"/>
  <c r="D14" i="2"/>
  <c r="D15" i="2"/>
  <c r="D46"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7" i="2"/>
  <c r="D48" i="2"/>
  <c r="D49" i="2"/>
  <c r="D50" i="2"/>
  <c r="D51" i="2"/>
  <c r="D52" i="2"/>
  <c r="D53" i="2"/>
  <c r="D54" i="2"/>
  <c r="D55" i="2"/>
  <c r="D56" i="2"/>
  <c r="D57" i="2"/>
  <c r="D58" i="2"/>
  <c r="D59" i="2"/>
  <c r="D60" i="2"/>
  <c r="D61" i="2"/>
  <c r="D62" i="2"/>
  <c r="D63" i="2"/>
  <c r="D64" i="2"/>
  <c r="D35" i="1" s="1"/>
  <c r="D65" i="2"/>
  <c r="D66" i="2"/>
  <c r="D67" i="2"/>
  <c r="D68" i="2"/>
  <c r="D69" i="2"/>
  <c r="D70" i="2"/>
  <c r="D4" i="2"/>
  <c r="D71" i="2" l="1"/>
  <c r="D30" i="1"/>
  <c r="C30" i="1"/>
  <c r="E36" i="1" s="1"/>
  <c r="E22" i="1"/>
  <c r="D23" i="1"/>
  <c r="E35" i="1"/>
  <c r="E30" i="1" l="1"/>
  <c r="D31" i="1"/>
  <c r="F23" i="1"/>
  <c r="C31" i="1"/>
  <c r="C32" i="1" s="1"/>
  <c r="E18" i="1"/>
  <c r="E19" i="1"/>
  <c r="E20" i="1"/>
  <c r="E21" i="1"/>
  <c r="E25" i="1"/>
  <c r="E26" i="1"/>
  <c r="E27" i="1"/>
  <c r="E28" i="1"/>
  <c r="E29" i="1"/>
  <c r="E17" i="1"/>
  <c r="E31" i="1" l="1"/>
  <c r="F31" i="1" s="1"/>
  <c r="F30" i="1"/>
</calcChain>
</file>

<file path=xl/comments1.xml><?xml version="1.0" encoding="utf-8"?>
<comments xmlns="http://schemas.openxmlformats.org/spreadsheetml/2006/main">
  <authors>
    <author>Florida Department of Education</author>
  </authors>
  <commentList>
    <comment ref="E3" authorId="0" shapeId="0">
      <text>
        <r>
          <rPr>
            <sz val="9"/>
            <color indexed="81"/>
            <rFont val="Tahoma"/>
            <family val="2"/>
          </rPr>
          <t xml:space="preserve">J:\ADULT EDUCATION (AE)\2017 ADULT EDUCATION COMPETITION\Allocation Replication &amp; Info\EL Civics\EL Civics 17-18 Allocation Chart[ACS Raw Data] - Column K
</t>
        </r>
      </text>
    </comment>
  </commentList>
</comments>
</file>

<file path=xl/sharedStrings.xml><?xml version="1.0" encoding="utf-8"?>
<sst xmlns="http://schemas.openxmlformats.org/spreadsheetml/2006/main" count="130" uniqueCount="130">
  <si>
    <t>INSTRUCTIONS</t>
  </si>
  <si>
    <t>- Save a copy of this form.</t>
  </si>
  <si>
    <t>- Print completed form.</t>
  </si>
  <si>
    <t>- Return completed form with application.</t>
  </si>
  <si>
    <t>PROVIDER INFORMATION</t>
  </si>
  <si>
    <t>ABE Level 1</t>
  </si>
  <si>
    <t>ABE Level 2</t>
  </si>
  <si>
    <t>ABE Level 3</t>
  </si>
  <si>
    <t>ABE Level 4</t>
  </si>
  <si>
    <t>ABE Level 5</t>
  </si>
  <si>
    <t>ABE Level 6</t>
  </si>
  <si>
    <t>ESL Level 1</t>
  </si>
  <si>
    <t>ESL Level 2</t>
  </si>
  <si>
    <t>ESL Level 3</t>
  </si>
  <si>
    <t>ESL Level 4</t>
  </si>
  <si>
    <t>ESL Level 5</t>
  </si>
  <si>
    <t>ESL Level 6</t>
  </si>
  <si>
    <t>MSG Rate</t>
  </si>
  <si>
    <t>A</t>
  </si>
  <si>
    <t>B</t>
  </si>
  <si>
    <t>C</t>
  </si>
  <si>
    <t>D</t>
  </si>
  <si>
    <t>Educational Functioning Level (EFL)</t>
  </si>
  <si>
    <t>Agency ABE MSG Target</t>
  </si>
  <si>
    <t>Total NRS Participants</t>
  </si>
  <si>
    <t>County</t>
  </si>
  <si>
    <t>0 &gt; 9th Grade Plus 9-12, No Diploma, Ages 25-64 - (Data)</t>
  </si>
  <si>
    <t>Total of Individual County Dropout Rate</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</si>
  <si>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</si>
  <si>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</si>
  <si>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</si>
  <si>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</si>
  <si>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</si>
  <si>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</si>
  <si>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</si>
  <si>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</si>
  <si>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</si>
  <si>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</si>
  <si>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</si>
  <si>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</si>
  <si>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</si>
  <si>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</si>
  <si>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</si>
  <si>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</si>
  <si>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</si>
  <si>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</si>
  <si>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</si>
  <si>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</si>
  <si>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</si>
  <si>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</si>
  <si>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</si>
  <si>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</si>
  <si>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</si>
  <si>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</si>
  <si>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</si>
  <si>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</si>
  <si>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</si>
  <si>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</si>
  <si>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</si>
  <si>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</si>
  <si>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</si>
  <si>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</si>
  <si>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</si>
  <si>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</si>
  <si>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</si>
  <si>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</si>
  <si>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</si>
  <si>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</si>
  <si>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</si>
  <si>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</si>
  <si>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</si>
  <si>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</si>
  <si>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</si>
  <si>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</si>
  <si>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</si>
  <si>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PASCO</t>
  </si>
  <si>
    <t>PINELLAS</t>
  </si>
  <si>
    <t>POLK</t>
  </si>
  <si>
    <t>PUTNAM</t>
  </si>
  <si>
    <t>SARASOTA</t>
  </si>
  <si>
    <t>SEMINOLE</t>
  </si>
  <si>
    <t>SUMTER</t>
  </si>
  <si>
    <t>SUWANNEE</t>
  </si>
  <si>
    <t>TAYLOR</t>
  </si>
  <si>
    <t>UNION</t>
  </si>
  <si>
    <t>VOLUSIA</t>
  </si>
  <si>
    <t>WAKULLA</t>
  </si>
  <si>
    <t>WALTON</t>
  </si>
  <si>
    <t>WASHINGTON</t>
  </si>
  <si>
    <t>Total of Individual County 0&gt;9th Grade Plus 9-12, No Diploma and Estimated Dropouts</t>
  </si>
  <si>
    <t>STATE</t>
  </si>
  <si>
    <t>Calculation of Percentage Share of Total Need Served, ABE</t>
  </si>
  <si>
    <t>% Share Served</t>
  </si>
  <si>
    <t>Total Estimated Need</t>
  </si>
  <si>
    <t>PERCENTAGE OF GEOGRAPHIC NEED SERVED</t>
  </si>
  <si>
    <t>Geographic Need for AGE Grant</t>
  </si>
  <si>
    <t>AGE</t>
  </si>
  <si>
    <t>Provider Name</t>
  </si>
  <si>
    <t>County Served</t>
  </si>
  <si>
    <t>Contact Person</t>
  </si>
  <si>
    <t>E-mail</t>
  </si>
  <si>
    <t>Title</t>
  </si>
  <si>
    <t>Telephone</t>
  </si>
  <si>
    <t>Fax</t>
  </si>
  <si>
    <t>NRS Participants, 
2017-2018</t>
  </si>
  <si>
    <t>EL CIVICS</t>
  </si>
  <si>
    <t>ACS - # of ESL who speak English not well or not at all</t>
  </si>
  <si>
    <t>Participants with Projected Measurable Skills Gains (MSG)</t>
  </si>
  <si>
    <t>INDIAN RIVER</t>
  </si>
  <si>
    <t>SANTA ROSA</t>
  </si>
  <si>
    <t>MIAMI-DADE</t>
  </si>
  <si>
    <r>
      <rPr>
        <b/>
        <sz val="9.5"/>
        <color theme="1"/>
        <rFont val="Calibri"/>
        <family val="2"/>
        <scheme val="minor"/>
      </rPr>
      <t>Column B</t>
    </r>
    <r>
      <rPr>
        <sz val="9.5"/>
        <color theme="1"/>
        <rFont val="Calibri"/>
        <family val="2"/>
        <scheme val="minor"/>
      </rPr>
      <t xml:space="preserve"> = Enrollment Projection for NRS Participants in the 2017-18 reporting year; see definition of NRS participant in the accountability section. Projected NRS partipants must be unduplicated by lowest functioning level, even if the student is served in more than one program in the year. The column must include the NRS participants for all sub-recipients that are providing instructional services.</t>
    </r>
  </si>
  <si>
    <r>
      <rPr>
        <b/>
        <sz val="9.5"/>
        <color theme="1"/>
        <rFont val="Calibri"/>
        <family val="2"/>
        <scheme val="minor"/>
      </rPr>
      <t>Column C</t>
    </r>
    <r>
      <rPr>
        <sz val="9.5"/>
        <color theme="1"/>
        <rFont val="Calibri"/>
        <family val="2"/>
        <scheme val="minor"/>
      </rPr>
      <t xml:space="preserve"> = Projected number of participants in Column B with at least one learning gain. Includes Literacy Completions Points for ABE and ESL and diploma earners.  This number must be greater than zero if there are NRS participants reported for this functioning level in column B or a red error message will appear.</t>
    </r>
  </si>
  <si>
    <t>PALM BEACH</t>
  </si>
  <si>
    <t>ST JOHNS</t>
  </si>
  <si>
    <t>ST LUCIE</t>
  </si>
  <si>
    <t>Agency ELA MSG Target</t>
  </si>
  <si>
    <t>Calculation of Percentage Share of Total Need Served, ELA</t>
  </si>
  <si>
    <t>MEASURABLE SKILLS GAINS (MSG) PERFORMANCE MEASURE</t>
  </si>
  <si>
    <t>- Provide information in all green shaded cells.</t>
  </si>
  <si>
    <r>
      <rPr>
        <b/>
        <sz val="9.5"/>
        <color theme="1"/>
        <rFont val="Calibri"/>
        <family val="2"/>
        <scheme val="minor"/>
      </rPr>
      <t>Column A</t>
    </r>
    <r>
      <rPr>
        <sz val="9.5"/>
        <color theme="1"/>
        <rFont val="Calibri"/>
        <family val="2"/>
        <scheme val="minor"/>
      </rPr>
      <t xml:space="preserve"> = Functioning levels for NRS Accountability Metrics; NRS participants are reported in their lowest functioning level.</t>
    </r>
  </si>
  <si>
    <t>1-D: Adult General Education Enrollment and Performance Form, 2017-2018</t>
  </si>
  <si>
    <r>
      <rPr>
        <b/>
        <sz val="9.5"/>
        <color theme="1"/>
        <rFont val="Calibri"/>
        <family val="2"/>
        <scheme val="minor"/>
      </rPr>
      <t>Column D</t>
    </r>
    <r>
      <rPr>
        <sz val="9.5"/>
        <color theme="1"/>
        <rFont val="Calibri"/>
        <family val="2"/>
        <scheme val="minor"/>
      </rPr>
      <t xml:space="preserve"> = COLUMN C/COLUMN B; MSG Rate in Rows 7 and 14 must be equal to or greater than the state targets; a red error message will show if the proposed MSG rate is not greater than or equal to the state target for either ABE or ESL programs.</t>
    </r>
  </si>
  <si>
    <t>*State Target for ABE Programs: 42%</t>
  </si>
  <si>
    <t>*State Target for ELA Programs: 40%</t>
  </si>
  <si>
    <t>*State targets will be re-negotiated during the three-year grant period.</t>
  </si>
  <si>
    <t>ROW 15/COLUMN B must be entered into the 15-C Maximum Allocation Form to calculate the maximum amount of grant funds that may be requested based upon the enrollment projections. Agencies are not required to request the maximum allowable funds.</t>
  </si>
  <si>
    <t>Please note the information in Rows 16 and 17, which auto-calculates based upon your enrollment projections and data on estimated need for adult education services in the geographic area. This calculation must be used to complete the narrative for the Regional Needs Assessment.</t>
  </si>
  <si>
    <t>UPDATED 04-26-17</t>
  </si>
  <si>
    <t>NOTE:  COLUMN D/ROW 7 does not include ABE Level 6 in the calculated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</si>
</sst>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sz val="9.5"/>
      <color theme="1"/>
      <name val="Calibri"/>
      <family val="2"/>
      <scheme val="minor"/>
    </font>
    <font>
      <b/>
      <sz val="9.5"/>
      <color theme="1"/>
      <name val="Calibri"/>
      <family val="2"/>
      <scheme val="minor"/>
    </font>
    <font>
      <sz val="11"/>
      <color rgb="FFFF0000"/>
      <name val="Calibri"/>
      <family val="2"/>
      <scheme val="minor"/>
    </font>
    <font>
      <sz val="9"/>
      <color indexed="81"/>
      <name val="Tahoma"/>
      <family val="2"/>
    </font>
    <font>
      <sz val="10"/>
      <color theme="1"/>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2"/>
        <bgColor indexed="64"/>
      </patternFill>
    </fill>
    <fill>
      <patternFill patternType="solid">
        <fgColor theme="9" tint="0.59999389629810485"/>
        <bgColor indexed="64"/>
      </patternFill>
    </fill>
    <fill>
      <patternFill patternType="solid">
        <fgColor theme="8" tint="0.59999389629810485"/>
        <bgColor indexed="64"/>
      </patternFill>
    </fill>
  </fills>
  <borders count="9">
    <border>
      <left/>
      <right/>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right style="medium">
        <color theme="4" tint="-0.499984740745262"/>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style="medium">
        <color theme="4" tint="-0.499984740745262"/>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2">
    <xf numFmtId="0" fontId="0" fillId="0" borderId="0" xfId="0"/>
    <xf numFmtId="0" fontId="2" fillId="0" borderId="0" xfId="0" applyFont="1"/>
    <xf numFmtId="165" fontId="0" fillId="0" borderId="0" xfId="2" applyNumberFormat="1" applyFont="1"/>
    <xf numFmtId="0" fontId="0" fillId="5" borderId="0" xfId="0" applyFill="1" applyAlignment="1">
      <alignment horizontal="center" vertical="center" wrapText="1"/>
    </xf>
    <xf numFmtId="0" fontId="2" fillId="4" borderId="0" xfId="0" applyFont="1" applyFill="1" applyAlignment="1">
      <alignment horizontal="centerContinuous"/>
    </xf>
    <xf numFmtId="0" fontId="2" fillId="5" borderId="0" xfId="0" applyFont="1" applyFill="1" applyAlignment="1">
      <alignment horizontal="center" vertical="center" wrapText="1"/>
    </xf>
    <xf numFmtId="165" fontId="2" fillId="0" borderId="0" xfId="2" applyNumberFormat="1" applyFont="1"/>
    <xf numFmtId="0" fontId="2" fillId="4" borderId="0" xfId="0" applyFont="1" applyFill="1" applyAlignment="1">
      <alignment horizontal="center" vertical="center" wrapText="1"/>
    </xf>
    <xf numFmtId="0" fontId="0" fillId="4" borderId="3" xfId="0" applyFill="1" applyBorder="1" applyAlignment="1" applyProtection="1">
      <alignment vertical="top" wrapText="1"/>
      <protection locked="0"/>
    </xf>
    <xf numFmtId="0" fontId="0" fillId="4" borderId="3" xfId="0" applyFill="1" applyBorder="1" applyAlignment="1" applyProtection="1">
      <alignment vertical="top"/>
      <protection locked="0"/>
    </xf>
    <xf numFmtId="0" fontId="0" fillId="0" borderId="0" xfId="0" applyAlignment="1" applyProtection="1">
      <alignment vertical="top"/>
      <protection locked="0"/>
    </xf>
    <xf numFmtId="165" fontId="2" fillId="0" borderId="0" xfId="2" applyNumberFormat="1" applyFont="1" applyFill="1"/>
    <xf numFmtId="3" fontId="0" fillId="4" borderId="6" xfId="0" applyNumberFormat="1" applyFill="1" applyBorder="1" applyProtection="1">
      <protection locked="0"/>
    </xf>
    <xf numFmtId="3" fontId="0" fillId="4" borderId="3" xfId="0" applyNumberFormat="1" applyFill="1" applyBorder="1" applyProtection="1">
      <protection locked="0"/>
    </xf>
    <xf numFmtId="3" fontId="0" fillId="4" borderId="7" xfId="0" applyNumberFormat="1" applyFill="1" applyBorder="1" applyProtection="1">
      <protection locked="0"/>
    </xf>
    <xf numFmtId="3" fontId="0" fillId="4" borderId="8" xfId="0" applyNumberFormat="1" applyFill="1" applyBorder="1" applyProtection="1">
      <protection locked="0"/>
    </xf>
    <xf numFmtId="165" fontId="2" fillId="0" borderId="0" xfId="0" applyNumberFormat="1" applyFont="1"/>
    <xf numFmtId="0" fontId="0" fillId="0" borderId="0" xfId="0" applyProtection="1">
      <protection locked="0"/>
    </xf>
    <xf numFmtId="0" fontId="0" fillId="0" borderId="0" xfId="0" applyAlignment="1" applyProtection="1">
      <alignment horizontal="center" vertical="center" wrapText="1"/>
      <protection locked="0"/>
    </xf>
    <xf numFmtId="0" fontId="6" fillId="0" borderId="0" xfId="0" applyFont="1" applyProtection="1"/>
    <xf numFmtId="0" fontId="0" fillId="0" borderId="0" xfId="0" applyProtection="1"/>
    <xf numFmtId="0" fontId="2" fillId="0" borderId="0" xfId="0" applyFont="1" applyProtection="1"/>
    <xf numFmtId="0" fontId="0" fillId="0" borderId="0" xfId="0" quotePrefix="1" applyProtection="1"/>
    <xf numFmtId="0" fontId="4" fillId="2" borderId="3" xfId="0" applyFont="1" applyFill="1" applyBorder="1" applyAlignment="1" applyProtection="1">
      <alignment vertical="center"/>
    </xf>
    <xf numFmtId="0" fontId="0" fillId="0" borderId="0" xfId="0" applyAlignment="1" applyProtection="1">
      <alignment vertical="top"/>
    </xf>
    <xf numFmtId="0" fontId="2" fillId="0" borderId="0" xfId="0" applyFont="1" applyAlignment="1" applyProtection="1">
      <alignment horizontal="left"/>
    </xf>
    <xf numFmtId="0" fontId="5" fillId="2" borderId="4" xfId="0" applyFont="1" applyFill="1" applyBorder="1" applyAlignment="1" applyProtection="1">
      <alignment horizontal="center" vertical="center"/>
    </xf>
    <xf numFmtId="0" fontId="0" fillId="0" borderId="5" xfId="0" applyBorder="1" applyAlignment="1" applyProtection="1">
      <alignment horizontal="center" vertical="center" wrapText="1"/>
    </xf>
    <xf numFmtId="0" fontId="5" fillId="2" borderId="0" xfId="0" applyFont="1" applyFill="1" applyAlignment="1" applyProtection="1">
      <alignment horizontal="center" vertical="center"/>
    </xf>
    <xf numFmtId="0" fontId="2" fillId="3" borderId="5" xfId="0" applyFont="1" applyFill="1" applyBorder="1" applyProtection="1"/>
    <xf numFmtId="3" fontId="2" fillId="3" borderId="5" xfId="0" applyNumberFormat="1" applyFont="1" applyFill="1" applyBorder="1" applyProtection="1"/>
    <xf numFmtId="164" fontId="2" fillId="3" borderId="5" xfId="1" applyNumberFormat="1" applyFont="1" applyFill="1" applyBorder="1" applyProtection="1"/>
    <xf numFmtId="0" fontId="6" fillId="0" borderId="0" xfId="0" applyFont="1" applyFill="1" applyAlignment="1" applyProtection="1">
      <alignment horizontal="center" vertical="center"/>
    </xf>
    <xf numFmtId="0" fontId="2" fillId="0" borderId="0" xfId="0" applyFont="1" applyFill="1" applyBorder="1" applyProtection="1"/>
    <xf numFmtId="0" fontId="3" fillId="0" borderId="0" xfId="0" applyFont="1" applyAlignment="1" applyProtection="1">
      <alignment horizontal="center" vertical="center"/>
    </xf>
    <xf numFmtId="3" fontId="2" fillId="0" borderId="0" xfId="0" applyNumberFormat="1" applyFont="1" applyFill="1" applyBorder="1" applyProtection="1"/>
    <xf numFmtId="164" fontId="2" fillId="0" borderId="0" xfId="1" applyNumberFormat="1" applyFont="1" applyFill="1" applyBorder="1" applyProtection="1"/>
    <xf numFmtId="0" fontId="5" fillId="2" borderId="0" xfId="0" applyFont="1" applyFill="1" applyAlignment="1" applyProtection="1">
      <alignment horizontal="center" vertical="center" wrapText="1"/>
    </xf>
    <xf numFmtId="37" fontId="0" fillId="0" borderId="1" xfId="2" applyNumberFormat="1" applyFont="1" applyBorder="1" applyAlignment="1" applyProtection="1">
      <alignment horizontal="center" vertical="center"/>
    </xf>
    <xf numFmtId="9" fontId="0" fillId="0" borderId="1" xfId="1" applyFont="1" applyBorder="1" applyAlignment="1" applyProtection="1">
      <alignment horizontal="center" vertical="center"/>
    </xf>
    <xf numFmtId="0" fontId="0" fillId="0" borderId="0" xfId="0" applyAlignment="1" applyProtection="1">
      <alignment horizontal="center" vertical="center" wrapText="1"/>
    </xf>
    <xf numFmtId="0" fontId="3" fillId="0" borderId="0" xfId="0" applyFont="1" applyProtection="1"/>
    <xf numFmtId="164" fontId="0" fillId="0" borderId="6" xfId="1" applyNumberFormat="1" applyFont="1" applyBorder="1" applyProtection="1"/>
    <xf numFmtId="164" fontId="0" fillId="0" borderId="3" xfId="1" applyNumberFormat="1" applyFont="1" applyBorder="1" applyProtection="1"/>
    <xf numFmtId="164" fontId="0" fillId="0" borderId="7" xfId="1" applyNumberFormat="1" applyFont="1" applyBorder="1" applyProtection="1"/>
    <xf numFmtId="164" fontId="0" fillId="0" borderId="8" xfId="1" applyNumberFormat="1" applyFont="1" applyBorder="1" applyProtection="1"/>
    <xf numFmtId="3" fontId="2" fillId="3" borderId="5" xfId="0" applyNumberFormat="1" applyFont="1" applyFill="1" applyBorder="1" applyProtection="1">
      <protection locked="0"/>
    </xf>
    <xf numFmtId="164" fontId="2" fillId="3" borderId="5" xfId="1" applyNumberFormat="1" applyFont="1" applyFill="1" applyBorder="1" applyProtection="1">
      <protection locked="0"/>
    </xf>
    <xf numFmtId="0" fontId="11" fillId="0" borderId="0" xfId="0" applyFont="1" applyAlignment="1" applyProtection="1">
      <protection locked="0"/>
    </xf>
    <xf numFmtId="0" fontId="9" fillId="0" borderId="0" xfId="0" applyFont="1" applyProtection="1">
      <protection locked="0"/>
    </xf>
    <xf numFmtId="0" fontId="0" fillId="0" borderId="6" xfId="0" applyBorder="1" applyProtection="1"/>
    <xf numFmtId="0" fontId="0" fillId="0" borderId="3" xfId="0" applyBorder="1" applyProtection="1"/>
    <xf numFmtId="0" fontId="0" fillId="0" borderId="7" xfId="0" applyBorder="1" applyProtection="1"/>
    <xf numFmtId="0" fontId="0" fillId="0" borderId="8" xfId="0" applyBorder="1" applyProtection="1"/>
    <xf numFmtId="0" fontId="4" fillId="2" borderId="0" xfId="0" applyFont="1" applyFill="1" applyAlignment="1" applyProtection="1">
      <alignment horizontal="left" wrapText="1"/>
    </xf>
    <xf numFmtId="0" fontId="4" fillId="2" borderId="2" xfId="0" applyFont="1" applyFill="1" applyBorder="1" applyAlignment="1" applyProtection="1">
      <alignment horizontal="left" wrapText="1"/>
    </xf>
    <xf numFmtId="0" fontId="8" fillId="0" borderId="0" xfId="0" applyFont="1" applyFill="1" applyAlignment="1" applyProtection="1">
      <alignment horizontal="left" vertical="top" wrapText="1"/>
    </xf>
    <xf numFmtId="0" fontId="8" fillId="0" borderId="0" xfId="0" applyFont="1" applyAlignment="1" applyProtection="1">
      <alignment horizontal="left" vertical="top" wrapText="1"/>
    </xf>
    <xf numFmtId="0" fontId="7" fillId="0" borderId="0" xfId="0" applyFont="1" applyAlignment="1" applyProtection="1">
      <alignment horizontal="left" wrapText="1"/>
    </xf>
    <xf numFmtId="0" fontId="7" fillId="0" borderId="0" xfId="0" applyFont="1" applyAlignment="1" applyProtection="1">
      <alignment horizontal="left" vertical="top" wrapText="1"/>
    </xf>
    <xf numFmtId="0" fontId="2" fillId="0" borderId="0" xfId="0" applyFont="1" applyProtection="1">
      <protection locked="0"/>
    </xf>
    <xf numFmtId="0" fontId="2" fillId="0" borderId="0" xfId="0" applyFont="1" applyAlignment="1" applyProtection="1">
      <alignment horizontal="right"/>
      <protection locked="0"/>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tabSelected="1" zoomScale="115" zoomScaleNormal="115" workbookViewId="0">
      <selection activeCell="B9" sqref="B9"/>
    </sheetView>
  </sheetViews>
  <sheetFormatPr defaultRowHeight="15" x14ac:dyDescent="0.25"/>
  <cols>
    <col min="1" max="1" width="14.42578125" style="17" customWidth="1"/>
    <col min="2" max="2" width="24.7109375" style="17" customWidth="1"/>
    <col min="3" max="3" width="18.140625" style="17" customWidth="1"/>
    <col min="4" max="4" width="21.42578125" style="17" customWidth="1"/>
    <col min="5" max="5" width="25.7109375" style="17" customWidth="1"/>
    <col min="6" max="6" width="61.7109375" style="17" customWidth="1"/>
    <col min="7" max="8" width="13.42578125" style="17" customWidth="1"/>
    <col min="9" max="16384" width="9.140625" style="17"/>
  </cols>
  <sheetData>
    <row r="1" spans="1:10" ht="15.75" x14ac:dyDescent="0.25">
      <c r="A1" s="19" t="s">
        <v>121</v>
      </c>
      <c r="B1" s="20"/>
      <c r="C1" s="20"/>
      <c r="D1" s="20"/>
      <c r="E1" s="20"/>
      <c r="F1" s="20"/>
    </row>
    <row r="2" spans="1:10" ht="8.1" customHeight="1" x14ac:dyDescent="0.25">
      <c r="A2" s="21"/>
      <c r="B2" s="20"/>
      <c r="C2" s="20"/>
      <c r="D2" s="20"/>
      <c r="E2" s="20"/>
      <c r="F2" s="20"/>
    </row>
    <row r="3" spans="1:10" x14ac:dyDescent="0.25">
      <c r="A3" s="21" t="s">
        <v>0</v>
      </c>
      <c r="B3" s="20"/>
      <c r="C3" s="20"/>
      <c r="D3" s="20"/>
      <c r="E3" s="20"/>
      <c r="F3" s="20"/>
    </row>
    <row r="4" spans="1:10" x14ac:dyDescent="0.25">
      <c r="A4" s="20" t="s">
        <v>1</v>
      </c>
      <c r="B4" s="20"/>
      <c r="C4" s="20"/>
      <c r="D4" s="20" t="s">
        <v>2</v>
      </c>
      <c r="E4" s="20"/>
      <c r="F4" s="20"/>
    </row>
    <row r="5" spans="1:10" x14ac:dyDescent="0.25">
      <c r="A5" s="22" t="s">
        <v>119</v>
      </c>
      <c r="B5" s="20"/>
      <c r="C5" s="20"/>
      <c r="D5" s="20" t="s">
        <v>3</v>
      </c>
      <c r="E5" s="20"/>
      <c r="F5" s="20"/>
    </row>
    <row r="6" spans="1:10" ht="5.0999999999999996" customHeight="1" x14ac:dyDescent="0.25">
      <c r="A6" s="20"/>
      <c r="B6" s="20"/>
      <c r="C6" s="20"/>
      <c r="D6" s="20"/>
      <c r="E6" s="20"/>
      <c r="F6" s="20"/>
    </row>
    <row r="7" spans="1:10" x14ac:dyDescent="0.25">
      <c r="A7" s="21" t="s">
        <v>4</v>
      </c>
      <c r="B7" s="20"/>
      <c r="C7" s="20"/>
      <c r="D7" s="20"/>
      <c r="E7" s="20"/>
      <c r="F7" s="20"/>
    </row>
    <row r="8" spans="1:10" s="10" customFormat="1" x14ac:dyDescent="0.25">
      <c r="A8" s="23" t="s">
        <v>97</v>
      </c>
      <c r="B8" s="8"/>
      <c r="C8" s="24"/>
      <c r="D8" s="23" t="s">
        <v>100</v>
      </c>
      <c r="E8" s="8"/>
      <c r="F8" s="24"/>
    </row>
    <row r="9" spans="1:10" s="10" customFormat="1" x14ac:dyDescent="0.25">
      <c r="A9" s="23" t="s">
        <v>98</v>
      </c>
      <c r="B9" s="9"/>
      <c r="C9" s="24"/>
      <c r="D9" s="23" t="s">
        <v>101</v>
      </c>
      <c r="E9" s="8"/>
      <c r="F9" s="24"/>
    </row>
    <row r="10" spans="1:10" s="10" customFormat="1" x14ac:dyDescent="0.25">
      <c r="A10" s="23" t="s">
        <v>99</v>
      </c>
      <c r="B10" s="8"/>
      <c r="C10" s="24"/>
      <c r="D10" s="23" t="s">
        <v>102</v>
      </c>
      <c r="E10" s="8"/>
      <c r="F10" s="24"/>
    </row>
    <row r="11" spans="1:10" x14ac:dyDescent="0.25">
      <c r="A11" s="20"/>
      <c r="B11" s="20"/>
      <c r="C11" s="20"/>
      <c r="D11" s="23" t="s">
        <v>103</v>
      </c>
      <c r="E11" s="8"/>
      <c r="F11" s="20"/>
    </row>
    <row r="12" spans="1:10" x14ac:dyDescent="0.25">
      <c r="A12" s="21" t="s">
        <v>118</v>
      </c>
      <c r="B12" s="20"/>
      <c r="C12" s="20"/>
      <c r="D12" s="20"/>
      <c r="E12" s="20"/>
      <c r="F12" s="20"/>
    </row>
    <row r="13" spans="1:10" ht="14.45" customHeight="1" x14ac:dyDescent="0.25">
      <c r="A13" s="25" t="s">
        <v>123</v>
      </c>
      <c r="B13" s="20"/>
      <c r="C13" s="20"/>
      <c r="D13" s="20"/>
      <c r="E13" s="20"/>
      <c r="F13" s="20"/>
    </row>
    <row r="14" spans="1:10" ht="14.45" customHeight="1" x14ac:dyDescent="0.25">
      <c r="A14" s="25" t="s">
        <v>124</v>
      </c>
      <c r="B14" s="20"/>
      <c r="C14" s="20"/>
      <c r="D14" s="20"/>
      <c r="E14" s="20"/>
      <c r="F14" s="20"/>
    </row>
    <row r="15" spans="1:10" ht="16.5" thickBot="1" x14ac:dyDescent="0.3">
      <c r="A15" s="20"/>
      <c r="B15" s="26" t="s">
        <v>18</v>
      </c>
      <c r="C15" s="26" t="s">
        <v>19</v>
      </c>
      <c r="D15" s="26" t="s">
        <v>20</v>
      </c>
      <c r="E15" s="26" t="s">
        <v>21</v>
      </c>
      <c r="F15" s="20"/>
    </row>
    <row r="16" spans="1:10" ht="46.5" customHeight="1" thickBot="1" x14ac:dyDescent="0.3">
      <c r="A16" s="20"/>
      <c r="B16" s="27" t="s">
        <v>22</v>
      </c>
      <c r="C16" s="27" t="s">
        <v>104</v>
      </c>
      <c r="D16" s="27" t="s">
        <v>107</v>
      </c>
      <c r="E16" s="27" t="s">
        <v>17</v>
      </c>
      <c r="F16" s="40"/>
      <c r="G16" s="18"/>
      <c r="H16" s="18"/>
      <c r="I16" s="18"/>
      <c r="J16" s="18"/>
    </row>
    <row r="17" spans="1:6" ht="14.45" customHeight="1" x14ac:dyDescent="0.25">
      <c r="A17" s="28">
        <v>1</v>
      </c>
      <c r="B17" s="50" t="s">
        <v>5</v>
      </c>
      <c r="C17" s="12"/>
      <c r="D17" s="12"/>
      <c r="E17" s="42" t="str">
        <f>IF(C17&gt;0,D17/C17,"")</f>
        <v/>
      </c>
      <c r="F17" s="41" t="str">
        <f>IF(AND(C17&gt;0,D17=0),"Column C must include projected skills gains; please revise",IF(D17&gt;C17,"See Column C footnote below",""))</f>
        <v/>
      </c>
    </row>
    <row r="18" spans="1:6" ht="14.45" customHeight="1" x14ac:dyDescent="0.25">
      <c r="A18" s="28">
        <v>2</v>
      </c>
      <c r="B18" s="51" t="s">
        <v>6</v>
      </c>
      <c r="C18" s="13"/>
      <c r="D18" s="13"/>
      <c r="E18" s="43" t="str">
        <f t="shared" ref="E18:E29" si="0">IF(C18&gt;0,D18/C18,"")</f>
        <v/>
      </c>
      <c r="F18" s="41" t="str">
        <f t="shared" ref="F18:F29" si="1">IF(AND(C18&gt;0,D18=0),"Column C must include projected skills gains; please revise",IF(D18&gt;C18,"See Column C footnote below",""))</f>
        <v/>
      </c>
    </row>
    <row r="19" spans="1:6" ht="14.45" customHeight="1" x14ac:dyDescent="0.25">
      <c r="A19" s="28">
        <v>3</v>
      </c>
      <c r="B19" s="51" t="s">
        <v>7</v>
      </c>
      <c r="C19" s="13"/>
      <c r="D19" s="13"/>
      <c r="E19" s="43" t="str">
        <f t="shared" si="0"/>
        <v/>
      </c>
      <c r="F19" s="41" t="str">
        <f t="shared" si="1"/>
        <v/>
      </c>
    </row>
    <row r="20" spans="1:6" ht="14.45" customHeight="1" x14ac:dyDescent="0.25">
      <c r="A20" s="28">
        <v>4</v>
      </c>
      <c r="B20" s="51" t="s">
        <v>8</v>
      </c>
      <c r="C20" s="13"/>
      <c r="D20" s="13"/>
      <c r="E20" s="43" t="str">
        <f t="shared" si="0"/>
        <v/>
      </c>
      <c r="F20" s="41" t="str">
        <f t="shared" si="1"/>
        <v/>
      </c>
    </row>
    <row r="21" spans="1:6" ht="14.45" customHeight="1" x14ac:dyDescent="0.25">
      <c r="A21" s="28">
        <v>5</v>
      </c>
      <c r="B21" s="51" t="s">
        <v>9</v>
      </c>
      <c r="C21" s="13"/>
      <c r="D21" s="13"/>
      <c r="E21" s="43" t="str">
        <f t="shared" si="0"/>
        <v/>
      </c>
      <c r="F21" s="41" t="str">
        <f t="shared" si="1"/>
        <v/>
      </c>
    </row>
    <row r="22" spans="1:6" ht="14.45" customHeight="1" thickBot="1" x14ac:dyDescent="0.3">
      <c r="A22" s="28">
        <v>6</v>
      </c>
      <c r="B22" s="52" t="s">
        <v>10</v>
      </c>
      <c r="C22" s="14"/>
      <c r="D22" s="14"/>
      <c r="E22" s="44" t="str">
        <f t="shared" si="0"/>
        <v/>
      </c>
      <c r="F22" s="41" t="str">
        <f t="shared" si="1"/>
        <v/>
      </c>
    </row>
    <row r="23" spans="1:6" ht="14.45" customHeight="1" thickBot="1" x14ac:dyDescent="0.3">
      <c r="A23" s="28">
        <v>7</v>
      </c>
      <c r="B23" s="29" t="s">
        <v>23</v>
      </c>
      <c r="C23" s="30">
        <f>SUM(C17:C22)</f>
        <v>0</v>
      </c>
      <c r="D23" s="30">
        <f>SUM(D17:D22)</f>
        <v>0</v>
      </c>
      <c r="E23" s="31" t="str">
        <f>IF((C17+C18+C19+C20+C21)&gt;0,(D17+D18+D19+D20+D21)/(C17+C18+C19+C20+C21),"")</f>
        <v/>
      </c>
      <c r="F23" s="41" t="str">
        <f>IF(AND(C23&gt;0,D23&gt;0,E23&lt;0.42),"MSG Rate must be at or above the state target; please revise",IF(AND(C23&gt;0,D23&gt;0,E23&gt;=0.42),"",""))</f>
        <v/>
      </c>
    </row>
    <row r="24" spans="1:6" ht="14.45" customHeight="1" x14ac:dyDescent="0.25">
      <c r="A24" s="28">
        <v>8</v>
      </c>
      <c r="B24" s="50" t="s">
        <v>11</v>
      </c>
      <c r="C24" s="12"/>
      <c r="D24" s="12"/>
      <c r="E24" s="42" t="str">
        <f t="shared" si="0"/>
        <v/>
      </c>
      <c r="F24" s="41" t="str">
        <f t="shared" si="1"/>
        <v/>
      </c>
    </row>
    <row r="25" spans="1:6" ht="14.45" customHeight="1" x14ac:dyDescent="0.25">
      <c r="A25" s="28">
        <v>9</v>
      </c>
      <c r="B25" s="51" t="s">
        <v>12</v>
      </c>
      <c r="C25" s="13"/>
      <c r="D25" s="13"/>
      <c r="E25" s="43" t="str">
        <f t="shared" si="0"/>
        <v/>
      </c>
      <c r="F25" s="41" t="str">
        <f t="shared" si="1"/>
        <v/>
      </c>
    </row>
    <row r="26" spans="1:6" ht="14.45" customHeight="1" x14ac:dyDescent="0.25">
      <c r="A26" s="28">
        <v>10</v>
      </c>
      <c r="B26" s="51" t="s">
        <v>13</v>
      </c>
      <c r="C26" s="13"/>
      <c r="D26" s="13"/>
      <c r="E26" s="43" t="str">
        <f t="shared" si="0"/>
        <v/>
      </c>
      <c r="F26" s="41" t="str">
        <f t="shared" si="1"/>
        <v/>
      </c>
    </row>
    <row r="27" spans="1:6" ht="14.45" customHeight="1" x14ac:dyDescent="0.25">
      <c r="A27" s="28">
        <v>11</v>
      </c>
      <c r="B27" s="51" t="s">
        <v>14</v>
      </c>
      <c r="C27" s="13"/>
      <c r="D27" s="13"/>
      <c r="E27" s="43" t="str">
        <f t="shared" si="0"/>
        <v/>
      </c>
      <c r="F27" s="41" t="str">
        <f t="shared" si="1"/>
        <v/>
      </c>
    </row>
    <row r="28" spans="1:6" ht="14.45" customHeight="1" x14ac:dyDescent="0.25">
      <c r="A28" s="28">
        <v>12</v>
      </c>
      <c r="B28" s="51" t="s">
        <v>15</v>
      </c>
      <c r="C28" s="13"/>
      <c r="D28" s="13"/>
      <c r="E28" s="43" t="str">
        <f t="shared" si="0"/>
        <v/>
      </c>
      <c r="F28" s="41" t="str">
        <f t="shared" si="1"/>
        <v/>
      </c>
    </row>
    <row r="29" spans="1:6" ht="14.45" customHeight="1" thickBot="1" x14ac:dyDescent="0.3">
      <c r="A29" s="28">
        <v>13</v>
      </c>
      <c r="B29" s="53" t="s">
        <v>16</v>
      </c>
      <c r="C29" s="15"/>
      <c r="D29" s="15"/>
      <c r="E29" s="45" t="str">
        <f t="shared" si="0"/>
        <v/>
      </c>
      <c r="F29" s="41" t="str">
        <f t="shared" si="1"/>
        <v/>
      </c>
    </row>
    <row r="30" spans="1:6" ht="14.45" customHeight="1" thickBot="1" x14ac:dyDescent="0.3">
      <c r="A30" s="28">
        <v>14</v>
      </c>
      <c r="B30" s="29" t="s">
        <v>116</v>
      </c>
      <c r="C30" s="30">
        <f>SUM(C24:C29)</f>
        <v>0</v>
      </c>
      <c r="D30" s="30">
        <f>SUM(D24:D29)</f>
        <v>0</v>
      </c>
      <c r="E30" s="31" t="str">
        <f>IF(C30&gt;0,D30/C30,"")</f>
        <v/>
      </c>
      <c r="F30" s="41" t="str">
        <f>IF(AND(C30&gt;0,D30&gt;0,E30&lt;0.4),"MSG Rate must be at or above the state target; please revise",IF(AND(C30&gt;0,D30&gt;0,E30&gt;=0.4),"",""))</f>
        <v/>
      </c>
    </row>
    <row r="31" spans="1:6" ht="14.45" customHeight="1" thickBot="1" x14ac:dyDescent="0.3">
      <c r="A31" s="28">
        <v>15</v>
      </c>
      <c r="B31" s="29" t="s">
        <v>24</v>
      </c>
      <c r="C31" s="46">
        <f>+C23+C30</f>
        <v>0</v>
      </c>
      <c r="D31" s="46">
        <f>+D23+D30</f>
        <v>0</v>
      </c>
      <c r="E31" s="47" t="str">
        <f>IF(C31&gt;0,D31/C31,"")</f>
        <v/>
      </c>
      <c r="F31" s="41" t="str">
        <f>IF(AND(C31&gt;0,D31&gt;0,E31&lt;0.4),"MSG Rate must be at or above the state target",IF(AND(C31&gt;0,D31&gt;0,E31&gt;=0.4),"",""))</f>
        <v/>
      </c>
    </row>
    <row r="32" spans="1:6" ht="15.75" x14ac:dyDescent="0.25">
      <c r="A32" s="32"/>
      <c r="B32" s="33"/>
      <c r="C32" s="34" t="str">
        <f>IF(C31&lt;20,"Minimum Enrollment Target of 20 students is required for proposal submission.","")</f>
        <v>Minimum Enrollment Target of 20 students is required for proposal submission.</v>
      </c>
      <c r="D32" s="35"/>
      <c r="E32" s="36"/>
      <c r="F32" s="41"/>
    </row>
    <row r="33" spans="1:6" x14ac:dyDescent="0.25">
      <c r="A33" s="21" t="s">
        <v>94</v>
      </c>
      <c r="B33" s="20"/>
      <c r="E33" s="20"/>
      <c r="F33" s="20"/>
    </row>
    <row r="34" spans="1:6" ht="32.25" thickBot="1" x14ac:dyDescent="0.3">
      <c r="A34" s="20"/>
      <c r="B34" s="20"/>
      <c r="C34" s="20"/>
      <c r="D34" s="37" t="s">
        <v>93</v>
      </c>
      <c r="E34" s="28" t="s">
        <v>92</v>
      </c>
      <c r="F34" s="20"/>
    </row>
    <row r="35" spans="1:6" ht="30.75" customHeight="1" thickBot="1" x14ac:dyDescent="0.3">
      <c r="A35" s="28">
        <v>16</v>
      </c>
      <c r="B35" s="54" t="s">
        <v>91</v>
      </c>
      <c r="C35" s="55"/>
      <c r="D35" s="38" t="e">
        <f>VLOOKUP(B9,county_need,4,FALSE)</f>
        <v>#N/A</v>
      </c>
      <c r="E35" s="39" t="e">
        <f>IF(D35&gt;0,C23/D35,"")</f>
        <v>#N/A</v>
      </c>
      <c r="F35" s="20"/>
    </row>
    <row r="36" spans="1:6" ht="32.25" customHeight="1" thickBot="1" x14ac:dyDescent="0.3">
      <c r="A36" s="28">
        <v>17</v>
      </c>
      <c r="B36" s="54" t="s">
        <v>117</v>
      </c>
      <c r="C36" s="55"/>
      <c r="D36" s="38" t="e">
        <f>VLOOKUP(B9,county_need,5,FALSE)</f>
        <v>#N/A</v>
      </c>
      <c r="E36" s="39" t="e">
        <f>IF(D36&gt;0,C30/D36,"")</f>
        <v>#N/A</v>
      </c>
      <c r="F36" s="20"/>
    </row>
    <row r="37" spans="1:6" ht="8.1" customHeight="1" x14ac:dyDescent="0.25">
      <c r="A37" s="20"/>
      <c r="B37" s="20"/>
      <c r="C37" s="20"/>
      <c r="D37" s="20"/>
      <c r="E37" s="20"/>
      <c r="F37" s="20"/>
    </row>
    <row r="38" spans="1:6" ht="14.1" customHeight="1" x14ac:dyDescent="0.25">
      <c r="A38" s="59" t="s">
        <v>120</v>
      </c>
      <c r="B38" s="59"/>
      <c r="C38" s="59"/>
      <c r="D38" s="59"/>
      <c r="E38" s="59"/>
      <c r="F38" s="20"/>
    </row>
    <row r="39" spans="1:6" ht="51" customHeight="1" x14ac:dyDescent="0.25">
      <c r="A39" s="58" t="s">
        <v>111</v>
      </c>
      <c r="B39" s="58"/>
      <c r="C39" s="58"/>
      <c r="D39" s="58"/>
      <c r="E39" s="58"/>
      <c r="F39" s="20"/>
    </row>
    <row r="40" spans="1:6" ht="41.25" customHeight="1" x14ac:dyDescent="0.25">
      <c r="A40" s="59" t="s">
        <v>112</v>
      </c>
      <c r="B40" s="59"/>
      <c r="C40" s="59"/>
      <c r="D40" s="59"/>
      <c r="E40" s="59"/>
      <c r="F40" s="20"/>
    </row>
    <row r="41" spans="1:6" ht="26.1" customHeight="1" x14ac:dyDescent="0.25">
      <c r="A41" s="59" t="s">
        <v>122</v>
      </c>
      <c r="B41" s="59"/>
      <c r="C41" s="59"/>
      <c r="D41" s="59"/>
      <c r="E41" s="59"/>
      <c r="F41" s="20"/>
    </row>
    <row r="42" spans="1:6" ht="26.25" customHeight="1" x14ac:dyDescent="0.25">
      <c r="A42" s="57" t="s">
        <v>126</v>
      </c>
      <c r="B42" s="57"/>
      <c r="C42" s="57"/>
      <c r="D42" s="57"/>
      <c r="E42" s="57"/>
      <c r="F42" s="20"/>
    </row>
    <row r="43" spans="1:6" ht="39" customHeight="1" x14ac:dyDescent="0.25">
      <c r="A43" s="56" t="s">
        <v>127</v>
      </c>
      <c r="B43" s="56"/>
      <c r="C43" s="56"/>
      <c r="D43" s="56"/>
      <c r="E43" s="56"/>
      <c r="F43" s="20"/>
    </row>
    <row r="44" spans="1:6" ht="13.5" customHeight="1" x14ac:dyDescent="0.25">
      <c r="A44" s="48" t="s">
        <v>125</v>
      </c>
      <c r="B44" s="49"/>
      <c r="C44" s="49"/>
      <c r="D44" s="49"/>
    </row>
    <row r="45" spans="1:6" x14ac:dyDescent="0.25">
      <c r="A45" s="60" t="s">
        <v>129</v>
      </c>
      <c r="E45" s="61" t="s">
        <v>128</v>
      </c>
    </row>
  </sheetData>
  <sheetProtection algorithmName="SHA-512" hashValue="VGW3P9FGV5wNxjxMOGiXLiPfCnOwT1up8JKwSNs/9drPwDC2+AFK9ILMkOQ0uGssPh+i6i9d91hJ+nlXqe7hgA==" saltValue="SvuFFK8OJFkLbr9zIr8gxw==" spinCount="100000" sheet="1" objects="1" scenarios="1" selectLockedCells="1"/>
  <mergeCells count="8">
    <mergeCell ref="B35:C35"/>
    <mergeCell ref="B36:C36"/>
    <mergeCell ref="A43:E43"/>
    <mergeCell ref="A42:E42"/>
    <mergeCell ref="A39:E39"/>
    <mergeCell ref="A40:E40"/>
    <mergeCell ref="A41:E41"/>
    <mergeCell ref="A38:E38"/>
  </mergeCells>
  <dataValidations count="1">
    <dataValidation type="list" allowBlank="1" showInputMessage="1" showErrorMessage="1" sqref="B9">
      <formula1>county</formula1>
    </dataValidation>
  </dataValidations>
  <printOptions horizontalCentered="1"/>
  <pageMargins left="0.7" right="0.7" top="0.75" bottom="0.5" header="0.3" footer="0.3"/>
  <pageSetup scale="8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2"/>
  <sheetViews>
    <sheetView zoomScale="89" zoomScaleNormal="89" workbookViewId="0">
      <pane xSplit="1" ySplit="3" topLeftCell="B43" activePane="bottomRight" state="frozen"/>
      <selection pane="topRight" activeCell="B1" sqref="B1"/>
      <selection pane="bottomLeft" activeCell="A4" sqref="A4"/>
      <selection pane="bottomRight" activeCell="C21" sqref="C21"/>
    </sheetView>
  </sheetViews>
  <sheetFormatPr defaultRowHeight="15" x14ac:dyDescent="0.25"/>
  <cols>
    <col min="1" max="1" width="16.7109375" customWidth="1"/>
    <col min="2" max="3" width="21.140625" customWidth="1"/>
    <col min="4" max="4" width="22.85546875" style="1" customWidth="1"/>
    <col min="5" max="5" width="26.7109375" customWidth="1"/>
    <col min="6" max="6" width="12.85546875" customWidth="1"/>
  </cols>
  <sheetData>
    <row r="1" spans="1:5" x14ac:dyDescent="0.25">
      <c r="A1" t="s">
        <v>95</v>
      </c>
    </row>
    <row r="2" spans="1:5" x14ac:dyDescent="0.25">
      <c r="B2" s="3"/>
      <c r="C2" s="5" t="s">
        <v>96</v>
      </c>
      <c r="D2" s="5"/>
      <c r="E2" s="4" t="s">
        <v>105</v>
      </c>
    </row>
    <row r="3" spans="1:5" ht="60" x14ac:dyDescent="0.25">
      <c r="A3" t="s">
        <v>25</v>
      </c>
      <c r="B3" s="3" t="s">
        <v>26</v>
      </c>
      <c r="C3" s="3" t="s">
        <v>27</v>
      </c>
      <c r="D3" s="5" t="s">
        <v>89</v>
      </c>
      <c r="E3" s="7" t="s">
        <v>106</v>
      </c>
    </row>
    <row r="4" spans="1:5" x14ac:dyDescent="0.25">
      <c r="A4" t="s">
        <v>28</v>
      </c>
      <c r="B4" s="2">
        <v>7649</v>
      </c>
      <c r="C4" s="2">
        <v>2288</v>
      </c>
      <c r="D4" s="6">
        <f>+B4+C4</f>
        <v>9937</v>
      </c>
      <c r="E4" s="11">
        <v>2030</v>
      </c>
    </row>
    <row r="5" spans="1:5" x14ac:dyDescent="0.25">
      <c r="A5" t="s">
        <v>29</v>
      </c>
      <c r="B5" s="2">
        <v>2305</v>
      </c>
      <c r="C5" s="2">
        <v>253</v>
      </c>
      <c r="D5" s="6">
        <f t="shared" ref="D5:D68" si="0">+B5+C5</f>
        <v>2558</v>
      </c>
      <c r="E5" s="11">
        <v>58</v>
      </c>
    </row>
    <row r="6" spans="1:5" x14ac:dyDescent="0.25">
      <c r="A6" t="s">
        <v>30</v>
      </c>
      <c r="B6" s="2">
        <v>10502</v>
      </c>
      <c r="C6" s="2">
        <v>1077</v>
      </c>
      <c r="D6" s="6">
        <f t="shared" si="0"/>
        <v>11579</v>
      </c>
      <c r="E6" s="11">
        <v>1286</v>
      </c>
    </row>
    <row r="7" spans="1:5" x14ac:dyDescent="0.25">
      <c r="A7" t="s">
        <v>31</v>
      </c>
      <c r="B7" s="2">
        <v>3113</v>
      </c>
      <c r="C7" s="2">
        <v>151</v>
      </c>
      <c r="D7" s="6">
        <f t="shared" si="0"/>
        <v>3264</v>
      </c>
      <c r="E7" s="11">
        <v>117</v>
      </c>
    </row>
    <row r="8" spans="1:5" x14ac:dyDescent="0.25">
      <c r="A8" t="s">
        <v>32</v>
      </c>
      <c r="B8" s="2">
        <v>22265</v>
      </c>
      <c r="C8" s="2">
        <v>3548</v>
      </c>
      <c r="D8" s="6">
        <f t="shared" si="0"/>
        <v>25813</v>
      </c>
      <c r="E8" s="11">
        <v>4737</v>
      </c>
    </row>
    <row r="9" spans="1:5" x14ac:dyDescent="0.25">
      <c r="A9" t="s">
        <v>33</v>
      </c>
      <c r="B9" s="2">
        <v>97518</v>
      </c>
      <c r="C9" s="2">
        <v>12522</v>
      </c>
      <c r="D9" s="6">
        <f t="shared" si="0"/>
        <v>110040</v>
      </c>
      <c r="E9" s="11">
        <v>88152</v>
      </c>
    </row>
    <row r="10" spans="1:5" x14ac:dyDescent="0.25">
      <c r="A10" t="s">
        <v>34</v>
      </c>
      <c r="B10" s="2">
        <v>1873</v>
      </c>
      <c r="C10" s="2">
        <v>130</v>
      </c>
      <c r="D10" s="6">
        <f t="shared" si="0"/>
        <v>2003</v>
      </c>
      <c r="E10" s="11">
        <v>223</v>
      </c>
    </row>
    <row r="11" spans="1:5" x14ac:dyDescent="0.25">
      <c r="A11" t="s">
        <v>35</v>
      </c>
      <c r="B11" s="2">
        <v>7596</v>
      </c>
      <c r="C11" s="2">
        <v>1321</v>
      </c>
      <c r="D11" s="6">
        <f t="shared" si="0"/>
        <v>8917</v>
      </c>
      <c r="E11" s="11">
        <v>1343</v>
      </c>
    </row>
    <row r="12" spans="1:5" x14ac:dyDescent="0.25">
      <c r="A12" t="s">
        <v>36</v>
      </c>
      <c r="B12" s="2">
        <v>6868</v>
      </c>
      <c r="C12" s="2">
        <v>728</v>
      </c>
      <c r="D12" s="6">
        <f t="shared" si="0"/>
        <v>7596</v>
      </c>
      <c r="E12" s="11">
        <v>560</v>
      </c>
    </row>
    <row r="13" spans="1:5" x14ac:dyDescent="0.25">
      <c r="A13" t="s">
        <v>37</v>
      </c>
      <c r="B13" s="2">
        <v>8687</v>
      </c>
      <c r="C13" s="2">
        <v>1361</v>
      </c>
      <c r="D13" s="6">
        <f t="shared" si="0"/>
        <v>10048</v>
      </c>
      <c r="E13" s="11">
        <v>1818</v>
      </c>
    </row>
    <row r="14" spans="1:5" x14ac:dyDescent="0.25">
      <c r="A14" t="s">
        <v>38</v>
      </c>
      <c r="B14" s="2">
        <v>25816</v>
      </c>
      <c r="C14" s="2">
        <v>1957</v>
      </c>
      <c r="D14" s="6">
        <f t="shared" si="0"/>
        <v>27773</v>
      </c>
      <c r="E14" s="11">
        <v>25295</v>
      </c>
    </row>
    <row r="15" spans="1:5" x14ac:dyDescent="0.25">
      <c r="A15" t="s">
        <v>39</v>
      </c>
      <c r="B15" s="2">
        <v>4707</v>
      </c>
      <c r="C15" s="2">
        <v>525</v>
      </c>
      <c r="D15" s="6">
        <f t="shared" si="0"/>
        <v>5232</v>
      </c>
      <c r="E15" s="11">
        <v>344</v>
      </c>
    </row>
    <row r="16" spans="1:5" x14ac:dyDescent="0.25">
      <c r="A16" t="s">
        <v>40</v>
      </c>
      <c r="B16" s="2">
        <v>5712</v>
      </c>
      <c r="C16" s="2">
        <v>504</v>
      </c>
      <c r="D16" s="6">
        <f t="shared" si="0"/>
        <v>6216</v>
      </c>
      <c r="E16" s="11">
        <v>3615</v>
      </c>
    </row>
    <row r="17" spans="1:6" x14ac:dyDescent="0.25">
      <c r="A17" t="s">
        <v>41</v>
      </c>
      <c r="B17" s="2">
        <v>1676</v>
      </c>
      <c r="C17" s="2">
        <v>65</v>
      </c>
      <c r="D17" s="6">
        <f t="shared" si="0"/>
        <v>1741</v>
      </c>
      <c r="E17" s="11">
        <v>56</v>
      </c>
    </row>
    <row r="18" spans="1:6" x14ac:dyDescent="0.25">
      <c r="A18" t="s">
        <v>42</v>
      </c>
      <c r="B18" s="2">
        <v>50391</v>
      </c>
      <c r="C18" s="2">
        <v>8694</v>
      </c>
      <c r="D18" s="6">
        <f t="shared" si="0"/>
        <v>59085</v>
      </c>
      <c r="E18" s="11">
        <v>15667</v>
      </c>
    </row>
    <row r="19" spans="1:6" x14ac:dyDescent="0.25">
      <c r="A19" t="s">
        <v>43</v>
      </c>
      <c r="B19" s="2">
        <v>14012</v>
      </c>
      <c r="C19" s="2">
        <v>3522</v>
      </c>
      <c r="D19" s="6">
        <f t="shared" si="0"/>
        <v>17534</v>
      </c>
      <c r="E19" s="11">
        <v>2433</v>
      </c>
    </row>
    <row r="20" spans="1:6" x14ac:dyDescent="0.25">
      <c r="A20" t="s">
        <v>44</v>
      </c>
      <c r="B20" s="2">
        <v>3252</v>
      </c>
      <c r="C20" s="2">
        <v>727</v>
      </c>
      <c r="D20" s="6">
        <f t="shared" si="0"/>
        <v>3979</v>
      </c>
      <c r="E20" s="11">
        <v>1288</v>
      </c>
    </row>
    <row r="21" spans="1:6" x14ac:dyDescent="0.25">
      <c r="A21" t="s">
        <v>45</v>
      </c>
      <c r="B21" s="2">
        <v>1386</v>
      </c>
      <c r="C21" s="2">
        <v>96</v>
      </c>
      <c r="D21" s="6">
        <f t="shared" si="0"/>
        <v>1482</v>
      </c>
      <c r="E21" s="11">
        <v>109</v>
      </c>
    </row>
    <row r="22" spans="1:6" x14ac:dyDescent="0.25">
      <c r="A22" t="s">
        <v>46</v>
      </c>
      <c r="B22" s="2">
        <v>5117</v>
      </c>
      <c r="C22" s="2">
        <v>430</v>
      </c>
      <c r="D22" s="6">
        <f t="shared" si="0"/>
        <v>5547</v>
      </c>
      <c r="E22" s="11">
        <v>1018</v>
      </c>
    </row>
    <row r="23" spans="1:6" x14ac:dyDescent="0.25">
      <c r="A23" t="s">
        <v>47</v>
      </c>
      <c r="B23" s="2">
        <v>1237</v>
      </c>
      <c r="C23" s="2">
        <v>49</v>
      </c>
      <c r="D23" s="6">
        <f t="shared" si="0"/>
        <v>1286</v>
      </c>
      <c r="E23" s="11">
        <v>121</v>
      </c>
    </row>
    <row r="24" spans="1:6" x14ac:dyDescent="0.25">
      <c r="A24" t="s">
        <v>48</v>
      </c>
      <c r="B24" s="2">
        <v>1470</v>
      </c>
      <c r="C24" s="2">
        <v>37</v>
      </c>
      <c r="D24" s="6">
        <f t="shared" si="0"/>
        <v>1507</v>
      </c>
      <c r="E24" s="11">
        <v>482</v>
      </c>
    </row>
    <row r="25" spans="1:6" x14ac:dyDescent="0.25">
      <c r="A25" t="s">
        <v>49</v>
      </c>
      <c r="B25" s="2">
        <v>1499</v>
      </c>
      <c r="C25" s="2">
        <v>125</v>
      </c>
      <c r="D25" s="6">
        <f t="shared" si="0"/>
        <v>1624</v>
      </c>
      <c r="E25" s="11">
        <v>46</v>
      </c>
    </row>
    <row r="26" spans="1:6" x14ac:dyDescent="0.25">
      <c r="A26" t="s">
        <v>50</v>
      </c>
      <c r="B26" s="2">
        <v>2014</v>
      </c>
      <c r="C26" s="2">
        <v>99</v>
      </c>
      <c r="D26" s="6">
        <f t="shared" si="0"/>
        <v>2113</v>
      </c>
      <c r="E26" s="11">
        <v>245</v>
      </c>
    </row>
    <row r="27" spans="1:6" x14ac:dyDescent="0.25">
      <c r="A27" t="s">
        <v>51</v>
      </c>
      <c r="B27" s="2">
        <v>4409</v>
      </c>
      <c r="C27" s="2">
        <v>516</v>
      </c>
      <c r="D27" s="6">
        <f t="shared" si="0"/>
        <v>4925</v>
      </c>
      <c r="E27" s="11">
        <v>2782</v>
      </c>
    </row>
    <row r="28" spans="1:6" x14ac:dyDescent="0.25">
      <c r="A28" t="s">
        <v>52</v>
      </c>
      <c r="B28" s="2">
        <v>7097</v>
      </c>
      <c r="C28" s="2">
        <v>460</v>
      </c>
      <c r="D28" s="6">
        <f t="shared" si="0"/>
        <v>7557</v>
      </c>
      <c r="E28" s="11">
        <v>4498</v>
      </c>
    </row>
    <row r="29" spans="1:6" x14ac:dyDescent="0.25">
      <c r="A29" t="s">
        <v>53</v>
      </c>
      <c r="B29" s="2">
        <v>8744</v>
      </c>
      <c r="C29" s="2">
        <v>1403</v>
      </c>
      <c r="D29" s="6">
        <f t="shared" si="0"/>
        <v>10147</v>
      </c>
      <c r="E29" s="11">
        <v>1322</v>
      </c>
    </row>
    <row r="30" spans="1:6" x14ac:dyDescent="0.25">
      <c r="A30" t="s">
        <v>54</v>
      </c>
      <c r="B30" s="2">
        <v>7459</v>
      </c>
      <c r="C30" s="2">
        <v>1370</v>
      </c>
      <c r="D30" s="6">
        <f t="shared" si="0"/>
        <v>8829</v>
      </c>
      <c r="E30" s="11">
        <v>3181</v>
      </c>
    </row>
    <row r="31" spans="1:6" x14ac:dyDescent="0.25">
      <c r="A31" t="s">
        <v>55</v>
      </c>
      <c r="B31" s="2">
        <v>77532</v>
      </c>
      <c r="C31" s="2">
        <v>13888</v>
      </c>
      <c r="D31" s="6">
        <f t="shared" si="0"/>
        <v>91420</v>
      </c>
      <c r="E31" s="11">
        <v>51613</v>
      </c>
    </row>
    <row r="32" spans="1:6" x14ac:dyDescent="0.25">
      <c r="A32" t="s">
        <v>56</v>
      </c>
      <c r="B32" s="2">
        <v>2250</v>
      </c>
      <c r="C32" s="2">
        <v>168</v>
      </c>
      <c r="D32" s="6">
        <f t="shared" si="0"/>
        <v>2418</v>
      </c>
      <c r="E32" s="11">
        <v>63</v>
      </c>
      <c r="F32" s="2"/>
    </row>
    <row r="33" spans="1:5" x14ac:dyDescent="0.25">
      <c r="A33" t="s">
        <v>108</v>
      </c>
      <c r="B33" s="2">
        <v>8171</v>
      </c>
      <c r="C33" s="2">
        <v>541</v>
      </c>
      <c r="D33" s="6">
        <f t="shared" si="0"/>
        <v>8712</v>
      </c>
      <c r="E33" s="11">
        <v>2718</v>
      </c>
    </row>
    <row r="34" spans="1:5" x14ac:dyDescent="0.25">
      <c r="A34" t="s">
        <v>57</v>
      </c>
      <c r="B34" s="2">
        <v>5126</v>
      </c>
      <c r="C34" s="2">
        <v>463</v>
      </c>
      <c r="D34" s="6">
        <f t="shared" si="0"/>
        <v>5589</v>
      </c>
      <c r="E34" s="11">
        <v>558</v>
      </c>
    </row>
    <row r="35" spans="1:5" x14ac:dyDescent="0.25">
      <c r="A35" t="s">
        <v>58</v>
      </c>
      <c r="B35" s="2">
        <v>1436</v>
      </c>
      <c r="C35" s="2">
        <v>53</v>
      </c>
      <c r="D35" s="6">
        <f t="shared" si="0"/>
        <v>1489</v>
      </c>
      <c r="E35" s="11">
        <v>61</v>
      </c>
    </row>
    <row r="36" spans="1:5" x14ac:dyDescent="0.25">
      <c r="A36" t="s">
        <v>59</v>
      </c>
      <c r="B36" s="2">
        <v>1081</v>
      </c>
      <c r="C36" s="2">
        <v>35</v>
      </c>
      <c r="D36" s="6">
        <f t="shared" si="0"/>
        <v>1116</v>
      </c>
      <c r="E36" s="11">
        <v>409</v>
      </c>
    </row>
    <row r="37" spans="1:5" x14ac:dyDescent="0.25">
      <c r="A37" t="s">
        <v>60</v>
      </c>
      <c r="B37" s="2">
        <v>18116</v>
      </c>
      <c r="C37" s="2">
        <v>2454</v>
      </c>
      <c r="D37" s="6">
        <f t="shared" si="0"/>
        <v>20570</v>
      </c>
      <c r="E37" s="11">
        <v>3671</v>
      </c>
    </row>
    <row r="38" spans="1:5" x14ac:dyDescent="0.25">
      <c r="A38" t="s">
        <v>61</v>
      </c>
      <c r="B38" s="2">
        <v>43577</v>
      </c>
      <c r="C38" s="2">
        <v>4579</v>
      </c>
      <c r="D38" s="6">
        <f t="shared" si="0"/>
        <v>48156</v>
      </c>
      <c r="E38" s="11">
        <v>27096</v>
      </c>
    </row>
    <row r="39" spans="1:5" x14ac:dyDescent="0.25">
      <c r="A39" t="s">
        <v>62</v>
      </c>
      <c r="B39" s="2">
        <v>9142</v>
      </c>
      <c r="C39" s="2">
        <v>1591</v>
      </c>
      <c r="D39" s="6">
        <f t="shared" si="0"/>
        <v>10733</v>
      </c>
      <c r="E39" s="11">
        <v>1376</v>
      </c>
    </row>
    <row r="40" spans="1:5" x14ac:dyDescent="0.25">
      <c r="A40" t="s">
        <v>63</v>
      </c>
      <c r="B40" s="2">
        <v>3451</v>
      </c>
      <c r="C40" s="2">
        <v>284</v>
      </c>
      <c r="D40" s="6">
        <f t="shared" si="0"/>
        <v>3735</v>
      </c>
      <c r="E40" s="11">
        <v>458</v>
      </c>
    </row>
    <row r="41" spans="1:5" x14ac:dyDescent="0.25">
      <c r="A41" t="s">
        <v>64</v>
      </c>
      <c r="B41" s="2">
        <v>978</v>
      </c>
      <c r="C41" s="2">
        <v>117</v>
      </c>
      <c r="D41" s="6">
        <f t="shared" si="0"/>
        <v>1095</v>
      </c>
      <c r="E41" s="11">
        <v>213</v>
      </c>
    </row>
    <row r="42" spans="1:5" x14ac:dyDescent="0.25">
      <c r="A42" t="s">
        <v>65</v>
      </c>
      <c r="B42" s="2">
        <v>1641</v>
      </c>
      <c r="C42" s="2">
        <v>58</v>
      </c>
      <c r="D42" s="6">
        <f t="shared" si="0"/>
        <v>1699</v>
      </c>
      <c r="E42" s="11">
        <v>133</v>
      </c>
    </row>
    <row r="43" spans="1:5" x14ac:dyDescent="0.25">
      <c r="A43" t="s">
        <v>66</v>
      </c>
      <c r="B43" s="2">
        <v>21240</v>
      </c>
      <c r="C43" s="2">
        <v>2766</v>
      </c>
      <c r="D43" s="6">
        <f t="shared" si="0"/>
        <v>24006</v>
      </c>
      <c r="E43" s="11">
        <v>9477</v>
      </c>
    </row>
    <row r="44" spans="1:5" x14ac:dyDescent="0.25">
      <c r="A44" t="s">
        <v>67</v>
      </c>
      <c r="B44" s="2">
        <v>20702</v>
      </c>
      <c r="C44" s="2">
        <v>2411</v>
      </c>
      <c r="D44" s="6">
        <f t="shared" si="0"/>
        <v>23113</v>
      </c>
      <c r="E44" s="11">
        <v>3395</v>
      </c>
    </row>
    <row r="45" spans="1:5" x14ac:dyDescent="0.25">
      <c r="A45" t="s">
        <v>68</v>
      </c>
      <c r="B45" s="2">
        <v>7874</v>
      </c>
      <c r="C45" s="2">
        <v>881</v>
      </c>
      <c r="D45" s="6">
        <f t="shared" si="0"/>
        <v>8755</v>
      </c>
      <c r="E45" s="11">
        <v>4434</v>
      </c>
    </row>
    <row r="46" spans="1:5" x14ac:dyDescent="0.25">
      <c r="A46" t="s">
        <v>110</v>
      </c>
      <c r="B46" s="2">
        <v>211467</v>
      </c>
      <c r="C46" s="2">
        <v>27489</v>
      </c>
      <c r="D46" s="6">
        <f>+B46+C46</f>
        <v>238956</v>
      </c>
      <c r="E46" s="11">
        <v>343695</v>
      </c>
    </row>
    <row r="47" spans="1:5" x14ac:dyDescent="0.25">
      <c r="A47" t="s">
        <v>69</v>
      </c>
      <c r="B47" s="2">
        <v>3557</v>
      </c>
      <c r="C47" s="2">
        <v>614</v>
      </c>
      <c r="D47" s="6">
        <f t="shared" si="0"/>
        <v>4171</v>
      </c>
      <c r="E47" s="11">
        <v>2633</v>
      </c>
    </row>
    <row r="48" spans="1:5" x14ac:dyDescent="0.25">
      <c r="A48" t="s">
        <v>70</v>
      </c>
      <c r="B48" s="2">
        <v>3476</v>
      </c>
      <c r="C48" s="2">
        <v>449</v>
      </c>
      <c r="D48" s="6">
        <f t="shared" si="0"/>
        <v>3925</v>
      </c>
      <c r="E48" s="11">
        <v>210</v>
      </c>
    </row>
    <row r="49" spans="1:5" x14ac:dyDescent="0.25">
      <c r="A49" t="s">
        <v>71</v>
      </c>
      <c r="B49" s="2">
        <v>8731</v>
      </c>
      <c r="C49" s="2">
        <v>1323</v>
      </c>
      <c r="D49" s="6">
        <f t="shared" si="0"/>
        <v>10054</v>
      </c>
      <c r="E49" s="11">
        <v>2449</v>
      </c>
    </row>
    <row r="50" spans="1:5" x14ac:dyDescent="0.25">
      <c r="A50" t="s">
        <v>72</v>
      </c>
      <c r="B50" s="2">
        <v>5770</v>
      </c>
      <c r="C50" s="2">
        <v>654</v>
      </c>
      <c r="D50" s="6">
        <f t="shared" si="0"/>
        <v>6424</v>
      </c>
      <c r="E50" s="11">
        <v>2586</v>
      </c>
    </row>
    <row r="51" spans="1:5" x14ac:dyDescent="0.25">
      <c r="A51" t="s">
        <v>73</v>
      </c>
      <c r="B51" s="2">
        <v>72213</v>
      </c>
      <c r="C51" s="2">
        <v>9360</v>
      </c>
      <c r="D51" s="6">
        <f t="shared" si="0"/>
        <v>81573</v>
      </c>
      <c r="E51" s="11">
        <v>51139</v>
      </c>
    </row>
    <row r="52" spans="1:5" x14ac:dyDescent="0.25">
      <c r="A52" t="s">
        <v>74</v>
      </c>
      <c r="B52" s="2">
        <v>18469</v>
      </c>
      <c r="C52" s="2">
        <v>2304</v>
      </c>
      <c r="D52" s="6">
        <f t="shared" si="0"/>
        <v>20773</v>
      </c>
      <c r="E52" s="11">
        <v>18754</v>
      </c>
    </row>
    <row r="53" spans="1:5" x14ac:dyDescent="0.25">
      <c r="A53" t="s">
        <v>113</v>
      </c>
      <c r="B53" s="2">
        <v>82969</v>
      </c>
      <c r="C53" s="2">
        <v>14368</v>
      </c>
      <c r="D53" s="6">
        <f t="shared" si="0"/>
        <v>97337</v>
      </c>
      <c r="E53" s="11">
        <v>63355</v>
      </c>
    </row>
    <row r="54" spans="1:5" x14ac:dyDescent="0.25">
      <c r="A54" t="s">
        <v>75</v>
      </c>
      <c r="B54" s="2">
        <v>23480</v>
      </c>
      <c r="C54" s="2">
        <v>3999</v>
      </c>
      <c r="D54" s="6">
        <f t="shared" si="0"/>
        <v>27479</v>
      </c>
      <c r="E54" s="11">
        <v>6276</v>
      </c>
    </row>
    <row r="55" spans="1:5" x14ac:dyDescent="0.25">
      <c r="A55" t="s">
        <v>76</v>
      </c>
      <c r="B55" s="2">
        <v>42961</v>
      </c>
      <c r="C55" s="2">
        <v>8358</v>
      </c>
      <c r="D55" s="6">
        <f t="shared" si="0"/>
        <v>51319</v>
      </c>
      <c r="E55" s="11">
        <v>16151</v>
      </c>
    </row>
    <row r="56" spans="1:5" x14ac:dyDescent="0.25">
      <c r="A56" t="s">
        <v>77</v>
      </c>
      <c r="B56" s="2">
        <v>49092</v>
      </c>
      <c r="C56" s="2">
        <v>8741</v>
      </c>
      <c r="D56" s="6">
        <f t="shared" si="0"/>
        <v>57833</v>
      </c>
      <c r="E56" s="11">
        <v>21706</v>
      </c>
    </row>
    <row r="57" spans="1:5" x14ac:dyDescent="0.25">
      <c r="A57" t="s">
        <v>78</v>
      </c>
      <c r="B57" s="2">
        <v>7419</v>
      </c>
      <c r="C57" s="2">
        <v>1132</v>
      </c>
      <c r="D57" s="6">
        <f t="shared" si="0"/>
        <v>8551</v>
      </c>
      <c r="E57" s="11">
        <v>994</v>
      </c>
    </row>
    <row r="58" spans="1:5" x14ac:dyDescent="0.25">
      <c r="A58" t="s">
        <v>114</v>
      </c>
      <c r="B58" s="2">
        <v>5780</v>
      </c>
      <c r="C58" s="2">
        <v>1062</v>
      </c>
      <c r="D58" s="6">
        <f t="shared" si="0"/>
        <v>6842</v>
      </c>
      <c r="E58" s="11">
        <v>5567</v>
      </c>
    </row>
    <row r="59" spans="1:5" x14ac:dyDescent="0.25">
      <c r="A59" t="s">
        <v>115</v>
      </c>
      <c r="B59" s="2">
        <v>20704</v>
      </c>
      <c r="C59" s="2">
        <v>2879</v>
      </c>
      <c r="D59" s="6">
        <f t="shared" si="0"/>
        <v>23583</v>
      </c>
      <c r="E59" s="11">
        <v>6372</v>
      </c>
    </row>
    <row r="60" spans="1:5" x14ac:dyDescent="0.25">
      <c r="A60" t="s">
        <v>109</v>
      </c>
      <c r="B60" s="2">
        <v>8053</v>
      </c>
      <c r="C60" s="2">
        <v>1811</v>
      </c>
      <c r="D60" s="6">
        <f t="shared" si="0"/>
        <v>9864</v>
      </c>
      <c r="E60" s="11">
        <v>827</v>
      </c>
    </row>
    <row r="61" spans="1:5" x14ac:dyDescent="0.25">
      <c r="A61" t="s">
        <v>79</v>
      </c>
      <c r="B61" s="2">
        <v>13063</v>
      </c>
      <c r="C61" s="2">
        <v>2083</v>
      </c>
      <c r="D61" s="6">
        <f t="shared" si="0"/>
        <v>15146</v>
      </c>
      <c r="E61" s="11">
        <v>7723</v>
      </c>
    </row>
    <row r="62" spans="1:5" x14ac:dyDescent="0.25">
      <c r="A62" t="s">
        <v>80</v>
      </c>
      <c r="B62" s="2">
        <v>13542</v>
      </c>
      <c r="C62" s="2">
        <v>2792</v>
      </c>
      <c r="D62" s="6">
        <f t="shared" si="0"/>
        <v>16334</v>
      </c>
      <c r="E62" s="11">
        <v>719</v>
      </c>
    </row>
    <row r="63" spans="1:5" x14ac:dyDescent="0.25">
      <c r="A63" t="s">
        <v>81</v>
      </c>
      <c r="B63" s="2">
        <v>5844</v>
      </c>
      <c r="C63" s="2">
        <v>395</v>
      </c>
      <c r="D63" s="6">
        <f t="shared" si="0"/>
        <v>6239</v>
      </c>
      <c r="E63" s="11">
        <v>1072</v>
      </c>
    </row>
    <row r="64" spans="1:5" x14ac:dyDescent="0.25">
      <c r="A64" t="s">
        <v>82</v>
      </c>
      <c r="B64" s="2">
        <v>4668</v>
      </c>
      <c r="C64" s="2">
        <v>162</v>
      </c>
      <c r="D64" s="6">
        <f t="shared" si="0"/>
        <v>4830</v>
      </c>
      <c r="E64" s="11">
        <v>929</v>
      </c>
    </row>
    <row r="65" spans="1:5" x14ac:dyDescent="0.25">
      <c r="A65" t="s">
        <v>83</v>
      </c>
      <c r="B65" s="2">
        <v>3022</v>
      </c>
      <c r="C65" s="2">
        <v>198</v>
      </c>
      <c r="D65" s="6">
        <f t="shared" si="0"/>
        <v>3220</v>
      </c>
      <c r="E65" s="11">
        <v>128</v>
      </c>
    </row>
    <row r="66" spans="1:5" x14ac:dyDescent="0.25">
      <c r="A66" t="s">
        <v>84</v>
      </c>
      <c r="B66" s="2">
        <v>2349</v>
      </c>
      <c r="C66" s="2">
        <v>101</v>
      </c>
      <c r="D66" s="6">
        <f t="shared" si="0"/>
        <v>2450</v>
      </c>
      <c r="E66" s="11">
        <v>88</v>
      </c>
    </row>
    <row r="67" spans="1:5" x14ac:dyDescent="0.25">
      <c r="A67" t="s">
        <v>85</v>
      </c>
      <c r="B67" s="2">
        <v>25228</v>
      </c>
      <c r="C67" s="2">
        <v>6132</v>
      </c>
      <c r="D67" s="6">
        <f t="shared" si="0"/>
        <v>31360</v>
      </c>
      <c r="E67" s="11">
        <v>4846</v>
      </c>
    </row>
    <row r="68" spans="1:5" x14ac:dyDescent="0.25">
      <c r="A68" t="s">
        <v>86</v>
      </c>
      <c r="B68" s="2">
        <v>1777</v>
      </c>
      <c r="C68" s="2">
        <v>187</v>
      </c>
      <c r="D68" s="6">
        <f t="shared" si="0"/>
        <v>1964</v>
      </c>
      <c r="E68" s="11">
        <v>134</v>
      </c>
    </row>
    <row r="69" spans="1:5" x14ac:dyDescent="0.25">
      <c r="A69" t="s">
        <v>87</v>
      </c>
      <c r="B69" s="2">
        <v>4693</v>
      </c>
      <c r="C69" s="2">
        <v>587</v>
      </c>
      <c r="D69" s="6">
        <f t="shared" ref="D69:D70" si="1">+B69+C69</f>
        <v>5280</v>
      </c>
      <c r="E69" s="11">
        <v>997</v>
      </c>
    </row>
    <row r="70" spans="1:5" x14ac:dyDescent="0.25">
      <c r="A70" t="s">
        <v>88</v>
      </c>
      <c r="B70" s="2">
        <v>2564</v>
      </c>
      <c r="C70" s="2">
        <v>258</v>
      </c>
      <c r="D70" s="6">
        <f t="shared" si="1"/>
        <v>2822</v>
      </c>
      <c r="E70" s="11">
        <v>107</v>
      </c>
    </row>
    <row r="71" spans="1:5" x14ac:dyDescent="0.25">
      <c r="A71" t="s">
        <v>90</v>
      </c>
      <c r="B71" s="2">
        <f>SUM(B4:B70)</f>
        <v>1177582</v>
      </c>
      <c r="C71" s="2">
        <f>SUM(C4:C70)</f>
        <v>171685</v>
      </c>
      <c r="D71" s="6">
        <f>SUM(D4:D70)</f>
        <v>1349267</v>
      </c>
      <c r="E71" s="11">
        <f>SUM(E4:E70)</f>
        <v>827958</v>
      </c>
    </row>
    <row r="72" spans="1:5" x14ac:dyDescent="0.25">
      <c r="D72" s="16"/>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Form</vt:lpstr>
      <vt:lpstr>Geographic Need</vt:lpstr>
      <vt:lpstr>county</vt:lpstr>
      <vt:lpstr>county_age</vt:lpstr>
      <vt:lpstr>county_need</vt:lpstr>
      <vt:lpstr>Form!Print_Area</vt:lpstr>
    </vt:vector>
  </TitlesOfParts>
  <Company>FL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Florida Department of Education</cp:lastModifiedBy>
  <cp:lastPrinted>2017-04-26T16:08:50Z</cp:lastPrinted>
  <dcterms:created xsi:type="dcterms:W3CDTF">2016-11-14T22:05:23Z</dcterms:created>
  <dcterms:modified xsi:type="dcterms:W3CDTF">2017-04-26T16:17:13Z</dcterms:modified>
</cp:coreProperties>
</file>