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ttps://floridadoe-my.sharepoint.com/personal/jonathon_manalo_fldoe_org/Documents/FCS Funding/Performance Funding/"/>
    </mc:Choice>
  </mc:AlternateContent>
  <bookViews>
    <workbookView xWindow="0" yWindow="0" windowWidth="28800" windowHeight="12300" tabRatio="942"/>
  </bookViews>
  <sheets>
    <sheet name="Incentive Fund Amts" sheetId="17" r:id="rId1"/>
    <sheet name="2+2 Description" sheetId="16" r:id="rId2"/>
    <sheet name="Work Florida Description" sheetId="15" r:id="rId3"/>
    <sheet name="FB - Percent Success" sheetId="21" r:id="rId4"/>
    <sheet name="2+2 Data" sheetId="2" r:id="rId5"/>
    <sheet name="2+2 Weighted Points PCT" sheetId="7" r:id="rId6"/>
    <sheet name="2+2 Weighted Points" sheetId="19" r:id="rId7"/>
    <sheet name="2+2 $ Allocation" sheetId="8" r:id="rId8"/>
    <sheet name="Work Florida Data" sheetId="5" r:id="rId9"/>
    <sheet name="Work FL Points Weighted PCT" sheetId="20" r:id="rId10"/>
    <sheet name="Work Florida Points Weighted" sheetId="10" r:id="rId11"/>
    <sheet name="Work Florida $ Allocation " sheetId="14" r:id="rId12"/>
    <sheet name="Compare Base " sheetId="11" state="hidden" r:id="rId13"/>
    <sheet name="Compare FTE" sheetId="18" r:id="rId14"/>
  </sheets>
  <definedNames>
    <definedName name="_2017" localSheetId="7">#REF!</definedName>
    <definedName name="_2017" localSheetId="6">#REF!</definedName>
    <definedName name="_2017" localSheetId="5">#REF!</definedName>
    <definedName name="_2017" localSheetId="13">#REF!</definedName>
    <definedName name="_2017" localSheetId="9">#REF!</definedName>
    <definedName name="_2017" localSheetId="11">#REF!</definedName>
    <definedName name="_2017" localSheetId="10">#REF!</definedName>
    <definedName name="_2017">#REF!</definedName>
    <definedName name="_2018" localSheetId="7">'2+2 $ Allocation'!$B$11:$G$39</definedName>
    <definedName name="_2018" localSheetId="6">'2+2 Weighted Points'!$C$11:$H$39</definedName>
    <definedName name="_2018" localSheetId="5">'2+2 Weighted Points PCT'!$C$11:$H$39</definedName>
    <definedName name="_2018" localSheetId="9">'Work FL Points Weighted PCT'!$B$11:$C$39</definedName>
    <definedName name="_2018" localSheetId="11">'Work Florida $ Allocation '!$B$10:$C$38</definedName>
    <definedName name="_2018" localSheetId="10">'Work Florida Points Weighted'!$B$11:$C$39</definedName>
    <definedName name="_2018">'2+2 Data'!$B$5:$C$34</definedName>
    <definedName name="_xlnm.Print_Area" localSheetId="7">'2+2 $ Allocation'!$B$1:$N$41</definedName>
    <definedName name="_xlnm.Print_Area" localSheetId="4">'2+2 Data'!$B$1:$AO$35</definedName>
    <definedName name="_xlnm.Print_Area" localSheetId="1">'2+2 Description'!$B$3:$D$19</definedName>
    <definedName name="_xlnm.Print_Area" localSheetId="6">'2+2 Weighted Points'!$C$1:$O$41</definedName>
    <definedName name="_xlnm.Print_Area" localSheetId="5">'2+2 Weighted Points PCT'!$C$1:$O$41</definedName>
    <definedName name="_xlnm.Print_Area" localSheetId="12">'Compare Base '!$C$2:$H$33</definedName>
    <definedName name="_xlnm.Print_Area" localSheetId="13">'Compare FTE'!$C$2:$I$33</definedName>
    <definedName name="_xlnm.Print_Area" localSheetId="3">'FB - Percent Success'!$B$1:$Z$33</definedName>
    <definedName name="_xlnm.Print_Area" localSheetId="9">'Work FL Points Weighted PCT'!$B$1:$J$43</definedName>
    <definedName name="_xlnm.Print_Area" localSheetId="11">'Work Florida $ Allocation '!$B$1:$J$42</definedName>
    <definedName name="_xlnm.Print_Area" localSheetId="2">'Work Florida Description'!$B$3:$D$17</definedName>
    <definedName name="_xlnm.Print_Area" localSheetId="10">'Work Florida Points Weighted'!$B$1:$J$43</definedName>
    <definedName name="_xlnm.Print_Titles" localSheetId="7">'2+2 $ Allocation'!$10:$11</definedName>
    <definedName name="_xlnm.Print_Titles" localSheetId="4">'2+2 Data'!$4:$5</definedName>
    <definedName name="_xlnm.Print_Titles" localSheetId="6">'2+2 Weighted Points'!$10:$11</definedName>
    <definedName name="_xlnm.Print_Titles" localSheetId="5">'2+2 Weighted Points PCT'!$10:$11</definedName>
    <definedName name="_xlnm.Print_Titles" localSheetId="9">'Work FL Points Weighted PCT'!$10:$11</definedName>
    <definedName name="_xlnm.Print_Titles" localSheetId="11">'Work Florida $ Allocation '!$9:$10</definedName>
    <definedName name="_xlnm.Print_Titles" localSheetId="8">'Work Florida Data'!$2:$4</definedName>
    <definedName name="_xlnm.Print_Titles" localSheetId="10">'Work Florida Points Weighted'!$10:$11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3" i="8" l="1"/>
  <c r="E3" i="7"/>
  <c r="E12" i="19" l="1"/>
  <c r="U41" i="21" l="1"/>
  <c r="U42" i="21"/>
  <c r="U43" i="21"/>
  <c r="U44" i="21"/>
  <c r="U45" i="21"/>
  <c r="U46" i="21"/>
  <c r="U47" i="21"/>
  <c r="U48" i="21"/>
  <c r="U49" i="21"/>
  <c r="U50" i="21"/>
  <c r="U51" i="21"/>
  <c r="U52" i="21"/>
  <c r="U53" i="21"/>
  <c r="U54" i="21"/>
  <c r="U55" i="21"/>
  <c r="U56" i="21"/>
  <c r="U57" i="21"/>
  <c r="U58" i="21"/>
  <c r="U59" i="21"/>
  <c r="U60" i="21"/>
  <c r="U61" i="21"/>
  <c r="U62" i="21"/>
  <c r="U63" i="21"/>
  <c r="U64" i="21"/>
  <c r="U65" i="21"/>
  <c r="U66" i="21"/>
  <c r="U67" i="21"/>
  <c r="U40" i="21"/>
  <c r="U68" i="21" s="1"/>
  <c r="AY35" i="2" l="1"/>
  <c r="AZ19" i="2" s="1"/>
  <c r="AC33" i="21"/>
  <c r="AB33" i="21"/>
  <c r="Z33" i="21"/>
  <c r="Y33" i="21"/>
  <c r="O8" i="5"/>
  <c r="G13" i="20" s="1"/>
  <c r="O9" i="5"/>
  <c r="O10" i="5"/>
  <c r="O11" i="5"/>
  <c r="G16" i="20" s="1"/>
  <c r="O12" i="5"/>
  <c r="O13" i="5"/>
  <c r="G18" i="20" s="1"/>
  <c r="O14" i="5"/>
  <c r="G19" i="20" s="1"/>
  <c r="O15" i="5"/>
  <c r="G20" i="20" s="1"/>
  <c r="O16" i="5"/>
  <c r="G21" i="20" s="1"/>
  <c r="O17" i="5"/>
  <c r="O18" i="5"/>
  <c r="O19" i="5"/>
  <c r="O20" i="5"/>
  <c r="G25" i="20" s="1"/>
  <c r="O21" i="5"/>
  <c r="O22" i="5"/>
  <c r="O23" i="5"/>
  <c r="G28" i="20" s="1"/>
  <c r="O24" i="5"/>
  <c r="O25" i="5"/>
  <c r="G30" i="20" s="1"/>
  <c r="O26" i="5"/>
  <c r="O27" i="5"/>
  <c r="G32" i="20" s="1"/>
  <c r="O28" i="5"/>
  <c r="G33" i="20" s="1"/>
  <c r="O29" i="5"/>
  <c r="O30" i="5"/>
  <c r="G35" i="20" s="1"/>
  <c r="O31" i="5"/>
  <c r="O32" i="5"/>
  <c r="G37" i="20" s="1"/>
  <c r="O33" i="5"/>
  <c r="O34" i="5"/>
  <c r="O7" i="5"/>
  <c r="G12" i="20" s="1"/>
  <c r="M34" i="5"/>
  <c r="F39" i="20" s="1"/>
  <c r="M8" i="5"/>
  <c r="F13" i="20" s="1"/>
  <c r="M9" i="5"/>
  <c r="F14" i="20" s="1"/>
  <c r="M10" i="5"/>
  <c r="F15" i="20" s="1"/>
  <c r="M11" i="5"/>
  <c r="F16" i="20" s="1"/>
  <c r="M12" i="5"/>
  <c r="F17" i="20" s="1"/>
  <c r="M13" i="5"/>
  <c r="F18" i="20" s="1"/>
  <c r="M14" i="5"/>
  <c r="F19" i="20" s="1"/>
  <c r="M15" i="5"/>
  <c r="M16" i="5"/>
  <c r="F21" i="20" s="1"/>
  <c r="M17" i="5"/>
  <c r="F22" i="20" s="1"/>
  <c r="M18" i="5"/>
  <c r="F23" i="20" s="1"/>
  <c r="M19" i="5"/>
  <c r="F24" i="20" s="1"/>
  <c r="M20" i="5"/>
  <c r="F25" i="20" s="1"/>
  <c r="M21" i="5"/>
  <c r="F26" i="20" s="1"/>
  <c r="M22" i="5"/>
  <c r="F27" i="20" s="1"/>
  <c r="M23" i="5"/>
  <c r="F28" i="20" s="1"/>
  <c r="M24" i="5"/>
  <c r="F29" i="20" s="1"/>
  <c r="M25" i="5"/>
  <c r="F30" i="20" s="1"/>
  <c r="M26" i="5"/>
  <c r="F31" i="20" s="1"/>
  <c r="M27" i="5"/>
  <c r="F32" i="20" s="1"/>
  <c r="M28" i="5"/>
  <c r="F33" i="20" s="1"/>
  <c r="M29" i="5"/>
  <c r="F34" i="20" s="1"/>
  <c r="M30" i="5"/>
  <c r="F35" i="20" s="1"/>
  <c r="M31" i="5"/>
  <c r="F36" i="20" s="1"/>
  <c r="M32" i="5"/>
  <c r="F37" i="20" s="1"/>
  <c r="M33" i="5"/>
  <c r="F38" i="20" s="1"/>
  <c r="M7" i="5"/>
  <c r="F12" i="20" s="1"/>
  <c r="G17" i="20"/>
  <c r="G29" i="20"/>
  <c r="G31" i="20"/>
  <c r="F20" i="20"/>
  <c r="D3" i="20"/>
  <c r="M13" i="19"/>
  <c r="M14" i="19"/>
  <c r="M15" i="19"/>
  <c r="M16" i="19"/>
  <c r="M17" i="19"/>
  <c r="M18" i="19"/>
  <c r="M19" i="19"/>
  <c r="M20" i="19"/>
  <c r="M21" i="19"/>
  <c r="M22" i="19"/>
  <c r="M23" i="19"/>
  <c r="M24" i="19"/>
  <c r="M25" i="19"/>
  <c r="M26" i="19"/>
  <c r="M27" i="19"/>
  <c r="M28" i="19"/>
  <c r="M29" i="19"/>
  <c r="M30" i="19"/>
  <c r="M31" i="19"/>
  <c r="M32" i="19"/>
  <c r="M33" i="19"/>
  <c r="M34" i="19"/>
  <c r="M35" i="19"/>
  <c r="M36" i="19"/>
  <c r="M37" i="19"/>
  <c r="M38" i="19"/>
  <c r="M39" i="19"/>
  <c r="M12" i="19"/>
  <c r="L13" i="19"/>
  <c r="L14" i="19"/>
  <c r="L15" i="19"/>
  <c r="L16" i="19"/>
  <c r="L17" i="19"/>
  <c r="L18" i="19"/>
  <c r="L19" i="19"/>
  <c r="L20" i="19"/>
  <c r="L21" i="19"/>
  <c r="L22" i="19"/>
  <c r="L23" i="19"/>
  <c r="L24" i="19"/>
  <c r="L25" i="19"/>
  <c r="L26" i="19"/>
  <c r="L27" i="19"/>
  <c r="L28" i="19"/>
  <c r="L29" i="19"/>
  <c r="L30" i="19"/>
  <c r="L31" i="19"/>
  <c r="L32" i="19"/>
  <c r="L33" i="19"/>
  <c r="L34" i="19"/>
  <c r="L35" i="19"/>
  <c r="L36" i="19"/>
  <c r="L37" i="19"/>
  <c r="L38" i="19"/>
  <c r="L39" i="19"/>
  <c r="L12" i="19"/>
  <c r="K13" i="19"/>
  <c r="K14" i="19"/>
  <c r="K15" i="19"/>
  <c r="K16" i="19"/>
  <c r="K17" i="19"/>
  <c r="K18" i="19"/>
  <c r="K19" i="19"/>
  <c r="K20" i="19"/>
  <c r="K21" i="19"/>
  <c r="K22" i="19"/>
  <c r="K23" i="19"/>
  <c r="K24" i="19"/>
  <c r="K25" i="19"/>
  <c r="K26" i="19"/>
  <c r="K27" i="19"/>
  <c r="K28" i="19"/>
  <c r="K29" i="19"/>
  <c r="K30" i="19"/>
  <c r="K31" i="19"/>
  <c r="K32" i="19"/>
  <c r="K33" i="19"/>
  <c r="K34" i="19"/>
  <c r="K35" i="19"/>
  <c r="K36" i="19"/>
  <c r="K37" i="19"/>
  <c r="K38" i="19"/>
  <c r="K39" i="19"/>
  <c r="K12" i="19"/>
  <c r="J13" i="19"/>
  <c r="J14" i="19"/>
  <c r="J15" i="19"/>
  <c r="J16" i="19"/>
  <c r="J17" i="19"/>
  <c r="J18" i="19"/>
  <c r="J19" i="19"/>
  <c r="J20" i="19"/>
  <c r="J21" i="19"/>
  <c r="J22" i="19"/>
  <c r="J23" i="19"/>
  <c r="J24" i="19"/>
  <c r="J25" i="19"/>
  <c r="J26" i="19"/>
  <c r="J27" i="19"/>
  <c r="J28" i="19"/>
  <c r="J29" i="19"/>
  <c r="J30" i="19"/>
  <c r="J31" i="19"/>
  <c r="J32" i="19"/>
  <c r="J33" i="19"/>
  <c r="J34" i="19"/>
  <c r="J35" i="19"/>
  <c r="J36" i="19"/>
  <c r="J37" i="19"/>
  <c r="J38" i="19"/>
  <c r="J39" i="19"/>
  <c r="J12" i="19"/>
  <c r="I13" i="19"/>
  <c r="I14" i="19"/>
  <c r="I15" i="19"/>
  <c r="I16" i="19"/>
  <c r="I17" i="19"/>
  <c r="I18" i="19"/>
  <c r="I19" i="19"/>
  <c r="I20" i="19"/>
  <c r="I21" i="19"/>
  <c r="I22" i="19"/>
  <c r="I23" i="19"/>
  <c r="I24" i="19"/>
  <c r="I25" i="19"/>
  <c r="I26" i="19"/>
  <c r="I27" i="19"/>
  <c r="I28" i="19"/>
  <c r="I29" i="19"/>
  <c r="I30" i="19"/>
  <c r="I31" i="19"/>
  <c r="I32" i="19"/>
  <c r="I33" i="19"/>
  <c r="I34" i="19"/>
  <c r="I35" i="19"/>
  <c r="I36" i="19"/>
  <c r="I37" i="19"/>
  <c r="I38" i="19"/>
  <c r="I39" i="19"/>
  <c r="I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36" i="19"/>
  <c r="H37" i="19"/>
  <c r="H38" i="19"/>
  <c r="H39" i="19"/>
  <c r="H12" i="19"/>
  <c r="G13" i="19"/>
  <c r="G14" i="19"/>
  <c r="G15" i="19"/>
  <c r="G16" i="19"/>
  <c r="G17" i="19"/>
  <c r="G18" i="19"/>
  <c r="G19" i="19"/>
  <c r="G20" i="19"/>
  <c r="G21" i="19"/>
  <c r="G22" i="19"/>
  <c r="G23" i="19"/>
  <c r="G24" i="19"/>
  <c r="G25" i="19"/>
  <c r="G26" i="19"/>
  <c r="G27" i="19"/>
  <c r="G28" i="19"/>
  <c r="G29" i="19"/>
  <c r="G30" i="19"/>
  <c r="G31" i="19"/>
  <c r="G32" i="19"/>
  <c r="G33" i="19"/>
  <c r="G34" i="19"/>
  <c r="G35" i="19"/>
  <c r="G36" i="19"/>
  <c r="G37" i="19"/>
  <c r="G38" i="19"/>
  <c r="G39" i="19"/>
  <c r="G12" i="19"/>
  <c r="F13" i="19"/>
  <c r="F14" i="19"/>
  <c r="F15" i="19"/>
  <c r="F16" i="19"/>
  <c r="F17" i="19"/>
  <c r="F18" i="19"/>
  <c r="F19" i="19"/>
  <c r="F20" i="19"/>
  <c r="F21" i="19"/>
  <c r="F22" i="19"/>
  <c r="F23" i="19"/>
  <c r="F24" i="19"/>
  <c r="F25" i="19"/>
  <c r="F26" i="19"/>
  <c r="F27" i="19"/>
  <c r="F28" i="19"/>
  <c r="F29" i="19"/>
  <c r="F30" i="19"/>
  <c r="F31" i="19"/>
  <c r="F32" i="19"/>
  <c r="F33" i="19"/>
  <c r="F34" i="19"/>
  <c r="F35" i="19"/>
  <c r="F36" i="19"/>
  <c r="F37" i="19"/>
  <c r="F38" i="19"/>
  <c r="F39" i="19"/>
  <c r="F12" i="19"/>
  <c r="E13" i="19"/>
  <c r="E14" i="19"/>
  <c r="E15" i="19"/>
  <c r="E16" i="19"/>
  <c r="E17" i="19"/>
  <c r="E18" i="19"/>
  <c r="E19" i="19"/>
  <c r="E20" i="19"/>
  <c r="E21" i="19"/>
  <c r="E22" i="19"/>
  <c r="E23" i="19"/>
  <c r="E24" i="19"/>
  <c r="E25" i="19"/>
  <c r="E26" i="19"/>
  <c r="E27" i="19"/>
  <c r="E28" i="19"/>
  <c r="E29" i="19"/>
  <c r="E30" i="19"/>
  <c r="E31" i="19"/>
  <c r="E32" i="19"/>
  <c r="E33" i="19"/>
  <c r="E34" i="19"/>
  <c r="E35" i="19"/>
  <c r="E36" i="19"/>
  <c r="E37" i="19"/>
  <c r="E38" i="19"/>
  <c r="E39" i="19"/>
  <c r="AZ30" i="2" l="1"/>
  <c r="AZ18" i="2"/>
  <c r="AZ29" i="2"/>
  <c r="AZ17" i="2"/>
  <c r="AZ16" i="2"/>
  <c r="AZ27" i="2"/>
  <c r="AZ15" i="2"/>
  <c r="AZ28" i="2"/>
  <c r="AZ26" i="2"/>
  <c r="AZ14" i="2"/>
  <c r="AZ25" i="2"/>
  <c r="AZ13" i="2"/>
  <c r="AZ24" i="2"/>
  <c r="AZ12" i="2"/>
  <c r="AZ7" i="2"/>
  <c r="AZ23" i="2"/>
  <c r="AZ11" i="2"/>
  <c r="AZ34" i="2"/>
  <c r="AZ22" i="2"/>
  <c r="AZ10" i="2"/>
  <c r="AZ33" i="2"/>
  <c r="AZ9" i="2"/>
  <c r="AZ32" i="2"/>
  <c r="AZ20" i="2"/>
  <c r="AZ8" i="2"/>
  <c r="AZ21" i="2"/>
  <c r="AZ31" i="2"/>
  <c r="G39" i="20"/>
  <c r="G27" i="20"/>
  <c r="G15" i="20"/>
  <c r="G38" i="20"/>
  <c r="G26" i="20"/>
  <c r="G14" i="20"/>
  <c r="G36" i="20"/>
  <c r="G24" i="20"/>
  <c r="G23" i="20"/>
  <c r="G34" i="20"/>
  <c r="G22" i="20"/>
  <c r="F40" i="20"/>
  <c r="G40" i="20" l="1"/>
  <c r="AZ35" i="2"/>
  <c r="P40" i="19"/>
  <c r="N39" i="19"/>
  <c r="N38" i="19"/>
  <c r="N37" i="19"/>
  <c r="N36" i="19"/>
  <c r="N35" i="19"/>
  <c r="N34" i="19"/>
  <c r="N33" i="19"/>
  <c r="N32" i="19"/>
  <c r="N31" i="19"/>
  <c r="N30" i="19"/>
  <c r="N29" i="19"/>
  <c r="N28" i="19"/>
  <c r="N27" i="19"/>
  <c r="N26" i="19"/>
  <c r="N25" i="19"/>
  <c r="N24" i="19"/>
  <c r="N23" i="19"/>
  <c r="N22" i="19"/>
  <c r="N21" i="19"/>
  <c r="N20" i="19"/>
  <c r="N19" i="19"/>
  <c r="N18" i="19"/>
  <c r="N17" i="19"/>
  <c r="N16" i="19"/>
  <c r="N15" i="19"/>
  <c r="N14" i="19"/>
  <c r="N13" i="19"/>
  <c r="M40" i="19"/>
  <c r="L40" i="19"/>
  <c r="K40" i="19"/>
  <c r="J40" i="19"/>
  <c r="I40" i="19"/>
  <c r="H40" i="19"/>
  <c r="G40" i="19"/>
  <c r="F40" i="19"/>
  <c r="E40" i="19"/>
  <c r="E3" i="19"/>
  <c r="P40" i="7"/>
  <c r="N12" i="19" l="1"/>
  <c r="N40" i="19" l="1"/>
  <c r="N41" i="19" l="1"/>
  <c r="O13" i="19"/>
  <c r="R13" i="19" s="1"/>
  <c r="F6" i="21" s="1"/>
  <c r="O30" i="19"/>
  <c r="R30" i="19" s="1"/>
  <c r="F23" i="21" s="1"/>
  <c r="O28" i="19"/>
  <c r="R28" i="19" s="1"/>
  <c r="F21" i="21" s="1"/>
  <c r="O27" i="19"/>
  <c r="R27" i="19" s="1"/>
  <c r="F20" i="21" s="1"/>
  <c r="J41" i="19"/>
  <c r="L41" i="19"/>
  <c r="O15" i="19"/>
  <c r="R15" i="19" s="1"/>
  <c r="F8" i="21" s="1"/>
  <c r="O25" i="19"/>
  <c r="R25" i="19" s="1"/>
  <c r="F18" i="21" s="1"/>
  <c r="H3" i="19"/>
  <c r="G3" i="8" s="1"/>
  <c r="O18" i="19"/>
  <c r="R18" i="19" s="1"/>
  <c r="F11" i="21" s="1"/>
  <c r="F41" i="19"/>
  <c r="O22" i="19"/>
  <c r="R22" i="19" s="1"/>
  <c r="F15" i="21" s="1"/>
  <c r="O36" i="19"/>
  <c r="R36" i="19" s="1"/>
  <c r="F29" i="21" s="1"/>
  <c r="O24" i="19"/>
  <c r="R24" i="19" s="1"/>
  <c r="F17" i="21" s="1"/>
  <c r="M41" i="19"/>
  <c r="O19" i="19"/>
  <c r="R19" i="19" s="1"/>
  <c r="F12" i="21" s="1"/>
  <c r="H41" i="19"/>
  <c r="O29" i="19"/>
  <c r="R29" i="19" s="1"/>
  <c r="F22" i="21" s="1"/>
  <c r="O20" i="19"/>
  <c r="R20" i="19" s="1"/>
  <c r="F13" i="21" s="1"/>
  <c r="O33" i="19"/>
  <c r="R33" i="19" s="1"/>
  <c r="F26" i="21" s="1"/>
  <c r="O34" i="19"/>
  <c r="R34" i="19" s="1"/>
  <c r="F27" i="21" s="1"/>
  <c r="O37" i="19"/>
  <c r="R37" i="19" s="1"/>
  <c r="F30" i="21" s="1"/>
  <c r="O14" i="19"/>
  <c r="R14" i="19" s="1"/>
  <c r="F7" i="21" s="1"/>
  <c r="O17" i="19"/>
  <c r="R17" i="19" s="1"/>
  <c r="F10" i="21" s="1"/>
  <c r="G41" i="19"/>
  <c r="K41" i="19"/>
  <c r="O38" i="19"/>
  <c r="R38" i="19" s="1"/>
  <c r="F31" i="21" s="1"/>
  <c r="O31" i="19"/>
  <c r="R31" i="19" s="1"/>
  <c r="F24" i="21" s="1"/>
  <c r="O21" i="19"/>
  <c r="R21" i="19" s="1"/>
  <c r="F14" i="21" s="1"/>
  <c r="O23" i="19"/>
  <c r="R23" i="19" s="1"/>
  <c r="F16" i="21" s="1"/>
  <c r="I41" i="19"/>
  <c r="O32" i="19"/>
  <c r="R32" i="19" s="1"/>
  <c r="F25" i="21" s="1"/>
  <c r="O35" i="19"/>
  <c r="R35" i="19" s="1"/>
  <c r="F28" i="21" s="1"/>
  <c r="O39" i="19"/>
  <c r="R39" i="19" s="1"/>
  <c r="F32" i="21" s="1"/>
  <c r="E41" i="19"/>
  <c r="O26" i="19"/>
  <c r="R26" i="19" s="1"/>
  <c r="F19" i="21" s="1"/>
  <c r="O16" i="19"/>
  <c r="R16" i="19" s="1"/>
  <c r="F9" i="21" s="1"/>
  <c r="O12" i="19"/>
  <c r="E5" i="21" l="1"/>
  <c r="R12" i="19"/>
  <c r="E26" i="21"/>
  <c r="E8" i="21"/>
  <c r="E27" i="21"/>
  <c r="E13" i="21"/>
  <c r="E16" i="21"/>
  <c r="E24" i="21"/>
  <c r="E28" i="21"/>
  <c r="E18" i="21"/>
  <c r="E14" i="21"/>
  <c r="E20" i="21"/>
  <c r="E31" i="21"/>
  <c r="E21" i="21"/>
  <c r="E10" i="21"/>
  <c r="G37" i="8"/>
  <c r="L20" i="8"/>
  <c r="F20" i="8"/>
  <c r="H17" i="8"/>
  <c r="L21" i="8"/>
  <c r="L33" i="8"/>
  <c r="K17" i="8"/>
  <c r="K29" i="8"/>
  <c r="J13" i="8"/>
  <c r="J25" i="8"/>
  <c r="J37" i="8"/>
  <c r="F21" i="8"/>
  <c r="E12" i="8"/>
  <c r="L22" i="8"/>
  <c r="L34" i="8"/>
  <c r="K18" i="8"/>
  <c r="K30" i="8"/>
  <c r="J14" i="8"/>
  <c r="J26" i="8"/>
  <c r="J38" i="8"/>
  <c r="I22" i="8"/>
  <c r="I34" i="8"/>
  <c r="H18" i="8"/>
  <c r="H30" i="8"/>
  <c r="G14" i="8"/>
  <c r="G26" i="8"/>
  <c r="G38" i="8"/>
  <c r="F22" i="8"/>
  <c r="F34" i="8"/>
  <c r="E17" i="8"/>
  <c r="E29" i="8"/>
  <c r="D13" i="8"/>
  <c r="D25" i="8"/>
  <c r="D37" i="8"/>
  <c r="H20" i="8"/>
  <c r="F24" i="8"/>
  <c r="E31" i="8"/>
  <c r="D27" i="8"/>
  <c r="L26" i="8"/>
  <c r="K34" i="8"/>
  <c r="I14" i="8"/>
  <c r="H34" i="8"/>
  <c r="G30" i="8"/>
  <c r="E21" i="8"/>
  <c r="L29" i="8"/>
  <c r="K37" i="8"/>
  <c r="I17" i="8"/>
  <c r="H37" i="8"/>
  <c r="F17" i="8"/>
  <c r="E36" i="8"/>
  <c r="D32" i="8"/>
  <c r="K12" i="8"/>
  <c r="G24" i="8"/>
  <c r="D35" i="8"/>
  <c r="G13" i="8"/>
  <c r="L23" i="8"/>
  <c r="L35" i="8"/>
  <c r="K19" i="8"/>
  <c r="K31" i="8"/>
  <c r="J15" i="8"/>
  <c r="J27" i="8"/>
  <c r="J39" i="8"/>
  <c r="I23" i="8"/>
  <c r="I35" i="8"/>
  <c r="H19" i="8"/>
  <c r="H31" i="8"/>
  <c r="G15" i="8"/>
  <c r="G27" i="8"/>
  <c r="G39" i="8"/>
  <c r="F23" i="8"/>
  <c r="F35" i="8"/>
  <c r="E18" i="8"/>
  <c r="E30" i="8"/>
  <c r="D14" i="8"/>
  <c r="D26" i="8"/>
  <c r="D38" i="8"/>
  <c r="I36" i="8"/>
  <c r="E19" i="8"/>
  <c r="D39" i="8"/>
  <c r="L38" i="8"/>
  <c r="I38" i="8"/>
  <c r="F26" i="8"/>
  <c r="D29" i="8"/>
  <c r="J21" i="8"/>
  <c r="G33" i="8"/>
  <c r="J24" i="8"/>
  <c r="E27" i="8"/>
  <c r="F33" i="8"/>
  <c r="L24" i="8"/>
  <c r="L36" i="8"/>
  <c r="K20" i="8"/>
  <c r="K32" i="8"/>
  <c r="J16" i="8"/>
  <c r="J28" i="8"/>
  <c r="J12" i="8"/>
  <c r="I24" i="8"/>
  <c r="H32" i="8"/>
  <c r="G16" i="8"/>
  <c r="G28" i="8"/>
  <c r="G12" i="8"/>
  <c r="F36" i="8"/>
  <c r="D15" i="8"/>
  <c r="K22" i="8"/>
  <c r="J30" i="8"/>
  <c r="I26" i="8"/>
  <c r="G18" i="8"/>
  <c r="F38" i="8"/>
  <c r="D17" i="8"/>
  <c r="K25" i="8"/>
  <c r="H13" i="8"/>
  <c r="F29" i="8"/>
  <c r="L32" i="8"/>
  <c r="H16" i="8"/>
  <c r="F32" i="8"/>
  <c r="I33" i="8"/>
  <c r="D24" i="8"/>
  <c r="L13" i="8"/>
  <c r="L25" i="8"/>
  <c r="L37" i="8"/>
  <c r="K21" i="8"/>
  <c r="K33" i="8"/>
  <c r="J17" i="8"/>
  <c r="J29" i="8"/>
  <c r="I13" i="8"/>
  <c r="I25" i="8"/>
  <c r="I37" i="8"/>
  <c r="H21" i="8"/>
  <c r="H33" i="8"/>
  <c r="G17" i="8"/>
  <c r="G29" i="8"/>
  <c r="F13" i="8"/>
  <c r="F25" i="8"/>
  <c r="F37" i="8"/>
  <c r="E20" i="8"/>
  <c r="E32" i="8"/>
  <c r="D16" i="8"/>
  <c r="D28" i="8"/>
  <c r="D12" i="8"/>
  <c r="L14" i="8"/>
  <c r="J18" i="8"/>
  <c r="H22" i="8"/>
  <c r="F14" i="8"/>
  <c r="E33" i="8"/>
  <c r="L17" i="8"/>
  <c r="I29" i="8"/>
  <c r="I20" i="8"/>
  <c r="E39" i="8"/>
  <c r="E16" i="8"/>
  <c r="H29" i="8"/>
  <c r="L15" i="8"/>
  <c r="L27" i="8"/>
  <c r="L39" i="8"/>
  <c r="K23" i="8"/>
  <c r="K35" i="8"/>
  <c r="J19" i="8"/>
  <c r="J31" i="8"/>
  <c r="I15" i="8"/>
  <c r="I27" i="8"/>
  <c r="I39" i="8"/>
  <c r="H23" i="8"/>
  <c r="H35" i="8"/>
  <c r="G19" i="8"/>
  <c r="G31" i="8"/>
  <c r="F15" i="8"/>
  <c r="F27" i="8"/>
  <c r="F39" i="8"/>
  <c r="E22" i="8"/>
  <c r="E34" i="8"/>
  <c r="D18" i="8"/>
  <c r="D30" i="8"/>
  <c r="L16" i="8"/>
  <c r="L28" i="8"/>
  <c r="L12" i="8"/>
  <c r="K24" i="8"/>
  <c r="K36" i="8"/>
  <c r="J20" i="8"/>
  <c r="J32" i="8"/>
  <c r="I16" i="8"/>
  <c r="I28" i="8"/>
  <c r="I12" i="8"/>
  <c r="H24" i="8"/>
  <c r="H36" i="8"/>
  <c r="G20" i="8"/>
  <c r="G32" i="8"/>
  <c r="F16" i="8"/>
  <c r="F28" i="8"/>
  <c r="F12" i="8"/>
  <c r="E23" i="8"/>
  <c r="E35" i="8"/>
  <c r="D19" i="8"/>
  <c r="D31" i="8"/>
  <c r="K13" i="8"/>
  <c r="J33" i="8"/>
  <c r="H25" i="8"/>
  <c r="G21" i="8"/>
  <c r="E24" i="8"/>
  <c r="D20" i="8"/>
  <c r="K28" i="8"/>
  <c r="G36" i="8"/>
  <c r="G25" i="8"/>
  <c r="D36" i="8"/>
  <c r="L18" i="8"/>
  <c r="L30" i="8"/>
  <c r="K14" i="8"/>
  <c r="K26" i="8"/>
  <c r="K38" i="8"/>
  <c r="J22" i="8"/>
  <c r="J34" i="8"/>
  <c r="I18" i="8"/>
  <c r="I30" i="8"/>
  <c r="H14" i="8"/>
  <c r="H26" i="8"/>
  <c r="H38" i="8"/>
  <c r="G22" i="8"/>
  <c r="G34" i="8"/>
  <c r="F18" i="8"/>
  <c r="F30" i="8"/>
  <c r="E13" i="8"/>
  <c r="E25" i="8"/>
  <c r="E37" i="8"/>
  <c r="D21" i="8"/>
  <c r="D33" i="8"/>
  <c r="L19" i="8"/>
  <c r="L31" i="8"/>
  <c r="K15" i="8"/>
  <c r="K27" i="8"/>
  <c r="K39" i="8"/>
  <c r="J23" i="8"/>
  <c r="J35" i="8"/>
  <c r="I19" i="8"/>
  <c r="I31" i="8"/>
  <c r="H15" i="8"/>
  <c r="H27" i="8"/>
  <c r="H39" i="8"/>
  <c r="G23" i="8"/>
  <c r="G35" i="8"/>
  <c r="F19" i="8"/>
  <c r="F31" i="8"/>
  <c r="E14" i="8"/>
  <c r="E26" i="8"/>
  <c r="E38" i="8"/>
  <c r="D22" i="8"/>
  <c r="D34" i="8"/>
  <c r="K16" i="8"/>
  <c r="J36" i="8"/>
  <c r="I32" i="8"/>
  <c r="H28" i="8"/>
  <c r="H12" i="8"/>
  <c r="E15" i="8"/>
  <c r="D23" i="8"/>
  <c r="I21" i="8"/>
  <c r="E28" i="8"/>
  <c r="E25" i="21"/>
  <c r="E22" i="21"/>
  <c r="E12" i="21"/>
  <c r="E17" i="21"/>
  <c r="E23" i="21"/>
  <c r="E9" i="21"/>
  <c r="E29" i="21"/>
  <c r="E6" i="21"/>
  <c r="E19" i="21"/>
  <c r="E15" i="21"/>
  <c r="E7" i="21"/>
  <c r="E32" i="21"/>
  <c r="E30" i="21"/>
  <c r="E11" i="21"/>
  <c r="O40" i="19"/>
  <c r="R40" i="19" l="1"/>
  <c r="F5" i="21"/>
  <c r="E33" i="21"/>
  <c r="F33" i="21"/>
  <c r="Q34" i="5" l="1"/>
  <c r="H39" i="20" s="1"/>
  <c r="Q33" i="5"/>
  <c r="H38" i="20" s="1"/>
  <c r="Q32" i="5"/>
  <c r="H37" i="20" s="1"/>
  <c r="Q31" i="5"/>
  <c r="H36" i="20" s="1"/>
  <c r="Q30" i="5"/>
  <c r="H35" i="20" s="1"/>
  <c r="Q29" i="5"/>
  <c r="H34" i="20" s="1"/>
  <c r="Q28" i="5"/>
  <c r="H33" i="20" s="1"/>
  <c r="Q27" i="5"/>
  <c r="H32" i="20" s="1"/>
  <c r="Q26" i="5"/>
  <c r="H31" i="20" s="1"/>
  <c r="Q25" i="5"/>
  <c r="H30" i="20" s="1"/>
  <c r="Q24" i="5"/>
  <c r="H29" i="20" s="1"/>
  <c r="Q23" i="5"/>
  <c r="H28" i="20" s="1"/>
  <c r="Q22" i="5"/>
  <c r="H27" i="20" s="1"/>
  <c r="Q21" i="5"/>
  <c r="H26" i="20" s="1"/>
  <c r="Q20" i="5"/>
  <c r="H25" i="20" s="1"/>
  <c r="Q19" i="5"/>
  <c r="H24" i="20" s="1"/>
  <c r="Q18" i="5"/>
  <c r="H23" i="20" s="1"/>
  <c r="Q17" i="5"/>
  <c r="H22" i="20" s="1"/>
  <c r="Q16" i="5"/>
  <c r="H21" i="20" s="1"/>
  <c r="Q15" i="5"/>
  <c r="H20" i="20" s="1"/>
  <c r="Q14" i="5"/>
  <c r="H19" i="20" s="1"/>
  <c r="Q13" i="5"/>
  <c r="H18" i="20" s="1"/>
  <c r="Q12" i="5"/>
  <c r="H17" i="20" s="1"/>
  <c r="Q11" i="5"/>
  <c r="H16" i="20" s="1"/>
  <c r="Q10" i="5"/>
  <c r="H15" i="20" s="1"/>
  <c r="Q9" i="5"/>
  <c r="H14" i="20" s="1"/>
  <c r="Q8" i="5"/>
  <c r="H13" i="20" s="1"/>
  <c r="Q7" i="5"/>
  <c r="H12" i="20" s="1"/>
  <c r="G34" i="5"/>
  <c r="E39" i="20" s="1"/>
  <c r="G33" i="5"/>
  <c r="E38" i="20" s="1"/>
  <c r="G32" i="5"/>
  <c r="E37" i="20" s="1"/>
  <c r="G31" i="5"/>
  <c r="E36" i="20" s="1"/>
  <c r="G30" i="5"/>
  <c r="E35" i="20" s="1"/>
  <c r="G29" i="5"/>
  <c r="E34" i="20" s="1"/>
  <c r="G28" i="5"/>
  <c r="E33" i="20" s="1"/>
  <c r="G27" i="5"/>
  <c r="E32" i="20" s="1"/>
  <c r="G26" i="5"/>
  <c r="E31" i="20" s="1"/>
  <c r="G25" i="5"/>
  <c r="E30" i="20" s="1"/>
  <c r="G24" i="5"/>
  <c r="E29" i="20" s="1"/>
  <c r="G23" i="5"/>
  <c r="E28" i="20" s="1"/>
  <c r="G22" i="5"/>
  <c r="E27" i="20" s="1"/>
  <c r="G21" i="5"/>
  <c r="E26" i="20" s="1"/>
  <c r="G20" i="5"/>
  <c r="E25" i="20" s="1"/>
  <c r="G19" i="5"/>
  <c r="E24" i="20" s="1"/>
  <c r="G18" i="5"/>
  <c r="E23" i="20" s="1"/>
  <c r="G17" i="5"/>
  <c r="E22" i="20" s="1"/>
  <c r="G16" i="5"/>
  <c r="E21" i="20" s="1"/>
  <c r="G15" i="5"/>
  <c r="E20" i="20" s="1"/>
  <c r="G14" i="5"/>
  <c r="E19" i="20" s="1"/>
  <c r="G13" i="5"/>
  <c r="E18" i="20" s="1"/>
  <c r="G12" i="5"/>
  <c r="E17" i="20" s="1"/>
  <c r="G11" i="5"/>
  <c r="E16" i="20" s="1"/>
  <c r="G10" i="5"/>
  <c r="E15" i="20" s="1"/>
  <c r="G9" i="5"/>
  <c r="E14" i="20" s="1"/>
  <c r="G8" i="5"/>
  <c r="E13" i="20" s="1"/>
  <c r="G7" i="5"/>
  <c r="E12" i="20" s="1"/>
  <c r="E34" i="5"/>
  <c r="D39" i="20" s="1"/>
  <c r="E33" i="5"/>
  <c r="D38" i="20" s="1"/>
  <c r="E32" i="5"/>
  <c r="D37" i="20" s="1"/>
  <c r="E31" i="5"/>
  <c r="D36" i="20" s="1"/>
  <c r="I36" i="20" s="1"/>
  <c r="E30" i="5"/>
  <c r="D35" i="20" s="1"/>
  <c r="E29" i="5"/>
  <c r="D34" i="20" s="1"/>
  <c r="E28" i="5"/>
  <c r="D33" i="20" s="1"/>
  <c r="E27" i="5"/>
  <c r="D32" i="20" s="1"/>
  <c r="E26" i="5"/>
  <c r="D31" i="20" s="1"/>
  <c r="E25" i="5"/>
  <c r="D30" i="20" s="1"/>
  <c r="E24" i="5"/>
  <c r="D29" i="20" s="1"/>
  <c r="E23" i="5"/>
  <c r="D28" i="20" s="1"/>
  <c r="E22" i="5"/>
  <c r="D27" i="20" s="1"/>
  <c r="E21" i="5"/>
  <c r="D26" i="20" s="1"/>
  <c r="E20" i="5"/>
  <c r="D25" i="20" s="1"/>
  <c r="E19" i="5"/>
  <c r="D24" i="20" s="1"/>
  <c r="I24" i="20" s="1"/>
  <c r="E18" i="5"/>
  <c r="D23" i="20" s="1"/>
  <c r="E17" i="5"/>
  <c r="D22" i="20" s="1"/>
  <c r="E16" i="5"/>
  <c r="D21" i="20" s="1"/>
  <c r="E15" i="5"/>
  <c r="D20" i="20" s="1"/>
  <c r="E14" i="5"/>
  <c r="D19" i="20" s="1"/>
  <c r="E13" i="5"/>
  <c r="D18" i="20" s="1"/>
  <c r="E12" i="5"/>
  <c r="D17" i="20" s="1"/>
  <c r="E11" i="5"/>
  <c r="D16" i="20" s="1"/>
  <c r="E10" i="5"/>
  <c r="D15" i="20" s="1"/>
  <c r="E9" i="5"/>
  <c r="D14" i="20" s="1"/>
  <c r="E8" i="5"/>
  <c r="D13" i="20" s="1"/>
  <c r="E7" i="5"/>
  <c r="D12" i="20" s="1"/>
  <c r="I14" i="20" l="1"/>
  <c r="I37" i="20"/>
  <c r="I39" i="20"/>
  <c r="I25" i="20"/>
  <c r="I26" i="20"/>
  <c r="I27" i="20"/>
  <c r="I13" i="20"/>
  <c r="I21" i="20"/>
  <c r="I38" i="20"/>
  <c r="I15" i="20"/>
  <c r="I19" i="20"/>
  <c r="I31" i="20"/>
  <c r="I12" i="20"/>
  <c r="D40" i="20"/>
  <c r="I28" i="20"/>
  <c r="E40" i="20"/>
  <c r="I17" i="20"/>
  <c r="I29" i="20"/>
  <c r="I16" i="20"/>
  <c r="I18" i="20"/>
  <c r="I30" i="20"/>
  <c r="I20" i="20"/>
  <c r="I32" i="20"/>
  <c r="H40" i="20"/>
  <c r="I33" i="20"/>
  <c r="I22" i="20"/>
  <c r="I34" i="20"/>
  <c r="I23" i="20"/>
  <c r="I35" i="20"/>
  <c r="AX34" i="2"/>
  <c r="M39" i="7" s="1"/>
  <c r="AV34" i="2"/>
  <c r="AT34" i="2"/>
  <c r="AR34" i="2"/>
  <c r="AX33" i="2"/>
  <c r="M38" i="7" s="1"/>
  <c r="AV33" i="2"/>
  <c r="AT33" i="2"/>
  <c r="AR33" i="2"/>
  <c r="AX32" i="2"/>
  <c r="M37" i="7" s="1"/>
  <c r="AV32" i="2"/>
  <c r="AT32" i="2"/>
  <c r="AR32" i="2"/>
  <c r="AX31" i="2"/>
  <c r="M36" i="7" s="1"/>
  <c r="AV31" i="2"/>
  <c r="AT31" i="2"/>
  <c r="AR31" i="2"/>
  <c r="AX30" i="2"/>
  <c r="M35" i="7" s="1"/>
  <c r="AV30" i="2"/>
  <c r="AT30" i="2"/>
  <c r="AR30" i="2"/>
  <c r="AX29" i="2"/>
  <c r="M34" i="7" s="1"/>
  <c r="AV29" i="2"/>
  <c r="AT29" i="2"/>
  <c r="AR29" i="2"/>
  <c r="AX28" i="2"/>
  <c r="M33" i="7" s="1"/>
  <c r="AV28" i="2"/>
  <c r="AT28" i="2"/>
  <c r="AR28" i="2"/>
  <c r="AX27" i="2"/>
  <c r="M32" i="7" s="1"/>
  <c r="AV27" i="2"/>
  <c r="AT27" i="2"/>
  <c r="AR27" i="2"/>
  <c r="AX26" i="2"/>
  <c r="M31" i="7" s="1"/>
  <c r="AV26" i="2"/>
  <c r="AT26" i="2"/>
  <c r="AR26" i="2"/>
  <c r="AX25" i="2"/>
  <c r="M30" i="7" s="1"/>
  <c r="AV25" i="2"/>
  <c r="AT25" i="2"/>
  <c r="AR25" i="2"/>
  <c r="AX24" i="2"/>
  <c r="M29" i="7" s="1"/>
  <c r="AV24" i="2"/>
  <c r="AT24" i="2"/>
  <c r="AR24" i="2"/>
  <c r="AX23" i="2"/>
  <c r="M28" i="7" s="1"/>
  <c r="AV23" i="2"/>
  <c r="AT23" i="2"/>
  <c r="AR23" i="2"/>
  <c r="AX22" i="2"/>
  <c r="M27" i="7" s="1"/>
  <c r="AV22" i="2"/>
  <c r="AT22" i="2"/>
  <c r="AR22" i="2"/>
  <c r="AX21" i="2"/>
  <c r="M26" i="7" s="1"/>
  <c r="AV21" i="2"/>
  <c r="AT21" i="2"/>
  <c r="AR21" i="2"/>
  <c r="AX20" i="2"/>
  <c r="M25" i="7" s="1"/>
  <c r="AV20" i="2"/>
  <c r="AT20" i="2"/>
  <c r="AR20" i="2"/>
  <c r="AX19" i="2"/>
  <c r="M24" i="7" s="1"/>
  <c r="AV19" i="2"/>
  <c r="AT19" i="2"/>
  <c r="AR19" i="2"/>
  <c r="AX18" i="2"/>
  <c r="M23" i="7" s="1"/>
  <c r="AV18" i="2"/>
  <c r="AT18" i="2"/>
  <c r="AR18" i="2"/>
  <c r="AX17" i="2"/>
  <c r="M22" i="7" s="1"/>
  <c r="AV17" i="2"/>
  <c r="AT17" i="2"/>
  <c r="AR17" i="2"/>
  <c r="AX16" i="2"/>
  <c r="M21" i="7" s="1"/>
  <c r="AV16" i="2"/>
  <c r="AT16" i="2"/>
  <c r="AR16" i="2"/>
  <c r="AX15" i="2"/>
  <c r="M20" i="7" s="1"/>
  <c r="AV15" i="2"/>
  <c r="AT15" i="2"/>
  <c r="AR15" i="2"/>
  <c r="AX14" i="2"/>
  <c r="M19" i="7" s="1"/>
  <c r="AV14" i="2"/>
  <c r="AT14" i="2"/>
  <c r="AR14" i="2"/>
  <c r="AX13" i="2"/>
  <c r="M18" i="7" s="1"/>
  <c r="AV13" i="2"/>
  <c r="AT13" i="2"/>
  <c r="AR13" i="2"/>
  <c r="AX12" i="2"/>
  <c r="M17" i="7" s="1"/>
  <c r="AV12" i="2"/>
  <c r="AT12" i="2"/>
  <c r="AR12" i="2"/>
  <c r="AX11" i="2"/>
  <c r="M16" i="7" s="1"/>
  <c r="AV11" i="2"/>
  <c r="AT11" i="2"/>
  <c r="AR11" i="2"/>
  <c r="AX10" i="2"/>
  <c r="M15" i="7" s="1"/>
  <c r="AV10" i="2"/>
  <c r="AT10" i="2"/>
  <c r="AR10" i="2"/>
  <c r="AX9" i="2"/>
  <c r="M14" i="7" s="1"/>
  <c r="AV9" i="2"/>
  <c r="AT9" i="2"/>
  <c r="AR9" i="2"/>
  <c r="AX8" i="2"/>
  <c r="M13" i="7" s="1"/>
  <c r="AV8" i="2"/>
  <c r="AT8" i="2"/>
  <c r="AR8" i="2"/>
  <c r="AX7" i="2"/>
  <c r="M12" i="7" s="1"/>
  <c r="AV7" i="2"/>
  <c r="AT7" i="2"/>
  <c r="AR7" i="2"/>
  <c r="AW6" i="2"/>
  <c r="AU6" i="2"/>
  <c r="AS6" i="2"/>
  <c r="AQ6" i="2"/>
  <c r="AP6" i="2"/>
  <c r="AO34" i="2"/>
  <c r="AM34" i="2"/>
  <c r="L39" i="7" s="1"/>
  <c r="AK34" i="2"/>
  <c r="K39" i="7" s="1"/>
  <c r="AO33" i="2"/>
  <c r="AM33" i="2"/>
  <c r="L38" i="7" s="1"/>
  <c r="AK33" i="2"/>
  <c r="K38" i="7" s="1"/>
  <c r="AO32" i="2"/>
  <c r="AM32" i="2"/>
  <c r="L37" i="7" s="1"/>
  <c r="AK32" i="2"/>
  <c r="K37" i="7" s="1"/>
  <c r="AO31" i="2"/>
  <c r="AM31" i="2"/>
  <c r="L36" i="7" s="1"/>
  <c r="AK31" i="2"/>
  <c r="K36" i="7" s="1"/>
  <c r="AO30" i="2"/>
  <c r="AM30" i="2"/>
  <c r="L35" i="7" s="1"/>
  <c r="AK30" i="2"/>
  <c r="K35" i="7" s="1"/>
  <c r="AO29" i="2"/>
  <c r="AM29" i="2"/>
  <c r="L34" i="7" s="1"/>
  <c r="AK29" i="2"/>
  <c r="K34" i="7" s="1"/>
  <c r="AO28" i="2"/>
  <c r="AM28" i="2"/>
  <c r="L33" i="7" s="1"/>
  <c r="AK28" i="2"/>
  <c r="K33" i="7" s="1"/>
  <c r="AO27" i="2"/>
  <c r="AM27" i="2"/>
  <c r="L32" i="7" s="1"/>
  <c r="AK27" i="2"/>
  <c r="K32" i="7" s="1"/>
  <c r="AO26" i="2"/>
  <c r="AM26" i="2"/>
  <c r="L31" i="7" s="1"/>
  <c r="AK26" i="2"/>
  <c r="K31" i="7" s="1"/>
  <c r="AO25" i="2"/>
  <c r="AM25" i="2"/>
  <c r="L30" i="7" s="1"/>
  <c r="AK25" i="2"/>
  <c r="K30" i="7" s="1"/>
  <c r="AO24" i="2"/>
  <c r="AM24" i="2"/>
  <c r="L29" i="7" s="1"/>
  <c r="AK24" i="2"/>
  <c r="K29" i="7" s="1"/>
  <c r="AO23" i="2"/>
  <c r="AM23" i="2"/>
  <c r="L28" i="7" s="1"/>
  <c r="AK23" i="2"/>
  <c r="K28" i="7" s="1"/>
  <c r="AO22" i="2"/>
  <c r="AM22" i="2"/>
  <c r="L27" i="7" s="1"/>
  <c r="AK22" i="2"/>
  <c r="K27" i="7" s="1"/>
  <c r="AO21" i="2"/>
  <c r="AM21" i="2"/>
  <c r="L26" i="7" s="1"/>
  <c r="AK21" i="2"/>
  <c r="K26" i="7" s="1"/>
  <c r="AO20" i="2"/>
  <c r="AM20" i="2"/>
  <c r="L25" i="7" s="1"/>
  <c r="AK20" i="2"/>
  <c r="K25" i="7" s="1"/>
  <c r="AO19" i="2"/>
  <c r="AM19" i="2"/>
  <c r="L24" i="7" s="1"/>
  <c r="AK19" i="2"/>
  <c r="K24" i="7" s="1"/>
  <c r="AO18" i="2"/>
  <c r="AM18" i="2"/>
  <c r="L23" i="7" s="1"/>
  <c r="AK18" i="2"/>
  <c r="K23" i="7" s="1"/>
  <c r="AO17" i="2"/>
  <c r="AM17" i="2"/>
  <c r="L22" i="7" s="1"/>
  <c r="AK17" i="2"/>
  <c r="K22" i="7" s="1"/>
  <c r="AO16" i="2"/>
  <c r="AM16" i="2"/>
  <c r="L21" i="7" s="1"/>
  <c r="AK16" i="2"/>
  <c r="K21" i="7" s="1"/>
  <c r="AO15" i="2"/>
  <c r="AM15" i="2"/>
  <c r="L20" i="7" s="1"/>
  <c r="AK15" i="2"/>
  <c r="K20" i="7" s="1"/>
  <c r="AO14" i="2"/>
  <c r="AM14" i="2"/>
  <c r="L19" i="7" s="1"/>
  <c r="AK14" i="2"/>
  <c r="K19" i="7" s="1"/>
  <c r="AO13" i="2"/>
  <c r="AM13" i="2"/>
  <c r="L18" i="7" s="1"/>
  <c r="AK13" i="2"/>
  <c r="K18" i="7" s="1"/>
  <c r="AO12" i="2"/>
  <c r="AM12" i="2"/>
  <c r="L17" i="7" s="1"/>
  <c r="AK12" i="2"/>
  <c r="K17" i="7" s="1"/>
  <c r="AO11" i="2"/>
  <c r="AM11" i="2"/>
  <c r="L16" i="7" s="1"/>
  <c r="AK11" i="2"/>
  <c r="K16" i="7" s="1"/>
  <c r="AO10" i="2"/>
  <c r="AM10" i="2"/>
  <c r="L15" i="7" s="1"/>
  <c r="AK10" i="2"/>
  <c r="K15" i="7" s="1"/>
  <c r="AO9" i="2"/>
  <c r="AM9" i="2"/>
  <c r="L14" i="7" s="1"/>
  <c r="AK9" i="2"/>
  <c r="K14" i="7" s="1"/>
  <c r="AO8" i="2"/>
  <c r="AM8" i="2"/>
  <c r="L13" i="7" s="1"/>
  <c r="AK8" i="2"/>
  <c r="K13" i="7" s="1"/>
  <c r="AO7" i="2"/>
  <c r="AM7" i="2"/>
  <c r="L12" i="7" s="1"/>
  <c r="AK7" i="2"/>
  <c r="K12" i="7" s="1"/>
  <c r="AN6" i="2"/>
  <c r="AJ6" i="2"/>
  <c r="AI6" i="2"/>
  <c r="AD34" i="2"/>
  <c r="J39" i="7" s="1"/>
  <c r="AB34" i="2"/>
  <c r="I39" i="7" s="1"/>
  <c r="AD33" i="2"/>
  <c r="J38" i="7" s="1"/>
  <c r="AB33" i="2"/>
  <c r="I38" i="7" s="1"/>
  <c r="AD32" i="2"/>
  <c r="J37" i="7" s="1"/>
  <c r="AB32" i="2"/>
  <c r="I37" i="7" s="1"/>
  <c r="AD31" i="2"/>
  <c r="J36" i="7" s="1"/>
  <c r="AB31" i="2"/>
  <c r="I36" i="7" s="1"/>
  <c r="AD30" i="2"/>
  <c r="J35" i="7" s="1"/>
  <c r="AB30" i="2"/>
  <c r="I35" i="7" s="1"/>
  <c r="AD29" i="2"/>
  <c r="J34" i="7" s="1"/>
  <c r="AB29" i="2"/>
  <c r="I34" i="7" s="1"/>
  <c r="AD28" i="2"/>
  <c r="J33" i="7" s="1"/>
  <c r="AB28" i="2"/>
  <c r="I33" i="7" s="1"/>
  <c r="AD27" i="2"/>
  <c r="J32" i="7" s="1"/>
  <c r="AB27" i="2"/>
  <c r="I32" i="7" s="1"/>
  <c r="AD26" i="2"/>
  <c r="J31" i="7" s="1"/>
  <c r="AB26" i="2"/>
  <c r="I31" i="7" s="1"/>
  <c r="AD25" i="2"/>
  <c r="J30" i="7" s="1"/>
  <c r="AB25" i="2"/>
  <c r="I30" i="7" s="1"/>
  <c r="AD24" i="2"/>
  <c r="J29" i="7" s="1"/>
  <c r="AB24" i="2"/>
  <c r="I29" i="7" s="1"/>
  <c r="AD23" i="2"/>
  <c r="J28" i="7" s="1"/>
  <c r="AB23" i="2"/>
  <c r="I28" i="7" s="1"/>
  <c r="AD22" i="2"/>
  <c r="J27" i="7" s="1"/>
  <c r="AB22" i="2"/>
  <c r="I27" i="7" s="1"/>
  <c r="AD21" i="2"/>
  <c r="J26" i="7" s="1"/>
  <c r="AB21" i="2"/>
  <c r="I26" i="7" s="1"/>
  <c r="AD20" i="2"/>
  <c r="J25" i="7" s="1"/>
  <c r="AB20" i="2"/>
  <c r="I25" i="7" s="1"/>
  <c r="AD19" i="2"/>
  <c r="J24" i="7" s="1"/>
  <c r="AB19" i="2"/>
  <c r="I24" i="7" s="1"/>
  <c r="AD18" i="2"/>
  <c r="J23" i="7" s="1"/>
  <c r="AB18" i="2"/>
  <c r="I23" i="7" s="1"/>
  <c r="AD17" i="2"/>
  <c r="J22" i="7" s="1"/>
  <c r="AB17" i="2"/>
  <c r="I22" i="7" s="1"/>
  <c r="AD16" i="2"/>
  <c r="J21" i="7" s="1"/>
  <c r="AB16" i="2"/>
  <c r="I21" i="7" s="1"/>
  <c r="AD15" i="2"/>
  <c r="J20" i="7" s="1"/>
  <c r="AB15" i="2"/>
  <c r="I20" i="7" s="1"/>
  <c r="AD14" i="2"/>
  <c r="J19" i="7" s="1"/>
  <c r="AB14" i="2"/>
  <c r="I19" i="7" s="1"/>
  <c r="AD13" i="2"/>
  <c r="J18" i="7" s="1"/>
  <c r="AB13" i="2"/>
  <c r="I18" i="7" s="1"/>
  <c r="AD12" i="2"/>
  <c r="J17" i="7" s="1"/>
  <c r="AB12" i="2"/>
  <c r="I17" i="7" s="1"/>
  <c r="AD11" i="2"/>
  <c r="J16" i="7" s="1"/>
  <c r="AB11" i="2"/>
  <c r="I16" i="7" s="1"/>
  <c r="AD10" i="2"/>
  <c r="J15" i="7" s="1"/>
  <c r="AB10" i="2"/>
  <c r="I15" i="7" s="1"/>
  <c r="AD9" i="2"/>
  <c r="J14" i="7" s="1"/>
  <c r="AB9" i="2"/>
  <c r="I14" i="7" s="1"/>
  <c r="AD8" i="2"/>
  <c r="J13" i="7" s="1"/>
  <c r="AB8" i="2"/>
  <c r="I13" i="7" s="1"/>
  <c r="AD7" i="2"/>
  <c r="J12" i="7" s="1"/>
  <c r="AB7" i="2"/>
  <c r="I12" i="7" s="1"/>
  <c r="AE6" i="2"/>
  <c r="AC6" i="2"/>
  <c r="AA6" i="2"/>
  <c r="Z6" i="2"/>
  <c r="Y8" i="2"/>
  <c r="H13" i="7" s="1"/>
  <c r="Y9" i="2"/>
  <c r="H14" i="7" s="1"/>
  <c r="Y10" i="2"/>
  <c r="H15" i="7" s="1"/>
  <c r="Y11" i="2"/>
  <c r="H16" i="7" s="1"/>
  <c r="Y12" i="2"/>
  <c r="H17" i="7" s="1"/>
  <c r="Y13" i="2"/>
  <c r="H18" i="7" s="1"/>
  <c r="Y14" i="2"/>
  <c r="H19" i="7" s="1"/>
  <c r="Y15" i="2"/>
  <c r="H20" i="7" s="1"/>
  <c r="Y16" i="2"/>
  <c r="H21" i="7" s="1"/>
  <c r="Y17" i="2"/>
  <c r="H22" i="7" s="1"/>
  <c r="Y18" i="2"/>
  <c r="H23" i="7" s="1"/>
  <c r="Y19" i="2"/>
  <c r="H24" i="7" s="1"/>
  <c r="Y20" i="2"/>
  <c r="H25" i="7" s="1"/>
  <c r="Y21" i="2"/>
  <c r="H26" i="7" s="1"/>
  <c r="Y22" i="2"/>
  <c r="H27" i="7" s="1"/>
  <c r="Y23" i="2"/>
  <c r="H28" i="7" s="1"/>
  <c r="Y24" i="2"/>
  <c r="H29" i="7" s="1"/>
  <c r="Y25" i="2"/>
  <c r="H30" i="7" s="1"/>
  <c r="Y26" i="2"/>
  <c r="H31" i="7" s="1"/>
  <c r="Y27" i="2"/>
  <c r="H32" i="7" s="1"/>
  <c r="Y28" i="2"/>
  <c r="H33" i="7" s="1"/>
  <c r="Y29" i="2"/>
  <c r="H34" i="7" s="1"/>
  <c r="Y30" i="2"/>
  <c r="H35" i="7" s="1"/>
  <c r="Y31" i="2"/>
  <c r="H36" i="7" s="1"/>
  <c r="Y32" i="2"/>
  <c r="H37" i="7" s="1"/>
  <c r="Y33" i="2"/>
  <c r="H38" i="7" s="1"/>
  <c r="Y34" i="2"/>
  <c r="H39" i="7" s="1"/>
  <c r="Y7" i="2"/>
  <c r="H12" i="7" s="1"/>
  <c r="W6" i="2"/>
  <c r="V8" i="2"/>
  <c r="G13" i="7" s="1"/>
  <c r="V9" i="2"/>
  <c r="G14" i="7" s="1"/>
  <c r="V10" i="2"/>
  <c r="G15" i="7" s="1"/>
  <c r="V11" i="2"/>
  <c r="G16" i="7" s="1"/>
  <c r="V12" i="2"/>
  <c r="G17" i="7" s="1"/>
  <c r="V13" i="2"/>
  <c r="G18" i="7" s="1"/>
  <c r="V14" i="2"/>
  <c r="G19" i="7" s="1"/>
  <c r="V15" i="2"/>
  <c r="G20" i="7" s="1"/>
  <c r="V16" i="2"/>
  <c r="G21" i="7" s="1"/>
  <c r="V17" i="2"/>
  <c r="G22" i="7" s="1"/>
  <c r="V18" i="2"/>
  <c r="G23" i="7" s="1"/>
  <c r="V19" i="2"/>
  <c r="G24" i="7" s="1"/>
  <c r="V20" i="2"/>
  <c r="G25" i="7" s="1"/>
  <c r="V21" i="2"/>
  <c r="G26" i="7" s="1"/>
  <c r="V22" i="2"/>
  <c r="G27" i="7" s="1"/>
  <c r="V23" i="2"/>
  <c r="G28" i="7" s="1"/>
  <c r="V24" i="2"/>
  <c r="G29" i="7" s="1"/>
  <c r="V25" i="2"/>
  <c r="G30" i="7" s="1"/>
  <c r="V26" i="2"/>
  <c r="G31" i="7" s="1"/>
  <c r="V27" i="2"/>
  <c r="G32" i="7" s="1"/>
  <c r="V28" i="2"/>
  <c r="G33" i="7" s="1"/>
  <c r="V29" i="2"/>
  <c r="G34" i="7" s="1"/>
  <c r="V30" i="2"/>
  <c r="G35" i="7" s="1"/>
  <c r="V31" i="2"/>
  <c r="G36" i="7" s="1"/>
  <c r="V32" i="2"/>
  <c r="G37" i="7" s="1"/>
  <c r="V33" i="2"/>
  <c r="G38" i="7" s="1"/>
  <c r="V34" i="2"/>
  <c r="G39" i="7" s="1"/>
  <c r="V7" i="2"/>
  <c r="G12" i="7" s="1"/>
  <c r="T6" i="2"/>
  <c r="I6" i="2"/>
  <c r="K7" i="2"/>
  <c r="F12" i="7" s="1"/>
  <c r="K8" i="2"/>
  <c r="F13" i="7" s="1"/>
  <c r="K9" i="2"/>
  <c r="F14" i="7" s="1"/>
  <c r="K10" i="2"/>
  <c r="F15" i="7" s="1"/>
  <c r="K11" i="2"/>
  <c r="F16" i="7" s="1"/>
  <c r="K12" i="2"/>
  <c r="F17" i="7" s="1"/>
  <c r="K13" i="2"/>
  <c r="F18" i="7" s="1"/>
  <c r="K14" i="2"/>
  <c r="F19" i="7" s="1"/>
  <c r="K15" i="2"/>
  <c r="F20" i="7" s="1"/>
  <c r="K16" i="2"/>
  <c r="F21" i="7" s="1"/>
  <c r="K17" i="2"/>
  <c r="F22" i="7" s="1"/>
  <c r="K18" i="2"/>
  <c r="F23" i="7" s="1"/>
  <c r="K19" i="2"/>
  <c r="F24" i="7" s="1"/>
  <c r="K20" i="2"/>
  <c r="F25" i="7" s="1"/>
  <c r="K21" i="2"/>
  <c r="F26" i="7" s="1"/>
  <c r="K22" i="2"/>
  <c r="F27" i="7" s="1"/>
  <c r="K23" i="2"/>
  <c r="F28" i="7" s="1"/>
  <c r="K24" i="2"/>
  <c r="F29" i="7" s="1"/>
  <c r="K25" i="2"/>
  <c r="F30" i="7" s="1"/>
  <c r="K26" i="2"/>
  <c r="F31" i="7" s="1"/>
  <c r="K27" i="2"/>
  <c r="F32" i="7" s="1"/>
  <c r="K28" i="2"/>
  <c r="F33" i="7" s="1"/>
  <c r="K29" i="2"/>
  <c r="F34" i="7" s="1"/>
  <c r="K30" i="2"/>
  <c r="F35" i="7" s="1"/>
  <c r="K31" i="2"/>
  <c r="F36" i="7" s="1"/>
  <c r="K32" i="2"/>
  <c r="F37" i="7" s="1"/>
  <c r="K33" i="2"/>
  <c r="F38" i="7" s="1"/>
  <c r="K34" i="2"/>
  <c r="F39" i="7" s="1"/>
  <c r="H7" i="2"/>
  <c r="E12" i="7" s="1"/>
  <c r="H8" i="2"/>
  <c r="E13" i="7" s="1"/>
  <c r="H9" i="2"/>
  <c r="E14" i="7" s="1"/>
  <c r="H10" i="2"/>
  <c r="E15" i="7" s="1"/>
  <c r="H11" i="2"/>
  <c r="E16" i="7" s="1"/>
  <c r="H12" i="2"/>
  <c r="E17" i="7" s="1"/>
  <c r="H13" i="2"/>
  <c r="E18" i="7" s="1"/>
  <c r="H14" i="2"/>
  <c r="E19" i="7" s="1"/>
  <c r="H15" i="2"/>
  <c r="E20" i="7" s="1"/>
  <c r="H16" i="2"/>
  <c r="E21" i="7" s="1"/>
  <c r="H17" i="2"/>
  <c r="E22" i="7" s="1"/>
  <c r="H18" i="2"/>
  <c r="E23" i="7" s="1"/>
  <c r="H19" i="2"/>
  <c r="E24" i="7" s="1"/>
  <c r="H20" i="2"/>
  <c r="E25" i="7" s="1"/>
  <c r="H21" i="2"/>
  <c r="E26" i="7" s="1"/>
  <c r="H22" i="2"/>
  <c r="E27" i="7" s="1"/>
  <c r="H23" i="2"/>
  <c r="E28" i="7" s="1"/>
  <c r="H24" i="2"/>
  <c r="E29" i="7" s="1"/>
  <c r="H25" i="2"/>
  <c r="E30" i="7" s="1"/>
  <c r="H26" i="2"/>
  <c r="E31" i="7" s="1"/>
  <c r="H27" i="2"/>
  <c r="E32" i="7" s="1"/>
  <c r="H28" i="2"/>
  <c r="E33" i="7" s="1"/>
  <c r="H29" i="2"/>
  <c r="E34" i="7" s="1"/>
  <c r="H30" i="2"/>
  <c r="E35" i="7" s="1"/>
  <c r="H31" i="2"/>
  <c r="E36" i="7" s="1"/>
  <c r="H32" i="2"/>
  <c r="E37" i="7" s="1"/>
  <c r="H33" i="2"/>
  <c r="E38" i="7" s="1"/>
  <c r="H34" i="2"/>
  <c r="E39" i="7" s="1"/>
  <c r="F6" i="2"/>
  <c r="I40" i="20" l="1"/>
  <c r="J30" i="20" s="1"/>
  <c r="M30" i="20" s="1"/>
  <c r="I23" i="21" s="1"/>
  <c r="AT6" i="2"/>
  <c r="AR6" i="2"/>
  <c r="AV6" i="2"/>
  <c r="AX6" i="2"/>
  <c r="AB6" i="2"/>
  <c r="AK6" i="2"/>
  <c r="AO6" i="2"/>
  <c r="AL6" i="2"/>
  <c r="AD6" i="2"/>
  <c r="H13" i="10"/>
  <c r="H14" i="10"/>
  <c r="H15" i="10"/>
  <c r="H16" i="10"/>
  <c r="H17" i="10"/>
  <c r="H18" i="10"/>
  <c r="H19" i="10"/>
  <c r="H20" i="10"/>
  <c r="H21" i="10"/>
  <c r="H22" i="10"/>
  <c r="H23" i="10"/>
  <c r="H24" i="10"/>
  <c r="H25" i="10"/>
  <c r="H26" i="10"/>
  <c r="H27" i="10"/>
  <c r="H28" i="10"/>
  <c r="H29" i="10"/>
  <c r="H30" i="10"/>
  <c r="H31" i="10"/>
  <c r="H32" i="10"/>
  <c r="H33" i="10"/>
  <c r="H34" i="10"/>
  <c r="H35" i="10"/>
  <c r="H36" i="10"/>
  <c r="H37" i="10"/>
  <c r="H38" i="10"/>
  <c r="H39" i="10"/>
  <c r="H12" i="10"/>
  <c r="G13" i="10"/>
  <c r="G14" i="10"/>
  <c r="G15" i="10"/>
  <c r="G16" i="10"/>
  <c r="G17" i="10"/>
  <c r="G18" i="10"/>
  <c r="G19" i="10"/>
  <c r="G20" i="10"/>
  <c r="G21" i="10"/>
  <c r="G22" i="10"/>
  <c r="G23" i="10"/>
  <c r="G24" i="10"/>
  <c r="G25" i="10"/>
  <c r="G26" i="10"/>
  <c r="G27" i="10"/>
  <c r="G28" i="10"/>
  <c r="G29" i="10"/>
  <c r="G30" i="10"/>
  <c r="G31" i="10"/>
  <c r="G32" i="10"/>
  <c r="G33" i="10"/>
  <c r="G34" i="10"/>
  <c r="G35" i="10"/>
  <c r="G36" i="10"/>
  <c r="G37" i="10"/>
  <c r="G38" i="10"/>
  <c r="G39" i="10"/>
  <c r="G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28" i="10"/>
  <c r="E29" i="10"/>
  <c r="E30" i="10"/>
  <c r="E31" i="10"/>
  <c r="E32" i="10"/>
  <c r="E33" i="10"/>
  <c r="E34" i="10"/>
  <c r="E35" i="10"/>
  <c r="E36" i="10"/>
  <c r="E37" i="10"/>
  <c r="E38" i="10"/>
  <c r="E39" i="10"/>
  <c r="E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12" i="10"/>
  <c r="AE6" i="5"/>
  <c r="AD6" i="5"/>
  <c r="AC6" i="5"/>
  <c r="AB6" i="5"/>
  <c r="AK6" i="5"/>
  <c r="AJ6" i="5"/>
  <c r="AI6" i="5"/>
  <c r="AH6" i="5"/>
  <c r="AG6" i="5"/>
  <c r="AF6" i="5"/>
  <c r="U6" i="5"/>
  <c r="T6" i="5"/>
  <c r="S6" i="5"/>
  <c r="R6" i="5"/>
  <c r="AA6" i="5"/>
  <c r="Z6" i="5"/>
  <c r="Y6" i="5"/>
  <c r="X6" i="5"/>
  <c r="W6" i="5"/>
  <c r="V6" i="5"/>
  <c r="H6" i="5"/>
  <c r="F6" i="5"/>
  <c r="D6" i="5"/>
  <c r="C6" i="5"/>
  <c r="P6" i="5"/>
  <c r="N6" i="5"/>
  <c r="L6" i="5"/>
  <c r="K6" i="5"/>
  <c r="J6" i="5"/>
  <c r="I6" i="5"/>
  <c r="J12" i="20" l="1"/>
  <c r="M12" i="20" s="1"/>
  <c r="I5" i="21" s="1"/>
  <c r="M6" i="5"/>
  <c r="J32" i="20"/>
  <c r="M32" i="20" s="1"/>
  <c r="I25" i="21" s="1"/>
  <c r="F41" i="20"/>
  <c r="F3" i="20"/>
  <c r="G41" i="20"/>
  <c r="I41" i="20"/>
  <c r="J37" i="20"/>
  <c r="M37" i="20" s="1"/>
  <c r="I30" i="21" s="1"/>
  <c r="J21" i="20"/>
  <c r="M21" i="20" s="1"/>
  <c r="I14" i="21" s="1"/>
  <c r="J25" i="20"/>
  <c r="M25" i="20" s="1"/>
  <c r="I18" i="21" s="1"/>
  <c r="J36" i="20"/>
  <c r="M36" i="20" s="1"/>
  <c r="I29" i="21" s="1"/>
  <c r="J19" i="20"/>
  <c r="M19" i="20" s="1"/>
  <c r="I12" i="21" s="1"/>
  <c r="J26" i="20"/>
  <c r="M26" i="20" s="1"/>
  <c r="I19" i="21" s="1"/>
  <c r="J15" i="20"/>
  <c r="M15" i="20" s="1"/>
  <c r="I8" i="21" s="1"/>
  <c r="J38" i="20"/>
  <c r="M38" i="20" s="1"/>
  <c r="I31" i="21" s="1"/>
  <c r="J31" i="20"/>
  <c r="M31" i="20" s="1"/>
  <c r="I24" i="21" s="1"/>
  <c r="J24" i="20"/>
  <c r="M24" i="20" s="1"/>
  <c r="I17" i="21" s="1"/>
  <c r="J14" i="20"/>
  <c r="M14" i="20" s="1"/>
  <c r="I7" i="21" s="1"/>
  <c r="J13" i="20"/>
  <c r="M13" i="20" s="1"/>
  <c r="I6" i="21" s="1"/>
  <c r="J27" i="20"/>
  <c r="M27" i="20" s="1"/>
  <c r="I20" i="21" s="1"/>
  <c r="J39" i="20"/>
  <c r="M39" i="20" s="1"/>
  <c r="I32" i="21" s="1"/>
  <c r="J34" i="20"/>
  <c r="M34" i="20" s="1"/>
  <c r="I27" i="21" s="1"/>
  <c r="J33" i="20"/>
  <c r="M33" i="20" s="1"/>
  <c r="I26" i="21" s="1"/>
  <c r="J20" i="20"/>
  <c r="M20" i="20" s="1"/>
  <c r="I13" i="21" s="1"/>
  <c r="H41" i="20"/>
  <c r="J16" i="20"/>
  <c r="M16" i="20" s="1"/>
  <c r="I9" i="21" s="1"/>
  <c r="H23" i="21"/>
  <c r="J35" i="20"/>
  <c r="M35" i="20" s="1"/>
  <c r="I28" i="21" s="1"/>
  <c r="J23" i="20"/>
  <c r="M23" i="20" s="1"/>
  <c r="I16" i="21" s="1"/>
  <c r="J17" i="20"/>
  <c r="M17" i="20" s="1"/>
  <c r="I10" i="21" s="1"/>
  <c r="D41" i="20"/>
  <c r="J28" i="20"/>
  <c r="M28" i="20" s="1"/>
  <c r="I21" i="21" s="1"/>
  <c r="J18" i="20"/>
  <c r="M18" i="20" s="1"/>
  <c r="I11" i="21" s="1"/>
  <c r="J29" i="20"/>
  <c r="M29" i="20" s="1"/>
  <c r="I22" i="21" s="1"/>
  <c r="O6" i="5"/>
  <c r="Q6" i="5"/>
  <c r="J22" i="20"/>
  <c r="M22" i="20" s="1"/>
  <c r="I15" i="21" s="1"/>
  <c r="E41" i="20"/>
  <c r="AM6" i="2"/>
  <c r="E6" i="5"/>
  <c r="G6" i="5"/>
  <c r="M40" i="20" l="1"/>
  <c r="H5" i="21"/>
  <c r="H8" i="21"/>
  <c r="H12" i="21"/>
  <c r="H13" i="21"/>
  <c r="H6" i="21"/>
  <c r="H9" i="21"/>
  <c r="H27" i="21"/>
  <c r="H28" i="21"/>
  <c r="H29" i="21"/>
  <c r="H18" i="21"/>
  <c r="H16" i="21"/>
  <c r="H30" i="21"/>
  <c r="H15" i="21"/>
  <c r="J40" i="20"/>
  <c r="H17" i="21"/>
  <c r="H22" i="21"/>
  <c r="H11" i="21"/>
  <c r="H21" i="21"/>
  <c r="H10" i="21"/>
  <c r="H14" i="21"/>
  <c r="H20" i="21"/>
  <c r="H7" i="21"/>
  <c r="H24" i="21"/>
  <c r="H19" i="21"/>
  <c r="H26" i="21"/>
  <c r="H32" i="21"/>
  <c r="H31" i="21"/>
  <c r="H25" i="21"/>
  <c r="X6" i="2"/>
  <c r="U6" i="2"/>
  <c r="S6" i="2"/>
  <c r="R6" i="2"/>
  <c r="Q6" i="2"/>
  <c r="P6" i="2"/>
  <c r="O6" i="2"/>
  <c r="N6" i="2"/>
  <c r="M6" i="2"/>
  <c r="L6" i="2"/>
  <c r="J6" i="2"/>
  <c r="G6" i="2"/>
  <c r="E6" i="2"/>
  <c r="D6" i="2"/>
  <c r="AH6" i="2"/>
  <c r="AG6" i="2"/>
  <c r="AF6" i="2"/>
  <c r="H33" i="21" l="1"/>
  <c r="K6" i="2"/>
  <c r="V6" i="2"/>
  <c r="Y6" i="2"/>
  <c r="H6" i="2"/>
  <c r="I33" i="21" l="1"/>
  <c r="H33" i="18" l="1"/>
  <c r="F33" i="18" l="1"/>
  <c r="I33" i="11"/>
  <c r="D3" i="10" l="1"/>
  <c r="B7" i="16" l="1"/>
  <c r="B8" i="16" s="1"/>
  <c r="B9" i="16" s="1"/>
  <c r="B10" i="16" s="1"/>
  <c r="B11" i="16" s="1"/>
  <c r="B12" i="16" s="1"/>
  <c r="B13" i="16" s="1"/>
  <c r="B14" i="16" s="1"/>
  <c r="B15" i="16" s="1"/>
  <c r="B16" i="16" s="1"/>
  <c r="B17" i="16" s="1"/>
  <c r="B18" i="16" s="1"/>
  <c r="B19" i="16" s="1"/>
  <c r="D45" i="15" l="1"/>
  <c r="D46" i="15" s="1"/>
  <c r="B8" i="15"/>
  <c r="B9" i="15" s="1"/>
  <c r="B10" i="15" s="1"/>
  <c r="B11" i="15" s="1"/>
  <c r="B12" i="15" s="1"/>
  <c r="B13" i="15" s="1"/>
  <c r="B14" i="15" s="1"/>
  <c r="D3" i="14" l="1"/>
  <c r="F33" i="11"/>
  <c r="I20" i="10" l="1"/>
  <c r="H40" i="10"/>
  <c r="I15" i="10"/>
  <c r="F40" i="10" l="1"/>
  <c r="I18" i="10"/>
  <c r="I26" i="10"/>
  <c r="I33" i="10"/>
  <c r="I34" i="10"/>
  <c r="I19" i="10"/>
  <c r="I13" i="10"/>
  <c r="I21" i="10"/>
  <c r="I22" i="10"/>
  <c r="I29" i="10"/>
  <c r="I30" i="10"/>
  <c r="I37" i="10"/>
  <c r="I38" i="10"/>
  <c r="G40" i="10"/>
  <c r="I27" i="10"/>
  <c r="I35" i="10"/>
  <c r="I36" i="10"/>
  <c r="I14" i="10"/>
  <c r="I23" i="10"/>
  <c r="I31" i="10"/>
  <c r="I39" i="10"/>
  <c r="I28" i="10"/>
  <c r="D40" i="10"/>
  <c r="I16" i="10"/>
  <c r="I24" i="10"/>
  <c r="I32" i="10"/>
  <c r="E40" i="10"/>
  <c r="I17" i="10"/>
  <c r="I25" i="10"/>
  <c r="I12" i="10"/>
  <c r="I40" i="10" l="1"/>
  <c r="F3" i="10" s="1"/>
  <c r="F3" i="14" s="1"/>
  <c r="D41" i="10" l="1"/>
  <c r="E19" i="14"/>
  <c r="D24" i="14"/>
  <c r="F27" i="14"/>
  <c r="D18" i="14"/>
  <c r="H30" i="14"/>
  <c r="D15" i="14"/>
  <c r="H27" i="14"/>
  <c r="E24" i="14"/>
  <c r="E31" i="14"/>
  <c r="D14" i="14"/>
  <c r="H26" i="14"/>
  <c r="F11" i="14"/>
  <c r="G38" i="14"/>
  <c r="G29" i="14"/>
  <c r="F23" i="14"/>
  <c r="H15" i="14"/>
  <c r="G28" i="14"/>
  <c r="G37" i="14"/>
  <c r="E15" i="14"/>
  <c r="D29" i="14"/>
  <c r="G17" i="14"/>
  <c r="G24" i="14"/>
  <c r="E32" i="14"/>
  <c r="D27" i="14"/>
  <c r="D32" i="14"/>
  <c r="H36" i="14"/>
  <c r="G30" i="14"/>
  <c r="G19" i="14"/>
  <c r="F32" i="14"/>
  <c r="G16" i="14"/>
  <c r="F29" i="14"/>
  <c r="F18" i="14"/>
  <c r="E12" i="14"/>
  <c r="G15" i="14"/>
  <c r="F28" i="14"/>
  <c r="E16" i="14"/>
  <c r="D12" i="14"/>
  <c r="H32" i="14"/>
  <c r="E28" i="14"/>
  <c r="F17" i="14"/>
  <c r="E30" i="14"/>
  <c r="H37" i="14"/>
  <c r="D23" i="14"/>
  <c r="H34" i="14"/>
  <c r="D11" i="14"/>
  <c r="F14" i="14"/>
  <c r="F37" i="14"/>
  <c r="D17" i="14"/>
  <c r="E38" i="14"/>
  <c r="H20" i="14"/>
  <c r="H12" i="14"/>
  <c r="H33" i="14"/>
  <c r="E21" i="14"/>
  <c r="D34" i="14"/>
  <c r="E18" i="14"/>
  <c r="D31" i="14"/>
  <c r="G18" i="14"/>
  <c r="F15" i="14"/>
  <c r="E17" i="14"/>
  <c r="D30" i="14"/>
  <c r="F19" i="14"/>
  <c r="G13" i="14"/>
  <c r="F34" i="14"/>
  <c r="F31" i="14"/>
  <c r="D19" i="14"/>
  <c r="H31" i="14"/>
  <c r="D22" i="14"/>
  <c r="G36" i="14"/>
  <c r="H17" i="14"/>
  <c r="D33" i="14"/>
  <c r="G12" i="14"/>
  <c r="E20" i="14"/>
  <c r="E27" i="14"/>
  <c r="G33" i="14"/>
  <c r="G25" i="14"/>
  <c r="D37" i="14"/>
  <c r="H22" i="14"/>
  <c r="G35" i="14"/>
  <c r="H19" i="14"/>
  <c r="G32" i="14"/>
  <c r="G26" i="14"/>
  <c r="H21" i="14"/>
  <c r="H18" i="14"/>
  <c r="G31" i="14"/>
  <c r="G22" i="14"/>
  <c r="H16" i="14"/>
  <c r="D36" i="14"/>
  <c r="G34" i="14"/>
  <c r="G20" i="14"/>
  <c r="F33" i="14"/>
  <c r="E22" i="14"/>
  <c r="H35" i="14"/>
  <c r="G21" i="14"/>
  <c r="H14" i="14"/>
  <c r="E23" i="14"/>
  <c r="H24" i="14"/>
  <c r="D16" i="14"/>
  <c r="F22" i="14"/>
  <c r="F38" i="14"/>
  <c r="G11" i="14"/>
  <c r="F24" i="14"/>
  <c r="E37" i="14"/>
  <c r="F21" i="14"/>
  <c r="E34" i="14"/>
  <c r="E36" i="14"/>
  <c r="D25" i="14"/>
  <c r="F20" i="14"/>
  <c r="E33" i="14"/>
  <c r="H25" i="14"/>
  <c r="D20" i="14"/>
  <c r="D35" i="14"/>
  <c r="H13" i="14"/>
  <c r="G27" i="14"/>
  <c r="G23" i="14"/>
  <c r="D28" i="14"/>
  <c r="H28" i="14"/>
  <c r="E35" i="14"/>
  <c r="G14" i="14"/>
  <c r="E13" i="14"/>
  <c r="D26" i="14"/>
  <c r="H38" i="14"/>
  <c r="H29" i="14"/>
  <c r="H23" i="14"/>
  <c r="H11" i="14"/>
  <c r="F36" i="14"/>
  <c r="F25" i="14"/>
  <c r="E14" i="14"/>
  <c r="F30" i="14"/>
  <c r="E11" i="14"/>
  <c r="D21" i="14"/>
  <c r="F16" i="14"/>
  <c r="E29" i="14"/>
  <c r="F13" i="14"/>
  <c r="E26" i="14"/>
  <c r="D13" i="14"/>
  <c r="F26" i="14"/>
  <c r="F12" i="14"/>
  <c r="E25" i="14"/>
  <c r="D38" i="14"/>
  <c r="F35" i="14"/>
  <c r="J12" i="10"/>
  <c r="L12" i="10" s="1"/>
  <c r="K5" i="21" s="1"/>
  <c r="H41" i="10"/>
  <c r="I41" i="10"/>
  <c r="E41" i="10"/>
  <c r="J14" i="10"/>
  <c r="L14" i="10" s="1"/>
  <c r="K7" i="21" s="1"/>
  <c r="J16" i="10"/>
  <c r="L16" i="10" s="1"/>
  <c r="K9" i="21" s="1"/>
  <c r="J13" i="10"/>
  <c r="L13" i="10" s="1"/>
  <c r="K6" i="21" s="1"/>
  <c r="J31" i="10"/>
  <c r="L31" i="10" s="1"/>
  <c r="K24" i="21" s="1"/>
  <c r="J20" i="10"/>
  <c r="L20" i="10" s="1"/>
  <c r="K13" i="21" s="1"/>
  <c r="J17" i="10"/>
  <c r="L17" i="10" s="1"/>
  <c r="K10" i="21" s="1"/>
  <c r="F41" i="10"/>
  <c r="J26" i="10"/>
  <c r="L26" i="10" s="1"/>
  <c r="K19" i="21" s="1"/>
  <c r="U19" i="21" s="1"/>
  <c r="J27" i="10"/>
  <c r="L27" i="10" s="1"/>
  <c r="K20" i="21" s="1"/>
  <c r="J15" i="10"/>
  <c r="L15" i="10" s="1"/>
  <c r="K8" i="21" s="1"/>
  <c r="J24" i="10"/>
  <c r="L24" i="10" s="1"/>
  <c r="K17" i="21" s="1"/>
  <c r="J19" i="10"/>
  <c r="L19" i="10" s="1"/>
  <c r="K12" i="21" s="1"/>
  <c r="J38" i="10"/>
  <c r="L38" i="10" s="1"/>
  <c r="K31" i="21" s="1"/>
  <c r="J37" i="10"/>
  <c r="L37" i="10" s="1"/>
  <c r="K30" i="21" s="1"/>
  <c r="J25" i="10"/>
  <c r="L25" i="10" s="1"/>
  <c r="K18" i="21" s="1"/>
  <c r="J34" i="10"/>
  <c r="L34" i="10" s="1"/>
  <c r="K27" i="21" s="1"/>
  <c r="G41" i="10"/>
  <c r="J23" i="10"/>
  <c r="L23" i="10" s="1"/>
  <c r="K16" i="21" s="1"/>
  <c r="J32" i="10"/>
  <c r="L32" i="10" s="1"/>
  <c r="K25" i="21" s="1"/>
  <c r="J33" i="10"/>
  <c r="L33" i="10" s="1"/>
  <c r="K26" i="21" s="1"/>
  <c r="J21" i="10"/>
  <c r="L21" i="10" s="1"/>
  <c r="K14" i="21" s="1"/>
  <c r="J39" i="10"/>
  <c r="L39" i="10" s="1"/>
  <c r="K32" i="21" s="1"/>
  <c r="J22" i="10"/>
  <c r="L22" i="10" s="1"/>
  <c r="K15" i="21" s="1"/>
  <c r="J28" i="10"/>
  <c r="L28" i="10" s="1"/>
  <c r="K21" i="21" s="1"/>
  <c r="J18" i="10"/>
  <c r="L18" i="10" s="1"/>
  <c r="K11" i="21" s="1"/>
  <c r="J35" i="10"/>
  <c r="L35" i="10" s="1"/>
  <c r="K28" i="21" s="1"/>
  <c r="J29" i="10"/>
  <c r="L29" i="10" s="1"/>
  <c r="K22" i="21" s="1"/>
  <c r="J30" i="10"/>
  <c r="L30" i="10" s="1"/>
  <c r="K23" i="21" s="1"/>
  <c r="J36" i="10"/>
  <c r="L36" i="10" s="1"/>
  <c r="K29" i="21" s="1"/>
  <c r="H40" i="7"/>
  <c r="M40" i="7"/>
  <c r="F40" i="7"/>
  <c r="J40" i="7"/>
  <c r="E40" i="7"/>
  <c r="K40" i="7"/>
  <c r="I40" i="7"/>
  <c r="G40" i="7"/>
  <c r="L40" i="10" l="1"/>
  <c r="G8" i="18"/>
  <c r="J8" i="21"/>
  <c r="G20" i="18"/>
  <c r="J20" i="21"/>
  <c r="G19" i="18"/>
  <c r="J19" i="21"/>
  <c r="G25" i="18"/>
  <c r="J25" i="21"/>
  <c r="G16" i="18"/>
  <c r="J16" i="21"/>
  <c r="G26" i="18"/>
  <c r="J26" i="21"/>
  <c r="G13" i="18"/>
  <c r="J13" i="21"/>
  <c r="G17" i="18"/>
  <c r="J17" i="21"/>
  <c r="G32" i="18"/>
  <c r="J32" i="21"/>
  <c r="G14" i="18"/>
  <c r="J14" i="21"/>
  <c r="G5" i="18"/>
  <c r="J5" i="21"/>
  <c r="G23" i="18"/>
  <c r="J23" i="21"/>
  <c r="G18" i="18"/>
  <c r="J18" i="21"/>
  <c r="G15" i="18"/>
  <c r="J15" i="21"/>
  <c r="G9" i="18"/>
  <c r="J9" i="21"/>
  <c r="G10" i="18"/>
  <c r="J10" i="21"/>
  <c r="G29" i="18"/>
  <c r="J29" i="21"/>
  <c r="G27" i="18"/>
  <c r="J27" i="21"/>
  <c r="G30" i="18"/>
  <c r="J30" i="21"/>
  <c r="G11" i="18"/>
  <c r="J11" i="21"/>
  <c r="G31" i="18"/>
  <c r="J31" i="21"/>
  <c r="G7" i="18"/>
  <c r="J7" i="21"/>
  <c r="G24" i="18"/>
  <c r="J24" i="21"/>
  <c r="G22" i="18"/>
  <c r="J22" i="21"/>
  <c r="G6" i="18"/>
  <c r="J6" i="21"/>
  <c r="G28" i="18"/>
  <c r="J28" i="21"/>
  <c r="G21" i="18"/>
  <c r="J21" i="21"/>
  <c r="G12" i="18"/>
  <c r="J12" i="21"/>
  <c r="I12" i="14"/>
  <c r="I18" i="14"/>
  <c r="I23" i="14"/>
  <c r="I26" i="14"/>
  <c r="I16" i="14"/>
  <c r="I17" i="14"/>
  <c r="I21" i="14"/>
  <c r="I25" i="14"/>
  <c r="I14" i="14"/>
  <c r="I24" i="14"/>
  <c r="I19" i="14"/>
  <c r="E39" i="14"/>
  <c r="G27" i="11"/>
  <c r="I31" i="14"/>
  <c r="I27" i="14"/>
  <c r="G15" i="11"/>
  <c r="G18" i="11"/>
  <c r="I13" i="14"/>
  <c r="I35" i="14"/>
  <c r="I36" i="14"/>
  <c r="G28" i="11"/>
  <c r="G8" i="11"/>
  <c r="G19" i="11"/>
  <c r="G10" i="11"/>
  <c r="G5" i="11"/>
  <c r="G20" i="11"/>
  <c r="G32" i="11"/>
  <c r="I20" i="14"/>
  <c r="G31" i="11"/>
  <c r="G26" i="11"/>
  <c r="H39" i="14"/>
  <c r="I37" i="14"/>
  <c r="I30" i="14"/>
  <c r="I29" i="14"/>
  <c r="F39" i="14"/>
  <c r="G9" i="11"/>
  <c r="G21" i="11"/>
  <c r="G30" i="11"/>
  <c r="I33" i="14"/>
  <c r="I34" i="14"/>
  <c r="I15" i="14"/>
  <c r="G29" i="11"/>
  <c r="G14" i="11"/>
  <c r="G13" i="11"/>
  <c r="I11" i="14"/>
  <c r="D39" i="14"/>
  <c r="G23" i="11"/>
  <c r="G12" i="11"/>
  <c r="G24" i="11"/>
  <c r="G39" i="14"/>
  <c r="G22" i="11"/>
  <c r="G25" i="11"/>
  <c r="G17" i="11"/>
  <c r="G6" i="11"/>
  <c r="I38" i="14"/>
  <c r="I28" i="14"/>
  <c r="I22" i="14"/>
  <c r="G16" i="11"/>
  <c r="G11" i="11"/>
  <c r="G7" i="11"/>
  <c r="I32" i="14"/>
  <c r="J40" i="10"/>
  <c r="G33" i="18" l="1"/>
  <c r="J33" i="21"/>
  <c r="G33" i="11"/>
  <c r="I39" i="14"/>
  <c r="U13" i="21" l="1"/>
  <c r="P13" i="21"/>
  <c r="U21" i="21"/>
  <c r="P21" i="21"/>
  <c r="U32" i="21"/>
  <c r="P32" i="21"/>
  <c r="U30" i="21"/>
  <c r="P30" i="21"/>
  <c r="U20" i="21"/>
  <c r="P20" i="21"/>
  <c r="U27" i="21"/>
  <c r="P27" i="21"/>
  <c r="U22" i="21"/>
  <c r="P22" i="21"/>
  <c r="U8" i="21"/>
  <c r="P8" i="21"/>
  <c r="U29" i="21"/>
  <c r="P29" i="21"/>
  <c r="U17" i="21"/>
  <c r="P17" i="21"/>
  <c r="U24" i="21"/>
  <c r="P24" i="21"/>
  <c r="U6" i="21"/>
  <c r="P6" i="21"/>
  <c r="U26" i="21"/>
  <c r="P26" i="21"/>
  <c r="U23" i="21"/>
  <c r="P23" i="21"/>
  <c r="U18" i="21"/>
  <c r="P18" i="21"/>
  <c r="U7" i="21"/>
  <c r="P7" i="21"/>
  <c r="U10" i="21"/>
  <c r="P10" i="21"/>
  <c r="P19" i="21"/>
  <c r="U12" i="21"/>
  <c r="P12" i="21"/>
  <c r="U16" i="21"/>
  <c r="P16" i="21"/>
  <c r="U31" i="21"/>
  <c r="P31" i="21"/>
  <c r="U9" i="21"/>
  <c r="P9" i="21"/>
  <c r="U11" i="21"/>
  <c r="P11" i="21"/>
  <c r="U5" i="21"/>
  <c r="K33" i="21"/>
  <c r="P33" i="21" s="1"/>
  <c r="P5" i="21"/>
  <c r="U15" i="21"/>
  <c r="P15" i="21"/>
  <c r="U25" i="21"/>
  <c r="P25" i="21"/>
  <c r="U28" i="21"/>
  <c r="P28" i="21"/>
  <c r="U14" i="21"/>
  <c r="P14" i="21"/>
  <c r="G40" i="14"/>
  <c r="F40" i="14"/>
  <c r="J26" i="14"/>
  <c r="J30" i="14"/>
  <c r="J11" i="14"/>
  <c r="E40" i="14"/>
  <c r="J36" i="14"/>
  <c r="J22" i="14"/>
  <c r="H40" i="14"/>
  <c r="J31" i="14"/>
  <c r="J27" i="14"/>
  <c r="J38" i="14"/>
  <c r="J33" i="14"/>
  <c r="I40" i="14"/>
  <c r="J16" i="14"/>
  <c r="J25" i="14"/>
  <c r="J17" i="14"/>
  <c r="J24" i="14"/>
  <c r="J14" i="14"/>
  <c r="J19" i="14"/>
  <c r="J21" i="14"/>
  <c r="J23" i="14"/>
  <c r="J20" i="14"/>
  <c r="J13" i="14"/>
  <c r="J15" i="14"/>
  <c r="J28" i="14"/>
  <c r="J37" i="14"/>
  <c r="J18" i="14"/>
  <c r="J34" i="14"/>
  <c r="D40" i="14"/>
  <c r="J29" i="14"/>
  <c r="J12" i="14"/>
  <c r="J35" i="14"/>
  <c r="J32" i="14"/>
  <c r="O16" i="21" l="1"/>
  <c r="O31" i="21"/>
  <c r="O5" i="21"/>
  <c r="O20" i="21"/>
  <c r="O29" i="21"/>
  <c r="O14" i="21"/>
  <c r="O26" i="21"/>
  <c r="O7" i="21"/>
  <c r="O21" i="21"/>
  <c r="O8" i="21"/>
  <c r="O30" i="21"/>
  <c r="U33" i="21"/>
  <c r="O13" i="21"/>
  <c r="O28" i="21"/>
  <c r="O11" i="21"/>
  <c r="O12" i="21"/>
  <c r="O6" i="21"/>
  <c r="T12" i="21"/>
  <c r="O18" i="21"/>
  <c r="O32" i="21"/>
  <c r="O19" i="21"/>
  <c r="O24" i="21"/>
  <c r="O9" i="21"/>
  <c r="O22" i="21"/>
  <c r="O25" i="21"/>
  <c r="O23" i="21"/>
  <c r="O27" i="21"/>
  <c r="O15" i="21"/>
  <c r="O10" i="21"/>
  <c r="O17" i="21"/>
  <c r="H41" i="14"/>
  <c r="J39" i="14"/>
  <c r="T6" i="21" l="1"/>
  <c r="T29" i="21"/>
  <c r="T10" i="21"/>
  <c r="T16" i="21"/>
  <c r="T9" i="21"/>
  <c r="T19" i="21"/>
  <c r="T15" i="21"/>
  <c r="T7" i="21"/>
  <c r="T17" i="21"/>
  <c r="T30" i="21"/>
  <c r="T8" i="21"/>
  <c r="T22" i="21"/>
  <c r="T11" i="21"/>
  <c r="O33" i="21"/>
  <c r="T23" i="21"/>
  <c r="T32" i="21"/>
  <c r="T26" i="21"/>
  <c r="T5" i="21"/>
  <c r="T13" i="21"/>
  <c r="T25" i="21"/>
  <c r="T18" i="21"/>
  <c r="T21" i="21"/>
  <c r="T14" i="21"/>
  <c r="T28" i="21"/>
  <c r="T27" i="21"/>
  <c r="T24" i="21"/>
  <c r="T20" i="21"/>
  <c r="T31" i="21"/>
  <c r="N39" i="7"/>
  <c r="N38" i="7"/>
  <c r="N37" i="7"/>
  <c r="N36" i="7"/>
  <c r="N35" i="7"/>
  <c r="N34" i="7"/>
  <c r="N33" i="7"/>
  <c r="N32" i="7"/>
  <c r="N31" i="7"/>
  <c r="N30" i="7"/>
  <c r="N29" i="7"/>
  <c r="N28" i="7"/>
  <c r="N27" i="7"/>
  <c r="N26" i="7"/>
  <c r="N25" i="7"/>
  <c r="N24" i="7"/>
  <c r="N23" i="7"/>
  <c r="N22" i="7"/>
  <c r="N21" i="7"/>
  <c r="N20" i="7"/>
  <c r="N19" i="7"/>
  <c r="N18" i="7"/>
  <c r="N17" i="7"/>
  <c r="N16" i="7"/>
  <c r="N15" i="7"/>
  <c r="N14" i="7"/>
  <c r="N13" i="7"/>
  <c r="T33" i="21" l="1"/>
  <c r="L40" i="7"/>
  <c r="N12" i="7"/>
  <c r="N40" i="7" l="1"/>
  <c r="O12" i="7" s="1"/>
  <c r="R12" i="7" s="1"/>
  <c r="D5" i="21" s="1"/>
  <c r="C5" i="21" l="1"/>
  <c r="L41" i="7"/>
  <c r="E5" i="11"/>
  <c r="E5" i="18"/>
  <c r="O34" i="7"/>
  <c r="I41" i="7"/>
  <c r="J41" i="7"/>
  <c r="G41" i="7"/>
  <c r="N41" i="7"/>
  <c r="E41" i="7"/>
  <c r="H3" i="7"/>
  <c r="H41" i="7"/>
  <c r="M41" i="7"/>
  <c r="F41" i="7"/>
  <c r="K41" i="7"/>
  <c r="O32" i="7"/>
  <c r="O17" i="7"/>
  <c r="O13" i="7"/>
  <c r="O39" i="7"/>
  <c r="O22" i="7"/>
  <c r="O29" i="7"/>
  <c r="O21" i="7"/>
  <c r="O28" i="7"/>
  <c r="O33" i="7"/>
  <c r="O18" i="7"/>
  <c r="O19" i="7"/>
  <c r="O31" i="7"/>
  <c r="O37" i="7"/>
  <c r="O24" i="7"/>
  <c r="O27" i="7"/>
  <c r="O23" i="7"/>
  <c r="O15" i="7"/>
  <c r="O36" i="7"/>
  <c r="O25" i="7"/>
  <c r="O30" i="7"/>
  <c r="O16" i="7"/>
  <c r="O14" i="7"/>
  <c r="O26" i="7"/>
  <c r="O38" i="7"/>
  <c r="O35" i="7"/>
  <c r="O20" i="7"/>
  <c r="C22" i="21" l="1"/>
  <c r="R29" i="7"/>
  <c r="D22" i="21" s="1"/>
  <c r="C18" i="21"/>
  <c r="R25" i="7"/>
  <c r="D18" i="21" s="1"/>
  <c r="C27" i="21"/>
  <c r="R34" i="7"/>
  <c r="D27" i="21" s="1"/>
  <c r="C14" i="21"/>
  <c r="R21" i="7"/>
  <c r="D14" i="21" s="1"/>
  <c r="C8" i="21"/>
  <c r="R15" i="7"/>
  <c r="D8" i="21" s="1"/>
  <c r="C16" i="21"/>
  <c r="R23" i="7"/>
  <c r="D16" i="21" s="1"/>
  <c r="S16" i="21" s="1"/>
  <c r="C17" i="21"/>
  <c r="R24" i="7"/>
  <c r="D17" i="21" s="1"/>
  <c r="C20" i="21"/>
  <c r="R27" i="7"/>
  <c r="D20" i="21" s="1"/>
  <c r="C6" i="21"/>
  <c r="R13" i="7"/>
  <c r="D6" i="21" s="1"/>
  <c r="C13" i="21"/>
  <c r="R20" i="7"/>
  <c r="D13" i="21" s="1"/>
  <c r="C10" i="21"/>
  <c r="R17" i="7"/>
  <c r="D10" i="21" s="1"/>
  <c r="C30" i="21"/>
  <c r="R37" i="7"/>
  <c r="D30" i="21" s="1"/>
  <c r="C25" i="21"/>
  <c r="R32" i="7"/>
  <c r="D25" i="21" s="1"/>
  <c r="C31" i="21"/>
  <c r="R38" i="7"/>
  <c r="D31" i="21" s="1"/>
  <c r="C7" i="21"/>
  <c r="R14" i="7"/>
  <c r="D7" i="21" s="1"/>
  <c r="C29" i="21"/>
  <c r="R36" i="7"/>
  <c r="D29" i="21" s="1"/>
  <c r="C15" i="21"/>
  <c r="R22" i="7"/>
  <c r="D15" i="21" s="1"/>
  <c r="C32" i="21"/>
  <c r="R39" i="7"/>
  <c r="D32" i="21" s="1"/>
  <c r="C28" i="21"/>
  <c r="R35" i="7"/>
  <c r="D28" i="21" s="1"/>
  <c r="C24" i="21"/>
  <c r="R31" i="7"/>
  <c r="D24" i="21" s="1"/>
  <c r="C19" i="21"/>
  <c r="R26" i="7"/>
  <c r="D19" i="21" s="1"/>
  <c r="C12" i="21"/>
  <c r="R19" i="7"/>
  <c r="D12" i="21" s="1"/>
  <c r="C11" i="21"/>
  <c r="R18" i="7"/>
  <c r="D11" i="21" s="1"/>
  <c r="C9" i="21"/>
  <c r="R16" i="7"/>
  <c r="D9" i="21" s="1"/>
  <c r="C26" i="21"/>
  <c r="R33" i="7"/>
  <c r="D26" i="21" s="1"/>
  <c r="C23" i="21"/>
  <c r="R30" i="7"/>
  <c r="D23" i="21" s="1"/>
  <c r="C21" i="21"/>
  <c r="R28" i="7"/>
  <c r="D21" i="21" s="1"/>
  <c r="N5" i="21"/>
  <c r="S5" i="21"/>
  <c r="V5" i="21" s="1"/>
  <c r="O40" i="7"/>
  <c r="E26" i="11"/>
  <c r="E26" i="18"/>
  <c r="E14" i="11"/>
  <c r="E14" i="18"/>
  <c r="E13" i="18"/>
  <c r="E13" i="11"/>
  <c r="E23" i="11"/>
  <c r="E23" i="18"/>
  <c r="E20" i="11"/>
  <c r="E20" i="18"/>
  <c r="E9" i="11"/>
  <c r="E9" i="18"/>
  <c r="E8" i="11"/>
  <c r="E8" i="18"/>
  <c r="E21" i="11"/>
  <c r="E21" i="18"/>
  <c r="E18" i="11"/>
  <c r="E18" i="18"/>
  <c r="E29" i="11"/>
  <c r="E29" i="18"/>
  <c r="E16" i="18"/>
  <c r="E16" i="11"/>
  <c r="E10" i="11"/>
  <c r="E10" i="18"/>
  <c r="E27" i="18"/>
  <c r="E27" i="11"/>
  <c r="E28" i="11"/>
  <c r="E28" i="18"/>
  <c r="E30" i="11"/>
  <c r="E30" i="18"/>
  <c r="E25" i="18"/>
  <c r="E25" i="11"/>
  <c r="E31" i="11"/>
  <c r="E31" i="18"/>
  <c r="E24" i="11"/>
  <c r="E24" i="18"/>
  <c r="E19" i="11"/>
  <c r="E19" i="18"/>
  <c r="E12" i="11"/>
  <c r="E12" i="18"/>
  <c r="E22" i="11"/>
  <c r="E22" i="18"/>
  <c r="E15" i="18"/>
  <c r="E15" i="11"/>
  <c r="E32" i="11"/>
  <c r="E32" i="18"/>
  <c r="E6" i="11"/>
  <c r="E6" i="18"/>
  <c r="E17" i="11"/>
  <c r="E17" i="18"/>
  <c r="E7" i="11"/>
  <c r="E7" i="18"/>
  <c r="E11" i="11"/>
  <c r="E11" i="18"/>
  <c r="C33" i="21" l="1"/>
  <c r="R40" i="7"/>
  <c r="S10" i="21"/>
  <c r="N10" i="21"/>
  <c r="S25" i="21"/>
  <c r="N25" i="21"/>
  <c r="N16" i="21"/>
  <c r="S28" i="21"/>
  <c r="V28" i="21" s="1"/>
  <c r="N28" i="21"/>
  <c r="S21" i="21"/>
  <c r="N21" i="21"/>
  <c r="S19" i="21"/>
  <c r="N19" i="21"/>
  <c r="S9" i="21"/>
  <c r="N9" i="21"/>
  <c r="S12" i="21"/>
  <c r="N12" i="21"/>
  <c r="S32" i="21"/>
  <c r="N32" i="21"/>
  <c r="S30" i="21"/>
  <c r="N30" i="21"/>
  <c r="S7" i="21"/>
  <c r="N7" i="21"/>
  <c r="S14" i="21"/>
  <c r="N14" i="21"/>
  <c r="S23" i="21"/>
  <c r="N23" i="21"/>
  <c r="S8" i="21"/>
  <c r="N8" i="21"/>
  <c r="S15" i="21"/>
  <c r="N15" i="21"/>
  <c r="S17" i="21"/>
  <c r="N17" i="21"/>
  <c r="S31" i="21"/>
  <c r="N31" i="21"/>
  <c r="S20" i="21"/>
  <c r="N20" i="21"/>
  <c r="S6" i="21"/>
  <c r="D33" i="21"/>
  <c r="N33" i="21" s="1"/>
  <c r="N6" i="21"/>
  <c r="S11" i="21"/>
  <c r="N11" i="21"/>
  <c r="M11" i="21" s="1"/>
  <c r="S13" i="21"/>
  <c r="N13" i="21"/>
  <c r="M13" i="21" s="1"/>
  <c r="S24" i="21"/>
  <c r="N24" i="21"/>
  <c r="M24" i="21" s="1"/>
  <c r="S29" i="21"/>
  <c r="N29" i="21"/>
  <c r="M29" i="21" s="1"/>
  <c r="S22" i="21"/>
  <c r="N22" i="21"/>
  <c r="S27" i="21"/>
  <c r="N27" i="21"/>
  <c r="S18" i="21"/>
  <c r="N18" i="21"/>
  <c r="M18" i="21" s="1"/>
  <c r="S26" i="21"/>
  <c r="N26" i="21"/>
  <c r="M26" i="21" s="1"/>
  <c r="E33" i="11"/>
  <c r="F40" i="8"/>
  <c r="G40" i="8"/>
  <c r="E33" i="18"/>
  <c r="M28" i="8"/>
  <c r="M31" i="8"/>
  <c r="H40" i="8"/>
  <c r="M26" i="8"/>
  <c r="M24" i="8"/>
  <c r="M21" i="8"/>
  <c r="M20" i="8"/>
  <c r="M13" i="8"/>
  <c r="M35" i="8"/>
  <c r="M30" i="8"/>
  <c r="L40" i="8"/>
  <c r="M33" i="8"/>
  <c r="M19" i="8"/>
  <c r="K40" i="8"/>
  <c r="M27" i="8"/>
  <c r="M23" i="8"/>
  <c r="M15" i="8"/>
  <c r="M29" i="8"/>
  <c r="M18" i="8"/>
  <c r="M12" i="8"/>
  <c r="D40" i="8"/>
  <c r="M39" i="8"/>
  <c r="M38" i="8"/>
  <c r="M32" i="8"/>
  <c r="M34" i="8"/>
  <c r="M17" i="8"/>
  <c r="M16" i="8"/>
  <c r="E40" i="8"/>
  <c r="M37" i="8"/>
  <c r="M14" i="8"/>
  <c r="M25" i="8"/>
  <c r="M36" i="8"/>
  <c r="J40" i="8"/>
  <c r="M22" i="8"/>
  <c r="I40" i="8"/>
  <c r="M31" i="21" l="1"/>
  <c r="M17" i="21"/>
  <c r="M15" i="21"/>
  <c r="M8" i="21"/>
  <c r="M7" i="21"/>
  <c r="M30" i="21"/>
  <c r="M32" i="21"/>
  <c r="M21" i="21"/>
  <c r="M28" i="21"/>
  <c r="M16" i="21"/>
  <c r="M27" i="21"/>
  <c r="M25" i="21"/>
  <c r="M12" i="21"/>
  <c r="M6" i="21"/>
  <c r="M20" i="21"/>
  <c r="M14" i="21"/>
  <c r="M19" i="21"/>
  <c r="V19" i="21"/>
  <c r="V7" i="21"/>
  <c r="V14" i="21"/>
  <c r="V16" i="21"/>
  <c r="V22" i="21"/>
  <c r="V20" i="21"/>
  <c r="V31" i="21"/>
  <c r="V24" i="21"/>
  <c r="V13" i="21"/>
  <c r="V29" i="21"/>
  <c r="V21" i="21"/>
  <c r="V26" i="21"/>
  <c r="V32" i="21"/>
  <c r="V8" i="21"/>
  <c r="V12" i="21"/>
  <c r="V25" i="21"/>
  <c r="V17" i="21"/>
  <c r="V11" i="21"/>
  <c r="M10" i="21"/>
  <c r="M5" i="21"/>
  <c r="M23" i="21"/>
  <c r="M9" i="21"/>
  <c r="V30" i="21"/>
  <c r="V15" i="21"/>
  <c r="V18" i="21"/>
  <c r="V27" i="21"/>
  <c r="M22" i="21"/>
  <c r="S33" i="21"/>
  <c r="R13" i="21" s="1"/>
  <c r="V6" i="21"/>
  <c r="V23" i="21"/>
  <c r="V9" i="21"/>
  <c r="V10" i="21"/>
  <c r="M40" i="8"/>
  <c r="R23" i="21" l="1"/>
  <c r="R6" i="21"/>
  <c r="R12" i="21"/>
  <c r="R8" i="21"/>
  <c r="R30" i="21"/>
  <c r="R26" i="21"/>
  <c r="R22" i="21"/>
  <c r="R27" i="21"/>
  <c r="R21" i="21"/>
  <c r="R16" i="21"/>
  <c r="R20" i="21"/>
  <c r="R10" i="21"/>
  <c r="R18" i="21"/>
  <c r="R17" i="21"/>
  <c r="R29" i="21"/>
  <c r="R14" i="21"/>
  <c r="R9" i="21"/>
  <c r="R15" i="21"/>
  <c r="R25" i="21"/>
  <c r="R11" i="21"/>
  <c r="V33" i="21"/>
  <c r="W10" i="21" s="1"/>
  <c r="R28" i="21"/>
  <c r="R5" i="21"/>
  <c r="M33" i="21"/>
  <c r="R24" i="21"/>
  <c r="R7" i="21"/>
  <c r="R32" i="21"/>
  <c r="R31" i="21"/>
  <c r="R19" i="21"/>
  <c r="N30" i="8"/>
  <c r="N26" i="8"/>
  <c r="N34" i="8"/>
  <c r="N12" i="8"/>
  <c r="N16" i="8"/>
  <c r="M41" i="8"/>
  <c r="G41" i="8"/>
  <c r="F41" i="8"/>
  <c r="N23" i="8"/>
  <c r="N19" i="8"/>
  <c r="N37" i="8"/>
  <c r="N36" i="8"/>
  <c r="D41" i="8"/>
  <c r="N25" i="8"/>
  <c r="N24" i="8"/>
  <c r="N17" i="8"/>
  <c r="N18" i="8"/>
  <c r="H41" i="8"/>
  <c r="N13" i="8"/>
  <c r="N14" i="8"/>
  <c r="N28" i="8"/>
  <c r="N22" i="8"/>
  <c r="N38" i="8"/>
  <c r="J41" i="8"/>
  <c r="L41" i="8"/>
  <c r="N20" i="8"/>
  <c r="N21" i="8"/>
  <c r="N29" i="8"/>
  <c r="N27" i="8"/>
  <c r="N39" i="8"/>
  <c r="N15" i="8"/>
  <c r="K41" i="8"/>
  <c r="N35" i="8"/>
  <c r="N31" i="8"/>
  <c r="E41" i="8"/>
  <c r="N33" i="8"/>
  <c r="I41" i="8"/>
  <c r="N32" i="8"/>
  <c r="W17" i="21" l="1"/>
  <c r="R33" i="21"/>
  <c r="W19" i="21"/>
  <c r="W26" i="21"/>
  <c r="W30" i="21"/>
  <c r="W31" i="21"/>
  <c r="W9" i="21"/>
  <c r="W23" i="21"/>
  <c r="W14" i="21"/>
  <c r="W13" i="21"/>
  <c r="W25" i="21"/>
  <c r="W12" i="21"/>
  <c r="W7" i="21"/>
  <c r="W15" i="21"/>
  <c r="W18" i="21"/>
  <c r="W21" i="21"/>
  <c r="W8" i="21"/>
  <c r="W32" i="21"/>
  <c r="W5" i="21"/>
  <c r="W28" i="21"/>
  <c r="W11" i="21"/>
  <c r="W27" i="21"/>
  <c r="W24" i="21"/>
  <c r="W16" i="21"/>
  <c r="W20" i="21"/>
  <c r="W29" i="21"/>
  <c r="W6" i="21"/>
  <c r="W22" i="21"/>
  <c r="N40" i="8"/>
  <c r="W33" i="21" l="1"/>
</calcChain>
</file>

<file path=xl/sharedStrings.xml><?xml version="1.0" encoding="utf-8"?>
<sst xmlns="http://schemas.openxmlformats.org/spreadsheetml/2006/main" count="765" uniqueCount="269">
  <si>
    <t>Incentive Fund</t>
  </si>
  <si>
    <t>Funding Amount</t>
  </si>
  <si>
    <t>2+2 Student Success Incentive Fund</t>
  </si>
  <si>
    <t>Work Florida Student Success Incentive Fund</t>
  </si>
  <si>
    <t>Pay for Key Student Achievements or Outcomes</t>
  </si>
  <si>
    <t>Measure 1 - Critical Year-One Course Completions</t>
  </si>
  <si>
    <t>Weighted Points</t>
  </si>
  <si>
    <t>a-Number of high school students passing ENC 1101 (dual enrollment)</t>
  </si>
  <si>
    <t>b-Number of FTIC AA Degree students passing ENC 1101 (standard enrollee)</t>
  </si>
  <si>
    <t>c-Number of high school students passing a Gateway Math Course (dual enrollment)</t>
  </si>
  <si>
    <t>d-Number of FTIC AA Degree students passing a Gateway Math Course (standard enrollee)</t>
  </si>
  <si>
    <t>Measure 2 - First-Year to Second-Year Persistence</t>
  </si>
  <si>
    <t>a-Number of Fall FTIC AA Degree students (Year 1) found retained in Year 2 (Fall, Spring, OR Summer semester)</t>
  </si>
  <si>
    <t>b-Number of students retained in Measure #2a who completed at least 24 credits (C or better)</t>
  </si>
  <si>
    <t xml:space="preserve">Measure 3 - On-Time Graduation </t>
  </si>
  <si>
    <t>a-Number of AA Degree graduates who completed within 150% of Calendar Time</t>
  </si>
  <si>
    <t>OR</t>
  </si>
  <si>
    <t>b-Number of AA Degree graduates who completed within 200% of Calendar Time</t>
  </si>
  <si>
    <t xml:space="preserve">Measure 4  - Transfer to Bachelor Degree Program  </t>
  </si>
  <si>
    <t>a-Number of AA Degree graduates found enrolled in a Bachelor's Degree program within one year of completing their AA degrees</t>
  </si>
  <si>
    <t>College Work Florida Incentive Fund</t>
  </si>
  <si>
    <t xml:space="preserve">Measure 1 - On-time Completion </t>
  </si>
  <si>
    <t>a-Number of Workforce Education* graduates who completed within 150% of calendar time</t>
  </si>
  <si>
    <t>d-Number of Workforce Education* graduates who completed within 200% of calendar time</t>
  </si>
  <si>
    <t>Measure 2 - Job Placement</t>
  </si>
  <si>
    <r>
      <t>a-</t>
    </r>
    <r>
      <rPr>
        <b/>
        <sz val="14"/>
        <color theme="1"/>
        <rFont val="Calibri"/>
        <family val="2"/>
        <scheme val="minor"/>
      </rPr>
      <t>High Skill/High Wage Earnings</t>
    </r>
    <r>
      <rPr>
        <sz val="14"/>
        <color theme="1"/>
        <rFont val="Calibri"/>
        <family val="2"/>
        <scheme val="minor"/>
      </rPr>
      <t xml:space="preserve"> - Number of Workforce Education graduates* found continuing their education </t>
    </r>
    <r>
      <rPr>
        <b/>
        <sz val="14"/>
        <color theme="1"/>
        <rFont val="Calibri"/>
        <family val="2"/>
        <scheme val="minor"/>
      </rPr>
      <t xml:space="preserve">OR </t>
    </r>
    <r>
      <rPr>
        <sz val="14"/>
        <color theme="1"/>
        <rFont val="Calibri"/>
        <family val="2"/>
        <scheme val="minor"/>
      </rPr>
      <t>employed within one year of graduation with wages equal to or greater than the High Skill/High Wage entry level threshold for the corresponding Workforce Development Region</t>
    </r>
  </si>
  <si>
    <r>
      <t xml:space="preserve">b- </t>
    </r>
    <r>
      <rPr>
        <b/>
        <sz val="14"/>
        <color theme="1"/>
        <rFont val="Calibri"/>
        <family val="2"/>
        <scheme val="minor"/>
      </rPr>
      <t>High Demand Occupations</t>
    </r>
    <r>
      <rPr>
        <sz val="14"/>
        <color theme="1"/>
        <rFont val="Calibri"/>
        <family val="2"/>
        <scheme val="minor"/>
      </rPr>
      <t xml:space="preserve"> - Number of Workforce Education graduates* </t>
    </r>
    <r>
      <rPr>
        <b/>
        <sz val="14"/>
        <color theme="1"/>
        <rFont val="Calibri"/>
        <family val="2"/>
        <scheme val="minor"/>
      </rPr>
      <t>NOT</t>
    </r>
    <r>
      <rPr>
        <sz val="14"/>
        <color theme="1"/>
        <rFont val="Calibri"/>
        <family val="2"/>
        <scheme val="minor"/>
      </rPr>
      <t xml:space="preserve"> found in Measure #2a who completed programs linked to occupations on the Statewide or Regional Demand Occupations Lists </t>
    </r>
    <r>
      <rPr>
        <b/>
        <sz val="14"/>
        <color theme="1"/>
        <rFont val="Calibri"/>
        <family val="2"/>
        <scheme val="minor"/>
      </rPr>
      <t>AND</t>
    </r>
    <r>
      <rPr>
        <sz val="14"/>
        <color theme="1"/>
        <rFont val="Calibri"/>
        <family val="2"/>
        <scheme val="minor"/>
      </rPr>
      <t xml:space="preserve"> were found employed (any wage level) within one year of graduation</t>
    </r>
  </si>
  <si>
    <t>*Workforce Education Graduates include the following credentials:</t>
  </si>
  <si>
    <t>Post-Secondary Adult Vocational Certificate (PSAV)/Career and Technical Certificate (CTC); Post-Secondary Vocational Certificates (PSVC)/College Credit Certificates (CCC); Applied Technical Diploma (ATD); Advanced Technical Certificate (ATC); Associate of Science (AS); Associate of Applied Science (AAS); Bachelor of Science (BS); and Bachelor of Applied Science (BAS) degree.</t>
  </si>
  <si>
    <t>CE</t>
  </si>
  <si>
    <t>Totals Compared</t>
  </si>
  <si>
    <t>15% Percent / 85% Number</t>
  </si>
  <si>
    <t>2+2 Incentive</t>
  </si>
  <si>
    <t>Work Florida Incentive</t>
  </si>
  <si>
    <t>Combined 2+2 and Work Fla Incentive</t>
  </si>
  <si>
    <t>Total Distributed</t>
  </si>
  <si>
    <t>Percent Success</t>
  </si>
  <si>
    <t>Number of Successes</t>
  </si>
  <si>
    <t>15/85 (%/# Success Rates)</t>
  </si>
  <si>
    <t>College Number</t>
  </si>
  <si>
    <t>College Name</t>
  </si>
  <si>
    <t>Percent
Distribution</t>
  </si>
  <si>
    <t>Dollar
Distribution</t>
  </si>
  <si>
    <t>TOTAL</t>
  </si>
  <si>
    <t>TOTAL
%</t>
  </si>
  <si>
    <t>2018-19
Total
Enrollment</t>
  </si>
  <si>
    <t>2019-20
PF Model
Distribution</t>
  </si>
  <si>
    <t>2017-18
Total
Enrollment</t>
  </si>
  <si>
    <t>2018-19
PF Model
Distribution</t>
  </si>
  <si>
    <t>EASTERN FLORIDA STATE COLLEGE</t>
  </si>
  <si>
    <t>BROWARD COLLEGE</t>
  </si>
  <si>
    <t>COLLEGE OF CENTRAL FLORIDA</t>
  </si>
  <si>
    <t>CHIPOLA COLLEGE</t>
  </si>
  <si>
    <t>DAYTONA STATE COLLEGE</t>
  </si>
  <si>
    <t>FLORIDA SOUTHWESTERN STATE COLLEGE</t>
  </si>
  <si>
    <t>FLORIDA STATE COLLEGE AT JACKSONVILLE</t>
  </si>
  <si>
    <t>FLORIDA KEYS COMMUNITY COLLEGE</t>
  </si>
  <si>
    <t>GULF COAST STATE COLLEGE</t>
  </si>
  <si>
    <t>HILLSBOROUGH COMMUNITY COLLEGE</t>
  </si>
  <si>
    <t>INDIAN RIVER STATE COLLEGE</t>
  </si>
  <si>
    <t>FLORIDA GATEWAY COLLEGE</t>
  </si>
  <si>
    <t>LAKE-SUMTER STATE COLLEGE</t>
  </si>
  <si>
    <t>STATE COLLEGE OF FLORIDA, MANATEE-SARASOTA</t>
  </si>
  <si>
    <t>MIAMI DADE COLLEGE</t>
  </si>
  <si>
    <t>NORTH FLORIDA COMMUNITY COLLEGE</t>
  </si>
  <si>
    <t>NORTHWEST FLORIDA STATE COLLEGE</t>
  </si>
  <si>
    <t>PALM BEACH STATE COLLEGE</t>
  </si>
  <si>
    <t>PASCO-HERNANDO STATE COLLEGE</t>
  </si>
  <si>
    <t>PENSACOLA STATE COLLEGE</t>
  </si>
  <si>
    <t>POLK STATE COLLEGE</t>
  </si>
  <si>
    <t>ST. JOHNS RIVER STATE COLLEGE</t>
  </si>
  <si>
    <t>ST.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</si>
  <si>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</si>
  <si>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</si>
  <si>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</si>
  <si>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</si>
  <si>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</si>
  <si>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Total</t>
  </si>
  <si>
    <t>2019-20</t>
  </si>
  <si>
    <t xml:space="preserve">2+2 </t>
  </si>
  <si>
    <t>Work Florida</t>
  </si>
  <si>
    <t>Eastern Florida State College</t>
  </si>
  <si>
    <t>Broward College</t>
  </si>
  <si>
    <t>College of Central Florida</t>
  </si>
  <si>
    <t>Chipola College</t>
  </si>
  <si>
    <t>Daytona State College</t>
  </si>
  <si>
    <t>Florida SouthWestern State College</t>
  </si>
  <si>
    <t>Florida State College at Jacksonville</t>
  </si>
  <si>
    <t>Florida Keys Community College</t>
  </si>
  <si>
    <t>Gulf Coast State College</t>
  </si>
  <si>
    <t>Hillsborough Community College</t>
  </si>
  <si>
    <t>Indian River State College</t>
  </si>
  <si>
    <t>Florida Gateway College</t>
  </si>
  <si>
    <t>Lake-Sumter State College</t>
  </si>
  <si>
    <t>State College of Florida, Manatee-Sarasota</t>
  </si>
  <si>
    <t>Miami Dade College</t>
  </si>
  <si>
    <t>North Florida Community College</t>
  </si>
  <si>
    <t>Northwest Florida State College</t>
  </si>
  <si>
    <t>Palm Beach State College</t>
  </si>
  <si>
    <t>Pasco-Hernando State College</t>
  </si>
  <si>
    <t>Pensacola State College</t>
  </si>
  <si>
    <t>Polk State College</t>
  </si>
  <si>
    <t>Saint Johns River State College</t>
  </si>
  <si>
    <t>Saint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</si>
  <si>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</si>
  <si>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</si>
  <si>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</si>
  <si>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</si>
  <si>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</si>
  <si>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FLORIDA COLLEGE SYSTEM - 2+2 STUDENT SUCCESS INCENTIVE FUND - DATA</t>
  </si>
  <si>
    <t>2018-19</t>
  </si>
  <si>
    <t>All Gateway Courses</t>
  </si>
  <si>
    <t>2018-19 ENC 1101</t>
  </si>
  <si>
    <t>MAC 1105</t>
  </si>
  <si>
    <t>MGF X106</t>
  </si>
  <si>
    <t>MGF X107</t>
  </si>
  <si>
    <t>STA 2023</t>
  </si>
  <si>
    <t>2018-19 Math Gateway Courses</t>
  </si>
  <si>
    <t>2018-19 Retained (Not Including DE)</t>
  </si>
  <si>
    <t>2018-19 Retained (Including DE)</t>
  </si>
  <si>
    <t>2018-19 Transfers</t>
  </si>
  <si>
    <t>Total Number of FTIC AA Degree Students Passing a Gateway Course (Unduplicated Dual Enrolled)</t>
  </si>
  <si>
    <t>Total Number of FTIC AA Degree Students Passing a Gateway Course (Unduplicated Standard Enrollee)</t>
  </si>
  <si>
    <t>Total Number of Dual Enrolled Students Taking (Unduplicated Dual Enrolled)</t>
  </si>
  <si>
    <t>Number of High School Students Students Passing 
(Dual Enrolled)</t>
  </si>
  <si>
    <t>% HS Student Pass Dual Enroll</t>
  </si>
  <si>
    <t>Number of FTIC AA Degree Students Taking (Standard Enrollee)</t>
  </si>
  <si>
    <t>Number of FTIC AA Degree Students Passing 
(Standard Enrollee)</t>
  </si>
  <si>
    <t>% HS Student Pass Standard</t>
  </si>
  <si>
    <t>Number of FTIC AA Degree Students  Passing
(Dual Enrolled)</t>
  </si>
  <si>
    <t>Number of FTIC AA Degree Students Passing 
(Dual Enrolled)</t>
  </si>
  <si>
    <t>Number of FTIC AA Degree Students Passing
(Standard Enrollee)</t>
  </si>
  <si>
    <t>Number of FTIC AA Degree Students Passing
(Dual Enrolled)</t>
  </si>
  <si>
    <t>Total Number of Dual Enrolled Students Taking (Unduplicated Standard Enrollee)</t>
  </si>
  <si>
    <t>Number of High School Students Passing
(Unduplicated Dual Enrolled)</t>
  </si>
  <si>
    <t>FTIC AA Degree Students Taking (Unduplicated Standard Enrollee)</t>
  </si>
  <si>
    <t>Number of FTIC AA Degree Students Passing 
(Unduplicated Standard Enrollee)</t>
  </si>
  <si>
    <t>Total Number of Fall FTIC AA Students</t>
  </si>
  <si>
    <t>Total Number of Fall FTIC AA  Students (Year 1) Retained in Year 2 (Fall, Spring, or Summer semseter)</t>
  </si>
  <si>
    <t>% HS Fall FTIC AA Students Retained in Yr 2 O/(U) 2016-17</t>
  </si>
  <si>
    <t xml:space="preserve">Of those student who were retained how many completed 24 credits (C or better) </t>
  </si>
  <si>
    <t>% HS Fall FTIC AA Students Retained in YR 2 Completed 24 Credits O/(U) 2016-17</t>
  </si>
  <si>
    <t xml:space="preserve">Of those student who were retained how many completed 24 credits (D or better) </t>
  </si>
  <si>
    <t>Total Number of Fall FTIC AA  Students (Year 1) Retained in Year 2 (Fall, Spring, or Summer semester)</t>
  </si>
  <si>
    <t>Total AA Graduates</t>
  </si>
  <si>
    <t>Number of AA Graduates completing within 150% of Calendar Time</t>
  </si>
  <si>
    <t>% of Total AA Graduates Completing w/in 150% of Calendar Time</t>
  </si>
  <si>
    <t>Number of AA Graduates completing within 200% of calendar time, but excluding those who completed within 150% of time</t>
  </si>
  <si>
    <t>% of Total AA Graduates Completing w/in 200% of Calendar Time
(excl 150% grads)</t>
  </si>
  <si>
    <t>Number of AA Graduates completing within 200% of Calendar Time</t>
  </si>
  <si>
    <t>% of Total AA Graduates Completing w/in 200% of Calendar Time</t>
  </si>
  <si>
    <t>2017-18
AA Graduates</t>
  </si>
  <si>
    <t>Number of AA  graduates who transferred to a FCS Bachelors program within 1 year of completing  their AA degree</t>
  </si>
  <si>
    <t>% Transferred w/in 1 Yr to FCS Bachelor Program</t>
  </si>
  <si>
    <t>Number of AA  graduates who transferred to a SUS Bachelors program within 1 year of completing  their AA degree</t>
  </si>
  <si>
    <t>% Transferred w/in 1 Yr to SUS Bachelor Program</t>
  </si>
  <si>
    <t>Number of AA  graduates who transferred to an ICUF and CIE Bachelors program within 1 year of completing  their AA degree</t>
  </si>
  <si>
    <t>% Transferred w/in 1 Yr to ICUF/CIE Bachelor Program</t>
  </si>
  <si>
    <t>Total Unduplicated Transfers</t>
  </si>
  <si>
    <t>% Total Unduplicated Transfers</t>
  </si>
  <si>
    <t>STATE</t>
  </si>
  <si>
    <t>THE COLLEGE OF THE FLORIDA KEYS</t>
  </si>
  <si>
    <t>Source: Florida Department of Education</t>
  </si>
  <si>
    <t>FLORIDA COLLEGE SYSTEM - 2+2 STUDENT SUCCESS INCENTIVE FUND</t>
  </si>
  <si>
    <t>Total Incentive Funds</t>
  </si>
  <si>
    <t>Point Value</t>
  </si>
  <si>
    <t>Measure 1</t>
  </si>
  <si>
    <t xml:space="preserve">Measure 2 </t>
  </si>
  <si>
    <t>Measure 3</t>
  </si>
  <si>
    <t>Measure 4</t>
  </si>
  <si>
    <t>ENC 1101 - DE</t>
  </si>
  <si>
    <t>ENC 1101 - Standard</t>
  </si>
  <si>
    <t>Math - DE</t>
  </si>
  <si>
    <t>Math Standard</t>
  </si>
  <si>
    <t>Retained</t>
  </si>
  <si>
    <t>Retained with 24 Credits</t>
  </si>
  <si>
    <t>150% Completion</t>
  </si>
  <si>
    <t>200% Completion</t>
  </si>
  <si>
    <t>AA Degree Transfer</t>
  </si>
  <si>
    <t>Weights</t>
  </si>
  <si>
    <t>Measure 1 - Critical Course Completions</t>
  </si>
  <si>
    <t>Measure 2 - Retention</t>
  </si>
  <si>
    <t>Measure 3 - On-Time Degree Completion</t>
  </si>
  <si>
    <t>Measure 4 - AA Transfers</t>
  </si>
  <si>
    <t>2018-19 Retained</t>
  </si>
  <si>
    <t>2018-19 Graduates</t>
  </si>
  <si>
    <t>Number of High School Students Passing 
(Dual Enrolled)</t>
  </si>
  <si>
    <t>Number of High School Students Passing
(Dual Enrolled)</t>
  </si>
  <si>
    <t xml:space="preserve"> Number of students retained who completed at least 24 credits (C or better) </t>
  </si>
  <si>
    <t>Number of AA Degree Graduates completing within 150% of Calendar Time</t>
  </si>
  <si>
    <t xml:space="preserve">Number of AA graduates who transferred to a Bachelors program within 1 year of completing  their AA degrees </t>
  </si>
  <si>
    <t xml:space="preserve">Total Points </t>
  </si>
  <si>
    <t>Percentage</t>
  </si>
  <si>
    <t>2018-19
ENROLLMENT</t>
  </si>
  <si>
    <t>FB's 
Distribution</t>
  </si>
  <si>
    <t>System Total</t>
  </si>
  <si>
    <t>Measures Share of Total Points</t>
  </si>
  <si>
    <t xml:space="preserve">Number of AA  graduates who transferred to a Bachelors program within 1 year of completing  their AA degrees </t>
  </si>
  <si>
    <t>Total Allocation</t>
  </si>
  <si>
    <t>Percent</t>
  </si>
  <si>
    <t>WORK FLORIDA INCENTIVE FUND DATA</t>
  </si>
  <si>
    <t xml:space="preserve">Total Workforce Education Graduates (With the Following Credentials: PSAV/CTC, PSVC/CCC, ATD, ATC, AS, AAS, BS, BAS) </t>
  </si>
  <si>
    <t>Number of Workforce Education Graduates (With the Following Credentials: PSAV/CTC, PSVC/CCC, ATD, ATC, AS, AAS, BS, BAS) completing within 150% of calendar time</t>
  </si>
  <si>
    <t>% of Workforce Graduates Completing w/in 150% of Calendar Time
Col 14/Col 13</t>
  </si>
  <si>
    <t>Number of Workforce Education Graduates completing within 200% of calendar time, but excluding those who completed within 150% of time</t>
  </si>
  <si>
    <t>% of Workforce Graduates Completing w/in 200% of Calendar Time
Col 15/Col 13</t>
  </si>
  <si>
    <t>Number of Workforce Education Graduates (With the Following Credentials: PSAV/CTC, PSVC/CCC, ATD, ATC, AS, AAS, BS, BAS) completing within 200% of calendar time</t>
  </si>
  <si>
    <t>Total 2017-18 Workforce Education Graduates* Reported</t>
  </si>
  <si>
    <t>Total 2017-18 Workforce Education Graduates Reported with Valid SSN
(needed to match for employment and continuing education)</t>
  </si>
  <si>
    <t>Total 2017-18 Workforce Education Graduates Found Continuing Education (ONLY) in any of the following Terms: Fall 2018 or Spring 2019</t>
  </si>
  <si>
    <t>Total Workforce Education Graduates Found Employed in any of the following Quarters after they graduated:  3 or 4 of 2018, OR 1 or 2 of 2019.</t>
  </si>
  <si>
    <t>% of Workforce Graduates Continuing ONLY Fall/Spring
Col 9 / Col 8</t>
  </si>
  <si>
    <t>Total Workforce Education Graduates Found Employed in Column 10 Whose Highest Qtrly Wages were at least equal to the 2018-19 High Skill/High Wage entry level wage for the College's corresponding Workforce Development Board region or service area (Regional Demand Occupations List)</t>
  </si>
  <si>
    <t>% of Workforce Graduates Employed Whose High Qtr Wages at Least = to HSHW Entry
Col 11 / Col 8</t>
  </si>
  <si>
    <t>Total Workforce Graduates Found Employed in Column 10 with a 2017-18 SOC Code found in the Statewide or  Regional Demand Occupations List (student was not counted in Column 9 or 11)</t>
  </si>
  <si>
    <t>% of Workforce Graduates w/ SOC in Statewide/Regional Demand Occupation List
Col 12 / Col 8</t>
  </si>
  <si>
    <t xml:space="preserve">Total Workforce Education Graduates (With the Following Credentials: PSAV/CTC, PSVC/CCC, ATD, ATC, AS, AAS) </t>
  </si>
  <si>
    <t>Number of Workforce Education Graduates (With the Following Credentials: PSAV/CTC, PSVC/CCC, ATD, ATC, AS, AAS) completing within 150% of calendar time</t>
  </si>
  <si>
    <t>Number of Workforce Education Graduates  completing within 200% of calendar time, but excluding those who completed within 150% of time</t>
  </si>
  <si>
    <t>Number of Workforce Education Graduates (With the Following Credentials: PSAV/CTC, PSVC/CCC, ATD, ATC, AS, AAS) completing within 200% of calendar time</t>
  </si>
  <si>
    <t>Total Workforce Graduates Found Employed in any of the following Quarters after they graduated:  3 or 4 of 2018, OR 1 or 2 of 2019.</t>
  </si>
  <si>
    <t>Total Workforce Graduates Found Employed in Column 11 Whose Highest Qtrly Wages were at least equal to the 2018-19 High Skill/High Wage Entry Wage level for the College's corresponding Workforce Development Board region or service area (Regional Demand Occupations List)</t>
  </si>
  <si>
    <t>Total Workforce Graduates Found Employed in Column 11 with a 2017-18 SOC Code found in the Statewide or  Regional Demand Occupations List</t>
  </si>
  <si>
    <t>Total Workforce Education Graduates (With the Following Credentials: BS, BAS)</t>
  </si>
  <si>
    <t>Number of Workforce Education Graduates (With the Following Credentials: BS, BAS) completing within 150% of calendar time</t>
  </si>
  <si>
    <t>Number of Workforce Education Graduates (With the Following Credentials: BS, BAS) completing within 200% of calendar time</t>
  </si>
  <si>
    <t>-1-</t>
  </si>
  <si>
    <t>-2-</t>
  </si>
  <si>
    <t>-3-</t>
  </si>
  <si>
    <t>-4-</t>
  </si>
  <si>
    <t>-5-</t>
  </si>
  <si>
    <t>-6-</t>
  </si>
  <si>
    <t>-7-</t>
  </si>
  <si>
    <t>-8-</t>
  </si>
  <si>
    <t>-9-</t>
  </si>
  <si>
    <t>-10-</t>
  </si>
  <si>
    <t>-11-</t>
  </si>
  <si>
    <t>-12-</t>
  </si>
  <si>
    <r>
      <t xml:space="preserve">*Workforce Education Graduates include the following credentials: </t>
    </r>
    <r>
      <rPr>
        <sz val="10"/>
        <color theme="1"/>
        <rFont val="Calibri"/>
        <family val="2"/>
        <scheme val="minor"/>
      </rPr>
      <t>Post-Secondary Adult Vocational Certificate (PSAV)/Career and Technical Certificate (CTC); Post-Secondary Vocational Certificates (PSVC)/College Credit Certificates (CCC); Applied Technical Diploma (ATD); Advanced Technical Certificate (ATC); Associate of Science (AS); Associate of Applied Science (AAS); Bachelor of Science (BS); and Bachelor of Applied Science (BAS) degree.</t>
    </r>
  </si>
  <si>
    <t>FLORIDA COLLEGE SYSTEM - WORK FLORIDA INCENTIVE FUND</t>
  </si>
  <si>
    <t xml:space="preserve">Measure 1 </t>
  </si>
  <si>
    <t>Measure 2</t>
  </si>
  <si>
    <t>Continuing Ed Only</t>
  </si>
  <si>
    <t xml:space="preserve"> High Skill/High Wage Employment</t>
  </si>
  <si>
    <t>In-Demand Job Placement</t>
  </si>
  <si>
    <t>Measure 1- On-Time Degree Completion</t>
  </si>
  <si>
    <t>Measure 2 - Placement Outcomes (outcomes data points are mutually exclusive)</t>
  </si>
  <si>
    <t>2017-18 Graduate Outcomes</t>
  </si>
  <si>
    <t xml:space="preserve"> Workforce Education Graduates* completing within 150% of Calendar Time</t>
  </si>
  <si>
    <t>Workforce Education Graduates* completing within 200% of calendar time, but excluding those who completed within 150% of time</t>
  </si>
  <si>
    <t>2017-18 Workforce Education Graduates* found Continuing Education (ONLY) in Fall 2018 or Spring 2019</t>
  </si>
  <si>
    <t>Workforce Education Graduates* found employed with Qtrly Wages equal to or greater than the High Skill/High Wage entry level wage  for the College's corresponding Workforce Development Board region or service area</t>
  </si>
  <si>
    <t>Workforce Education graduates*  who completed programs linked to occupations on the Statewide or Regional Demand Occupations Lists AND were found employed within one year of graduation</t>
  </si>
  <si>
    <r>
      <t xml:space="preserve">*Workforce Education Graduates include the following credentials: </t>
    </r>
    <r>
      <rPr>
        <sz val="11"/>
        <color theme="1"/>
        <rFont val="Calibri"/>
        <family val="2"/>
        <scheme val="minor"/>
      </rPr>
      <t>Post-Secondary Adult Vocational Certificate (PSAV)/Career and Technical Certificate (CTC); Post-Secondary Vocational Certificates (PSVC)/College Credit Certificates (CCC); Applied Technical Diploma (ATD); Advanced Technical Certificate (ATC); Associate of Science (AS); Associate of Applied Science (AAS); Bachelor of Science (BS); and Bachelor of Applied Science (BAS) degree.</t>
    </r>
  </si>
  <si>
    <t xml:space="preserve"> Workforce Edcuation Graduates* completing within 150% of of Calendar Time</t>
  </si>
  <si>
    <t>Workforce Education graduates* who completed programs linked to occupations on the Statewide or Regional Demand Occupations Lists AND were found employed within one year of graduation</t>
  </si>
  <si>
    <t>Allocation</t>
  </si>
  <si>
    <t>Reference Comparisons of Incentive Fund Percentages to Student FTE</t>
  </si>
  <si>
    <t>Institution Name</t>
  </si>
  <si>
    <t>Percent of 2+2 Student Success Incentive Fund</t>
  </si>
  <si>
    <t>Percent of Base State Funds</t>
  </si>
  <si>
    <t>Work Florida Incentive Fund</t>
  </si>
  <si>
    <t>Percent of 3 Year Average FTE</t>
  </si>
  <si>
    <t xml:space="preserve"> </t>
  </si>
  <si>
    <t>Florida Southwestern State College</t>
  </si>
  <si>
    <t>St. Johns River State College</t>
  </si>
  <si>
    <t>St. Petersburg College</t>
  </si>
  <si>
    <t>*Not Updated for 20-21</t>
  </si>
  <si>
    <t>CAPE Certificates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</si>
</sst>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"/>
    <numFmt numFmtId="165" formatCode="#,##0.0"/>
    <numFmt numFmtId="166" formatCode="0.000"/>
    <numFmt numFmtId="167" formatCode="_(&quot;$&quot;* #,##0.0_);_(&quot;$&quot;* \(#,##0.0\);_(&quot;$&quot;* &quot;-&quot;??_);_(@_)"/>
    <numFmt numFmtId="168" formatCode="_(&quot;$&quot;* #,##0_);_(&quot;$&quot;* \(#,##0\);_(&quot;$&quot;* &quot;-&quot;??_);_(@_)"/>
    <numFmt numFmtId="169" formatCode="&quot;$&quot;#,##0.00"/>
    <numFmt numFmtId="170" formatCode="&quot;$&quot;#,##0"/>
    <numFmt numFmtId="171" formatCode="#,##0.0_);[Red]\(#,##0.0\)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 tint="0.249977111117893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DDD9C4"/>
        <bgColor indexed="64"/>
      </patternFill>
    </fill>
    <fill>
      <patternFill patternType="solid">
        <fgColor rgb="FFC4BD97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11FF7D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6DFFAF"/>
        <bgColor indexed="64"/>
      </patternFill>
    </fill>
    <fill>
      <patternFill patternType="solid">
        <fgColor rgb="FFFDC7C3"/>
        <bgColor indexed="64"/>
      </patternFill>
    </fill>
    <fill>
      <patternFill patternType="solid">
        <fgColor rgb="FFA7FFC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E8E5D8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50">
    <border>
      <left/>
      <right/>
      <top/>
      <bottom/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medium">
        <color indexed="64"/>
      </bottom>
      <diagonal/>
    </border>
    <border>
      <left style="thin">
        <color rgb="FFA6A6A6"/>
      </left>
      <right/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/>
      <bottom style="thin">
        <color rgb="FFA6A6A6"/>
      </bottom>
      <diagonal/>
    </border>
    <border>
      <left style="medium">
        <color indexed="64"/>
      </left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medium">
        <color auto="1"/>
      </right>
      <top style="medium">
        <color indexed="64"/>
      </top>
      <bottom style="medium">
        <color auto="1"/>
      </bottom>
      <diagonal/>
    </border>
    <border>
      <left style="medium">
        <color auto="1"/>
      </left>
      <right style="thin">
        <color rgb="FFA6A6A6"/>
      </right>
      <top style="medium">
        <color indexed="64"/>
      </top>
      <bottom style="medium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 style="medium">
        <color auto="1"/>
      </left>
      <right style="thin">
        <color theme="0" tint="-0.34998626667073579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thin">
        <color indexed="64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 style="thin">
        <color theme="0" tint="-0.34998626667073579"/>
      </bottom>
      <diagonal/>
    </border>
    <border>
      <left style="medium">
        <color auto="1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theme="0" tint="-0.34998626667073579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thin">
        <color indexed="64"/>
      </right>
      <top style="thin">
        <color rgb="FFA6A6A6"/>
      </top>
      <bottom style="thin">
        <color rgb="FFA6A6A6"/>
      </bottom>
      <diagonal/>
    </border>
    <border>
      <left style="medium">
        <color auto="1"/>
      </left>
      <right style="thin">
        <color indexed="64"/>
      </right>
      <top style="thin">
        <color rgb="FFA6A6A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/>
      <right style="medium">
        <color indexed="64"/>
      </right>
      <top style="thin">
        <color rgb="FFA6A6A6"/>
      </top>
      <bottom/>
      <diagonal/>
    </border>
    <border>
      <left style="medium">
        <color auto="1"/>
      </left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theme="0" tint="-0.34998626667073579"/>
      </top>
      <bottom/>
      <diagonal/>
    </border>
    <border>
      <left style="medium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 style="medium">
        <color indexed="64"/>
      </left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medium">
        <color indexed="64"/>
      </right>
      <top style="thin">
        <color theme="0" tint="-0.34998626667073579"/>
      </top>
      <bottom/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rgb="FFA6A6A6"/>
      </bottom>
      <diagonal/>
    </border>
    <border>
      <left style="medium">
        <color auto="1"/>
      </left>
      <right style="thin">
        <color indexed="64"/>
      </right>
      <top/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A6A6A6"/>
      </left>
      <right/>
      <top style="medium">
        <color indexed="64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A6A6A6"/>
      </left>
      <right/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rgb="FFA6A6A6"/>
      </right>
      <top style="thin">
        <color rgb="FFA6A6A6"/>
      </top>
      <bottom style="double">
        <color indexed="64"/>
      </bottom>
      <diagonal/>
    </border>
    <border>
      <left style="thin">
        <color rgb="FFA6A6A6"/>
      </left>
      <right/>
      <top style="thin">
        <color rgb="FFA6A6A6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4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8" fillId="0" borderId="0"/>
    <xf numFmtId="0" fontId="8" fillId="0" borderId="0"/>
    <xf numFmtId="43" fontId="6" fillId="0" borderId="0" applyFont="0" applyFill="0" applyBorder="0" applyAlignment="0" applyProtection="0"/>
  </cellStyleXfs>
  <cellXfs count="575">
    <xf numFmtId="0" fontId="0" fillId="0" borderId="0" xfId="0"/>
    <xf numFmtId="164" fontId="0" fillId="0" borderId="0" xfId="0" applyNumberFormat="1" applyAlignment="1">
      <alignment horizontal="center"/>
    </xf>
    <xf numFmtId="0" fontId="0" fillId="0" borderId="2" xfId="0" applyBorder="1"/>
    <xf numFmtId="164" fontId="0" fillId="0" borderId="1" xfId="0" applyNumberFormat="1" applyBorder="1" applyAlignment="1">
      <alignment horizontal="center"/>
    </xf>
    <xf numFmtId="0" fontId="0" fillId="0" borderId="4" xfId="0" applyBorder="1"/>
    <xf numFmtId="164" fontId="0" fillId="0" borderId="3" xfId="0" applyNumberFormat="1" applyBorder="1" applyAlignment="1">
      <alignment horizontal="center"/>
    </xf>
    <xf numFmtId="0" fontId="1" fillId="4" borderId="8" xfId="0" applyFont="1" applyFill="1" applyBorder="1" applyAlignment="1">
      <alignment horizontal="center" wrapText="1"/>
    </xf>
    <xf numFmtId="0" fontId="1" fillId="4" borderId="7" xfId="0" applyFont="1" applyFill="1" applyBorder="1" applyAlignment="1">
      <alignment horizontal="center" wrapText="1"/>
    </xf>
    <xf numFmtId="0" fontId="0" fillId="0" borderId="0" xfId="0" applyFont="1"/>
    <xf numFmtId="0" fontId="0" fillId="0" borderId="0" xfId="0" applyFont="1" applyFill="1" applyBorder="1" applyAlignment="1">
      <alignment vertical="top"/>
    </xf>
    <xf numFmtId="0" fontId="0" fillId="0" borderId="0" xfId="0" applyFont="1" applyFill="1" applyBorder="1" applyAlignment="1">
      <alignment vertical="top" wrapText="1"/>
    </xf>
    <xf numFmtId="164" fontId="1" fillId="2" borderId="6" xfId="0" applyNumberFormat="1" applyFont="1" applyFill="1" applyBorder="1" applyAlignment="1">
      <alignment horizontal="center"/>
    </xf>
    <xf numFmtId="164" fontId="0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49" fontId="1" fillId="2" borderId="36" xfId="0" applyNumberFormat="1" applyFont="1" applyFill="1" applyBorder="1"/>
    <xf numFmtId="49" fontId="0" fillId="0" borderId="36" xfId="0" applyNumberFormat="1" applyFont="1" applyBorder="1"/>
    <xf numFmtId="0" fontId="1" fillId="0" borderId="0" xfId="0" applyFont="1"/>
    <xf numFmtId="0" fontId="0" fillId="0" borderId="0" xfId="0" applyFont="1" applyAlignment="1">
      <alignment horizontal="left" indent="1"/>
    </xf>
    <xf numFmtId="0" fontId="1" fillId="3" borderId="41" xfId="0" applyFont="1" applyFill="1" applyBorder="1" applyAlignment="1">
      <alignment horizontal="center" wrapText="1"/>
    </xf>
    <xf numFmtId="0" fontId="1" fillId="5" borderId="52" xfId="0" applyFont="1" applyFill="1" applyBorder="1" applyAlignment="1">
      <alignment horizontal="center" wrapText="1"/>
    </xf>
    <xf numFmtId="0" fontId="1" fillId="5" borderId="55" xfId="0" applyFont="1" applyFill="1" applyBorder="1" applyAlignment="1">
      <alignment horizontal="center" wrapText="1"/>
    </xf>
    <xf numFmtId="0" fontId="1" fillId="4" borderId="49" xfId="0" applyFont="1" applyFill="1" applyBorder="1" applyAlignment="1">
      <alignment horizontal="center" wrapText="1"/>
    </xf>
    <xf numFmtId="0" fontId="1" fillId="4" borderId="58" xfId="0" applyFont="1" applyFill="1" applyBorder="1" applyAlignment="1">
      <alignment horizontal="center" wrapText="1"/>
    </xf>
    <xf numFmtId="0" fontId="1" fillId="0" borderId="0" xfId="0" applyFont="1" applyAlignment="1">
      <alignment horizontal="right" indent="2"/>
    </xf>
    <xf numFmtId="0" fontId="4" fillId="11" borderId="42" xfId="0" applyFont="1" applyFill="1" applyBorder="1" applyAlignment="1">
      <alignment horizontal="center" wrapText="1"/>
    </xf>
    <xf numFmtId="0" fontId="1" fillId="11" borderId="40" xfId="0" applyFont="1" applyFill="1" applyBorder="1" applyAlignment="1">
      <alignment horizontal="center" wrapText="1"/>
    </xf>
    <xf numFmtId="0" fontId="1" fillId="11" borderId="39" xfId="0" applyFont="1" applyFill="1" applyBorder="1" applyAlignment="1">
      <alignment horizontal="center" wrapText="1"/>
    </xf>
    <xf numFmtId="0" fontId="7" fillId="12" borderId="42" xfId="0" applyFont="1" applyFill="1" applyBorder="1" applyAlignment="1">
      <alignment horizontal="center"/>
    </xf>
    <xf numFmtId="0" fontId="7" fillId="12" borderId="35" xfId="0" applyFont="1" applyFill="1" applyBorder="1" applyAlignment="1">
      <alignment horizontal="center"/>
    </xf>
    <xf numFmtId="0" fontId="7" fillId="12" borderId="36" xfId="0" applyFont="1" applyFill="1" applyBorder="1" applyAlignment="1">
      <alignment horizontal="center"/>
    </xf>
    <xf numFmtId="0" fontId="7" fillId="12" borderId="38" xfId="0" applyFont="1" applyFill="1" applyBorder="1" applyAlignment="1">
      <alignment horizontal="center"/>
    </xf>
    <xf numFmtId="0" fontId="7" fillId="12" borderId="47" xfId="0" applyFont="1" applyFill="1" applyBorder="1"/>
    <xf numFmtId="0" fontId="7" fillId="12" borderId="47" xfId="0" applyFont="1" applyFill="1" applyBorder="1" applyAlignment="1">
      <alignment horizontal="center"/>
    </xf>
    <xf numFmtId="0" fontId="7" fillId="12" borderId="40" xfId="0" applyFont="1" applyFill="1" applyBorder="1" applyAlignment="1">
      <alignment horizontal="center"/>
    </xf>
    <xf numFmtId="4" fontId="0" fillId="0" borderId="0" xfId="0" applyNumberFormat="1"/>
    <xf numFmtId="2" fontId="1" fillId="10" borderId="58" xfId="0" applyNumberFormat="1" applyFont="1" applyFill="1" applyBorder="1"/>
    <xf numFmtId="2" fontId="1" fillId="10" borderId="65" xfId="0" applyNumberFormat="1" applyFont="1" applyFill="1" applyBorder="1"/>
    <xf numFmtId="2" fontId="1" fillId="10" borderId="55" xfId="0" applyNumberFormat="1" applyFont="1" applyFill="1" applyBorder="1"/>
    <xf numFmtId="2" fontId="1" fillId="10" borderId="66" xfId="0" applyNumberFormat="1" applyFont="1" applyFill="1" applyBorder="1"/>
    <xf numFmtId="2" fontId="1" fillId="10" borderId="39" xfId="0" applyNumberFormat="1" applyFont="1" applyFill="1" applyBorder="1"/>
    <xf numFmtId="166" fontId="1" fillId="10" borderId="58" xfId="0" applyNumberFormat="1" applyFont="1" applyFill="1" applyBorder="1"/>
    <xf numFmtId="166" fontId="1" fillId="10" borderId="65" xfId="0" applyNumberFormat="1" applyFont="1" applyFill="1" applyBorder="1"/>
    <xf numFmtId="0" fontId="1" fillId="6" borderId="58" xfId="0" applyFont="1" applyFill="1" applyBorder="1" applyAlignment="1">
      <alignment horizontal="center" wrapText="1"/>
    </xf>
    <xf numFmtId="0" fontId="1" fillId="6" borderId="66" xfId="0" applyFont="1" applyFill="1" applyBorder="1" applyAlignment="1">
      <alignment horizontal="center" wrapText="1"/>
    </xf>
    <xf numFmtId="165" fontId="1" fillId="8" borderId="42" xfId="0" applyNumberFormat="1" applyFont="1" applyFill="1" applyBorder="1"/>
    <xf numFmtId="165" fontId="2" fillId="0" borderId="74" xfId="0" applyNumberFormat="1" applyFont="1" applyBorder="1" applyAlignment="1">
      <alignment horizontal="right"/>
    </xf>
    <xf numFmtId="10" fontId="0" fillId="8" borderId="46" xfId="2" applyNumberFormat="1" applyFont="1" applyFill="1" applyBorder="1"/>
    <xf numFmtId="10" fontId="1" fillId="8" borderId="46" xfId="2" applyNumberFormat="1" applyFont="1" applyFill="1" applyBorder="1"/>
    <xf numFmtId="10" fontId="2" fillId="0" borderId="51" xfId="2" applyNumberFormat="1" applyFont="1" applyBorder="1" applyAlignment="1">
      <alignment horizontal="right"/>
    </xf>
    <xf numFmtId="10" fontId="2" fillId="0" borderId="74" xfId="2" applyNumberFormat="1" applyFont="1" applyBorder="1" applyAlignment="1">
      <alignment horizontal="right"/>
    </xf>
    <xf numFmtId="10" fontId="1" fillId="8" borderId="42" xfId="2" applyNumberFormat="1" applyFont="1" applyFill="1" applyBorder="1"/>
    <xf numFmtId="44" fontId="0" fillId="0" borderId="0" xfId="0" applyNumberFormat="1"/>
    <xf numFmtId="0" fontId="0" fillId="0" borderId="59" xfId="0" applyBorder="1"/>
    <xf numFmtId="0" fontId="0" fillId="0" borderId="70" xfId="0" applyBorder="1"/>
    <xf numFmtId="0" fontId="1" fillId="8" borderId="34" xfId="0" applyFont="1" applyFill="1" applyBorder="1"/>
    <xf numFmtId="0" fontId="1" fillId="8" borderId="75" xfId="0" applyFont="1" applyFill="1" applyBorder="1"/>
    <xf numFmtId="164" fontId="0" fillId="0" borderId="60" xfId="0" applyNumberFormat="1" applyBorder="1" applyAlignment="1">
      <alignment horizontal="center"/>
    </xf>
    <xf numFmtId="164" fontId="0" fillId="0" borderId="61" xfId="0" applyNumberFormat="1" applyBorder="1" applyAlignment="1">
      <alignment horizontal="center"/>
    </xf>
    <xf numFmtId="164" fontId="1" fillId="8" borderId="76" xfId="0" applyNumberFormat="1" applyFont="1" applyFill="1" applyBorder="1" applyAlignment="1">
      <alignment horizontal="center"/>
    </xf>
    <xf numFmtId="164" fontId="1" fillId="8" borderId="62" xfId="0" applyNumberFormat="1" applyFont="1" applyFill="1" applyBorder="1" applyAlignment="1">
      <alignment horizontal="center"/>
    </xf>
    <xf numFmtId="0" fontId="4" fillId="0" borderId="0" xfId="0" applyFont="1" applyAlignment="1">
      <alignment horizontal="right"/>
    </xf>
    <xf numFmtId="168" fontId="4" fillId="9" borderId="0" xfId="1" applyNumberFormat="1" applyFont="1" applyFill="1"/>
    <xf numFmtId="0" fontId="3" fillId="0" borderId="0" xfId="0" applyFont="1"/>
    <xf numFmtId="0" fontId="4" fillId="0" borderId="0" xfId="0" applyFont="1"/>
    <xf numFmtId="167" fontId="4" fillId="9" borderId="0" xfId="1" applyNumberFormat="1" applyFont="1" applyFill="1"/>
    <xf numFmtId="0" fontId="1" fillId="4" borderId="78" xfId="0" applyFont="1" applyFill="1" applyBorder="1" applyAlignment="1">
      <alignment horizontal="center" wrapText="1"/>
    </xf>
    <xf numFmtId="3" fontId="1" fillId="7" borderId="77" xfId="0" applyNumberFormat="1" applyFont="1" applyFill="1" applyBorder="1" applyAlignment="1">
      <alignment horizontal="right"/>
    </xf>
    <xf numFmtId="3" fontId="0" fillId="0" borderId="77" xfId="0" applyNumberFormat="1" applyFont="1" applyBorder="1" applyAlignment="1">
      <alignment horizontal="right"/>
    </xf>
    <xf numFmtId="3" fontId="0" fillId="0" borderId="79" xfId="0" applyNumberFormat="1" applyFont="1" applyBorder="1" applyAlignment="1">
      <alignment horizontal="right"/>
    </xf>
    <xf numFmtId="0" fontId="1" fillId="3" borderId="35" xfId="0" quotePrefix="1" applyFont="1" applyFill="1" applyBorder="1" applyAlignment="1">
      <alignment horizontal="center" wrapText="1"/>
    </xf>
    <xf numFmtId="0" fontId="1" fillId="3" borderId="47" xfId="0" quotePrefix="1" applyFont="1" applyFill="1" applyBorder="1" applyAlignment="1">
      <alignment horizontal="center" wrapText="1"/>
    </xf>
    <xf numFmtId="0" fontId="7" fillId="12" borderId="37" xfId="0" applyFont="1" applyFill="1" applyBorder="1" applyAlignment="1">
      <alignment horizontal="center"/>
    </xf>
    <xf numFmtId="0" fontId="1" fillId="6" borderId="49" xfId="0" applyFont="1" applyFill="1" applyBorder="1" applyAlignment="1">
      <alignment horizontal="center" wrapText="1"/>
    </xf>
    <xf numFmtId="0" fontId="1" fillId="6" borderId="65" xfId="0" applyFont="1" applyFill="1" applyBorder="1" applyAlignment="1">
      <alignment horizontal="center" wrapText="1"/>
    </xf>
    <xf numFmtId="2" fontId="1" fillId="10" borderId="58" xfId="0" applyNumberFormat="1" applyFont="1" applyFill="1" applyBorder="1" applyAlignment="1">
      <alignment horizontal="center"/>
    </xf>
    <xf numFmtId="2" fontId="1" fillId="10" borderId="66" xfId="0" applyNumberFormat="1" applyFont="1" applyFill="1" applyBorder="1" applyAlignment="1">
      <alignment horizontal="center"/>
    </xf>
    <xf numFmtId="2" fontId="1" fillId="10" borderId="65" xfId="0" applyNumberFormat="1" applyFont="1" applyFill="1" applyBorder="1" applyAlignment="1">
      <alignment horizontal="center"/>
    </xf>
    <xf numFmtId="2" fontId="1" fillId="10" borderId="49" xfId="0" applyNumberFormat="1" applyFont="1" applyFill="1" applyBorder="1" applyAlignment="1">
      <alignment horizontal="center"/>
    </xf>
    <xf numFmtId="10" fontId="0" fillId="0" borderId="0" xfId="0" applyNumberFormat="1"/>
    <xf numFmtId="0" fontId="11" fillId="14" borderId="62" xfId="0" applyFont="1" applyFill="1" applyBorder="1" applyAlignment="1">
      <alignment horizontal="center" vertical="center" wrapText="1"/>
    </xf>
    <xf numFmtId="0" fontId="11" fillId="14" borderId="63" xfId="0" applyFont="1" applyFill="1" applyBorder="1" applyAlignment="1">
      <alignment horizontal="center" wrapText="1"/>
    </xf>
    <xf numFmtId="0" fontId="11" fillId="14" borderId="68" xfId="0" applyFont="1" applyFill="1" applyBorder="1" applyAlignment="1">
      <alignment horizontal="center" wrapText="1"/>
    </xf>
    <xf numFmtId="0" fontId="11" fillId="14" borderId="64" xfId="0" applyFont="1" applyFill="1" applyBorder="1" applyAlignment="1">
      <alignment horizontal="center" wrapText="1"/>
    </xf>
    <xf numFmtId="0" fontId="11" fillId="0" borderId="86" xfId="4" applyNumberFormat="1" applyFont="1" applyFill="1" applyBorder="1" applyAlignment="1">
      <alignment horizontal="right" vertical="center" wrapText="1"/>
    </xf>
    <xf numFmtId="0" fontId="13" fillId="0" borderId="90" xfId="4" applyNumberFormat="1" applyFont="1" applyFill="1" applyBorder="1" applyAlignment="1">
      <alignment horizontal="right" vertical="center" wrapText="1"/>
    </xf>
    <xf numFmtId="10" fontId="14" fillId="0" borderId="91" xfId="2" applyNumberFormat="1" applyFont="1" applyFill="1" applyBorder="1" applyAlignment="1">
      <alignment vertical="center"/>
    </xf>
    <xf numFmtId="0" fontId="13" fillId="0" borderId="94" xfId="4" applyNumberFormat="1" applyFont="1" applyFill="1" applyBorder="1" applyAlignment="1">
      <alignment horizontal="right" vertical="center" wrapText="1"/>
    </xf>
    <xf numFmtId="0" fontId="1" fillId="7" borderId="76" xfId="0" applyFont="1" applyFill="1" applyBorder="1" applyAlignment="1">
      <alignment vertical="center"/>
    </xf>
    <xf numFmtId="10" fontId="11" fillId="7" borderId="100" xfId="2" applyNumberFormat="1" applyFont="1" applyFill="1" applyBorder="1" applyAlignment="1">
      <alignment vertical="center"/>
    </xf>
    <xf numFmtId="169" fontId="4" fillId="13" borderId="0" xfId="0" applyNumberFormat="1" applyFont="1" applyFill="1"/>
    <xf numFmtId="170" fontId="1" fillId="8" borderId="62" xfId="0" applyNumberFormat="1" applyFont="1" applyFill="1" applyBorder="1"/>
    <xf numFmtId="170" fontId="1" fillId="8" borderId="64" xfId="0" applyNumberFormat="1" applyFont="1" applyFill="1" applyBorder="1"/>
    <xf numFmtId="170" fontId="1" fillId="8" borderId="63" xfId="0" applyNumberFormat="1" applyFont="1" applyFill="1" applyBorder="1"/>
    <xf numFmtId="170" fontId="1" fillId="8" borderId="34" xfId="0" applyNumberFormat="1" applyFont="1" applyFill="1" applyBorder="1"/>
    <xf numFmtId="6" fontId="0" fillId="0" borderId="60" xfId="0" applyNumberFormat="1" applyBorder="1"/>
    <xf numFmtId="6" fontId="0" fillId="0" borderId="59" xfId="0" applyNumberFormat="1" applyBorder="1"/>
    <xf numFmtId="6" fontId="2" fillId="0" borderId="53" xfId="0" applyNumberFormat="1" applyFont="1" applyBorder="1" applyAlignment="1">
      <alignment horizontal="right"/>
    </xf>
    <xf numFmtId="6" fontId="2" fillId="0" borderId="56" xfId="0" applyNumberFormat="1" applyFont="1" applyBorder="1" applyAlignment="1">
      <alignment horizontal="right"/>
    </xf>
    <xf numFmtId="6" fontId="3" fillId="0" borderId="69" xfId="0" applyNumberFormat="1" applyFont="1" applyFill="1" applyBorder="1" applyAlignment="1">
      <alignment horizontal="right"/>
    </xf>
    <xf numFmtId="6" fontId="2" fillId="0" borderId="56" xfId="0" applyNumberFormat="1" applyFont="1" applyFill="1" applyBorder="1" applyAlignment="1">
      <alignment horizontal="right"/>
    </xf>
    <xf numFmtId="6" fontId="2" fillId="0" borderId="51" xfId="0" applyNumberFormat="1" applyFont="1" applyBorder="1" applyAlignment="1">
      <alignment horizontal="right"/>
    </xf>
    <xf numFmtId="6" fontId="2" fillId="0" borderId="74" xfId="0" applyNumberFormat="1" applyFont="1" applyBorder="1" applyAlignment="1">
      <alignment horizontal="right"/>
    </xf>
    <xf numFmtId="6" fontId="1" fillId="8" borderId="62" xfId="0" applyNumberFormat="1" applyFont="1" applyFill="1" applyBorder="1"/>
    <xf numFmtId="6" fontId="1" fillId="8" borderId="64" xfId="0" applyNumberFormat="1" applyFont="1" applyFill="1" applyBorder="1"/>
    <xf numFmtId="6" fontId="1" fillId="8" borderId="42" xfId="0" applyNumberFormat="1" applyFont="1" applyFill="1" applyBorder="1"/>
    <xf numFmtId="10" fontId="11" fillId="7" borderId="98" xfId="2" applyNumberFormat="1" applyFont="1" applyFill="1" applyBorder="1" applyAlignment="1">
      <alignment vertical="center"/>
    </xf>
    <xf numFmtId="164" fontId="0" fillId="8" borderId="76" xfId="0" applyNumberFormat="1" applyFill="1" applyBorder="1" applyAlignment="1">
      <alignment horizontal="center"/>
    </xf>
    <xf numFmtId="170" fontId="4" fillId="13" borderId="0" xfId="0" applyNumberFormat="1" applyFont="1" applyFill="1"/>
    <xf numFmtId="0" fontId="0" fillId="0" borderId="0" xfId="0" applyAlignment="1">
      <alignment horizontal="center" vertical="center"/>
    </xf>
    <xf numFmtId="0" fontId="15" fillId="0" borderId="0" xfId="0" applyFont="1"/>
    <xf numFmtId="0" fontId="0" fillId="0" borderId="0" xfId="0" applyAlignment="1">
      <alignment horizontal="center" vertical="top"/>
    </xf>
    <xf numFmtId="0" fontId="0" fillId="0" borderId="0" xfId="0" applyFill="1"/>
    <xf numFmtId="2" fontId="17" fillId="0" borderId="101" xfId="0" applyNumberFormat="1" applyFont="1" applyFill="1" applyBorder="1" applyAlignment="1">
      <alignment vertical="top"/>
    </xf>
    <xf numFmtId="0" fontId="17" fillId="0" borderId="103" xfId="0" applyFont="1" applyBorder="1" applyAlignment="1">
      <alignment vertical="top"/>
    </xf>
    <xf numFmtId="2" fontId="17" fillId="0" borderId="101" xfId="0" applyNumberFormat="1" applyFont="1" applyBorder="1" applyAlignment="1">
      <alignment vertical="top"/>
    </xf>
    <xf numFmtId="2" fontId="17" fillId="0" borderId="49" xfId="0" applyNumberFormat="1" applyFont="1" applyBorder="1" applyAlignment="1">
      <alignment vertical="top"/>
    </xf>
    <xf numFmtId="43" fontId="0" fillId="0" borderId="0" xfId="5" applyFont="1"/>
    <xf numFmtId="43" fontId="0" fillId="0" borderId="0" xfId="0" applyNumberFormat="1"/>
    <xf numFmtId="0" fontId="17" fillId="0" borderId="101" xfId="0" applyFont="1" applyBorder="1" applyAlignment="1">
      <alignment vertical="center" wrapText="1"/>
    </xf>
    <xf numFmtId="0" fontId="17" fillId="0" borderId="49" xfId="0" applyFont="1" applyBorder="1" applyAlignment="1">
      <alignment vertical="center" wrapText="1"/>
    </xf>
    <xf numFmtId="0" fontId="17" fillId="0" borderId="104" xfId="0" applyFont="1" applyBorder="1" applyAlignment="1">
      <alignment vertical="center" wrapText="1"/>
    </xf>
    <xf numFmtId="2" fontId="17" fillId="0" borderId="101" xfId="0" applyNumberFormat="1" applyFont="1" applyBorder="1" applyAlignment="1">
      <alignment vertical="center" wrapText="1"/>
    </xf>
    <xf numFmtId="0" fontId="17" fillId="0" borderId="103" xfId="0" applyFont="1" applyBorder="1" applyAlignment="1">
      <alignment vertical="center" wrapText="1"/>
    </xf>
    <xf numFmtId="2" fontId="17" fillId="0" borderId="49" xfId="0" applyNumberFormat="1" applyFont="1" applyBorder="1" applyAlignment="1">
      <alignment vertical="center" wrapText="1"/>
    </xf>
    <xf numFmtId="2" fontId="17" fillId="0" borderId="105" xfId="0" applyNumberFormat="1" applyFont="1" applyBorder="1" applyAlignment="1">
      <alignment vertical="center" wrapText="1"/>
    </xf>
    <xf numFmtId="2" fontId="16" fillId="16" borderId="67" xfId="0" applyNumberFormat="1" applyFont="1" applyFill="1" applyBorder="1" applyAlignment="1">
      <alignment horizontal="center" vertical="center" wrapText="1"/>
    </xf>
    <xf numFmtId="2" fontId="17" fillId="0" borderId="104" xfId="0" applyNumberFormat="1" applyFont="1" applyBorder="1" applyAlignment="1">
      <alignment vertical="top"/>
    </xf>
    <xf numFmtId="0" fontId="17" fillId="0" borderId="106" xfId="0" applyFont="1" applyBorder="1" applyAlignment="1">
      <alignment vertical="center" wrapText="1"/>
    </xf>
    <xf numFmtId="2" fontId="16" fillId="16" borderId="67" xfId="0" applyNumberFormat="1" applyFont="1" applyFill="1" applyBorder="1" applyAlignment="1">
      <alignment horizontal="center" vertical="top" wrapText="1"/>
    </xf>
    <xf numFmtId="2" fontId="16" fillId="16" borderId="67" xfId="0" applyNumberFormat="1" applyFont="1" applyFill="1" applyBorder="1" applyAlignment="1">
      <alignment vertical="top"/>
    </xf>
    <xf numFmtId="0" fontId="1" fillId="4" borderId="107" xfId="0" applyFont="1" applyFill="1" applyBorder="1" applyAlignment="1">
      <alignment horizontal="center" wrapText="1"/>
    </xf>
    <xf numFmtId="164" fontId="1" fillId="3" borderId="35" xfId="0" applyNumberFormat="1" applyFont="1" applyFill="1" applyBorder="1" applyAlignment="1">
      <alignment horizontal="center" wrapText="1"/>
    </xf>
    <xf numFmtId="164" fontId="1" fillId="3" borderId="35" xfId="0" quotePrefix="1" applyNumberFormat="1" applyFont="1" applyFill="1" applyBorder="1" applyAlignment="1">
      <alignment horizontal="center" wrapText="1"/>
    </xf>
    <xf numFmtId="164" fontId="1" fillId="2" borderId="35" xfId="0" applyNumberFormat="1" applyFont="1" applyFill="1" applyBorder="1" applyAlignment="1">
      <alignment horizontal="center"/>
    </xf>
    <xf numFmtId="164" fontId="0" fillId="0" borderId="35" xfId="0" applyNumberFormat="1" applyFont="1" applyBorder="1" applyAlignment="1">
      <alignment horizontal="center"/>
    </xf>
    <xf numFmtId="164" fontId="0" fillId="0" borderId="58" xfId="0" applyNumberFormat="1" applyFont="1" applyBorder="1" applyAlignment="1">
      <alignment horizontal="center"/>
    </xf>
    <xf numFmtId="49" fontId="0" fillId="0" borderId="65" xfId="0" applyNumberFormat="1" applyFont="1" applyBorder="1"/>
    <xf numFmtId="0" fontId="0" fillId="0" borderId="52" xfId="0" applyBorder="1"/>
    <xf numFmtId="0" fontId="0" fillId="0" borderId="111" xfId="0" applyBorder="1"/>
    <xf numFmtId="0" fontId="21" fillId="17" borderId="36" xfId="0" applyFont="1" applyFill="1" applyBorder="1"/>
    <xf numFmtId="0" fontId="21" fillId="17" borderId="36" xfId="0" applyFont="1" applyFill="1" applyBorder="1" applyAlignment="1">
      <alignment horizontal="center"/>
    </xf>
    <xf numFmtId="0" fontId="9" fillId="0" borderId="36" xfId="0" applyFont="1" applyBorder="1"/>
    <xf numFmtId="164" fontId="0" fillId="0" borderId="109" xfId="0" applyNumberFormat="1" applyBorder="1" applyAlignment="1">
      <alignment horizontal="center"/>
    </xf>
    <xf numFmtId="0" fontId="0" fillId="0" borderId="108" xfId="0" applyBorder="1"/>
    <xf numFmtId="0" fontId="1" fillId="3" borderId="107" xfId="0" applyFont="1" applyFill="1" applyBorder="1" applyAlignment="1">
      <alignment horizontal="center" wrapText="1"/>
    </xf>
    <xf numFmtId="170" fontId="9" fillId="18" borderId="36" xfId="0" applyNumberFormat="1" applyFont="1" applyFill="1" applyBorder="1"/>
    <xf numFmtId="0" fontId="11" fillId="14" borderId="34" xfId="0" applyFont="1" applyFill="1" applyBorder="1" applyAlignment="1">
      <alignment horizontal="center" wrapText="1"/>
    </xf>
    <xf numFmtId="10" fontId="11" fillId="0" borderId="112" xfId="2" applyNumberFormat="1" applyFont="1" applyFill="1" applyBorder="1" applyAlignment="1">
      <alignment vertical="center"/>
    </xf>
    <xf numFmtId="10" fontId="5" fillId="0" borderId="103" xfId="2" applyNumberFormat="1" applyFont="1" applyFill="1" applyBorder="1" applyAlignment="1">
      <alignment vertical="center"/>
    </xf>
    <xf numFmtId="10" fontId="5" fillId="0" borderId="113" xfId="2" applyNumberFormat="1" applyFont="1" applyFill="1" applyBorder="1" applyAlignment="1">
      <alignment vertical="center"/>
    </xf>
    <xf numFmtId="0" fontId="11" fillId="0" borderId="88" xfId="0" applyFont="1" applyFill="1" applyBorder="1" applyAlignment="1">
      <alignment vertical="center"/>
    </xf>
    <xf numFmtId="0" fontId="5" fillId="0" borderId="92" xfId="0" applyFont="1" applyFill="1" applyBorder="1" applyAlignment="1">
      <alignment vertical="center"/>
    </xf>
    <xf numFmtId="0" fontId="5" fillId="0" borderId="96" xfId="0" applyFont="1" applyFill="1" applyBorder="1" applyAlignment="1">
      <alignment vertical="center"/>
    </xf>
    <xf numFmtId="0" fontId="11" fillId="7" borderId="99" xfId="0" applyFont="1" applyFill="1" applyBorder="1" applyAlignment="1">
      <alignment vertical="center"/>
    </xf>
    <xf numFmtId="0" fontId="11" fillId="14" borderId="78" xfId="0" applyFont="1" applyFill="1" applyBorder="1" applyAlignment="1">
      <alignment horizontal="center" wrapText="1"/>
    </xf>
    <xf numFmtId="10" fontId="11" fillId="7" borderId="49" xfId="2" applyNumberFormat="1" applyFont="1" applyFill="1" applyBorder="1" applyAlignment="1">
      <alignment vertical="center"/>
    </xf>
    <xf numFmtId="0" fontId="11" fillId="14" borderId="62" xfId="0" applyFont="1" applyFill="1" applyBorder="1" applyAlignment="1">
      <alignment horizontal="center" wrapText="1"/>
    </xf>
    <xf numFmtId="10" fontId="14" fillId="0" borderId="90" xfId="2" applyNumberFormat="1" applyFont="1" applyFill="1" applyBorder="1" applyAlignment="1">
      <alignment vertical="center"/>
    </xf>
    <xf numFmtId="10" fontId="11" fillId="7" borderId="76" xfId="2" applyNumberFormat="1" applyFont="1" applyFill="1" applyBorder="1" applyAlignment="1">
      <alignment vertical="center"/>
    </xf>
    <xf numFmtId="10" fontId="12" fillId="0" borderId="114" xfId="2" applyNumberFormat="1" applyFont="1" applyFill="1" applyBorder="1" applyAlignment="1">
      <alignment vertical="center"/>
    </xf>
    <xf numFmtId="10" fontId="14" fillId="0" borderId="115" xfId="2" applyNumberFormat="1" applyFont="1" applyFill="1" applyBorder="1" applyAlignment="1">
      <alignment vertical="center"/>
    </xf>
    <xf numFmtId="10" fontId="14" fillId="0" borderId="116" xfId="2" applyNumberFormat="1" applyFont="1" applyFill="1" applyBorder="1" applyAlignment="1">
      <alignment vertical="center"/>
    </xf>
    <xf numFmtId="10" fontId="12" fillId="19" borderId="86" xfId="2" applyNumberFormat="1" applyFont="1" applyFill="1" applyBorder="1" applyAlignment="1">
      <alignment vertical="center"/>
    </xf>
    <xf numFmtId="10" fontId="12" fillId="19" borderId="87" xfId="2" applyNumberFormat="1" applyFont="1" applyFill="1" applyBorder="1" applyAlignment="1">
      <alignment vertical="center"/>
    </xf>
    <xf numFmtId="10" fontId="12" fillId="19" borderId="89" xfId="2" applyNumberFormat="1" applyFont="1" applyFill="1" applyBorder="1" applyAlignment="1">
      <alignment vertical="center"/>
    </xf>
    <xf numFmtId="10" fontId="14" fillId="19" borderId="90" xfId="2" applyNumberFormat="1" applyFont="1" applyFill="1" applyBorder="1" applyAlignment="1">
      <alignment vertical="center"/>
    </xf>
    <xf numFmtId="10" fontId="14" fillId="20" borderId="90" xfId="2" applyNumberFormat="1" applyFont="1" applyFill="1" applyBorder="1" applyAlignment="1">
      <alignment vertical="center"/>
    </xf>
    <xf numFmtId="10" fontId="14" fillId="20" borderId="91" xfId="2" applyNumberFormat="1" applyFont="1" applyFill="1" applyBorder="1" applyAlignment="1">
      <alignment vertical="center"/>
    </xf>
    <xf numFmtId="10" fontId="14" fillId="20" borderId="93" xfId="2" applyNumberFormat="1" applyFont="1" applyFill="1" applyBorder="1" applyAlignment="1">
      <alignment vertical="center"/>
    </xf>
    <xf numFmtId="10" fontId="14" fillId="19" borderId="91" xfId="2" applyNumberFormat="1" applyFont="1" applyFill="1" applyBorder="1" applyAlignment="1">
      <alignment vertical="center"/>
    </xf>
    <xf numFmtId="10" fontId="14" fillId="19" borderId="93" xfId="2" applyNumberFormat="1" applyFont="1" applyFill="1" applyBorder="1" applyAlignment="1">
      <alignment vertical="center"/>
    </xf>
    <xf numFmtId="10" fontId="14" fillId="20" borderId="94" xfId="2" applyNumberFormat="1" applyFont="1" applyFill="1" applyBorder="1" applyAlignment="1">
      <alignment vertical="center"/>
    </xf>
    <xf numFmtId="10" fontId="14" fillId="20" borderId="95" xfId="2" applyNumberFormat="1" applyFont="1" applyFill="1" applyBorder="1" applyAlignment="1">
      <alignment vertical="center"/>
    </xf>
    <xf numFmtId="10" fontId="14" fillId="20" borderId="97" xfId="2" applyNumberFormat="1" applyFont="1" applyFill="1" applyBorder="1" applyAlignment="1">
      <alignment vertical="center"/>
    </xf>
    <xf numFmtId="0" fontId="11" fillId="0" borderId="117" xfId="4" applyNumberFormat="1" applyFont="1" applyFill="1" applyBorder="1" applyAlignment="1">
      <alignment horizontal="right" vertical="center" wrapText="1"/>
    </xf>
    <xf numFmtId="0" fontId="13" fillId="0" borderId="102" xfId="4" applyNumberFormat="1" applyFont="1" applyFill="1" applyBorder="1" applyAlignment="1">
      <alignment horizontal="right" vertical="center" wrapText="1"/>
    </xf>
    <xf numFmtId="0" fontId="1" fillId="7" borderId="52" xfId="0" applyFont="1" applyFill="1" applyBorder="1" applyAlignment="1">
      <alignment vertical="center"/>
    </xf>
    <xf numFmtId="0" fontId="11" fillId="0" borderId="117" xfId="0" applyFont="1" applyFill="1" applyBorder="1" applyAlignment="1">
      <alignment vertical="center"/>
    </xf>
    <xf numFmtId="0" fontId="5" fillId="0" borderId="102" xfId="0" applyFont="1" applyFill="1" applyBorder="1" applyAlignment="1">
      <alignment vertical="center"/>
    </xf>
    <xf numFmtId="0" fontId="11" fillId="7" borderId="52" xfId="0" applyFont="1" applyFill="1" applyBorder="1" applyAlignment="1">
      <alignment vertical="center"/>
    </xf>
    <xf numFmtId="168" fontId="0" fillId="0" borderId="0" xfId="0" applyNumberFormat="1"/>
    <xf numFmtId="0" fontId="16" fillId="16" borderId="119" xfId="0" applyFont="1" applyFill="1" applyBorder="1" applyAlignment="1">
      <alignment vertical="center" wrapText="1"/>
    </xf>
    <xf numFmtId="0" fontId="15" fillId="0" borderId="120" xfId="0" applyFont="1" applyBorder="1" applyAlignment="1">
      <alignment horizontal="left" vertical="center" wrapText="1" indent="1"/>
    </xf>
    <xf numFmtId="0" fontId="15" fillId="0" borderId="121" xfId="0" applyFont="1" applyBorder="1" applyAlignment="1">
      <alignment horizontal="left" vertical="center" wrapText="1" indent="1"/>
    </xf>
    <xf numFmtId="0" fontId="15" fillId="0" borderId="39" xfId="0" applyFont="1" applyBorder="1" applyAlignment="1">
      <alignment horizontal="left" vertical="center" wrapText="1" indent="1"/>
    </xf>
    <xf numFmtId="0" fontId="15" fillId="0" borderId="122" xfId="0" applyFont="1" applyBorder="1" applyAlignment="1">
      <alignment horizontal="left" vertical="center" wrapText="1" indent="1"/>
    </xf>
    <xf numFmtId="0" fontId="15" fillId="0" borderId="123" xfId="0" applyFont="1" applyBorder="1" applyAlignment="1">
      <alignment horizontal="left" vertical="center" wrapText="1" indent="1"/>
    </xf>
    <xf numFmtId="0" fontId="18" fillId="0" borderId="124" xfId="0" applyFont="1" applyBorder="1" applyAlignment="1">
      <alignment horizontal="left" vertical="center" indent="5"/>
    </xf>
    <xf numFmtId="0" fontId="16" fillId="16" borderId="119" xfId="0" applyFont="1" applyFill="1" applyBorder="1" applyAlignment="1">
      <alignment vertical="top"/>
    </xf>
    <xf numFmtId="0" fontId="15" fillId="0" borderId="120" xfId="0" applyFont="1" applyFill="1" applyBorder="1" applyAlignment="1">
      <alignment horizontal="left" vertical="top" wrapText="1" indent="1"/>
    </xf>
    <xf numFmtId="0" fontId="15" fillId="0" borderId="123" xfId="0" applyFont="1" applyBorder="1" applyAlignment="1">
      <alignment horizontal="left" vertical="top" wrapText="1" indent="1"/>
    </xf>
    <xf numFmtId="0" fontId="18" fillId="0" borderId="124" xfId="0" applyFont="1" applyBorder="1" applyAlignment="1">
      <alignment horizontal="left" vertical="top" indent="3"/>
    </xf>
    <xf numFmtId="0" fontId="15" fillId="0" borderId="120" xfId="0" applyFont="1" applyBorder="1" applyAlignment="1">
      <alignment horizontal="left" vertical="top" wrapText="1" indent="1"/>
    </xf>
    <xf numFmtId="0" fontId="15" fillId="0" borderId="39" xfId="0" applyFont="1" applyBorder="1" applyAlignment="1">
      <alignment horizontal="left" vertical="top" wrapText="1" indent="1"/>
    </xf>
    <xf numFmtId="0" fontId="18" fillId="0" borderId="120" xfId="0" applyFont="1" applyBorder="1" applyAlignment="1">
      <alignment horizontal="left" vertical="top" indent="3"/>
    </xf>
    <xf numFmtId="164" fontId="4" fillId="0" borderId="0" xfId="0" applyNumberFormat="1" applyFont="1" applyAlignment="1">
      <alignment horizontal="left"/>
    </xf>
    <xf numFmtId="164" fontId="9" fillId="0" borderId="0" xfId="0" applyNumberFormat="1" applyFont="1" applyAlignment="1"/>
    <xf numFmtId="10" fontId="0" fillId="7" borderId="98" xfId="0" applyNumberFormat="1" applyFill="1" applyBorder="1"/>
    <xf numFmtId="10" fontId="12" fillId="0" borderId="87" xfId="2" applyNumberFormat="1" applyFont="1" applyFill="1" applyBorder="1" applyAlignment="1">
      <alignment vertical="center"/>
    </xf>
    <xf numFmtId="10" fontId="0" fillId="0" borderId="87" xfId="2" applyNumberFormat="1" applyFont="1" applyBorder="1"/>
    <xf numFmtId="10" fontId="11" fillId="0" borderId="89" xfId="2" applyNumberFormat="1" applyFont="1" applyFill="1" applyBorder="1" applyAlignment="1">
      <alignment vertical="center"/>
    </xf>
    <xf numFmtId="10" fontId="0" fillId="0" borderId="91" xfId="2" applyNumberFormat="1" applyFont="1" applyBorder="1"/>
    <xf numFmtId="10" fontId="5" fillId="0" borderId="93" xfId="2" applyNumberFormat="1" applyFont="1" applyFill="1" applyBorder="1" applyAlignment="1">
      <alignment vertical="center"/>
    </xf>
    <xf numFmtId="0" fontId="13" fillId="21" borderId="102" xfId="4" applyNumberFormat="1" applyFont="1" applyFill="1" applyBorder="1" applyAlignment="1">
      <alignment horizontal="right" vertical="center" wrapText="1"/>
    </xf>
    <xf numFmtId="0" fontId="5" fillId="21" borderId="102" xfId="0" applyFont="1" applyFill="1" applyBorder="1" applyAlignment="1">
      <alignment vertical="center"/>
    </xf>
    <xf numFmtId="10" fontId="14" fillId="21" borderId="91" xfId="2" applyNumberFormat="1" applyFont="1" applyFill="1" applyBorder="1" applyAlignment="1">
      <alignment vertical="center"/>
    </xf>
    <xf numFmtId="10" fontId="0" fillId="21" borderId="91" xfId="2" applyNumberFormat="1" applyFont="1" applyFill="1" applyBorder="1"/>
    <xf numFmtId="10" fontId="5" fillId="21" borderId="93" xfId="2" applyNumberFormat="1" applyFont="1" applyFill="1" applyBorder="1" applyAlignment="1">
      <alignment vertical="center"/>
    </xf>
    <xf numFmtId="0" fontId="11" fillId="15" borderId="32" xfId="0" applyFont="1" applyFill="1" applyBorder="1" applyAlignment="1">
      <alignment horizontal="center" vertical="center" wrapText="1"/>
    </xf>
    <xf numFmtId="0" fontId="11" fillId="15" borderId="32" xfId="0" applyFont="1" applyFill="1" applyBorder="1" applyAlignment="1">
      <alignment horizontal="center" wrapText="1"/>
    </xf>
    <xf numFmtId="0" fontId="11" fillId="15" borderId="63" xfId="0" applyFont="1" applyFill="1" applyBorder="1" applyAlignment="1">
      <alignment horizontal="center" wrapText="1"/>
    </xf>
    <xf numFmtId="0" fontId="11" fillId="15" borderId="64" xfId="0" applyFont="1" applyFill="1" applyBorder="1" applyAlignment="1">
      <alignment horizontal="center" wrapText="1"/>
    </xf>
    <xf numFmtId="0" fontId="5" fillId="21" borderId="118" xfId="0" applyFont="1" applyFill="1" applyBorder="1" applyAlignment="1">
      <alignment vertical="center"/>
    </xf>
    <xf numFmtId="10" fontId="14" fillId="21" borderId="95" xfId="2" applyNumberFormat="1" applyFont="1" applyFill="1" applyBorder="1" applyAlignment="1">
      <alignment vertical="center"/>
    </xf>
    <xf numFmtId="10" fontId="0" fillId="21" borderId="95" xfId="2" applyNumberFormat="1" applyFont="1" applyFill="1" applyBorder="1"/>
    <xf numFmtId="10" fontId="5" fillId="21" borderId="97" xfId="2" applyNumberFormat="1" applyFont="1" applyFill="1" applyBorder="1" applyAlignment="1">
      <alignment vertical="center"/>
    </xf>
    <xf numFmtId="0" fontId="13" fillId="21" borderId="118" xfId="4" applyNumberFormat="1" applyFont="1" applyFill="1" applyBorder="1" applyAlignment="1">
      <alignment horizontal="right" vertical="center" wrapText="1"/>
    </xf>
    <xf numFmtId="0" fontId="1" fillId="3" borderId="125" xfId="0" applyFont="1" applyFill="1" applyBorder="1" applyAlignment="1">
      <alignment horizontal="center" wrapText="1"/>
    </xf>
    <xf numFmtId="0" fontId="0" fillId="8" borderId="0" xfId="0" applyFill="1"/>
    <xf numFmtId="0" fontId="1" fillId="4" borderId="126" xfId="0" applyFont="1" applyFill="1" applyBorder="1" applyAlignment="1">
      <alignment horizontal="center" wrapText="1"/>
    </xf>
    <xf numFmtId="3" fontId="1" fillId="2" borderId="63" xfId="0" applyNumberFormat="1" applyFont="1" applyFill="1" applyBorder="1"/>
    <xf numFmtId="3" fontId="0" fillId="2" borderId="62" xfId="0" applyNumberFormat="1" applyFill="1" applyBorder="1"/>
    <xf numFmtId="3" fontId="1" fillId="2" borderId="64" xfId="0" applyNumberFormat="1" applyFont="1" applyFill="1" applyBorder="1"/>
    <xf numFmtId="3" fontId="0" fillId="0" borderId="35" xfId="0" applyNumberFormat="1" applyBorder="1"/>
    <xf numFmtId="3" fontId="0" fillId="0" borderId="36" xfId="0" applyNumberFormat="1" applyBorder="1"/>
    <xf numFmtId="3" fontId="0" fillId="0" borderId="47" xfId="0" applyNumberFormat="1" applyBorder="1"/>
    <xf numFmtId="3" fontId="0" fillId="0" borderId="58" xfId="0" applyNumberFormat="1" applyBorder="1"/>
    <xf numFmtId="3" fontId="0" fillId="0" borderId="65" xfId="0" applyNumberFormat="1" applyBorder="1"/>
    <xf numFmtId="3" fontId="0" fillId="0" borderId="66" xfId="0" applyNumberFormat="1" applyBorder="1"/>
    <xf numFmtId="0" fontId="1" fillId="4" borderId="127" xfId="0" applyFont="1" applyFill="1" applyBorder="1" applyAlignment="1">
      <alignment horizontal="center" wrapText="1"/>
    </xf>
    <xf numFmtId="10" fontId="1" fillId="2" borderId="63" xfId="0" applyNumberFormat="1" applyFont="1" applyFill="1" applyBorder="1"/>
    <xf numFmtId="10" fontId="1" fillId="22" borderId="36" xfId="0" applyNumberFormat="1" applyFont="1" applyFill="1" applyBorder="1"/>
    <xf numFmtId="10" fontId="1" fillId="22" borderId="65" xfId="0" applyNumberFormat="1" applyFont="1" applyFill="1" applyBorder="1"/>
    <xf numFmtId="3" fontId="1" fillId="2" borderId="62" xfId="0" applyNumberFormat="1" applyFont="1" applyFill="1" applyBorder="1"/>
    <xf numFmtId="0" fontId="1" fillId="4" borderId="129" xfId="0" applyFont="1" applyFill="1" applyBorder="1" applyAlignment="1">
      <alignment horizontal="center" wrapText="1"/>
    </xf>
    <xf numFmtId="0" fontId="1" fillId="4" borderId="128" xfId="0" applyFont="1" applyFill="1" applyBorder="1" applyAlignment="1">
      <alignment horizontal="center" wrapText="1"/>
    </xf>
    <xf numFmtId="10" fontId="1" fillId="2" borderId="34" xfId="0" applyNumberFormat="1" applyFont="1" applyFill="1" applyBorder="1"/>
    <xf numFmtId="10" fontId="1" fillId="22" borderId="37" xfId="0" applyNumberFormat="1" applyFont="1" applyFill="1" applyBorder="1"/>
    <xf numFmtId="10" fontId="1" fillId="22" borderId="75" xfId="0" applyNumberFormat="1" applyFont="1" applyFill="1" applyBorder="1"/>
    <xf numFmtId="0" fontId="1" fillId="4" borderId="110" xfId="0" applyFont="1" applyFill="1" applyBorder="1" applyAlignment="1">
      <alignment horizontal="center" wrapText="1"/>
    </xf>
    <xf numFmtId="3" fontId="1" fillId="2" borderId="68" xfId="0" applyNumberFormat="1" applyFont="1" applyFill="1" applyBorder="1"/>
    <xf numFmtId="3" fontId="0" fillId="0" borderId="38" xfId="0" applyNumberFormat="1" applyBorder="1"/>
    <xf numFmtId="3" fontId="0" fillId="0" borderId="55" xfId="0" applyNumberFormat="1" applyBorder="1"/>
    <xf numFmtId="3" fontId="0" fillId="0" borderId="77" xfId="0" applyNumberFormat="1" applyBorder="1"/>
    <xf numFmtId="3" fontId="0" fillId="0" borderId="79" xfId="0" applyNumberFormat="1" applyBorder="1"/>
    <xf numFmtId="3" fontId="1" fillId="2" borderId="25" xfId="0" applyNumberFormat="1" applyFont="1" applyFill="1" applyBorder="1"/>
    <xf numFmtId="3" fontId="1" fillId="2" borderId="24" xfId="0" applyNumberFormat="1" applyFont="1" applyFill="1" applyBorder="1"/>
    <xf numFmtId="3" fontId="1" fillId="2" borderId="23" xfId="0" applyNumberFormat="1" applyFont="1" applyFill="1" applyBorder="1"/>
    <xf numFmtId="3" fontId="1" fillId="2" borderId="10" xfId="0" applyNumberFormat="1" applyFont="1" applyFill="1" applyBorder="1"/>
    <xf numFmtId="3" fontId="22" fillId="0" borderId="22" xfId="0" applyNumberFormat="1" applyFont="1" applyBorder="1" applyAlignment="1">
      <alignment horizontal="right"/>
    </xf>
    <xf numFmtId="3" fontId="22" fillId="0" borderId="21" xfId="0" applyNumberFormat="1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3" fontId="22" fillId="0" borderId="19" xfId="0" applyNumberFormat="1" applyFont="1" applyBorder="1" applyAlignment="1">
      <alignment horizontal="right"/>
    </xf>
    <xf numFmtId="3" fontId="22" fillId="0" borderId="18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/>
    </xf>
    <xf numFmtId="3" fontId="22" fillId="0" borderId="16" xfId="0" applyNumberFormat="1" applyFont="1" applyBorder="1" applyAlignment="1">
      <alignment horizontal="right"/>
    </xf>
    <xf numFmtId="3" fontId="22" fillId="0" borderId="15" xfId="0" applyNumberFormat="1" applyFont="1" applyBorder="1" applyAlignment="1">
      <alignment horizontal="right"/>
    </xf>
    <xf numFmtId="3" fontId="22" fillId="0" borderId="14" xfId="0" applyNumberFormat="1" applyFont="1" applyBorder="1" applyAlignment="1">
      <alignment horizontal="right"/>
    </xf>
    <xf numFmtId="0" fontId="1" fillId="5" borderId="29" xfId="0" applyFont="1" applyFill="1" applyBorder="1" applyAlignment="1">
      <alignment horizontal="center" wrapText="1"/>
    </xf>
    <xf numFmtId="0" fontId="1" fillId="5" borderId="30" xfId="0" applyFont="1" applyFill="1" applyBorder="1" applyAlignment="1">
      <alignment horizontal="center" wrapText="1"/>
    </xf>
    <xf numFmtId="0" fontId="1" fillId="5" borderId="31" xfId="0" applyFont="1" applyFill="1" applyBorder="1" applyAlignment="1">
      <alignment horizontal="center" wrapText="1"/>
    </xf>
    <xf numFmtId="0" fontId="1" fillId="3" borderId="52" xfId="0" applyFont="1" applyFill="1" applyBorder="1" applyAlignment="1">
      <alignment horizontal="center" wrapText="1"/>
    </xf>
    <xf numFmtId="3" fontId="0" fillId="2" borderId="64" xfId="0" applyNumberFormat="1" applyFill="1" applyBorder="1"/>
    <xf numFmtId="10" fontId="1" fillId="2" borderId="64" xfId="0" applyNumberFormat="1" applyFont="1" applyFill="1" applyBorder="1"/>
    <xf numFmtId="10" fontId="1" fillId="22" borderId="47" xfId="0" applyNumberFormat="1" applyFont="1" applyFill="1" applyBorder="1"/>
    <xf numFmtId="10" fontId="1" fillId="22" borderId="66" xfId="0" applyNumberFormat="1" applyFont="1" applyFill="1" applyBorder="1"/>
    <xf numFmtId="0" fontId="1" fillId="5" borderId="107" xfId="0" applyFont="1" applyFill="1" applyBorder="1" applyAlignment="1">
      <alignment horizontal="center" wrapText="1"/>
    </xf>
    <xf numFmtId="0" fontId="1" fillId="5" borderId="126" xfId="0" applyFont="1" applyFill="1" applyBorder="1" applyAlignment="1">
      <alignment horizontal="center" wrapText="1"/>
    </xf>
    <xf numFmtId="0" fontId="1" fillId="5" borderId="128" xfId="0" applyFont="1" applyFill="1" applyBorder="1" applyAlignment="1">
      <alignment horizontal="center" wrapText="1"/>
    </xf>
    <xf numFmtId="3" fontId="22" fillId="0" borderId="36" xfId="0" applyNumberFormat="1" applyFont="1" applyBorder="1" applyAlignment="1">
      <alignment horizontal="right"/>
    </xf>
    <xf numFmtId="3" fontId="22" fillId="0" borderId="65" xfId="0" applyNumberFormat="1" applyFont="1" applyBorder="1" applyAlignment="1">
      <alignment horizontal="right"/>
    </xf>
    <xf numFmtId="3" fontId="22" fillId="0" borderId="47" xfId="0" applyNumberFormat="1" applyFont="1" applyBorder="1" applyAlignment="1">
      <alignment horizontal="right"/>
    </xf>
    <xf numFmtId="3" fontId="22" fillId="0" borderId="66" xfId="0" applyNumberFormat="1" applyFont="1" applyBorder="1" applyAlignment="1">
      <alignment horizontal="right"/>
    </xf>
    <xf numFmtId="10" fontId="1" fillId="2" borderId="63" xfId="0" applyNumberFormat="1" applyFont="1" applyFill="1" applyBorder="1" applyAlignment="1">
      <alignment horizontal="center"/>
    </xf>
    <xf numFmtId="3" fontId="22" fillId="0" borderId="35" xfId="0" applyNumberFormat="1" applyFont="1" applyFill="1" applyBorder="1" applyAlignment="1">
      <alignment horizontal="right"/>
    </xf>
    <xf numFmtId="3" fontId="22" fillId="0" borderId="58" xfId="0" applyNumberFormat="1" applyFont="1" applyFill="1" applyBorder="1" applyAlignment="1">
      <alignment horizontal="right"/>
    </xf>
    <xf numFmtId="0" fontId="0" fillId="0" borderId="0" xfId="0"/>
    <xf numFmtId="0" fontId="0" fillId="0" borderId="0" xfId="0" applyFont="1"/>
    <xf numFmtId="0" fontId="1" fillId="2" borderId="5" xfId="0" applyFont="1" applyFill="1" applyBorder="1"/>
    <xf numFmtId="0" fontId="1" fillId="4" borderId="36" xfId="0" applyFont="1" applyFill="1" applyBorder="1" applyAlignment="1">
      <alignment horizontal="center" wrapText="1"/>
    </xf>
    <xf numFmtId="0" fontId="5" fillId="4" borderId="36" xfId="0" applyFont="1" applyFill="1" applyBorder="1" applyAlignment="1">
      <alignment horizontal="center" wrapText="1"/>
    </xf>
    <xf numFmtId="164" fontId="1" fillId="0" borderId="0" xfId="0" applyNumberFormat="1" applyFont="1" applyAlignment="1">
      <alignment horizontal="center" vertical="top"/>
    </xf>
    <xf numFmtId="0" fontId="1" fillId="0" borderId="0" xfId="0" applyFont="1" applyBorder="1" applyAlignment="1">
      <alignment horizontal="center" vertical="center"/>
    </xf>
    <xf numFmtId="0" fontId="1" fillId="3" borderId="36" xfId="0" applyFont="1" applyFill="1" applyBorder="1" applyAlignment="1">
      <alignment horizontal="center" wrapText="1"/>
    </xf>
    <xf numFmtId="0" fontId="1" fillId="3" borderId="36" xfId="0" applyFont="1" applyFill="1" applyBorder="1" applyAlignment="1">
      <alignment horizontal="center" vertical="center" wrapText="1"/>
    </xf>
    <xf numFmtId="3" fontId="1" fillId="2" borderId="36" xfId="0" applyNumberFormat="1" applyFont="1" applyFill="1" applyBorder="1"/>
    <xf numFmtId="3" fontId="0" fillId="0" borderId="36" xfId="0" applyNumberFormat="1" applyFont="1" applyBorder="1"/>
    <xf numFmtId="3" fontId="0" fillId="0" borderId="36" xfId="0" applyNumberFormat="1" applyFont="1" applyBorder="1" applyAlignment="1">
      <alignment horizontal="right"/>
    </xf>
    <xf numFmtId="3" fontId="1" fillId="7" borderId="36" xfId="0" applyNumberFormat="1" applyFont="1" applyFill="1" applyBorder="1" applyAlignment="1">
      <alignment horizontal="right"/>
    </xf>
    <xf numFmtId="0" fontId="1" fillId="3" borderId="36" xfId="0" quotePrefix="1" applyFont="1" applyFill="1" applyBorder="1" applyAlignment="1">
      <alignment horizontal="center" wrapText="1"/>
    </xf>
    <xf numFmtId="0" fontId="5" fillId="4" borderId="36" xfId="0" quotePrefix="1" applyFont="1" applyFill="1" applyBorder="1" applyAlignment="1">
      <alignment horizontal="center" wrapText="1"/>
    </xf>
    <xf numFmtId="165" fontId="2" fillId="0" borderId="51" xfId="0" applyNumberFormat="1" applyFont="1" applyBorder="1" applyAlignment="1">
      <alignment horizontal="right"/>
    </xf>
    <xf numFmtId="165" fontId="1" fillId="8" borderId="62" xfId="0" applyNumberFormat="1" applyFont="1" applyFill="1" applyBorder="1"/>
    <xf numFmtId="165" fontId="1" fillId="8" borderId="64" xfId="0" applyNumberFormat="1" applyFont="1" applyFill="1" applyBorder="1"/>
    <xf numFmtId="10" fontId="1" fillId="8" borderId="58" xfId="2" applyNumberFormat="1" applyFont="1" applyFill="1" applyBorder="1"/>
    <xf numFmtId="10" fontId="1" fillId="8" borderId="66" xfId="2" applyNumberFormat="1" applyFont="1" applyFill="1" applyBorder="1"/>
    <xf numFmtId="3" fontId="1" fillId="7" borderId="47" xfId="0" applyNumberFormat="1" applyFont="1" applyFill="1" applyBorder="1" applyAlignment="1">
      <alignment horizontal="right"/>
    </xf>
    <xf numFmtId="3" fontId="0" fillId="0" borderId="47" xfId="0" applyNumberFormat="1" applyFont="1" applyBorder="1" applyAlignment="1">
      <alignment horizontal="right"/>
    </xf>
    <xf numFmtId="3" fontId="0" fillId="0" borderId="65" xfId="0" applyNumberFormat="1" applyFont="1" applyBorder="1" applyAlignment="1">
      <alignment horizontal="right"/>
    </xf>
    <xf numFmtId="3" fontId="0" fillId="0" borderId="66" xfId="0" applyNumberFormat="1" applyFont="1" applyBorder="1" applyAlignment="1">
      <alignment horizontal="right"/>
    </xf>
    <xf numFmtId="0" fontId="1" fillId="3" borderId="35" xfId="0" applyFont="1" applyFill="1" applyBorder="1" applyAlignment="1">
      <alignment horizontal="center" wrapText="1"/>
    </xf>
    <xf numFmtId="0" fontId="1" fillId="3" borderId="47" xfId="0" applyFont="1" applyFill="1" applyBorder="1" applyAlignment="1">
      <alignment horizontal="center" wrapText="1"/>
    </xf>
    <xf numFmtId="3" fontId="1" fillId="2" borderId="35" xfId="0" applyNumberFormat="1" applyFont="1" applyFill="1" applyBorder="1"/>
    <xf numFmtId="3" fontId="1" fillId="2" borderId="47" xfId="0" applyNumberFormat="1" applyFont="1" applyFill="1" applyBorder="1"/>
    <xf numFmtId="3" fontId="0" fillId="0" borderId="35" xfId="0" applyNumberFormat="1" applyFont="1" applyBorder="1"/>
    <xf numFmtId="3" fontId="0" fillId="0" borderId="47" xfId="0" applyNumberFormat="1" applyFont="1" applyBorder="1"/>
    <xf numFmtId="3" fontId="0" fillId="0" borderId="58" xfId="0" applyNumberFormat="1" applyFont="1" applyBorder="1"/>
    <xf numFmtId="3" fontId="0" fillId="0" borderId="65" xfId="0" applyNumberFormat="1" applyFont="1" applyBorder="1"/>
    <xf numFmtId="3" fontId="0" fillId="0" borderId="66" xfId="0" applyNumberFormat="1" applyFont="1" applyBorder="1"/>
    <xf numFmtId="10" fontId="1" fillId="8" borderId="75" xfId="2" applyNumberFormat="1" applyFont="1" applyFill="1" applyBorder="1"/>
    <xf numFmtId="165" fontId="1" fillId="8" borderId="63" xfId="0" applyNumberFormat="1" applyFont="1" applyFill="1" applyBorder="1"/>
    <xf numFmtId="10" fontId="1" fillId="8" borderId="65" xfId="2" applyNumberFormat="1" applyFont="1" applyFill="1" applyBorder="1"/>
    <xf numFmtId="0" fontId="5" fillId="4" borderId="47" xfId="0" quotePrefix="1" applyFont="1" applyFill="1" applyBorder="1" applyAlignment="1">
      <alignment horizontal="center" wrapText="1"/>
    </xf>
    <xf numFmtId="10" fontId="1" fillId="8" borderId="34" xfId="2" applyNumberFormat="1" applyFont="1" applyFill="1" applyBorder="1"/>
    <xf numFmtId="10" fontId="0" fillId="8" borderId="75" xfId="2" applyNumberFormat="1" applyFont="1" applyFill="1" applyBorder="1"/>
    <xf numFmtId="0" fontId="5" fillId="4" borderId="38" xfId="0" quotePrefix="1" applyFont="1" applyFill="1" applyBorder="1" applyAlignment="1">
      <alignment horizontal="center" wrapText="1"/>
    </xf>
    <xf numFmtId="0" fontId="20" fillId="0" borderId="0" xfId="0" applyFont="1" applyAlignment="1">
      <alignment wrapText="1"/>
    </xf>
    <xf numFmtId="10" fontId="23" fillId="22" borderId="36" xfId="0" applyNumberFormat="1" applyFont="1" applyFill="1" applyBorder="1" applyAlignment="1">
      <alignment horizontal="center"/>
    </xf>
    <xf numFmtId="10" fontId="23" fillId="22" borderId="65" xfId="0" applyNumberFormat="1" applyFont="1" applyFill="1" applyBorder="1" applyAlignment="1">
      <alignment horizontal="center"/>
    </xf>
    <xf numFmtId="0" fontId="1" fillId="5" borderId="131" xfId="0" applyFont="1" applyFill="1" applyBorder="1" applyAlignment="1">
      <alignment horizontal="center" wrapText="1"/>
    </xf>
    <xf numFmtId="3" fontId="1" fillId="2" borderId="44" xfId="0" applyNumberFormat="1" applyFont="1" applyFill="1" applyBorder="1"/>
    <xf numFmtId="3" fontId="22" fillId="0" borderId="37" xfId="0" applyNumberFormat="1" applyFont="1" applyBorder="1" applyAlignment="1">
      <alignment horizontal="right"/>
    </xf>
    <xf numFmtId="10" fontId="23" fillId="22" borderId="38" xfId="0" applyNumberFormat="1" applyFont="1" applyFill="1" applyBorder="1" applyAlignment="1">
      <alignment horizontal="center"/>
    </xf>
    <xf numFmtId="10" fontId="23" fillId="22" borderId="55" xfId="0" applyNumberFormat="1" applyFont="1" applyFill="1" applyBorder="1" applyAlignment="1">
      <alignment horizontal="center"/>
    </xf>
    <xf numFmtId="3" fontId="22" fillId="0" borderId="36" xfId="0" applyNumberFormat="1" applyFont="1" applyFill="1" applyBorder="1" applyAlignment="1">
      <alignment horizontal="right"/>
    </xf>
    <xf numFmtId="3" fontId="22" fillId="0" borderId="65" xfId="0" applyNumberFormat="1" applyFont="1" applyFill="1" applyBorder="1" applyAlignment="1">
      <alignment horizontal="right"/>
    </xf>
    <xf numFmtId="10" fontId="1" fillId="2" borderId="64" xfId="0" applyNumberFormat="1" applyFont="1" applyFill="1" applyBorder="1" applyAlignment="1">
      <alignment horizontal="center"/>
    </xf>
    <xf numFmtId="10" fontId="23" fillId="22" borderId="47" xfId="0" applyNumberFormat="1" applyFont="1" applyFill="1" applyBorder="1" applyAlignment="1">
      <alignment horizontal="center"/>
    </xf>
    <xf numFmtId="10" fontId="23" fillId="22" borderId="66" xfId="0" applyNumberFormat="1" applyFont="1" applyFill="1" applyBorder="1" applyAlignment="1">
      <alignment horizontal="center"/>
    </xf>
    <xf numFmtId="0" fontId="1" fillId="6" borderId="107" xfId="0" applyFont="1" applyFill="1" applyBorder="1" applyAlignment="1">
      <alignment horizontal="center" wrapText="1"/>
    </xf>
    <xf numFmtId="0" fontId="1" fillId="6" borderId="126" xfId="0" applyFont="1" applyFill="1" applyBorder="1" applyAlignment="1">
      <alignment horizontal="center" wrapText="1"/>
    </xf>
    <xf numFmtId="0" fontId="1" fillId="6" borderId="128" xfId="0" applyFont="1" applyFill="1" applyBorder="1" applyAlignment="1">
      <alignment horizontal="center" wrapText="1"/>
    </xf>
    <xf numFmtId="10" fontId="1" fillId="22" borderId="36" xfId="0" applyNumberFormat="1" applyFont="1" applyFill="1" applyBorder="1" applyAlignment="1">
      <alignment horizontal="center"/>
    </xf>
    <xf numFmtId="10" fontId="1" fillId="22" borderId="65" xfId="0" applyNumberFormat="1" applyFont="1" applyFill="1" applyBorder="1" applyAlignment="1">
      <alignment horizontal="center"/>
    </xf>
    <xf numFmtId="0" fontId="1" fillId="3" borderId="98" xfId="0" applyFont="1" applyFill="1" applyBorder="1" applyAlignment="1">
      <alignment horizontal="center" wrapText="1"/>
    </xf>
    <xf numFmtId="0" fontId="1" fillId="3" borderId="99" xfId="0" applyFont="1" applyFill="1" applyBorder="1" applyAlignment="1">
      <alignment horizontal="center" wrapText="1"/>
    </xf>
    <xf numFmtId="0" fontId="1" fillId="3" borderId="39" xfId="0" applyFont="1" applyFill="1" applyBorder="1" applyAlignment="1">
      <alignment horizontal="center" wrapText="1"/>
    </xf>
    <xf numFmtId="10" fontId="1" fillId="2" borderId="36" xfId="0" applyNumberFormat="1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 wrapText="1"/>
    </xf>
    <xf numFmtId="10" fontId="1" fillId="7" borderId="36" xfId="0" applyNumberFormat="1" applyFont="1" applyFill="1" applyBorder="1" applyAlignment="1">
      <alignment horizontal="center"/>
    </xf>
    <xf numFmtId="10" fontId="1" fillId="7" borderId="65" xfId="0" applyNumberFormat="1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 wrapText="1"/>
    </xf>
    <xf numFmtId="0" fontId="1" fillId="3" borderId="132" xfId="0" applyFont="1" applyFill="1" applyBorder="1" applyAlignment="1">
      <alignment horizontal="center" wrapText="1"/>
    </xf>
    <xf numFmtId="0" fontId="1" fillId="4" borderId="125" xfId="0" applyFont="1" applyFill="1" applyBorder="1" applyAlignment="1">
      <alignment horizontal="center" wrapText="1"/>
    </xf>
    <xf numFmtId="0" fontId="5" fillId="4" borderId="125" xfId="0" applyFont="1" applyFill="1" applyBorder="1" applyAlignment="1">
      <alignment horizontal="center" wrapText="1"/>
    </xf>
    <xf numFmtId="0" fontId="5" fillId="4" borderId="9" xfId="0" applyFont="1" applyFill="1" applyBorder="1" applyAlignment="1">
      <alignment horizontal="center" wrapText="1"/>
    </xf>
    <xf numFmtId="0" fontId="5" fillId="4" borderId="47" xfId="0" applyFont="1" applyFill="1" applyBorder="1" applyAlignment="1">
      <alignment horizontal="center" wrapText="1"/>
    </xf>
    <xf numFmtId="10" fontId="1" fillId="7" borderId="47" xfId="0" applyNumberFormat="1" applyFont="1" applyFill="1" applyBorder="1" applyAlignment="1">
      <alignment horizontal="center"/>
    </xf>
    <xf numFmtId="10" fontId="1" fillId="7" borderId="66" xfId="0" applyNumberFormat="1" applyFont="1" applyFill="1" applyBorder="1" applyAlignment="1">
      <alignment horizontal="center"/>
    </xf>
    <xf numFmtId="0" fontId="5" fillId="4" borderId="132" xfId="0" applyFont="1" applyFill="1" applyBorder="1" applyAlignment="1">
      <alignment horizontal="center" wrapText="1"/>
    </xf>
    <xf numFmtId="0" fontId="1" fillId="3" borderId="125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1" fillId="3" borderId="132" xfId="0" applyFont="1" applyFill="1" applyBorder="1" applyAlignment="1">
      <alignment horizontal="center" vertical="center" wrapText="1"/>
    </xf>
    <xf numFmtId="0" fontId="1" fillId="3" borderId="35" xfId="0" applyFont="1" applyFill="1" applyBorder="1" applyAlignment="1">
      <alignment horizontal="center" vertical="center" wrapText="1"/>
    </xf>
    <xf numFmtId="0" fontId="1" fillId="3" borderId="47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wrapText="1"/>
    </xf>
    <xf numFmtId="0" fontId="1" fillId="4" borderId="35" xfId="0" applyFont="1" applyFill="1" applyBorder="1" applyAlignment="1">
      <alignment horizontal="center" wrapText="1"/>
    </xf>
    <xf numFmtId="3" fontId="1" fillId="7" borderId="35" xfId="0" applyNumberFormat="1" applyFont="1" applyFill="1" applyBorder="1" applyAlignment="1">
      <alignment horizontal="right"/>
    </xf>
    <xf numFmtId="3" fontId="0" fillId="0" borderId="35" xfId="0" applyNumberFormat="1" applyFont="1" applyBorder="1" applyAlignment="1">
      <alignment horizontal="right"/>
    </xf>
    <xf numFmtId="3" fontId="0" fillId="0" borderId="58" xfId="0" applyNumberFormat="1" applyFont="1" applyBorder="1" applyAlignment="1">
      <alignment horizontal="right"/>
    </xf>
    <xf numFmtId="165" fontId="22" fillId="0" borderId="53" xfId="0" applyNumberFormat="1" applyFont="1" applyBorder="1" applyAlignment="1">
      <alignment horizontal="right"/>
    </xf>
    <xf numFmtId="165" fontId="22" fillId="0" borderId="56" xfId="0" applyNumberFormat="1" applyFont="1" applyBorder="1" applyAlignment="1">
      <alignment horizontal="right"/>
    </xf>
    <xf numFmtId="165" fontId="0" fillId="0" borderId="69" xfId="0" applyNumberFormat="1" applyFont="1" applyFill="1" applyBorder="1" applyAlignment="1">
      <alignment horizontal="right"/>
    </xf>
    <xf numFmtId="165" fontId="22" fillId="0" borderId="80" xfId="0" applyNumberFormat="1" applyFont="1" applyFill="1" applyBorder="1" applyAlignment="1">
      <alignment horizontal="right"/>
    </xf>
    <xf numFmtId="165" fontId="22" fillId="0" borderId="85" xfId="0" applyNumberFormat="1" applyFont="1" applyFill="1" applyBorder="1" applyAlignment="1">
      <alignment horizontal="right"/>
    </xf>
    <xf numFmtId="165" fontId="22" fillId="0" borderId="48" xfId="0" applyNumberFormat="1" applyFont="1" applyBorder="1" applyAlignment="1">
      <alignment horizontal="right"/>
    </xf>
    <xf numFmtId="10" fontId="22" fillId="0" borderId="83" xfId="2" applyNumberFormat="1" applyFont="1" applyBorder="1" applyAlignment="1">
      <alignment horizontal="right"/>
    </xf>
    <xf numFmtId="165" fontId="22" fillId="0" borderId="73" xfId="0" applyNumberFormat="1" applyFont="1" applyBorder="1" applyAlignment="1">
      <alignment horizontal="right"/>
    </xf>
    <xf numFmtId="10" fontId="22" fillId="0" borderId="84" xfId="2" applyNumberFormat="1" applyFont="1" applyBorder="1" applyAlignment="1">
      <alignment horizontal="right"/>
    </xf>
    <xf numFmtId="170" fontId="22" fillId="0" borderId="53" xfId="0" applyNumberFormat="1" applyFont="1" applyBorder="1" applyAlignment="1">
      <alignment horizontal="right"/>
    </xf>
    <xf numFmtId="170" fontId="22" fillId="0" borderId="56" xfId="0" applyNumberFormat="1" applyFont="1" applyBorder="1" applyAlignment="1">
      <alignment horizontal="right"/>
    </xf>
    <xf numFmtId="170" fontId="0" fillId="0" borderId="69" xfId="0" applyNumberFormat="1" applyFont="1" applyFill="1" applyBorder="1" applyAlignment="1">
      <alignment horizontal="right"/>
    </xf>
    <xf numFmtId="170" fontId="22" fillId="0" borderId="80" xfId="0" applyNumberFormat="1" applyFont="1" applyFill="1" applyBorder="1" applyAlignment="1">
      <alignment horizontal="right"/>
    </xf>
    <xf numFmtId="170" fontId="22" fillId="0" borderId="85" xfId="0" applyNumberFormat="1" applyFont="1" applyFill="1" applyBorder="1" applyAlignment="1">
      <alignment horizontal="right"/>
    </xf>
    <xf numFmtId="170" fontId="22" fillId="0" borderId="83" xfId="0" applyNumberFormat="1" applyFont="1" applyBorder="1" applyAlignment="1">
      <alignment horizontal="right"/>
    </xf>
    <xf numFmtId="10" fontId="22" fillId="0" borderId="51" xfId="2" applyNumberFormat="1" applyFont="1" applyBorder="1" applyAlignment="1">
      <alignment horizontal="right"/>
    </xf>
    <xf numFmtId="170" fontId="22" fillId="0" borderId="54" xfId="0" applyNumberFormat="1" applyFont="1" applyBorder="1" applyAlignment="1">
      <alignment horizontal="right"/>
    </xf>
    <xf numFmtId="170" fontId="22" fillId="0" borderId="50" xfId="0" applyNumberFormat="1" applyFont="1" applyBorder="1" applyAlignment="1">
      <alignment horizontal="right"/>
    </xf>
    <xf numFmtId="170" fontId="0" fillId="0" borderId="48" xfId="0" applyNumberFormat="1" applyFont="1" applyFill="1" applyBorder="1" applyAlignment="1">
      <alignment horizontal="right"/>
    </xf>
    <xf numFmtId="170" fontId="22" fillId="0" borderId="81" xfId="0" applyNumberFormat="1" applyFont="1" applyFill="1" applyBorder="1" applyAlignment="1">
      <alignment horizontal="right"/>
    </xf>
    <xf numFmtId="170" fontId="22" fillId="0" borderId="83" xfId="0" applyNumberFormat="1" applyFont="1" applyFill="1" applyBorder="1" applyAlignment="1">
      <alignment horizontal="right"/>
    </xf>
    <xf numFmtId="170" fontId="0" fillId="0" borderId="81" xfId="0" applyNumberFormat="1" applyFont="1" applyFill="1" applyBorder="1" applyAlignment="1">
      <alignment horizontal="right"/>
    </xf>
    <xf numFmtId="170" fontId="0" fillId="0" borderId="83" xfId="0" applyNumberFormat="1" applyFont="1" applyFill="1" applyBorder="1" applyAlignment="1">
      <alignment horizontal="right"/>
    </xf>
    <xf numFmtId="170" fontId="22" fillId="0" borderId="71" xfId="0" applyNumberFormat="1" applyFont="1" applyBorder="1" applyAlignment="1">
      <alignment horizontal="right"/>
    </xf>
    <xf numFmtId="170" fontId="22" fillId="0" borderId="72" xfId="0" applyNumberFormat="1" applyFont="1" applyBorder="1" applyAlignment="1">
      <alignment horizontal="right"/>
    </xf>
    <xf numFmtId="170" fontId="0" fillId="0" borderId="73" xfId="0" applyNumberFormat="1" applyFont="1" applyFill="1" applyBorder="1" applyAlignment="1">
      <alignment horizontal="right"/>
    </xf>
    <xf numFmtId="170" fontId="0" fillId="0" borderId="82" xfId="0" applyNumberFormat="1" applyFont="1" applyFill="1" applyBorder="1" applyAlignment="1">
      <alignment horizontal="right"/>
    </xf>
    <xf numFmtId="170" fontId="0" fillId="0" borderId="84" xfId="0" applyNumberFormat="1" applyFont="1" applyFill="1" applyBorder="1" applyAlignment="1">
      <alignment horizontal="right"/>
    </xf>
    <xf numFmtId="170" fontId="22" fillId="0" borderId="84" xfId="0" applyNumberFormat="1" applyFont="1" applyBorder="1" applyAlignment="1">
      <alignment horizontal="right"/>
    </xf>
    <xf numFmtId="10" fontId="22" fillId="0" borderId="74" xfId="2" applyNumberFormat="1" applyFont="1" applyBorder="1" applyAlignment="1">
      <alignment horizontal="right"/>
    </xf>
    <xf numFmtId="3" fontId="0" fillId="0" borderId="36" xfId="0" applyNumberFormat="1" applyFill="1" applyBorder="1"/>
    <xf numFmtId="3" fontId="0" fillId="0" borderId="35" xfId="0" applyNumberFormat="1" applyFill="1" applyBorder="1"/>
    <xf numFmtId="0" fontId="0" fillId="0" borderId="0" xfId="0" applyAlignment="1">
      <alignment horizontal="center" wrapText="1"/>
    </xf>
    <xf numFmtId="38" fontId="0" fillId="0" borderId="0" xfId="0" applyNumberFormat="1"/>
    <xf numFmtId="38" fontId="0" fillId="0" borderId="52" xfId="0" applyNumberFormat="1" applyBorder="1"/>
    <xf numFmtId="38" fontId="1" fillId="8" borderId="0" xfId="0" applyNumberFormat="1" applyFont="1" applyFill="1" applyBorder="1"/>
    <xf numFmtId="0" fontId="1" fillId="3" borderId="0" xfId="0" applyFont="1" applyFill="1" applyAlignment="1">
      <alignment horizontal="center" wrapText="1"/>
    </xf>
    <xf numFmtId="40" fontId="0" fillId="0" borderId="60" xfId="0" applyNumberFormat="1" applyBorder="1"/>
    <xf numFmtId="40" fontId="0" fillId="0" borderId="59" xfId="0" applyNumberFormat="1" applyBorder="1"/>
    <xf numFmtId="40" fontId="2" fillId="0" borderId="53" xfId="0" applyNumberFormat="1" applyFont="1" applyBorder="1" applyAlignment="1">
      <alignment horizontal="right"/>
    </xf>
    <xf numFmtId="40" fontId="2" fillId="0" borderId="56" xfId="0" applyNumberFormat="1" applyFont="1" applyBorder="1" applyAlignment="1">
      <alignment horizontal="right"/>
    </xf>
    <xf numFmtId="40" fontId="3" fillId="0" borderId="69" xfId="0" applyNumberFormat="1" applyFont="1" applyFill="1" applyBorder="1" applyAlignment="1">
      <alignment horizontal="right"/>
    </xf>
    <xf numFmtId="40" fontId="2" fillId="0" borderId="56" xfId="0" applyNumberFormat="1" applyFont="1" applyFill="1" applyBorder="1" applyAlignment="1">
      <alignment horizontal="right"/>
    </xf>
    <xf numFmtId="171" fontId="0" fillId="0" borderId="60" xfId="0" applyNumberFormat="1" applyBorder="1"/>
    <xf numFmtId="171" fontId="0" fillId="0" borderId="59" xfId="0" applyNumberFormat="1" applyBorder="1"/>
    <xf numFmtId="171" fontId="2" fillId="0" borderId="53" xfId="0" applyNumberFormat="1" applyFont="1" applyBorder="1" applyAlignment="1">
      <alignment horizontal="right"/>
    </xf>
    <xf numFmtId="171" fontId="2" fillId="0" borderId="56" xfId="0" applyNumberFormat="1" applyFont="1" applyBorder="1" applyAlignment="1">
      <alignment horizontal="right"/>
    </xf>
    <xf numFmtId="171" fontId="3" fillId="0" borderId="69" xfId="0" applyNumberFormat="1" applyFont="1" applyFill="1" applyBorder="1" applyAlignment="1">
      <alignment horizontal="right"/>
    </xf>
    <xf numFmtId="171" fontId="2" fillId="0" borderId="56" xfId="0" applyNumberFormat="1" applyFont="1" applyFill="1" applyBorder="1" applyAlignment="1">
      <alignment horizontal="right"/>
    </xf>
    <xf numFmtId="171" fontId="2" fillId="0" borderId="51" xfId="0" applyNumberFormat="1" applyFont="1" applyBorder="1" applyAlignment="1">
      <alignment horizontal="right"/>
    </xf>
    <xf numFmtId="40" fontId="22" fillId="0" borderId="53" xfId="0" applyNumberFormat="1" applyFont="1" applyBorder="1" applyAlignment="1">
      <alignment horizontal="right"/>
    </xf>
    <xf numFmtId="40" fontId="22" fillId="0" borderId="56" xfId="0" applyNumberFormat="1" applyFont="1" applyBorder="1" applyAlignment="1">
      <alignment horizontal="right"/>
    </xf>
    <xf numFmtId="40" fontId="0" fillId="0" borderId="69" xfId="0" applyNumberFormat="1" applyFont="1" applyFill="1" applyBorder="1" applyAlignment="1">
      <alignment horizontal="right"/>
    </xf>
    <xf numFmtId="40" fontId="22" fillId="0" borderId="80" xfId="0" applyNumberFormat="1" applyFont="1" applyFill="1" applyBorder="1" applyAlignment="1">
      <alignment horizontal="right"/>
    </xf>
    <xf numFmtId="40" fontId="22" fillId="0" borderId="85" xfId="0" applyNumberFormat="1" applyFont="1" applyFill="1" applyBorder="1" applyAlignment="1">
      <alignment horizontal="right"/>
    </xf>
    <xf numFmtId="40" fontId="22" fillId="0" borderId="48" xfId="0" applyNumberFormat="1" applyFont="1" applyBorder="1" applyAlignment="1">
      <alignment horizontal="right"/>
    </xf>
    <xf numFmtId="40" fontId="22" fillId="0" borderId="73" xfId="0" applyNumberFormat="1" applyFont="1" applyBorder="1" applyAlignment="1">
      <alignment horizontal="right"/>
    </xf>
    <xf numFmtId="10" fontId="0" fillId="0" borderId="0" xfId="0" applyNumberFormat="1" applyBorder="1"/>
    <xf numFmtId="0" fontId="0" fillId="0" borderId="0" xfId="0" applyBorder="1"/>
    <xf numFmtId="0" fontId="0" fillId="0" borderId="0" xfId="0" applyAlignment="1"/>
    <xf numFmtId="0" fontId="1" fillId="3" borderId="13" xfId="0" applyFont="1" applyFill="1" applyBorder="1" applyAlignment="1">
      <alignment wrapText="1"/>
    </xf>
    <xf numFmtId="0" fontId="1" fillId="3" borderId="134" xfId="0" applyFont="1" applyFill="1" applyBorder="1" applyAlignment="1">
      <alignment wrapText="1"/>
    </xf>
    <xf numFmtId="164" fontId="1" fillId="3" borderId="13" xfId="0" applyNumberFormat="1" applyFont="1" applyFill="1" applyBorder="1" applyAlignment="1">
      <alignment wrapText="1"/>
    </xf>
    <xf numFmtId="10" fontId="0" fillId="0" borderId="35" xfId="0" applyNumberFormat="1" applyBorder="1" applyAlignment="1">
      <alignment horizontal="center" wrapText="1"/>
    </xf>
    <xf numFmtId="0" fontId="0" fillId="0" borderId="135" xfId="0" applyBorder="1" applyAlignment="1">
      <alignment horizontal="center" wrapText="1"/>
    </xf>
    <xf numFmtId="10" fontId="0" fillId="0" borderId="136" xfId="0" applyNumberFormat="1" applyBorder="1" applyAlignment="1">
      <alignment horizontal="center" wrapText="1"/>
    </xf>
    <xf numFmtId="0" fontId="0" fillId="0" borderId="47" xfId="0" applyBorder="1" applyAlignment="1">
      <alignment horizontal="center" wrapText="1"/>
    </xf>
    <xf numFmtId="0" fontId="0" fillId="0" borderId="136" xfId="0" applyBorder="1" applyAlignment="1">
      <alignment horizontal="center" wrapText="1"/>
    </xf>
    <xf numFmtId="10" fontId="0" fillId="0" borderId="47" xfId="0" applyNumberFormat="1" applyBorder="1" applyAlignment="1">
      <alignment horizontal="center" wrapText="1"/>
    </xf>
    <xf numFmtId="0" fontId="0" fillId="0" borderId="137" xfId="0" applyBorder="1" applyAlignment="1">
      <alignment horizontal="center" wrapText="1"/>
    </xf>
    <xf numFmtId="0" fontId="0" fillId="0" borderId="138" xfId="0" applyBorder="1" applyAlignment="1">
      <alignment horizontal="center" wrapText="1"/>
    </xf>
    <xf numFmtId="0" fontId="20" fillId="0" borderId="4" xfId="0" applyFont="1" applyBorder="1"/>
    <xf numFmtId="10" fontId="0" fillId="0" borderId="35" xfId="0" applyNumberFormat="1" applyBorder="1" applyAlignment="1">
      <alignment horizontal="center"/>
    </xf>
    <xf numFmtId="3" fontId="0" fillId="0" borderId="135" xfId="0" applyNumberFormat="1" applyBorder="1" applyAlignment="1">
      <alignment horizontal="right" indent="1"/>
    </xf>
    <xf numFmtId="10" fontId="0" fillId="0" borderId="136" xfId="0" applyNumberFormat="1" applyBorder="1" applyAlignment="1">
      <alignment horizontal="center"/>
    </xf>
    <xf numFmtId="3" fontId="0" fillId="0" borderId="47" xfId="0" applyNumberFormat="1" applyBorder="1" applyAlignment="1">
      <alignment horizontal="right" indent="1"/>
    </xf>
    <xf numFmtId="3" fontId="0" fillId="0" borderId="136" xfId="0" applyNumberFormat="1" applyBorder="1" applyAlignment="1">
      <alignment horizontal="right" indent="1"/>
    </xf>
    <xf numFmtId="10" fontId="0" fillId="0" borderId="47" xfId="0" applyNumberFormat="1" applyBorder="1" applyAlignment="1">
      <alignment horizontal="center"/>
    </xf>
    <xf numFmtId="10" fontId="0" fillId="0" borderId="36" xfId="0" applyNumberFormat="1" applyBorder="1" applyAlignment="1">
      <alignment horizontal="center"/>
    </xf>
    <xf numFmtId="10" fontId="0" fillId="0" borderId="66" xfId="0" applyNumberFormat="1" applyBorder="1" applyAlignment="1">
      <alignment horizontal="center"/>
    </xf>
    <xf numFmtId="10" fontId="0" fillId="0" borderId="65" xfId="0" applyNumberFormat="1" applyBorder="1" applyAlignment="1">
      <alignment horizontal="center"/>
    </xf>
    <xf numFmtId="38" fontId="0" fillId="0" borderId="133" xfId="0" applyNumberFormat="1" applyBorder="1"/>
    <xf numFmtId="0" fontId="1" fillId="0" borderId="0" xfId="0" applyFont="1" applyAlignment="1">
      <alignment horizontal="center"/>
    </xf>
    <xf numFmtId="3" fontId="0" fillId="0" borderId="0" xfId="0" applyNumberFormat="1"/>
    <xf numFmtId="0" fontId="19" fillId="0" borderId="0" xfId="0" applyFont="1" applyAlignment="1">
      <alignment wrapText="1"/>
    </xf>
    <xf numFmtId="3" fontId="1" fillId="8" borderId="63" xfId="0" applyNumberFormat="1" applyFont="1" applyFill="1" applyBorder="1"/>
    <xf numFmtId="3" fontId="1" fillId="8" borderId="78" xfId="0" applyNumberFormat="1" applyFont="1" applyFill="1" applyBorder="1"/>
    <xf numFmtId="3" fontId="1" fillId="8" borderId="68" xfId="0" applyNumberFormat="1" applyFont="1" applyFill="1" applyBorder="1"/>
    <xf numFmtId="3" fontId="1" fillId="8" borderId="130" xfId="0" applyNumberFormat="1" applyFont="1" applyFill="1" applyBorder="1"/>
    <xf numFmtId="3" fontId="0" fillId="0" borderId="0" xfId="0" applyNumberFormat="1" applyFill="1" applyAlignment="1">
      <alignment horizontal="center" wrapText="1"/>
    </xf>
    <xf numFmtId="42" fontId="0" fillId="0" borderId="0" xfId="0" applyNumberFormat="1" applyFont="1"/>
    <xf numFmtId="0" fontId="0" fillId="23" borderId="135" xfId="0" applyFill="1" applyBorder="1" applyAlignment="1">
      <alignment horizontal="center" wrapText="1"/>
    </xf>
    <xf numFmtId="0" fontId="0" fillId="15" borderId="38" xfId="0" applyFill="1" applyBorder="1" applyAlignment="1">
      <alignment horizontal="center" wrapText="1"/>
    </xf>
    <xf numFmtId="0" fontId="20" fillId="0" borderId="139" xfId="0" applyFont="1" applyFill="1" applyBorder="1"/>
    <xf numFmtId="10" fontId="0" fillId="0" borderId="76" xfId="0" applyNumberFormat="1" applyBorder="1" applyAlignment="1">
      <alignment horizontal="center"/>
    </xf>
    <xf numFmtId="3" fontId="0" fillId="0" borderId="140" xfId="0" applyNumberFormat="1" applyBorder="1" applyAlignment="1">
      <alignment horizontal="right" indent="1"/>
    </xf>
    <xf numFmtId="10" fontId="0" fillId="0" borderId="141" xfId="0" applyNumberFormat="1" applyBorder="1" applyAlignment="1">
      <alignment horizontal="center"/>
    </xf>
    <xf numFmtId="3" fontId="0" fillId="0" borderId="100" xfId="0" applyNumberFormat="1" applyBorder="1" applyAlignment="1">
      <alignment horizontal="right" indent="1"/>
    </xf>
    <xf numFmtId="10" fontId="0" fillId="0" borderId="100" xfId="0" applyNumberFormat="1" applyBorder="1" applyAlignment="1">
      <alignment horizontal="center"/>
    </xf>
    <xf numFmtId="164" fontId="0" fillId="0" borderId="142" xfId="0" applyNumberFormat="1" applyBorder="1" applyAlignment="1">
      <alignment horizontal="center"/>
    </xf>
    <xf numFmtId="0" fontId="20" fillId="0" borderId="143" xfId="0" applyFont="1" applyBorder="1"/>
    <xf numFmtId="10" fontId="0" fillId="0" borderId="144" xfId="0" applyNumberFormat="1" applyBorder="1" applyAlignment="1">
      <alignment horizontal="center"/>
    </xf>
    <xf numFmtId="3" fontId="0" fillId="0" borderId="145" xfId="0" applyNumberFormat="1" applyBorder="1" applyAlignment="1">
      <alignment horizontal="right" indent="1"/>
    </xf>
    <xf numFmtId="10" fontId="0" fillId="0" borderId="146" xfId="0" applyNumberFormat="1" applyBorder="1" applyAlignment="1">
      <alignment horizontal="center"/>
    </xf>
    <xf numFmtId="3" fontId="0" fillId="0" borderId="147" xfId="0" applyNumberFormat="1" applyBorder="1" applyAlignment="1">
      <alignment horizontal="right" indent="1"/>
    </xf>
    <xf numFmtId="0" fontId="0" fillId="0" borderId="148" xfId="0" applyBorder="1"/>
    <xf numFmtId="3" fontId="0" fillId="0" borderId="146" xfId="0" applyNumberFormat="1" applyBorder="1" applyAlignment="1">
      <alignment horizontal="right" indent="1"/>
    </xf>
    <xf numFmtId="10" fontId="0" fillId="0" borderId="147" xfId="0" applyNumberFormat="1" applyBorder="1" applyAlignment="1">
      <alignment horizontal="center"/>
    </xf>
    <xf numFmtId="3" fontId="0" fillId="24" borderId="135" xfId="0" applyNumberFormat="1" applyFill="1" applyBorder="1" applyAlignment="1">
      <alignment horizontal="right" indent="1"/>
    </xf>
    <xf numFmtId="3" fontId="0" fillId="24" borderId="145" xfId="0" applyNumberFormat="1" applyFill="1" applyBorder="1" applyAlignment="1">
      <alignment horizontal="right" indent="1"/>
    </xf>
    <xf numFmtId="3" fontId="0" fillId="4" borderId="38" xfId="0" applyNumberFormat="1" applyFill="1" applyBorder="1" applyAlignment="1">
      <alignment horizontal="right" indent="1"/>
    </xf>
    <xf numFmtId="3" fontId="0" fillId="4" borderId="149" xfId="0" applyNumberFormat="1" applyFill="1" applyBorder="1" applyAlignment="1">
      <alignment horizontal="right" indent="1"/>
    </xf>
    <xf numFmtId="3" fontId="1" fillId="8" borderId="99" xfId="0" applyNumberFormat="1" applyFont="1" applyFill="1" applyBorder="1" applyAlignment="1">
      <alignment horizontal="right" indent="1"/>
    </xf>
    <xf numFmtId="3" fontId="1" fillId="8" borderId="140" xfId="0" applyNumberFormat="1" applyFont="1" applyFill="1" applyBorder="1" applyAlignment="1">
      <alignment horizontal="right" indent="1"/>
    </xf>
    <xf numFmtId="3" fontId="1" fillId="8" borderId="141" xfId="0" applyNumberFormat="1" applyFont="1" applyFill="1" applyBorder="1" applyAlignment="1">
      <alignment horizontal="right" indent="1"/>
    </xf>
    <xf numFmtId="0" fontId="1" fillId="8" borderId="36" xfId="0" quotePrefix="1" applyFont="1" applyFill="1" applyBorder="1" applyAlignment="1">
      <alignment horizontal="center" wrapText="1"/>
    </xf>
    <xf numFmtId="0" fontId="5" fillId="8" borderId="36" xfId="0" quotePrefix="1" applyFont="1" applyFill="1" applyBorder="1" applyAlignment="1">
      <alignment horizontal="center" wrapText="1"/>
    </xf>
    <xf numFmtId="0" fontId="0" fillId="0" borderId="0" xfId="0" applyAlignment="1">
      <alignment wrapText="1"/>
    </xf>
    <xf numFmtId="164" fontId="9" fillId="0" borderId="0" xfId="0" applyNumberFormat="1" applyFont="1" applyAlignment="1">
      <alignment horizontal="center"/>
    </xf>
    <xf numFmtId="0" fontId="1" fillId="3" borderId="11" xfId="0" applyFont="1" applyFill="1" applyBorder="1" applyAlignment="1">
      <alignment horizontal="center" wrapText="1"/>
    </xf>
    <xf numFmtId="0" fontId="1" fillId="3" borderId="100" xfId="0" applyFont="1" applyFill="1" applyBorder="1" applyAlignment="1">
      <alignment horizontal="center" wrapText="1"/>
    </xf>
    <xf numFmtId="0" fontId="1" fillId="4" borderId="27" xfId="0" applyFont="1" applyFill="1" applyBorder="1" applyAlignment="1">
      <alignment horizontal="center" wrapText="1"/>
    </xf>
    <xf numFmtId="164" fontId="10" fillId="0" borderId="0" xfId="0" applyNumberFormat="1" applyFont="1" applyAlignment="1">
      <alignment horizontal="center"/>
    </xf>
    <xf numFmtId="0" fontId="9" fillId="0" borderId="0" xfId="0" applyFont="1" applyAlignment="1">
      <alignment horizontal="center"/>
    </xf>
    <xf numFmtId="0" fontId="9" fillId="15" borderId="0" xfId="0" applyFont="1" applyFill="1" applyAlignment="1">
      <alignment horizont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" fillId="8" borderId="32" xfId="0" applyFont="1" applyFill="1" applyBorder="1" applyAlignment="1">
      <alignment horizontal="center"/>
    </xf>
    <xf numFmtId="0" fontId="1" fillId="8" borderId="33" xfId="0" applyFont="1" applyFill="1" applyBorder="1" applyAlignment="1">
      <alignment horizontal="center"/>
    </xf>
    <xf numFmtId="0" fontId="1" fillId="8" borderId="34" xfId="0" applyFont="1" applyFill="1" applyBorder="1" applyAlignment="1">
      <alignment horizontal="center"/>
    </xf>
    <xf numFmtId="0" fontId="0" fillId="23" borderId="62" xfId="0" applyFill="1" applyBorder="1" applyAlignment="1">
      <alignment horizontal="center"/>
    </xf>
    <xf numFmtId="0" fontId="0" fillId="23" borderId="63" xfId="0" applyFill="1" applyBorder="1" applyAlignment="1">
      <alignment horizontal="center"/>
    </xf>
    <xf numFmtId="0" fontId="0" fillId="23" borderId="64" xfId="0" applyFill="1" applyBorder="1" applyAlignment="1">
      <alignment horizontal="center"/>
    </xf>
    <xf numFmtId="0" fontId="0" fillId="15" borderId="62" xfId="0" applyFill="1" applyBorder="1" applyAlignment="1">
      <alignment horizontal="center"/>
    </xf>
    <xf numFmtId="0" fontId="0" fillId="15" borderId="63" xfId="0" applyFill="1" applyBorder="1" applyAlignment="1">
      <alignment horizontal="center"/>
    </xf>
    <xf numFmtId="0" fontId="0" fillId="15" borderId="64" xfId="0" applyFill="1" applyBorder="1" applyAlignment="1">
      <alignment horizontal="center"/>
    </xf>
    <xf numFmtId="0" fontId="0" fillId="0" borderId="35" xfId="0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47" xfId="0" applyBorder="1" applyAlignment="1">
      <alignment horizontal="center"/>
    </xf>
    <xf numFmtId="0" fontId="0" fillId="0" borderId="38" xfId="0" applyBorder="1" applyAlignment="1">
      <alignment horizontal="center"/>
    </xf>
    <xf numFmtId="0" fontId="0" fillId="0" borderId="37" xfId="0" applyBorder="1" applyAlignment="1">
      <alignment horizontal="center"/>
    </xf>
    <xf numFmtId="0" fontId="0" fillId="6" borderId="35" xfId="0" applyFill="1" applyBorder="1" applyAlignment="1">
      <alignment horizontal="center"/>
    </xf>
    <xf numFmtId="0" fontId="0" fillId="6" borderId="36" xfId="0" applyFill="1" applyBorder="1" applyAlignment="1">
      <alignment horizontal="center"/>
    </xf>
    <xf numFmtId="0" fontId="0" fillId="6" borderId="38" xfId="0" applyFill="1" applyBorder="1" applyAlignment="1">
      <alignment horizontal="center"/>
    </xf>
    <xf numFmtId="0" fontId="0" fillId="6" borderId="37" xfId="0" applyFill="1" applyBorder="1" applyAlignment="1">
      <alignment horizontal="center"/>
    </xf>
    <xf numFmtId="0" fontId="0" fillId="6" borderId="47" xfId="0" applyFill="1" applyBorder="1" applyAlignment="1">
      <alignment horizontal="center"/>
    </xf>
    <xf numFmtId="164" fontId="9" fillId="0" borderId="0" xfId="0" applyNumberFormat="1" applyFont="1" applyAlignment="1">
      <alignment horizontal="center"/>
    </xf>
    <xf numFmtId="0" fontId="1" fillId="3" borderId="12" xfId="0" applyFont="1" applyFill="1" applyBorder="1" applyAlignment="1">
      <alignment horizontal="center" wrapText="1"/>
    </xf>
    <xf numFmtId="0" fontId="1" fillId="3" borderId="27" xfId="0" applyFont="1" applyFill="1" applyBorder="1" applyAlignment="1">
      <alignment horizontal="center" wrapText="1"/>
    </xf>
    <xf numFmtId="0" fontId="1" fillId="3" borderId="11" xfId="0" applyFont="1" applyFill="1" applyBorder="1" applyAlignment="1">
      <alignment horizontal="center" wrapText="1"/>
    </xf>
    <xf numFmtId="0" fontId="1" fillId="15" borderId="12" xfId="0" applyFont="1" applyFill="1" applyBorder="1" applyAlignment="1">
      <alignment horizontal="center" vertical="center"/>
    </xf>
    <xf numFmtId="0" fontId="1" fillId="15" borderId="27" xfId="0" applyFont="1" applyFill="1" applyBorder="1" applyAlignment="1">
      <alignment horizontal="center" vertical="center"/>
    </xf>
    <xf numFmtId="0" fontId="1" fillId="15" borderId="11" xfId="0" applyFont="1" applyFill="1" applyBorder="1" applyAlignment="1">
      <alignment horizontal="center" vertical="center"/>
    </xf>
    <xf numFmtId="0" fontId="1" fillId="3" borderId="57" xfId="0" applyFont="1" applyFill="1" applyBorder="1" applyAlignment="1">
      <alignment horizontal="center" wrapText="1"/>
    </xf>
    <xf numFmtId="0" fontId="1" fillId="3" borderId="100" xfId="0" applyFont="1" applyFill="1" applyBorder="1" applyAlignment="1">
      <alignment horizontal="center" wrapText="1"/>
    </xf>
    <xf numFmtId="164" fontId="1" fillId="3" borderId="13" xfId="0" applyNumberFormat="1" applyFont="1" applyFill="1" applyBorder="1" applyAlignment="1">
      <alignment horizontal="center" wrapText="1"/>
    </xf>
    <xf numFmtId="164" fontId="1" fillId="3" borderId="76" xfId="0" applyNumberFormat="1" applyFont="1" applyFill="1" applyBorder="1" applyAlignment="1">
      <alignment horizontal="center" wrapText="1"/>
    </xf>
    <xf numFmtId="0" fontId="1" fillId="4" borderId="12" xfId="0" applyFont="1" applyFill="1" applyBorder="1" applyAlignment="1">
      <alignment horizontal="center" wrapText="1"/>
    </xf>
    <xf numFmtId="0" fontId="1" fillId="4" borderId="11" xfId="0" applyFont="1" applyFill="1" applyBorder="1" applyAlignment="1">
      <alignment horizontal="center" wrapText="1"/>
    </xf>
    <xf numFmtId="0" fontId="1" fillId="4" borderId="27" xfId="0" applyFont="1" applyFill="1" applyBorder="1" applyAlignment="1">
      <alignment horizontal="center" wrapText="1"/>
    </xf>
    <xf numFmtId="0" fontId="1" fillId="6" borderId="12" xfId="0" applyFont="1" applyFill="1" applyBorder="1" applyAlignment="1">
      <alignment horizontal="center"/>
    </xf>
    <xf numFmtId="0" fontId="1" fillId="6" borderId="27" xfId="0" applyFont="1" applyFill="1" applyBorder="1" applyAlignment="1">
      <alignment horizontal="center"/>
    </xf>
    <xf numFmtId="0" fontId="1" fillId="6" borderId="11" xfId="0" applyFont="1" applyFill="1" applyBorder="1" applyAlignment="1">
      <alignment horizontal="center"/>
    </xf>
    <xf numFmtId="0" fontId="1" fillId="5" borderId="12" xfId="0" applyFont="1" applyFill="1" applyBorder="1" applyAlignment="1">
      <alignment horizontal="center" wrapText="1"/>
    </xf>
    <xf numFmtId="0" fontId="1" fillId="5" borderId="27" xfId="0" applyFont="1" applyFill="1" applyBorder="1" applyAlignment="1">
      <alignment horizontal="center" wrapText="1"/>
    </xf>
    <xf numFmtId="0" fontId="1" fillId="5" borderId="11" xfId="0" applyFont="1" applyFill="1" applyBorder="1" applyAlignment="1">
      <alignment horizontal="center" wrapText="1"/>
    </xf>
    <xf numFmtId="0" fontId="1" fillId="6" borderId="43" xfId="0" applyFont="1" applyFill="1" applyBorder="1" applyAlignment="1">
      <alignment horizontal="center"/>
    </xf>
    <xf numFmtId="0" fontId="1" fillId="6" borderId="45" xfId="0" applyFont="1" applyFill="1" applyBorder="1" applyAlignment="1">
      <alignment horizontal="center"/>
    </xf>
    <xf numFmtId="0" fontId="1" fillId="4" borderId="43" xfId="0" applyFont="1" applyFill="1" applyBorder="1" applyAlignment="1">
      <alignment horizontal="center" wrapText="1"/>
    </xf>
    <xf numFmtId="0" fontId="1" fillId="4" borderId="44" xfId="0" applyFont="1" applyFill="1" applyBorder="1" applyAlignment="1">
      <alignment horizontal="center" wrapText="1"/>
    </xf>
    <xf numFmtId="0" fontId="1" fillId="5" borderId="43" xfId="0" applyFont="1" applyFill="1" applyBorder="1" applyAlignment="1">
      <alignment horizontal="center" wrapText="1"/>
    </xf>
    <xf numFmtId="0" fontId="1" fillId="5" borderId="45" xfId="0" applyFont="1" applyFill="1" applyBorder="1" applyAlignment="1">
      <alignment horizontal="center" wrapText="1"/>
    </xf>
    <xf numFmtId="0" fontId="1" fillId="4" borderId="45" xfId="0" applyFont="1" applyFill="1" applyBorder="1" applyAlignment="1">
      <alignment horizontal="center" wrapText="1"/>
    </xf>
    <xf numFmtId="0" fontId="1" fillId="3" borderId="67" xfId="0" applyFont="1" applyFill="1" applyBorder="1" applyAlignment="1">
      <alignment horizontal="center" wrapText="1"/>
    </xf>
    <xf numFmtId="0" fontId="1" fillId="3" borderId="49" xfId="0" applyFont="1" applyFill="1" applyBorder="1" applyAlignment="1">
      <alignment horizontal="center" wrapText="1"/>
    </xf>
    <xf numFmtId="164" fontId="10" fillId="0" borderId="0" xfId="0" applyNumberFormat="1" applyFont="1" applyAlignment="1">
      <alignment horizontal="center"/>
    </xf>
    <xf numFmtId="0" fontId="4" fillId="4" borderId="32" xfId="0" applyFont="1" applyFill="1" applyBorder="1" applyAlignment="1">
      <alignment horizontal="center"/>
    </xf>
    <xf numFmtId="0" fontId="4" fillId="4" borderId="33" xfId="0" applyFont="1" applyFill="1" applyBorder="1" applyAlignment="1">
      <alignment horizontal="center"/>
    </xf>
    <xf numFmtId="0" fontId="4" fillId="4" borderId="34" xfId="0" applyFont="1" applyFill="1" applyBorder="1" applyAlignment="1">
      <alignment horizontal="center"/>
    </xf>
    <xf numFmtId="0" fontId="4" fillId="5" borderId="32" xfId="0" applyFont="1" applyFill="1" applyBorder="1" applyAlignment="1">
      <alignment horizontal="center" wrapText="1"/>
    </xf>
    <xf numFmtId="0" fontId="4" fillId="5" borderId="34" xfId="0" applyFont="1" applyFill="1" applyBorder="1" applyAlignment="1">
      <alignment horizontal="center" wrapText="1"/>
    </xf>
    <xf numFmtId="0" fontId="4" fillId="6" borderId="32" xfId="0" applyFont="1" applyFill="1" applyBorder="1" applyAlignment="1">
      <alignment horizontal="center"/>
    </xf>
    <xf numFmtId="0" fontId="4" fillId="6" borderId="33" xfId="0" applyFont="1" applyFill="1" applyBorder="1" applyAlignment="1">
      <alignment horizontal="center"/>
    </xf>
    <xf numFmtId="0" fontId="7" fillId="12" borderId="62" xfId="0" applyFont="1" applyFill="1" applyBorder="1" applyAlignment="1">
      <alignment horizontal="center"/>
    </xf>
    <xf numFmtId="0" fontId="7" fillId="12" borderId="63" xfId="0" applyFont="1" applyFill="1" applyBorder="1" applyAlignment="1">
      <alignment horizontal="center"/>
    </xf>
    <xf numFmtId="0" fontId="7" fillId="12" borderId="68" xfId="0" applyFont="1" applyFill="1" applyBorder="1" applyAlignment="1">
      <alignment horizontal="center"/>
    </xf>
    <xf numFmtId="0" fontId="7" fillId="12" borderId="32" xfId="0" applyFont="1" applyFill="1" applyBorder="1" applyAlignment="1">
      <alignment horizontal="center"/>
    </xf>
    <xf numFmtId="0" fontId="7" fillId="12" borderId="34" xfId="0" applyFont="1" applyFill="1" applyBorder="1" applyAlignment="1">
      <alignment horizontal="center"/>
    </xf>
    <xf numFmtId="164" fontId="1" fillId="3" borderId="10" xfId="0" applyNumberFormat="1" applyFont="1" applyFill="1" applyBorder="1" applyAlignment="1">
      <alignment horizontal="center" wrapText="1"/>
    </xf>
    <xf numFmtId="0" fontId="1" fillId="3" borderId="44" xfId="0" applyFont="1" applyFill="1" applyBorder="1" applyAlignment="1">
      <alignment horizontal="center" wrapText="1"/>
    </xf>
    <xf numFmtId="0" fontId="1" fillId="0" borderId="12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3" borderId="107" xfId="0" applyFont="1" applyFill="1" applyBorder="1" applyAlignment="1">
      <alignment horizontal="center"/>
    </xf>
    <xf numFmtId="0" fontId="1" fillId="3" borderId="126" xfId="0" applyFont="1" applyFill="1" applyBorder="1" applyAlignment="1">
      <alignment horizontal="center"/>
    </xf>
    <xf numFmtId="0" fontId="1" fillId="3" borderId="128" xfId="0" applyFont="1" applyFill="1" applyBorder="1" applyAlignment="1">
      <alignment horizontal="center"/>
    </xf>
    <xf numFmtId="0" fontId="9" fillId="0" borderId="0" xfId="0" applyFont="1" applyAlignment="1">
      <alignment horizontal="center"/>
    </xf>
    <xf numFmtId="0" fontId="1" fillId="3" borderId="62" xfId="0" applyFont="1" applyFill="1" applyBorder="1" applyAlignment="1">
      <alignment horizontal="center"/>
    </xf>
    <xf numFmtId="0" fontId="1" fillId="3" borderId="63" xfId="0" applyFont="1" applyFill="1" applyBorder="1" applyAlignment="1">
      <alignment horizontal="center"/>
    </xf>
    <xf numFmtId="0" fontId="1" fillId="3" borderId="68" xfId="0" applyFont="1" applyFill="1" applyBorder="1" applyAlignment="1">
      <alignment horizontal="center"/>
    </xf>
    <xf numFmtId="0" fontId="1" fillId="3" borderId="64" xfId="0" applyFont="1" applyFill="1" applyBorder="1" applyAlignment="1">
      <alignment horizontal="center"/>
    </xf>
    <xf numFmtId="0" fontId="1" fillId="0" borderId="0" xfId="0" applyFont="1" applyAlignment="1">
      <alignment wrapText="1"/>
    </xf>
    <xf numFmtId="0" fontId="7" fillId="12" borderId="33" xfId="0" applyFont="1" applyFill="1" applyBorder="1" applyAlignment="1">
      <alignment horizontal="center"/>
    </xf>
    <xf numFmtId="0" fontId="4" fillId="5" borderId="28" xfId="0" applyFont="1" applyFill="1" applyBorder="1" applyAlignment="1">
      <alignment horizontal="center" wrapText="1"/>
    </xf>
    <xf numFmtId="0" fontId="4" fillId="5" borderId="67" xfId="0" applyFont="1" applyFill="1" applyBorder="1" applyAlignment="1">
      <alignment horizontal="center" wrapText="1"/>
    </xf>
    <xf numFmtId="0" fontId="4" fillId="6" borderId="28" xfId="0" applyFont="1" applyFill="1" applyBorder="1" applyAlignment="1">
      <alignment horizontal="center"/>
    </xf>
    <xf numFmtId="0" fontId="4" fillId="6" borderId="26" xfId="0" applyFont="1" applyFill="1" applyBorder="1" applyAlignment="1">
      <alignment horizontal="center"/>
    </xf>
    <xf numFmtId="0" fontId="4" fillId="6" borderId="67" xfId="0" applyFont="1" applyFill="1" applyBorder="1" applyAlignment="1">
      <alignment horizontal="center"/>
    </xf>
    <xf numFmtId="0" fontId="1" fillId="5" borderId="32" xfId="0" applyFont="1" applyFill="1" applyBorder="1" applyAlignment="1">
      <alignment horizontal="center" wrapText="1"/>
    </xf>
    <xf numFmtId="0" fontId="1" fillId="5" borderId="33" xfId="0" applyFont="1" applyFill="1" applyBorder="1" applyAlignment="1">
      <alignment horizontal="center" wrapText="1"/>
    </xf>
    <xf numFmtId="0" fontId="1" fillId="6" borderId="44" xfId="0" applyFont="1" applyFill="1" applyBorder="1" applyAlignment="1">
      <alignment horizontal="center"/>
    </xf>
    <xf numFmtId="0" fontId="4" fillId="0" borderId="0" xfId="0" applyFont="1" applyAlignment="1">
      <alignment horizontal="center"/>
    </xf>
  </cellXfs>
  <cellStyles count="6">
    <cellStyle name="Comma" xfId="5" builtinId="3"/>
    <cellStyle name="Currency" xfId="1" builtinId="4"/>
    <cellStyle name="Normal" xfId="0" builtinId="0"/>
    <cellStyle name="Normal 2" xfId="3"/>
    <cellStyle name="Normal_Sheet1" xfId="4"/>
    <cellStyle name="Percent" xfId="2" builtinId="5"/>
  </cellStyles>
  <dxfs count="0"/>
  <tableStyles count="0" defaultTableStyle="TableStyleMedium2" defaultPivotStyle="PivotStyleLight16"/>
  <colors>
    <mruColors>
      <color rgb="FFC4BD97"/>
      <color rgb="FFE8E5D8"/>
      <color rgb="FFDDD9C4"/>
      <color rgb="FFCCFFCC"/>
      <color rgb="FF6DFFAF"/>
      <color rgb="FFFDC7C3"/>
      <color rgb="FFA7FFCF"/>
      <color rgb="FF11FF7D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5:C7"/>
  <sheetViews>
    <sheetView tabSelected="1" workbookViewId="0">
      <selection activeCell="C7" sqref="C7"/>
    </sheetView>
  </sheetViews>
  <sheetFormatPr defaultRowHeight="15" x14ac:dyDescent="0.25"/>
  <cols>
    <col min="2" max="2" width="53.42578125" bestFit="1" customWidth="1"/>
    <col min="3" max="3" width="22.42578125" customWidth="1"/>
  </cols>
  <sheetData>
    <row r="5" spans="2:3" ht="18.75" x14ac:dyDescent="0.3">
      <c r="B5" s="139" t="s">
        <v>0</v>
      </c>
      <c r="C5" s="140" t="s">
        <v>1</v>
      </c>
    </row>
    <row r="6" spans="2:3" ht="18.75" x14ac:dyDescent="0.3">
      <c r="B6" s="141" t="s">
        <v>2</v>
      </c>
      <c r="C6" s="145">
        <v>20000000</v>
      </c>
    </row>
    <row r="7" spans="2:3" ht="18.75" x14ac:dyDescent="0.3">
      <c r="B7" s="141" t="s">
        <v>3</v>
      </c>
      <c r="C7" s="145">
        <v>10000000</v>
      </c>
    </row>
  </sheetData>
  <pageMargins left="0.7" right="0.7" top="0.75" bottom="0.75" header="0.3" footer="0.3"/>
  <pageSetup orientation="landscape" r:id="rId1"/>
  <headerFooter>
    <oddFooter>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M51"/>
  <sheetViews>
    <sheetView showGridLines="0" zoomScaleNormal="100" workbookViewId="0">
      <selection activeCell="M12" sqref="M12"/>
    </sheetView>
  </sheetViews>
  <sheetFormatPr defaultRowHeight="15" x14ac:dyDescent="0.25"/>
  <cols>
    <col min="1" max="1" width="9.140625" style="276" customWidth="1"/>
    <col min="2" max="2" width="8.85546875" style="1" customWidth="1"/>
    <col min="3" max="3" width="44.28515625" style="276" customWidth="1"/>
    <col min="4" max="4" width="20.7109375" style="276" customWidth="1"/>
    <col min="5" max="5" width="29.7109375" style="276" customWidth="1"/>
    <col min="6" max="6" width="23.42578125" style="276" customWidth="1"/>
    <col min="7" max="7" width="47.140625" style="276" customWidth="1"/>
    <col min="8" max="8" width="39.42578125" style="276" customWidth="1"/>
    <col min="9" max="9" width="10.5703125" style="276" customWidth="1" collapsed="1"/>
    <col min="10" max="10" width="11.140625" style="276" customWidth="1" collapsed="1"/>
    <col min="11" max="12" width="9.140625" style="276"/>
    <col min="13" max="13" width="16.42578125" style="276" bestFit="1" customWidth="1"/>
    <col min="14" max="16384" width="9.140625" style="276"/>
  </cols>
  <sheetData>
    <row r="1" spans="2:13" ht="21" x14ac:dyDescent="0.35">
      <c r="B1" s="535" t="s">
        <v>239</v>
      </c>
      <c r="C1" s="535"/>
      <c r="D1" s="535"/>
      <c r="E1" s="535"/>
      <c r="F1" s="535"/>
      <c r="G1" s="535"/>
      <c r="H1" s="535"/>
      <c r="I1" s="535"/>
      <c r="J1" s="535"/>
    </row>
    <row r="2" spans="2:13" ht="10.5" customHeight="1" x14ac:dyDescent="0.25"/>
    <row r="3" spans="2:13" ht="15.75" x14ac:dyDescent="0.25">
      <c r="C3" s="60" t="s">
        <v>164</v>
      </c>
      <c r="D3" s="107">
        <f>'Incentive Fund Amts'!C7</f>
        <v>10000000</v>
      </c>
      <c r="E3" s="60" t="s">
        <v>165</v>
      </c>
      <c r="F3" s="89">
        <f>D3/I40</f>
        <v>102241.83805769737</v>
      </c>
    </row>
    <row r="4" spans="2:13" ht="15.75" thickBot="1" x14ac:dyDescent="0.3"/>
    <row r="5" spans="2:13" x14ac:dyDescent="0.25">
      <c r="D5" s="546" t="s">
        <v>240</v>
      </c>
      <c r="E5" s="547"/>
      <c r="F5" s="546" t="s">
        <v>241</v>
      </c>
      <c r="G5" s="565"/>
      <c r="H5" s="547"/>
    </row>
    <row r="6" spans="2:13" x14ac:dyDescent="0.25">
      <c r="D6" s="28" t="s">
        <v>176</v>
      </c>
      <c r="E6" s="32" t="s">
        <v>177</v>
      </c>
      <c r="F6" s="28" t="s">
        <v>242</v>
      </c>
      <c r="G6" s="29" t="s">
        <v>243</v>
      </c>
      <c r="H6" s="71" t="s">
        <v>244</v>
      </c>
    </row>
    <row r="7" spans="2:13" ht="15.75" thickBot="1" x14ac:dyDescent="0.3">
      <c r="C7" s="23" t="s">
        <v>179</v>
      </c>
      <c r="D7" s="74">
        <v>1.5</v>
      </c>
      <c r="E7" s="75">
        <v>1</v>
      </c>
      <c r="F7" s="74">
        <v>4</v>
      </c>
      <c r="G7" s="76">
        <v>4</v>
      </c>
      <c r="H7" s="77">
        <v>3</v>
      </c>
    </row>
    <row r="8" spans="2:13" ht="15.75" thickBot="1" x14ac:dyDescent="0.3"/>
    <row r="9" spans="2:13" ht="16.5" thickBot="1" x14ac:dyDescent="0.3">
      <c r="D9" s="566" t="s">
        <v>245</v>
      </c>
      <c r="E9" s="567"/>
      <c r="F9" s="568" t="s">
        <v>246</v>
      </c>
      <c r="G9" s="569"/>
      <c r="H9" s="570"/>
    </row>
    <row r="10" spans="2:13" ht="15.75" customHeight="1" thickBot="1" x14ac:dyDescent="0.3">
      <c r="B10" s="515" t="s">
        <v>39</v>
      </c>
      <c r="C10" s="533" t="s">
        <v>40</v>
      </c>
      <c r="D10" s="571" t="s">
        <v>185</v>
      </c>
      <c r="E10" s="572"/>
      <c r="F10" s="526" t="s">
        <v>247</v>
      </c>
      <c r="G10" s="527"/>
      <c r="H10" s="573"/>
      <c r="I10" s="137"/>
      <c r="J10" s="138"/>
    </row>
    <row r="11" spans="2:13" ht="82.5" customHeight="1" thickBot="1" x14ac:dyDescent="0.3">
      <c r="B11" s="548"/>
      <c r="C11" s="549"/>
      <c r="D11" s="19" t="s">
        <v>248</v>
      </c>
      <c r="E11" s="20" t="s">
        <v>249</v>
      </c>
      <c r="F11" s="42" t="s">
        <v>250</v>
      </c>
      <c r="G11" s="73" t="s">
        <v>251</v>
      </c>
      <c r="H11" s="72" t="s">
        <v>252</v>
      </c>
      <c r="I11" s="144" t="s">
        <v>191</v>
      </c>
      <c r="J11" s="479" t="s">
        <v>199</v>
      </c>
    </row>
    <row r="12" spans="2:13" x14ac:dyDescent="0.25">
      <c r="B12" s="56">
        <v>1</v>
      </c>
      <c r="C12" s="52" t="s">
        <v>49</v>
      </c>
      <c r="D12" s="410">
        <f>D$7*'Work Florida Data'!E7</f>
        <v>0.35931274900398408</v>
      </c>
      <c r="E12" s="411">
        <f>E$7*'Work Florida Data'!G7</f>
        <v>5.8266932270916331E-2</v>
      </c>
      <c r="F12" s="412">
        <f>F$7*'Work Florida Data'!M7</f>
        <v>0.24264264264264265</v>
      </c>
      <c r="G12" s="413">
        <f>G$7*'Work Florida Data'!O7</f>
        <v>1.9171171171171171</v>
      </c>
      <c r="H12" s="414">
        <f>H$7*'Work Florida Data'!Q7</f>
        <v>0.36216216216216218</v>
      </c>
      <c r="I12" s="415">
        <f t="shared" ref="I12:I39" si="0">SUM(D12:H12)</f>
        <v>2.9395016031968222</v>
      </c>
      <c r="J12" s="366">
        <f>I12/$I$40</f>
        <v>3.0054004688439127E-2</v>
      </c>
      <c r="M12" s="450">
        <f>ROUND(J12*$D$3,0)</f>
        <v>300540</v>
      </c>
    </row>
    <row r="13" spans="2:13" x14ac:dyDescent="0.25">
      <c r="B13" s="56">
        <v>2</v>
      </c>
      <c r="C13" s="52" t="s">
        <v>50</v>
      </c>
      <c r="D13" s="410">
        <f>D$7*'Work Florida Data'!E8</f>
        <v>0.32843414358394574</v>
      </c>
      <c r="E13" s="411">
        <f>E$7*'Work Florida Data'!G8</f>
        <v>4.6165441869229322E-2</v>
      </c>
      <c r="F13" s="412">
        <f>F$7*'Work Florida Data'!M8</f>
        <v>0.33039363303936331</v>
      </c>
      <c r="G13" s="413">
        <f>G$7*'Work Florida Data'!O8</f>
        <v>2.1131426113142613</v>
      </c>
      <c r="H13" s="414">
        <f>H$7*'Work Florida Data'!Q8</f>
        <v>0.51107765110776515</v>
      </c>
      <c r="I13" s="415">
        <f t="shared" si="0"/>
        <v>3.3292134809145648</v>
      </c>
      <c r="J13" s="366">
        <f t="shared" ref="J13:J39" si="1">I13/$I$40</f>
        <v>3.4038490557516989E-2</v>
      </c>
      <c r="M13" s="450">
        <f t="shared" ref="M13:M39" si="2">ROUND(J13*$D$3,0)</f>
        <v>340385</v>
      </c>
    </row>
    <row r="14" spans="2:13" x14ac:dyDescent="0.25">
      <c r="B14" s="56">
        <v>3</v>
      </c>
      <c r="C14" s="52" t="s">
        <v>51</v>
      </c>
      <c r="D14" s="410">
        <f>D$7*'Work Florida Data'!E9</f>
        <v>0.43717948717948718</v>
      </c>
      <c r="E14" s="411">
        <f>E$7*'Work Florida Data'!G9</f>
        <v>6.2393162393162394E-2</v>
      </c>
      <c r="F14" s="412">
        <f>F$7*'Work Florida Data'!M9</f>
        <v>0.28286852589641437</v>
      </c>
      <c r="G14" s="413">
        <f>G$7*'Work Florida Data'!O9</f>
        <v>2.4143426294820718</v>
      </c>
      <c r="H14" s="414">
        <f>H$7*'Work Florida Data'!Q9</f>
        <v>0.51693227091633465</v>
      </c>
      <c r="I14" s="415">
        <f t="shared" si="0"/>
        <v>3.7137160758674703</v>
      </c>
      <c r="J14" s="366">
        <f t="shared" si="1"/>
        <v>3.7969715762110924E-2</v>
      </c>
      <c r="M14" s="450">
        <f t="shared" si="2"/>
        <v>379697</v>
      </c>
    </row>
    <row r="15" spans="2:13" x14ac:dyDescent="0.25">
      <c r="B15" s="56">
        <v>4</v>
      </c>
      <c r="C15" s="52" t="s">
        <v>52</v>
      </c>
      <c r="D15" s="410">
        <f>D$7*'Work Florida Data'!E10</f>
        <v>0.86936936936936937</v>
      </c>
      <c r="E15" s="411">
        <f>E$7*'Work Florida Data'!G10</f>
        <v>9.0090090090090086E-2</v>
      </c>
      <c r="F15" s="412">
        <f>F$7*'Work Florida Data'!M10</f>
        <v>7.8431372549019607E-2</v>
      </c>
      <c r="G15" s="413">
        <f>G$7*'Work Florida Data'!O10</f>
        <v>2.6039215686274511</v>
      </c>
      <c r="H15" s="414">
        <f>H$7*'Work Florida Data'!Q10</f>
        <v>0.27058823529411763</v>
      </c>
      <c r="I15" s="415">
        <f t="shared" si="0"/>
        <v>3.9124006359300476</v>
      </c>
      <c r="J15" s="366">
        <f t="shared" si="1"/>
        <v>4.0001103223559209E-2</v>
      </c>
      <c r="M15" s="450">
        <f t="shared" si="2"/>
        <v>400011</v>
      </c>
    </row>
    <row r="16" spans="2:13" x14ac:dyDescent="0.25">
      <c r="B16" s="56">
        <v>5</v>
      </c>
      <c r="C16" s="52" t="s">
        <v>53</v>
      </c>
      <c r="D16" s="410">
        <f>D$7*'Work Florida Data'!E11</f>
        <v>0.51426307448494457</v>
      </c>
      <c r="E16" s="411">
        <f>E$7*'Work Florida Data'!G11</f>
        <v>6.8145800316957217E-2</v>
      </c>
      <c r="F16" s="412">
        <f>F$7*'Work Florida Data'!M11</f>
        <v>0.12441679626749612</v>
      </c>
      <c r="G16" s="413">
        <f>G$7*'Work Florida Data'!O11</f>
        <v>2.3639191290824262</v>
      </c>
      <c r="H16" s="414">
        <f>H$7*'Work Florida Data'!Q11</f>
        <v>0.38880248833592534</v>
      </c>
      <c r="I16" s="415">
        <f t="shared" si="0"/>
        <v>3.4595472884877498</v>
      </c>
      <c r="J16" s="366">
        <f t="shared" si="1"/>
        <v>3.5371047362251058E-2</v>
      </c>
      <c r="M16" s="450">
        <f t="shared" si="2"/>
        <v>353710</v>
      </c>
    </row>
    <row r="17" spans="2:13" x14ac:dyDescent="0.25">
      <c r="B17" s="56">
        <v>6</v>
      </c>
      <c r="C17" s="52" t="s">
        <v>54</v>
      </c>
      <c r="D17" s="410">
        <f>D$7*'Work Florida Data'!E12</f>
        <v>0.63071570576540759</v>
      </c>
      <c r="E17" s="411">
        <f>E$7*'Work Florida Data'!G12</f>
        <v>9.7415506958250492E-2</v>
      </c>
      <c r="F17" s="412">
        <f>F$7*'Work Florida Data'!M12</f>
        <v>4.6094750320102434E-2</v>
      </c>
      <c r="G17" s="413">
        <f>G$7*'Work Florida Data'!O12</f>
        <v>3.0064020486555698</v>
      </c>
      <c r="H17" s="414">
        <f>H$7*'Work Florida Data'!Q12</f>
        <v>0.24199743918053776</v>
      </c>
      <c r="I17" s="415">
        <f t="shared" si="0"/>
        <v>4.0226254508798682</v>
      </c>
      <c r="J17" s="366">
        <f t="shared" si="1"/>
        <v>4.1128061991563131E-2</v>
      </c>
      <c r="M17" s="450">
        <f t="shared" si="2"/>
        <v>411281</v>
      </c>
    </row>
    <row r="18" spans="2:13" x14ac:dyDescent="0.25">
      <c r="B18" s="56">
        <v>7</v>
      </c>
      <c r="C18" s="52" t="s">
        <v>55</v>
      </c>
      <c r="D18" s="410">
        <f>D$7*'Work Florida Data'!E13</f>
        <v>0.33186149198233794</v>
      </c>
      <c r="E18" s="411">
        <f>E$7*'Work Florida Data'!G13</f>
        <v>5.9028584708343018E-2</v>
      </c>
      <c r="F18" s="412">
        <f>F$7*'Work Florida Data'!M13</f>
        <v>0.14158202523853494</v>
      </c>
      <c r="G18" s="413">
        <f>G$7*'Work Florida Data'!O13</f>
        <v>2.371191135734072</v>
      </c>
      <c r="H18" s="414">
        <f>H$7*'Work Florida Data'!Q13</f>
        <v>0.33425669436749772</v>
      </c>
      <c r="I18" s="415">
        <f t="shared" si="0"/>
        <v>3.2379199320307857</v>
      </c>
      <c r="J18" s="366">
        <f t="shared" si="1"/>
        <v>3.3105088533448207E-2</v>
      </c>
      <c r="M18" s="450">
        <f t="shared" si="2"/>
        <v>331051</v>
      </c>
    </row>
    <row r="19" spans="2:13" x14ac:dyDescent="0.25">
      <c r="B19" s="56">
        <v>8</v>
      </c>
      <c r="C19" s="52" t="s">
        <v>56</v>
      </c>
      <c r="D19" s="410">
        <f>D$7*'Work Florida Data'!E14</f>
        <v>0.50724637681159424</v>
      </c>
      <c r="E19" s="411">
        <f>E$7*'Work Florida Data'!G14</f>
        <v>2.8985507246376812E-2</v>
      </c>
      <c r="F19" s="412">
        <f>F$7*'Work Florida Data'!M14</f>
        <v>0.12121212121212122</v>
      </c>
      <c r="G19" s="413">
        <f>G$7*'Work Florida Data'!O14</f>
        <v>2.3203463203463204</v>
      </c>
      <c r="H19" s="414">
        <f>H$7*'Work Florida Data'!Q14</f>
        <v>0.27272727272727271</v>
      </c>
      <c r="I19" s="415">
        <f t="shared" si="0"/>
        <v>3.2505175983436851</v>
      </c>
      <c r="J19" s="366">
        <f t="shared" si="1"/>
        <v>3.3233889389355044E-2</v>
      </c>
      <c r="M19" s="450">
        <f t="shared" si="2"/>
        <v>332339</v>
      </c>
    </row>
    <row r="20" spans="2:13" x14ac:dyDescent="0.25">
      <c r="B20" s="56">
        <v>9</v>
      </c>
      <c r="C20" s="52" t="s">
        <v>57</v>
      </c>
      <c r="D20" s="410">
        <f>D$7*'Work Florida Data'!E15</f>
        <v>0.39646464646464652</v>
      </c>
      <c r="E20" s="411">
        <f>E$7*'Work Florida Data'!G15</f>
        <v>6.3973063973063973E-2</v>
      </c>
      <c r="F20" s="412">
        <f>F$7*'Work Florida Data'!M15</f>
        <v>0.11202635914332784</v>
      </c>
      <c r="G20" s="413">
        <f>G$7*'Work Florida Data'!O15</f>
        <v>2.7940691927512358</v>
      </c>
      <c r="H20" s="414">
        <f>H$7*'Work Florida Data'!Q15</f>
        <v>0.3113673805601318</v>
      </c>
      <c r="I20" s="415">
        <f>SUM(D20:H20)</f>
        <v>3.6779006428924061</v>
      </c>
      <c r="J20" s="366">
        <f t="shared" si="1"/>
        <v>3.7603532192290644E-2</v>
      </c>
      <c r="M20" s="450">
        <f t="shared" si="2"/>
        <v>376035</v>
      </c>
    </row>
    <row r="21" spans="2:13" x14ac:dyDescent="0.25">
      <c r="B21" s="56">
        <v>10</v>
      </c>
      <c r="C21" s="52" t="s">
        <v>58</v>
      </c>
      <c r="D21" s="410">
        <f>D$7*'Work Florida Data'!E16</f>
        <v>0.2894133822181485</v>
      </c>
      <c r="E21" s="411">
        <f>E$7*'Work Florida Data'!G16</f>
        <v>6.92025664527956E-2</v>
      </c>
      <c r="F21" s="412">
        <f>F$7*'Work Florida Data'!M16</f>
        <v>0.15506772536198038</v>
      </c>
      <c r="G21" s="413">
        <f>G$7*'Work Florida Data'!O16</f>
        <v>2.4941616067258292</v>
      </c>
      <c r="H21" s="414">
        <f>H$7*'Work Florida Data'!Q16</f>
        <v>0.31387202241943019</v>
      </c>
      <c r="I21" s="415">
        <f t="shared" si="0"/>
        <v>3.3217173031781839</v>
      </c>
      <c r="J21" s="366">
        <f t="shared" si="1"/>
        <v>3.3961848258499509E-2</v>
      </c>
      <c r="M21" s="450">
        <f t="shared" si="2"/>
        <v>339618</v>
      </c>
    </row>
    <row r="22" spans="2:13" x14ac:dyDescent="0.25">
      <c r="B22" s="56">
        <v>11</v>
      </c>
      <c r="C22" s="52" t="s">
        <v>59</v>
      </c>
      <c r="D22" s="410">
        <f>D$7*'Work Florida Data'!E17</f>
        <v>0.42333333333333334</v>
      </c>
      <c r="E22" s="411">
        <f>E$7*'Work Florida Data'!G17</f>
        <v>6.8444444444444447E-2</v>
      </c>
      <c r="F22" s="412">
        <f>F$7*'Work Florida Data'!M17</f>
        <v>0.12944466640031962</v>
      </c>
      <c r="G22" s="413">
        <f>G$7*'Work Florida Data'!O17</f>
        <v>2.1590091889732319</v>
      </c>
      <c r="H22" s="414">
        <f>H$7*'Work Florida Data'!Q17</f>
        <v>0.49380743108270075</v>
      </c>
      <c r="I22" s="415">
        <f t="shared" si="0"/>
        <v>3.2740390642340298</v>
      </c>
      <c r="J22" s="366">
        <f t="shared" si="1"/>
        <v>3.3474377179999071E-2</v>
      </c>
      <c r="M22" s="450">
        <f t="shared" si="2"/>
        <v>334744</v>
      </c>
    </row>
    <row r="23" spans="2:13" x14ac:dyDescent="0.25">
      <c r="B23" s="56">
        <v>12</v>
      </c>
      <c r="C23" s="52" t="s">
        <v>60</v>
      </c>
      <c r="D23" s="410">
        <f>D$7*'Work Florida Data'!E18</f>
        <v>0.57205623901581726</v>
      </c>
      <c r="E23" s="411">
        <f>E$7*'Work Florida Data'!G18</f>
        <v>4.9209138840070298E-2</v>
      </c>
      <c r="F23" s="412">
        <f>F$7*'Work Florida Data'!M18</f>
        <v>9.6885813148788927E-2</v>
      </c>
      <c r="G23" s="413">
        <f>G$7*'Work Florida Data'!O18</f>
        <v>2.7128027681660898</v>
      </c>
      <c r="H23" s="414">
        <f>H$7*'Work Florida Data'!Q18</f>
        <v>0.24394463667820068</v>
      </c>
      <c r="I23" s="415">
        <f t="shared" si="0"/>
        <v>3.6748985958489673</v>
      </c>
      <c r="J23" s="366">
        <f t="shared" si="1"/>
        <v>3.7572838711524954E-2</v>
      </c>
      <c r="M23" s="450">
        <f t="shared" si="2"/>
        <v>375728</v>
      </c>
    </row>
    <row r="24" spans="2:13" x14ac:dyDescent="0.25">
      <c r="B24" s="56">
        <v>13</v>
      </c>
      <c r="C24" s="52" t="s">
        <v>61</v>
      </c>
      <c r="D24" s="410">
        <f>D$7*'Work Florida Data'!E19</f>
        <v>0.46788990825688076</v>
      </c>
      <c r="E24" s="411">
        <f>E$7*'Work Florida Data'!G19</f>
        <v>6.8807339449541288E-2</v>
      </c>
      <c r="F24" s="412">
        <f>F$7*'Work Florida Data'!M19</f>
        <v>0.22222222222222221</v>
      </c>
      <c r="G24" s="413">
        <f>G$7*'Work Florida Data'!O19</f>
        <v>2.7333333333333334</v>
      </c>
      <c r="H24" s="414">
        <f>H$7*'Work Florida Data'!Q19</f>
        <v>0.43333333333333329</v>
      </c>
      <c r="I24" s="415">
        <f t="shared" si="0"/>
        <v>3.9255861365953106</v>
      </c>
      <c r="J24" s="366">
        <f t="shared" si="1"/>
        <v>4.0135914205931961E-2</v>
      </c>
      <c r="M24" s="450">
        <f t="shared" si="2"/>
        <v>401359</v>
      </c>
    </row>
    <row r="25" spans="2:13" x14ac:dyDescent="0.25">
      <c r="B25" s="56">
        <v>14</v>
      </c>
      <c r="C25" s="52" t="s">
        <v>62</v>
      </c>
      <c r="D25" s="410">
        <f>D$7*'Work Florida Data'!E20</f>
        <v>0.64518633540372672</v>
      </c>
      <c r="E25" s="411">
        <f>E$7*'Work Florida Data'!G20</f>
        <v>9.627329192546584E-2</v>
      </c>
      <c r="F25" s="412">
        <f>F$7*'Work Florida Data'!M20</f>
        <v>0.12678288431061807</v>
      </c>
      <c r="G25" s="413">
        <f>G$7*'Work Florida Data'!O20</f>
        <v>2.8209191759112522</v>
      </c>
      <c r="H25" s="414">
        <f>H$7*'Work Florida Data'!Q20</f>
        <v>0.31854199683042789</v>
      </c>
      <c r="I25" s="415">
        <f t="shared" si="0"/>
        <v>4.0077036843814904</v>
      </c>
      <c r="J25" s="366">
        <f t="shared" si="1"/>
        <v>4.0975499108176938E-2</v>
      </c>
      <c r="M25" s="450">
        <f t="shared" si="2"/>
        <v>409755</v>
      </c>
    </row>
    <row r="26" spans="2:13" x14ac:dyDescent="0.25">
      <c r="B26" s="56">
        <v>15</v>
      </c>
      <c r="C26" s="52" t="s">
        <v>63</v>
      </c>
      <c r="D26" s="410">
        <f>D$7*'Work Florida Data'!E21</f>
        <v>0.45355268756204792</v>
      </c>
      <c r="E26" s="411">
        <f>E$7*'Work Florida Data'!G21</f>
        <v>4.1412565593532832E-2</v>
      </c>
      <c r="F26" s="412">
        <f>F$7*'Work Florida Data'!M21</f>
        <v>0.16700729927007299</v>
      </c>
      <c r="G26" s="413">
        <f>G$7*'Work Florida Data'!O21</f>
        <v>2.4291970802919707</v>
      </c>
      <c r="H26" s="414">
        <f>H$7*'Work Florida Data'!Q21</f>
        <v>0.37927007299270071</v>
      </c>
      <c r="I26" s="415">
        <f t="shared" si="0"/>
        <v>3.4704397057103251</v>
      </c>
      <c r="J26" s="366">
        <f t="shared" si="1"/>
        <v>3.5482413438023795E-2</v>
      </c>
      <c r="M26" s="450">
        <f t="shared" si="2"/>
        <v>354824</v>
      </c>
    </row>
    <row r="27" spans="2:13" x14ac:dyDescent="0.25">
      <c r="B27" s="56">
        <v>16</v>
      </c>
      <c r="C27" s="52" t="s">
        <v>64</v>
      </c>
      <c r="D27" s="410">
        <f>D$7*'Work Florida Data'!E22</f>
        <v>0.41333333333333333</v>
      </c>
      <c r="E27" s="411">
        <f>E$7*'Work Florida Data'!G22</f>
        <v>4.4444444444444444E-3</v>
      </c>
      <c r="F27" s="412">
        <f>F$7*'Work Florida Data'!M22</f>
        <v>0.13725490196078433</v>
      </c>
      <c r="G27" s="413">
        <f>G$7*'Work Florida Data'!O22</f>
        <v>2.4117647058823528</v>
      </c>
      <c r="H27" s="414">
        <f>H$7*'Work Florida Data'!Q22</f>
        <v>0.3529411764705882</v>
      </c>
      <c r="I27" s="415">
        <f t="shared" si="0"/>
        <v>3.3197385620915032</v>
      </c>
      <c r="J27" s="366">
        <f t="shared" si="1"/>
        <v>3.394161724592526E-2</v>
      </c>
      <c r="M27" s="450">
        <f t="shared" si="2"/>
        <v>339416</v>
      </c>
    </row>
    <row r="28" spans="2:13" x14ac:dyDescent="0.25">
      <c r="B28" s="56">
        <v>17</v>
      </c>
      <c r="C28" s="52" t="s">
        <v>65</v>
      </c>
      <c r="D28" s="410">
        <f>D$7*'Work Florida Data'!E23</f>
        <v>0.57755474452554745</v>
      </c>
      <c r="E28" s="411">
        <f>E$7*'Work Florida Data'!G23</f>
        <v>5.1094890510948905E-2</v>
      </c>
      <c r="F28" s="412">
        <f>F$7*'Work Florida Data'!M23</f>
        <v>0.15026833631484796</v>
      </c>
      <c r="G28" s="413">
        <f>G$7*'Work Florida Data'!O23</f>
        <v>2.0751341681574238</v>
      </c>
      <c r="H28" s="414">
        <f>H$7*'Work Florida Data'!Q23</f>
        <v>0.37567084078711982</v>
      </c>
      <c r="I28" s="415">
        <f t="shared" si="0"/>
        <v>3.2297229802958882</v>
      </c>
      <c r="J28" s="366">
        <f t="shared" si="1"/>
        <v>3.3021281392263589E-2</v>
      </c>
      <c r="M28" s="450">
        <f t="shared" si="2"/>
        <v>330213</v>
      </c>
    </row>
    <row r="29" spans="2:13" x14ac:dyDescent="0.25">
      <c r="B29" s="56">
        <v>18</v>
      </c>
      <c r="C29" s="52" t="s">
        <v>66</v>
      </c>
      <c r="D29" s="410">
        <f>D$7*'Work Florida Data'!E24</f>
        <v>0.30749014454664914</v>
      </c>
      <c r="E29" s="411">
        <f>E$7*'Work Florida Data'!G24</f>
        <v>5.5190538764783179E-2</v>
      </c>
      <c r="F29" s="412">
        <f>F$7*'Work Florida Data'!M24</f>
        <v>0.12040656763096169</v>
      </c>
      <c r="G29" s="413">
        <f>G$7*'Work Florida Data'!O24</f>
        <v>2.1923377638780299</v>
      </c>
      <c r="H29" s="414">
        <f>H$7*'Work Florida Data'!Q24</f>
        <v>0.39171227521501173</v>
      </c>
      <c r="I29" s="415">
        <f t="shared" si="0"/>
        <v>3.0671372900354354</v>
      </c>
      <c r="J29" s="366">
        <f t="shared" si="1"/>
        <v>3.1358975410852773E-2</v>
      </c>
      <c r="M29" s="450">
        <f t="shared" si="2"/>
        <v>313590</v>
      </c>
    </row>
    <row r="30" spans="2:13" x14ac:dyDescent="0.25">
      <c r="B30" s="56">
        <v>19</v>
      </c>
      <c r="C30" s="52" t="s">
        <v>67</v>
      </c>
      <c r="D30" s="410">
        <f>D$7*'Work Florida Data'!E25</f>
        <v>0.50908221797323128</v>
      </c>
      <c r="E30" s="411">
        <f>E$7*'Work Florida Data'!G25</f>
        <v>0.10133843212237094</v>
      </c>
      <c r="F30" s="412">
        <f>F$7*'Work Florida Data'!M25</f>
        <v>0.12178877259752617</v>
      </c>
      <c r="G30" s="413">
        <f>G$7*'Work Florida Data'!O25</f>
        <v>2.5195052331113224</v>
      </c>
      <c r="H30" s="414">
        <f>H$7*'Work Florida Data'!Q25</f>
        <v>0.44529019980970508</v>
      </c>
      <c r="I30" s="415">
        <f t="shared" si="0"/>
        <v>3.6970048556141557</v>
      </c>
      <c r="J30" s="366">
        <f t="shared" si="1"/>
        <v>3.7798857174622336E-2</v>
      </c>
      <c r="M30" s="450">
        <f t="shared" si="2"/>
        <v>377989</v>
      </c>
    </row>
    <row r="31" spans="2:13" x14ac:dyDescent="0.25">
      <c r="B31" s="56">
        <v>20</v>
      </c>
      <c r="C31" s="52" t="s">
        <v>68</v>
      </c>
      <c r="D31" s="410">
        <f>D$7*'Work Florida Data'!E26</f>
        <v>0.39643861293345828</v>
      </c>
      <c r="E31" s="411">
        <f>E$7*'Work Florida Data'!G26</f>
        <v>5.5295220243673851E-2</v>
      </c>
      <c r="F31" s="412">
        <f>F$7*'Work Florida Data'!M26</f>
        <v>0.20019249278152068</v>
      </c>
      <c r="G31" s="413">
        <f>G$7*'Work Florida Data'!O26</f>
        <v>1.9133782483156883</v>
      </c>
      <c r="H31" s="414">
        <f>H$7*'Work Florida Data'!Q26</f>
        <v>0.34071222329162654</v>
      </c>
      <c r="I31" s="415">
        <f t="shared" si="0"/>
        <v>2.9060167975659676</v>
      </c>
      <c r="J31" s="366">
        <f t="shared" si="1"/>
        <v>2.9711649880968798E-2</v>
      </c>
      <c r="M31" s="450">
        <f t="shared" si="2"/>
        <v>297116</v>
      </c>
    </row>
    <row r="32" spans="2:13" x14ac:dyDescent="0.25">
      <c r="B32" s="56">
        <v>21</v>
      </c>
      <c r="C32" s="52" t="s">
        <v>69</v>
      </c>
      <c r="D32" s="410">
        <f>D$7*'Work Florida Data'!E27</f>
        <v>0.4552912223133716</v>
      </c>
      <c r="E32" s="411">
        <f>E$7*'Work Florida Data'!G27</f>
        <v>7.5471698113207544E-2</v>
      </c>
      <c r="F32" s="412">
        <f>F$7*'Work Florida Data'!M27</f>
        <v>9.5842142353770254E-2</v>
      </c>
      <c r="G32" s="413">
        <f>G$7*'Work Florida Data'!O27</f>
        <v>2.8696264975334742</v>
      </c>
      <c r="H32" s="414">
        <f>H$7*'Work Florida Data'!Q27</f>
        <v>0.10147991543340382</v>
      </c>
      <c r="I32" s="415">
        <f t="shared" si="0"/>
        <v>3.5977114757472273</v>
      </c>
      <c r="J32" s="366">
        <f t="shared" si="1"/>
        <v>3.6783663408166745E-2</v>
      </c>
      <c r="M32" s="450">
        <f t="shared" si="2"/>
        <v>367837</v>
      </c>
    </row>
    <row r="33" spans="2:13" x14ac:dyDescent="0.25">
      <c r="B33" s="56">
        <v>22</v>
      </c>
      <c r="C33" s="52" t="s">
        <v>70</v>
      </c>
      <c r="D33" s="410">
        <f>D$7*'Work Florida Data'!E28</f>
        <v>0.50322580645161297</v>
      </c>
      <c r="E33" s="411">
        <f>E$7*'Work Florida Data'!G28</f>
        <v>7.7419354838709681E-2</v>
      </c>
      <c r="F33" s="412">
        <f>F$7*'Work Florida Data'!M28</f>
        <v>0.14760147601476015</v>
      </c>
      <c r="G33" s="413">
        <f>G$7*'Work Florida Data'!O28</f>
        <v>2.5756457564575648</v>
      </c>
      <c r="H33" s="414">
        <f>H$7*'Work Florida Data'!Q28</f>
        <v>0.34870848708487084</v>
      </c>
      <c r="I33" s="415">
        <f t="shared" si="0"/>
        <v>3.6526008808475185</v>
      </c>
      <c r="J33" s="366">
        <f t="shared" si="1"/>
        <v>3.7344862774901476E-2</v>
      </c>
      <c r="M33" s="450">
        <f t="shared" si="2"/>
        <v>373449</v>
      </c>
    </row>
    <row r="34" spans="2:13" x14ac:dyDescent="0.25">
      <c r="B34" s="56">
        <v>23</v>
      </c>
      <c r="C34" s="52" t="s">
        <v>71</v>
      </c>
      <c r="D34" s="410">
        <f>D$7*'Work Florida Data'!E29</f>
        <v>0.47550958320657133</v>
      </c>
      <c r="E34" s="411">
        <f>E$7*'Work Florida Data'!G29</f>
        <v>8.3967143291755406E-2</v>
      </c>
      <c r="F34" s="412">
        <f>F$7*'Work Florida Data'!M29</f>
        <v>0.199288256227758</v>
      </c>
      <c r="G34" s="413">
        <f>G$7*'Work Florida Data'!O29</f>
        <v>2.5504151838671412</v>
      </c>
      <c r="H34" s="414">
        <f>H$7*'Work Florida Data'!Q29</f>
        <v>0.30338078291814946</v>
      </c>
      <c r="I34" s="415">
        <f t="shared" si="0"/>
        <v>3.6125609495113755</v>
      </c>
      <c r="J34" s="366">
        <f t="shared" si="1"/>
        <v>3.6935487157350351E-2</v>
      </c>
      <c r="M34" s="450">
        <f t="shared" si="2"/>
        <v>369355</v>
      </c>
    </row>
    <row r="35" spans="2:13" x14ac:dyDescent="0.25">
      <c r="B35" s="56">
        <v>24</v>
      </c>
      <c r="C35" s="52" t="s">
        <v>72</v>
      </c>
      <c r="D35" s="410">
        <f>D$7*'Work Florida Data'!E30</f>
        <v>0.45685840707964598</v>
      </c>
      <c r="E35" s="411">
        <f>E$7*'Work Florida Data'!G30</f>
        <v>5.9734513274336286E-2</v>
      </c>
      <c r="F35" s="412">
        <f>F$7*'Work Florida Data'!M30</f>
        <v>0.14434947768281101</v>
      </c>
      <c r="G35" s="413">
        <f>G$7*'Work Florida Data'!O30</f>
        <v>2.5641025641025643</v>
      </c>
      <c r="H35" s="414">
        <f>H$7*'Work Florida Data'!Q30</f>
        <v>0.23361823361823361</v>
      </c>
      <c r="I35" s="415">
        <f t="shared" si="0"/>
        <v>3.4586631957575911</v>
      </c>
      <c r="J35" s="366">
        <f t="shared" si="1"/>
        <v>3.5362008235676569E-2</v>
      </c>
      <c r="M35" s="450">
        <f t="shared" si="2"/>
        <v>353620</v>
      </c>
    </row>
    <row r="36" spans="2:13" x14ac:dyDescent="0.25">
      <c r="B36" s="56">
        <v>25</v>
      </c>
      <c r="C36" s="52" t="s">
        <v>73</v>
      </c>
      <c r="D36" s="410">
        <f>D$7*'Work Florida Data'!E31</f>
        <v>0.32032146957520091</v>
      </c>
      <c r="E36" s="411">
        <f>E$7*'Work Florida Data'!G31</f>
        <v>3.8461538461538464E-2</v>
      </c>
      <c r="F36" s="412">
        <f>F$7*'Work Florida Data'!M31</f>
        <v>0.28625235404896421</v>
      </c>
      <c r="G36" s="413">
        <f>G$7*'Work Florida Data'!O31</f>
        <v>2.1694915254237288</v>
      </c>
      <c r="H36" s="414">
        <f>H$7*'Work Florida Data'!Q31</f>
        <v>0.64745762711864407</v>
      </c>
      <c r="I36" s="415">
        <f t="shared" si="0"/>
        <v>3.4619845146280763</v>
      </c>
      <c r="J36" s="366">
        <f t="shared" si="1"/>
        <v>3.5395966010285981E-2</v>
      </c>
      <c r="M36" s="450">
        <f t="shared" si="2"/>
        <v>353960</v>
      </c>
    </row>
    <row r="37" spans="2:13" x14ac:dyDescent="0.25">
      <c r="B37" s="56">
        <v>26</v>
      </c>
      <c r="C37" s="52" t="s">
        <v>74</v>
      </c>
      <c r="D37" s="410">
        <f>D$7*'Work Florida Data'!E32</f>
        <v>0.53021978021978022</v>
      </c>
      <c r="E37" s="411">
        <f>E$7*'Work Florida Data'!G32</f>
        <v>6.7765567765567761E-2</v>
      </c>
      <c r="F37" s="412">
        <f>F$7*'Work Florida Data'!M32</f>
        <v>0.10126582278481013</v>
      </c>
      <c r="G37" s="413">
        <f>G$7*'Work Florida Data'!O32</f>
        <v>2.6160337552742616</v>
      </c>
      <c r="H37" s="414">
        <f>H$7*'Work Florida Data'!Q32</f>
        <v>0.44303797468354433</v>
      </c>
      <c r="I37" s="415">
        <f t="shared" si="0"/>
        <v>3.7583229007279644</v>
      </c>
      <c r="J37" s="366">
        <f t="shared" si="1"/>
        <v>3.8425784138476395E-2</v>
      </c>
      <c r="M37" s="450">
        <f t="shared" si="2"/>
        <v>384258</v>
      </c>
    </row>
    <row r="38" spans="2:13" x14ac:dyDescent="0.25">
      <c r="B38" s="56">
        <v>27</v>
      </c>
      <c r="C38" s="52" t="s">
        <v>75</v>
      </c>
      <c r="D38" s="410">
        <f>D$7*'Work Florida Data'!E33</f>
        <v>0.2184971098265896</v>
      </c>
      <c r="E38" s="411">
        <f>E$7*'Work Florida Data'!G33</f>
        <v>4.8554913294797684E-2</v>
      </c>
      <c r="F38" s="412">
        <f>F$7*'Work Florida Data'!M33</f>
        <v>0.12102874432677761</v>
      </c>
      <c r="G38" s="413">
        <f>G$7*'Work Florida Data'!O33</f>
        <v>2.8078668683812404</v>
      </c>
      <c r="H38" s="414">
        <f>H$7*'Work Florida Data'!Q33</f>
        <v>0.29954614220877462</v>
      </c>
      <c r="I38" s="415">
        <f t="shared" si="0"/>
        <v>3.4954937780381803</v>
      </c>
      <c r="J38" s="366">
        <f t="shared" si="1"/>
        <v>3.5738570878586839E-2</v>
      </c>
      <c r="M38" s="450">
        <f t="shared" si="2"/>
        <v>357386</v>
      </c>
    </row>
    <row r="39" spans="2:13" ht="15.75" thickBot="1" x14ac:dyDescent="0.3">
      <c r="B39" s="57">
        <v>28</v>
      </c>
      <c r="C39" s="53" t="s">
        <v>76</v>
      </c>
      <c r="D39" s="410">
        <f>D$7*'Work Florida Data'!E34</f>
        <v>0.20308597930788441</v>
      </c>
      <c r="E39" s="411">
        <f>E$7*'Work Florida Data'!G34</f>
        <v>6.5287192293970744E-2</v>
      </c>
      <c r="F39" s="412">
        <f>F$7*'Work Florida Data'!M34</f>
        <v>0.3097184377838329</v>
      </c>
      <c r="G39" s="413">
        <f>G$7*'Work Florida Data'!O34</f>
        <v>1.9527702089009991</v>
      </c>
      <c r="H39" s="414">
        <f>H$7*'Work Florida Data'!Q34</f>
        <v>0.80177111716621252</v>
      </c>
      <c r="I39" s="416">
        <f t="shared" si="0"/>
        <v>3.3326329354528994</v>
      </c>
      <c r="J39" s="368">
        <f t="shared" si="1"/>
        <v>3.4073451689232391E-2</v>
      </c>
      <c r="M39" s="450">
        <f t="shared" si="2"/>
        <v>340735</v>
      </c>
    </row>
    <row r="40" spans="2:13" x14ac:dyDescent="0.25">
      <c r="B40" s="59">
        <v>29</v>
      </c>
      <c r="C40" s="54" t="s">
        <v>195</v>
      </c>
      <c r="D40" s="292">
        <f t="shared" ref="D40:J40" si="3">SUM(D12:D39)</f>
        <v>12.59318734172855</v>
      </c>
      <c r="E40" s="293">
        <f t="shared" si="3"/>
        <v>1.7518388839523451</v>
      </c>
      <c r="F40" s="292">
        <f t="shared" si="3"/>
        <v>4.5123366195321495</v>
      </c>
      <c r="G40" s="310">
        <f t="shared" si="3"/>
        <v>68.471947385798018</v>
      </c>
      <c r="H40" s="293">
        <f t="shared" ref="H40" si="4">SUM(H12:H39)</f>
        <v>10.478008083794423</v>
      </c>
      <c r="I40" s="292">
        <f t="shared" si="3"/>
        <v>97.807318314805485</v>
      </c>
      <c r="J40" s="313">
        <f t="shared" si="3"/>
        <v>0.99999999999999989</v>
      </c>
      <c r="M40" s="450">
        <f>SUM(M12:M39)</f>
        <v>10000001</v>
      </c>
    </row>
    <row r="41" spans="2:13" ht="15.75" thickBot="1" x14ac:dyDescent="0.3">
      <c r="B41" s="58">
        <v>30</v>
      </c>
      <c r="C41" s="55" t="s">
        <v>196</v>
      </c>
      <c r="D41" s="294">
        <f>D40/I40</f>
        <v>0.12875506208232548</v>
      </c>
      <c r="E41" s="295">
        <f>E40/$I$40</f>
        <v>1.7911122747623295E-2</v>
      </c>
      <c r="F41" s="294">
        <f>F40/$I$40</f>
        <v>4.6134958991602359E-2</v>
      </c>
      <c r="G41" s="311">
        <f>G40/$I$40</f>
        <v>0.7000697756113935</v>
      </c>
      <c r="H41" s="309">
        <f>H40/$I$40</f>
        <v>0.10712908056705532</v>
      </c>
      <c r="I41" s="294">
        <f>I40/$I$40</f>
        <v>1</v>
      </c>
      <c r="J41" s="314"/>
      <c r="M41" s="277"/>
    </row>
    <row r="43" spans="2:13" ht="27.75" customHeight="1" x14ac:dyDescent="0.25">
      <c r="C43" s="564" t="s">
        <v>253</v>
      </c>
      <c r="D43" s="486"/>
      <c r="E43" s="486"/>
      <c r="F43" s="486"/>
      <c r="G43" s="486"/>
      <c r="H43" s="486"/>
      <c r="I43" s="486"/>
      <c r="J43" s="486"/>
    </row>
    <row r="44" spans="2:13" x14ac:dyDescent="0.25">
      <c r="C44" s="17"/>
    </row>
    <row r="45" spans="2:13" x14ac:dyDescent="0.25">
      <c r="C45" s="17"/>
    </row>
    <row r="46" spans="2:13" x14ac:dyDescent="0.25">
      <c r="C46" s="17"/>
    </row>
    <row r="47" spans="2:13" x14ac:dyDescent="0.25">
      <c r="C47" s="17"/>
    </row>
    <row r="48" spans="2:13" x14ac:dyDescent="0.25">
      <c r="C48" s="17"/>
    </row>
    <row r="49" spans="3:3" x14ac:dyDescent="0.25">
      <c r="C49" s="17"/>
    </row>
    <row r="50" spans="3:3" x14ac:dyDescent="0.25">
      <c r="C50" s="17"/>
    </row>
    <row r="51" spans="3:3" x14ac:dyDescent="0.25">
      <c r="C51" s="17"/>
    </row>
  </sheetData>
  <mergeCells count="10">
    <mergeCell ref="C43:J43"/>
    <mergeCell ref="B1:J1"/>
    <mergeCell ref="D5:E5"/>
    <mergeCell ref="F5:H5"/>
    <mergeCell ref="D9:E9"/>
    <mergeCell ref="F9:H9"/>
    <mergeCell ref="B10:B11"/>
    <mergeCell ref="C10:C11"/>
    <mergeCell ref="D10:E10"/>
    <mergeCell ref="F10:H10"/>
  </mergeCells>
  <pageMargins left="0.7" right="0.7" top="0.75" bottom="0.75" header="0.3" footer="0.3"/>
  <pageSetup paperSize="5" scale="68" fitToHeight="0" orientation="landscape" r:id="rId1"/>
  <headerFooter>
    <oddFooter>&amp;A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L51"/>
  <sheetViews>
    <sheetView showGridLines="0" topLeftCell="A10" zoomScaleNormal="100" workbookViewId="0">
      <selection activeCell="C7" sqref="C7"/>
    </sheetView>
  </sheetViews>
  <sheetFormatPr defaultRowHeight="15" x14ac:dyDescent="0.25"/>
  <cols>
    <col min="1" max="1" width="9.140625" customWidth="1"/>
    <col min="2" max="2" width="8.85546875" style="1" customWidth="1"/>
    <col min="3" max="3" width="44.28515625" customWidth="1"/>
    <col min="4" max="4" width="20.7109375" customWidth="1"/>
    <col min="5" max="5" width="29.7109375" customWidth="1"/>
    <col min="6" max="6" width="23.42578125" customWidth="1"/>
    <col min="7" max="7" width="47.140625" customWidth="1"/>
    <col min="8" max="8" width="39.42578125" customWidth="1"/>
    <col min="9" max="9" width="10.5703125" customWidth="1" collapsed="1"/>
    <col min="10" max="10" width="11.140625" customWidth="1" collapsed="1"/>
    <col min="11" max="11" width="5.85546875" customWidth="1"/>
    <col min="12" max="12" width="16.5703125" style="276" bestFit="1" customWidth="1"/>
  </cols>
  <sheetData>
    <row r="1" spans="2:12" ht="21" x14ac:dyDescent="0.35">
      <c r="B1" s="535" t="s">
        <v>239</v>
      </c>
      <c r="C1" s="535"/>
      <c r="D1" s="535"/>
      <c r="E1" s="535"/>
      <c r="F1" s="535"/>
      <c r="G1" s="535"/>
      <c r="H1" s="535"/>
      <c r="I1" s="535"/>
      <c r="J1" s="535"/>
      <c r="K1" s="276"/>
    </row>
    <row r="2" spans="2:12" ht="10.5" customHeight="1" x14ac:dyDescent="0.25">
      <c r="C2" s="276"/>
      <c r="D2" s="276"/>
      <c r="E2" s="276"/>
      <c r="F2" s="276"/>
      <c r="G2" s="276"/>
      <c r="H2" s="276"/>
      <c r="I2" s="276"/>
      <c r="J2" s="276"/>
      <c r="K2" s="276"/>
    </row>
    <row r="3" spans="2:12" ht="15.75" x14ac:dyDescent="0.25">
      <c r="C3" s="60" t="s">
        <v>164</v>
      </c>
      <c r="D3" s="107">
        <f>'Incentive Fund Amts'!C7</f>
        <v>10000000</v>
      </c>
      <c r="E3" s="60" t="s">
        <v>165</v>
      </c>
      <c r="F3" s="89">
        <f>D3/I40</f>
        <v>65.476093041528216</v>
      </c>
      <c r="G3" s="276"/>
      <c r="H3" s="276"/>
      <c r="I3" s="276"/>
      <c r="J3" s="276"/>
      <c r="K3" s="276"/>
    </row>
    <row r="4" spans="2:12" ht="15.75" thickBot="1" x14ac:dyDescent="0.3">
      <c r="C4" s="276"/>
      <c r="D4" s="276"/>
      <c r="E4" s="276"/>
      <c r="F4" s="276"/>
      <c r="G4" s="276"/>
      <c r="H4" s="276"/>
      <c r="I4" s="276"/>
      <c r="J4" s="276"/>
      <c r="K4" s="276"/>
    </row>
    <row r="5" spans="2:12" x14ac:dyDescent="0.25">
      <c r="C5" s="276"/>
      <c r="D5" s="546" t="s">
        <v>240</v>
      </c>
      <c r="E5" s="547"/>
      <c r="F5" s="546" t="s">
        <v>241</v>
      </c>
      <c r="G5" s="565"/>
      <c r="H5" s="547"/>
      <c r="I5" s="276"/>
      <c r="J5" s="276"/>
      <c r="K5" s="276"/>
    </row>
    <row r="6" spans="2:12" x14ac:dyDescent="0.25">
      <c r="C6" s="276"/>
      <c r="D6" s="28" t="s">
        <v>176</v>
      </c>
      <c r="E6" s="32" t="s">
        <v>177</v>
      </c>
      <c r="F6" s="28" t="s">
        <v>242</v>
      </c>
      <c r="G6" s="29" t="s">
        <v>243</v>
      </c>
      <c r="H6" s="71" t="s">
        <v>244</v>
      </c>
      <c r="I6" s="276"/>
      <c r="J6" s="276"/>
      <c r="K6" s="276"/>
    </row>
    <row r="7" spans="2:12" ht="15.75" thickBot="1" x14ac:dyDescent="0.3">
      <c r="C7" s="23" t="s">
        <v>179</v>
      </c>
      <c r="D7" s="74">
        <v>1.5</v>
      </c>
      <c r="E7" s="75">
        <v>1</v>
      </c>
      <c r="F7" s="74">
        <v>4</v>
      </c>
      <c r="G7" s="76">
        <v>4</v>
      </c>
      <c r="H7" s="77">
        <v>3</v>
      </c>
      <c r="I7" s="276"/>
      <c r="J7" s="276"/>
      <c r="K7" s="276"/>
    </row>
    <row r="8" spans="2:12" ht="15.75" thickBot="1" x14ac:dyDescent="0.3">
      <c r="C8" s="276"/>
      <c r="D8" s="276"/>
      <c r="E8" s="276"/>
      <c r="F8" s="276"/>
      <c r="G8" s="276"/>
      <c r="H8" s="276"/>
      <c r="I8" s="276"/>
      <c r="J8" s="276"/>
      <c r="K8" s="276"/>
    </row>
    <row r="9" spans="2:12" ht="16.5" thickBot="1" x14ac:dyDescent="0.3">
      <c r="C9" s="276"/>
      <c r="D9" s="566" t="s">
        <v>245</v>
      </c>
      <c r="E9" s="567"/>
      <c r="F9" s="568" t="s">
        <v>246</v>
      </c>
      <c r="G9" s="569"/>
      <c r="H9" s="570"/>
      <c r="I9" s="276"/>
      <c r="J9" s="276"/>
      <c r="K9" s="276"/>
    </row>
    <row r="10" spans="2:12" ht="15.75" customHeight="1" thickBot="1" x14ac:dyDescent="0.3">
      <c r="B10" s="515" t="s">
        <v>39</v>
      </c>
      <c r="C10" s="533" t="s">
        <v>40</v>
      </c>
      <c r="D10" s="571" t="s">
        <v>185</v>
      </c>
      <c r="E10" s="572"/>
      <c r="F10" s="526" t="s">
        <v>247</v>
      </c>
      <c r="G10" s="527"/>
      <c r="H10" s="573"/>
      <c r="I10" s="137"/>
      <c r="J10" s="138"/>
      <c r="K10" s="276"/>
    </row>
    <row r="11" spans="2:12" ht="82.5" customHeight="1" thickBot="1" x14ac:dyDescent="0.3">
      <c r="B11" s="548"/>
      <c r="C11" s="549"/>
      <c r="D11" s="19" t="s">
        <v>248</v>
      </c>
      <c r="E11" s="20" t="s">
        <v>249</v>
      </c>
      <c r="F11" s="42" t="s">
        <v>250</v>
      </c>
      <c r="G11" s="73" t="s">
        <v>251</v>
      </c>
      <c r="H11" s="72" t="s">
        <v>252</v>
      </c>
      <c r="I11" s="144" t="s">
        <v>191</v>
      </c>
      <c r="J11" s="479" t="s">
        <v>199</v>
      </c>
      <c r="K11" s="276"/>
      <c r="L11" s="449"/>
    </row>
    <row r="12" spans="2:12" x14ac:dyDescent="0.25">
      <c r="B12" s="56">
        <v>1</v>
      </c>
      <c r="C12" s="52" t="s">
        <v>49</v>
      </c>
      <c r="D12" s="360">
        <f>D$7*'Work Florida Data'!D7</f>
        <v>721.5</v>
      </c>
      <c r="E12" s="361">
        <f>E$7*'Work Florida Data'!F7</f>
        <v>117</v>
      </c>
      <c r="F12" s="362">
        <f>F$7*'Work Florida Data'!K7</f>
        <v>404</v>
      </c>
      <c r="G12" s="363">
        <f>G$7*'Work Florida Data'!N7</f>
        <v>3192</v>
      </c>
      <c r="H12" s="364">
        <f>H$7*'Work Florida Data'!P7</f>
        <v>603</v>
      </c>
      <c r="I12" s="365">
        <f t="shared" ref="I12:I39" si="0">SUM(D12:H12)</f>
        <v>5037.5</v>
      </c>
      <c r="J12" s="366">
        <f>I12/$I$40</f>
        <v>3.2983581869669834E-2</v>
      </c>
      <c r="K12" s="277"/>
      <c r="L12" s="450">
        <f>ROUND(J12*$D$3,0)</f>
        <v>329836</v>
      </c>
    </row>
    <row r="13" spans="2:12" x14ac:dyDescent="0.25">
      <c r="B13" s="56">
        <v>2</v>
      </c>
      <c r="C13" s="52" t="s">
        <v>50</v>
      </c>
      <c r="D13" s="360">
        <f>D$7*'Work Florida Data'!D8</f>
        <v>1743</v>
      </c>
      <c r="E13" s="361">
        <f>E$7*'Work Florida Data'!F8</f>
        <v>245</v>
      </c>
      <c r="F13" s="362">
        <f>F$7*'Work Florida Data'!K8</f>
        <v>1536</v>
      </c>
      <c r="G13" s="363">
        <f>G$7*'Work Florida Data'!N8</f>
        <v>9824</v>
      </c>
      <c r="H13" s="364">
        <f>H$7*'Work Florida Data'!P8</f>
        <v>2376</v>
      </c>
      <c r="I13" s="365">
        <f t="shared" si="0"/>
        <v>15724</v>
      </c>
      <c r="J13" s="366">
        <f t="shared" ref="J13:J39" si="1">I13/$I$40</f>
        <v>0.10295460869849896</v>
      </c>
      <c r="K13" s="277"/>
      <c r="L13" s="450">
        <f t="shared" ref="L13:L39" si="2">ROUND(J13*$D$3,0)</f>
        <v>1029546</v>
      </c>
    </row>
    <row r="14" spans="2:12" x14ac:dyDescent="0.25">
      <c r="B14" s="56">
        <v>3</v>
      </c>
      <c r="C14" s="52" t="s">
        <v>51</v>
      </c>
      <c r="D14" s="360">
        <f>D$7*'Work Florida Data'!D9</f>
        <v>511.5</v>
      </c>
      <c r="E14" s="361">
        <f>E$7*'Work Florida Data'!F9</f>
        <v>73</v>
      </c>
      <c r="F14" s="362">
        <f>F$7*'Work Florida Data'!K9</f>
        <v>284</v>
      </c>
      <c r="G14" s="363">
        <f>G$7*'Work Florida Data'!N9</f>
        <v>2424</v>
      </c>
      <c r="H14" s="364">
        <f>H$7*'Work Florida Data'!P9</f>
        <v>519</v>
      </c>
      <c r="I14" s="365">
        <f t="shared" si="0"/>
        <v>3811.5</v>
      </c>
      <c r="J14" s="366">
        <f t="shared" si="1"/>
        <v>2.4956212862778479E-2</v>
      </c>
      <c r="K14" s="277"/>
      <c r="L14" s="450">
        <f t="shared" si="2"/>
        <v>249562</v>
      </c>
    </row>
    <row r="15" spans="2:12" x14ac:dyDescent="0.25">
      <c r="B15" s="56">
        <v>4</v>
      </c>
      <c r="C15" s="52" t="s">
        <v>52</v>
      </c>
      <c r="D15" s="360">
        <f>D$7*'Work Florida Data'!D10</f>
        <v>289.5</v>
      </c>
      <c r="E15" s="361">
        <f>E$7*'Work Florida Data'!F10</f>
        <v>30</v>
      </c>
      <c r="F15" s="362">
        <f>F$7*'Work Florida Data'!K10</f>
        <v>20</v>
      </c>
      <c r="G15" s="363">
        <f>G$7*'Work Florida Data'!N10</f>
        <v>664</v>
      </c>
      <c r="H15" s="364">
        <f>H$7*'Work Florida Data'!P10</f>
        <v>69</v>
      </c>
      <c r="I15" s="365">
        <f t="shared" si="0"/>
        <v>1072.5</v>
      </c>
      <c r="J15" s="366">
        <f t="shared" si="1"/>
        <v>7.0223109787039004E-3</v>
      </c>
      <c r="K15" s="277"/>
      <c r="L15" s="450">
        <f t="shared" si="2"/>
        <v>70223</v>
      </c>
    </row>
    <row r="16" spans="2:12" x14ac:dyDescent="0.25">
      <c r="B16" s="56">
        <v>5</v>
      </c>
      <c r="C16" s="52" t="s">
        <v>53</v>
      </c>
      <c r="D16" s="360">
        <f>D$7*'Work Florida Data'!D11</f>
        <v>973.5</v>
      </c>
      <c r="E16" s="361">
        <f>E$7*'Work Florida Data'!F11</f>
        <v>129</v>
      </c>
      <c r="F16" s="362">
        <f>F$7*'Work Florida Data'!K11</f>
        <v>240</v>
      </c>
      <c r="G16" s="363">
        <f>G$7*'Work Florida Data'!N11</f>
        <v>4560</v>
      </c>
      <c r="H16" s="364">
        <f>H$7*'Work Florida Data'!P11</f>
        <v>750</v>
      </c>
      <c r="I16" s="365">
        <f t="shared" si="0"/>
        <v>6652.5</v>
      </c>
      <c r="J16" s="366">
        <f t="shared" si="1"/>
        <v>4.3557970895876645E-2</v>
      </c>
      <c r="K16" s="277"/>
      <c r="L16" s="450">
        <f t="shared" si="2"/>
        <v>435580</v>
      </c>
    </row>
    <row r="17" spans="2:12" x14ac:dyDescent="0.25">
      <c r="B17" s="56">
        <v>6</v>
      </c>
      <c r="C17" s="52" t="s">
        <v>54</v>
      </c>
      <c r="D17" s="360">
        <f>D$7*'Work Florida Data'!D12</f>
        <v>634.5</v>
      </c>
      <c r="E17" s="361">
        <f>E$7*'Work Florida Data'!F12</f>
        <v>98</v>
      </c>
      <c r="F17" s="362">
        <f>F$7*'Work Florida Data'!K12</f>
        <v>36</v>
      </c>
      <c r="G17" s="363">
        <f>G$7*'Work Florida Data'!N12</f>
        <v>2348</v>
      </c>
      <c r="H17" s="364">
        <f>H$7*'Work Florida Data'!P12</f>
        <v>189</v>
      </c>
      <c r="I17" s="365">
        <f t="shared" si="0"/>
        <v>3305.5</v>
      </c>
      <c r="J17" s="366">
        <f t="shared" si="1"/>
        <v>2.1643122554877152E-2</v>
      </c>
      <c r="K17" s="277"/>
      <c r="L17" s="450">
        <f t="shared" si="2"/>
        <v>216431</v>
      </c>
    </row>
    <row r="18" spans="2:12" x14ac:dyDescent="0.25">
      <c r="B18" s="56">
        <v>7</v>
      </c>
      <c r="C18" s="52" t="s">
        <v>55</v>
      </c>
      <c r="D18" s="360">
        <f>D$7*'Work Florida Data'!D13</f>
        <v>1428</v>
      </c>
      <c r="E18" s="361">
        <f>E$7*'Work Florida Data'!F13</f>
        <v>254</v>
      </c>
      <c r="F18" s="362">
        <f>F$7*'Work Florida Data'!K13</f>
        <v>460</v>
      </c>
      <c r="G18" s="363">
        <f>G$7*'Work Florida Data'!N13</f>
        <v>7704</v>
      </c>
      <c r="H18" s="364">
        <f>H$7*'Work Florida Data'!P13</f>
        <v>1086</v>
      </c>
      <c r="I18" s="365">
        <f t="shared" si="0"/>
        <v>10932</v>
      </c>
      <c r="J18" s="366">
        <f t="shared" si="1"/>
        <v>7.1578464912998643E-2</v>
      </c>
      <c r="K18" s="277"/>
      <c r="L18" s="450">
        <f t="shared" si="2"/>
        <v>715785</v>
      </c>
    </row>
    <row r="19" spans="2:12" x14ac:dyDescent="0.25">
      <c r="B19" s="56">
        <v>8</v>
      </c>
      <c r="C19" s="52" t="s">
        <v>56</v>
      </c>
      <c r="D19" s="360">
        <f>D$7*'Work Florida Data'!D14</f>
        <v>105</v>
      </c>
      <c r="E19" s="361">
        <f>E$7*'Work Florida Data'!F14</f>
        <v>6</v>
      </c>
      <c r="F19" s="362">
        <f>F$7*'Work Florida Data'!K14</f>
        <v>28</v>
      </c>
      <c r="G19" s="363">
        <f>G$7*'Work Florida Data'!N14</f>
        <v>536</v>
      </c>
      <c r="H19" s="364">
        <f>H$7*'Work Florida Data'!P14</f>
        <v>63</v>
      </c>
      <c r="I19" s="365">
        <f t="shared" si="0"/>
        <v>738</v>
      </c>
      <c r="J19" s="366">
        <f t="shared" si="1"/>
        <v>4.8321356664647822E-3</v>
      </c>
      <c r="K19" s="277"/>
      <c r="L19" s="450">
        <f t="shared" si="2"/>
        <v>48321</v>
      </c>
    </row>
    <row r="20" spans="2:12" x14ac:dyDescent="0.25">
      <c r="B20" s="56">
        <v>9</v>
      </c>
      <c r="C20" s="52" t="s">
        <v>57</v>
      </c>
      <c r="D20" s="360">
        <f>D$7*'Work Florida Data'!D15</f>
        <v>235.5</v>
      </c>
      <c r="E20" s="361">
        <f>E$7*'Work Florida Data'!F15</f>
        <v>38</v>
      </c>
      <c r="F20" s="362">
        <f>F$7*'Work Florida Data'!K15</f>
        <v>68</v>
      </c>
      <c r="G20" s="363">
        <f>G$7*'Work Florida Data'!N15</f>
        <v>1696</v>
      </c>
      <c r="H20" s="364">
        <f>H$7*'Work Florida Data'!P15</f>
        <v>189</v>
      </c>
      <c r="I20" s="365">
        <f>SUM(D20:H20)</f>
        <v>2226.5</v>
      </c>
      <c r="J20" s="366">
        <f t="shared" si="1"/>
        <v>1.4578252115696256E-2</v>
      </c>
      <c r="K20" s="277"/>
      <c r="L20" s="450">
        <f t="shared" si="2"/>
        <v>145783</v>
      </c>
    </row>
    <row r="21" spans="2:12" x14ac:dyDescent="0.25">
      <c r="B21" s="56">
        <v>10</v>
      </c>
      <c r="C21" s="52" t="s">
        <v>58</v>
      </c>
      <c r="D21" s="360">
        <f>D$7*'Work Florida Data'!D16</f>
        <v>631.5</v>
      </c>
      <c r="E21" s="361">
        <f>E$7*'Work Florida Data'!F16</f>
        <v>151</v>
      </c>
      <c r="F21" s="362">
        <f>F$7*'Work Florida Data'!K16</f>
        <v>332</v>
      </c>
      <c r="G21" s="363">
        <f>G$7*'Work Florida Data'!N16</f>
        <v>5340</v>
      </c>
      <c r="H21" s="364">
        <f>H$7*'Work Florida Data'!P16</f>
        <v>672</v>
      </c>
      <c r="I21" s="365">
        <f t="shared" si="0"/>
        <v>7126.5</v>
      </c>
      <c r="J21" s="366">
        <f t="shared" si="1"/>
        <v>4.6661537706045079E-2</v>
      </c>
      <c r="K21" s="277"/>
      <c r="L21" s="450">
        <f t="shared" si="2"/>
        <v>466615</v>
      </c>
    </row>
    <row r="22" spans="2:12" x14ac:dyDescent="0.25">
      <c r="B22" s="56">
        <v>11</v>
      </c>
      <c r="C22" s="52" t="s">
        <v>59</v>
      </c>
      <c r="D22" s="360">
        <f>D$7*'Work Florida Data'!D17</f>
        <v>952.5</v>
      </c>
      <c r="E22" s="361">
        <f>E$7*'Work Florida Data'!F17</f>
        <v>154</v>
      </c>
      <c r="F22" s="362">
        <f>F$7*'Work Florida Data'!K17</f>
        <v>324</v>
      </c>
      <c r="G22" s="363">
        <f>G$7*'Work Florida Data'!N17</f>
        <v>5404</v>
      </c>
      <c r="H22" s="364">
        <f>H$7*'Work Florida Data'!P17</f>
        <v>1236</v>
      </c>
      <c r="I22" s="365">
        <f t="shared" si="0"/>
        <v>8070.5</v>
      </c>
      <c r="J22" s="366">
        <f t="shared" si="1"/>
        <v>5.2842480889165343E-2</v>
      </c>
      <c r="K22" s="277"/>
      <c r="L22" s="450">
        <f t="shared" si="2"/>
        <v>528425</v>
      </c>
    </row>
    <row r="23" spans="2:12" x14ac:dyDescent="0.25">
      <c r="B23" s="56">
        <v>12</v>
      </c>
      <c r="C23" s="52" t="s">
        <v>60</v>
      </c>
      <c r="D23" s="360">
        <f>D$7*'Work Florida Data'!D18</f>
        <v>325.5</v>
      </c>
      <c r="E23" s="361">
        <f>E$7*'Work Florida Data'!F18</f>
        <v>28</v>
      </c>
      <c r="F23" s="362">
        <f>F$7*'Work Florida Data'!K18</f>
        <v>56</v>
      </c>
      <c r="G23" s="363">
        <f>G$7*'Work Florida Data'!N18</f>
        <v>1568</v>
      </c>
      <c r="H23" s="364">
        <f>H$7*'Work Florida Data'!P18</f>
        <v>141</v>
      </c>
      <c r="I23" s="365">
        <f t="shared" si="0"/>
        <v>2118.5</v>
      </c>
      <c r="J23" s="366">
        <f t="shared" si="1"/>
        <v>1.3871110310847751E-2</v>
      </c>
      <c r="K23" s="277"/>
      <c r="L23" s="450">
        <f t="shared" si="2"/>
        <v>138711</v>
      </c>
    </row>
    <row r="24" spans="2:12" x14ac:dyDescent="0.25">
      <c r="B24" s="56">
        <v>13</v>
      </c>
      <c r="C24" s="52" t="s">
        <v>61</v>
      </c>
      <c r="D24" s="360">
        <f>D$7*'Work Florida Data'!D19</f>
        <v>102</v>
      </c>
      <c r="E24" s="361">
        <f>E$7*'Work Florida Data'!F19</f>
        <v>15</v>
      </c>
      <c r="F24" s="362">
        <f>F$7*'Work Florida Data'!K19</f>
        <v>40</v>
      </c>
      <c r="G24" s="363">
        <f>G$7*'Work Florida Data'!N19</f>
        <v>492</v>
      </c>
      <c r="H24" s="364">
        <f>H$7*'Work Florida Data'!P19</f>
        <v>78</v>
      </c>
      <c r="I24" s="365">
        <f t="shared" si="0"/>
        <v>727</v>
      </c>
      <c r="J24" s="366">
        <f t="shared" si="1"/>
        <v>4.7601119641191014E-3</v>
      </c>
      <c r="K24" s="277"/>
      <c r="L24" s="450">
        <f t="shared" si="2"/>
        <v>47601</v>
      </c>
    </row>
    <row r="25" spans="2:12" x14ac:dyDescent="0.25">
      <c r="B25" s="56">
        <v>14</v>
      </c>
      <c r="C25" s="52" t="s">
        <v>62</v>
      </c>
      <c r="D25" s="360">
        <f>D$7*'Work Florida Data'!D20</f>
        <v>415.5</v>
      </c>
      <c r="E25" s="361">
        <f>E$7*'Work Florida Data'!F20</f>
        <v>62</v>
      </c>
      <c r="F25" s="362">
        <f>F$7*'Work Florida Data'!K20</f>
        <v>80</v>
      </c>
      <c r="G25" s="363">
        <f>G$7*'Work Florida Data'!N20</f>
        <v>1780</v>
      </c>
      <c r="H25" s="364">
        <f>H$7*'Work Florida Data'!P20</f>
        <v>201</v>
      </c>
      <c r="I25" s="365">
        <f t="shared" si="0"/>
        <v>2538.5</v>
      </c>
      <c r="J25" s="366">
        <f t="shared" si="1"/>
        <v>1.6621106218591936E-2</v>
      </c>
      <c r="K25" s="277"/>
      <c r="L25" s="450">
        <f t="shared" si="2"/>
        <v>166211</v>
      </c>
    </row>
    <row r="26" spans="2:12" x14ac:dyDescent="0.25">
      <c r="B26" s="56">
        <v>15</v>
      </c>
      <c r="C26" s="52" t="s">
        <v>63</v>
      </c>
      <c r="D26" s="360">
        <f>D$7*'Work Florida Data'!D21</f>
        <v>3198</v>
      </c>
      <c r="E26" s="361">
        <f>E$7*'Work Florida Data'!F21</f>
        <v>292</v>
      </c>
      <c r="F26" s="362">
        <f>F$7*'Work Florida Data'!K21</f>
        <v>572</v>
      </c>
      <c r="G26" s="363">
        <f>G$7*'Work Florida Data'!N21</f>
        <v>8320</v>
      </c>
      <c r="H26" s="364">
        <f>H$7*'Work Florida Data'!P21</f>
        <v>1299</v>
      </c>
      <c r="I26" s="365">
        <f t="shared" si="0"/>
        <v>13681</v>
      </c>
      <c r="J26" s="366">
        <f t="shared" si="1"/>
        <v>8.9577842890114751E-2</v>
      </c>
      <c r="K26" s="277"/>
      <c r="L26" s="450">
        <f t="shared" si="2"/>
        <v>895778</v>
      </c>
    </row>
    <row r="27" spans="2:12" x14ac:dyDescent="0.25">
      <c r="B27" s="56">
        <v>16</v>
      </c>
      <c r="C27" s="52" t="s">
        <v>64</v>
      </c>
      <c r="D27" s="360">
        <f>D$7*'Work Florida Data'!D22</f>
        <v>93</v>
      </c>
      <c r="E27" s="361">
        <f>E$7*'Work Florida Data'!F22</f>
        <v>1</v>
      </c>
      <c r="F27" s="362">
        <f>F$7*'Work Florida Data'!K22</f>
        <v>28</v>
      </c>
      <c r="G27" s="363">
        <f>G$7*'Work Florida Data'!N22</f>
        <v>492</v>
      </c>
      <c r="H27" s="364">
        <f>H$7*'Work Florida Data'!P22</f>
        <v>72</v>
      </c>
      <c r="I27" s="365">
        <f t="shared" si="0"/>
        <v>686</v>
      </c>
      <c r="J27" s="366">
        <f t="shared" si="1"/>
        <v>4.491659982648835E-3</v>
      </c>
      <c r="K27" s="277"/>
      <c r="L27" s="450">
        <f t="shared" si="2"/>
        <v>44917</v>
      </c>
    </row>
    <row r="28" spans="2:12" x14ac:dyDescent="0.25">
      <c r="B28" s="56">
        <v>17</v>
      </c>
      <c r="C28" s="52" t="s">
        <v>65</v>
      </c>
      <c r="D28" s="360">
        <f>D$7*'Work Florida Data'!D23</f>
        <v>316.5</v>
      </c>
      <c r="E28" s="361">
        <f>E$7*'Work Florida Data'!F23</f>
        <v>28</v>
      </c>
      <c r="F28" s="362">
        <f>F$7*'Work Florida Data'!K23</f>
        <v>84</v>
      </c>
      <c r="G28" s="363">
        <f>G$7*'Work Florida Data'!N23</f>
        <v>1160</v>
      </c>
      <c r="H28" s="364">
        <f>H$7*'Work Florida Data'!P23</f>
        <v>210</v>
      </c>
      <c r="I28" s="365">
        <f t="shared" si="0"/>
        <v>1798.5</v>
      </c>
      <c r="J28" s="366">
        <f t="shared" si="1"/>
        <v>1.177587533351885E-2</v>
      </c>
      <c r="K28" s="277"/>
      <c r="L28" s="450">
        <f t="shared" si="2"/>
        <v>117759</v>
      </c>
    </row>
    <row r="29" spans="2:12" x14ac:dyDescent="0.25">
      <c r="B29" s="56">
        <v>18</v>
      </c>
      <c r="C29" s="52" t="s">
        <v>66</v>
      </c>
      <c r="D29" s="360">
        <f>D$7*'Work Florida Data'!D24</f>
        <v>936</v>
      </c>
      <c r="E29" s="361">
        <f>E$7*'Work Florida Data'!F24</f>
        <v>168</v>
      </c>
      <c r="F29" s="362">
        <f>F$7*'Work Florida Data'!K24</f>
        <v>308</v>
      </c>
      <c r="G29" s="363">
        <f>G$7*'Work Florida Data'!N24</f>
        <v>5608</v>
      </c>
      <c r="H29" s="364">
        <f>H$7*'Work Florida Data'!P24</f>
        <v>1002</v>
      </c>
      <c r="I29" s="365">
        <f t="shared" si="0"/>
        <v>8022</v>
      </c>
      <c r="J29" s="366">
        <f t="shared" si="1"/>
        <v>5.2524921837913935E-2</v>
      </c>
      <c r="K29" s="277"/>
      <c r="L29" s="450">
        <f t="shared" si="2"/>
        <v>525249</v>
      </c>
    </row>
    <row r="30" spans="2:12" x14ac:dyDescent="0.25">
      <c r="B30" s="56">
        <v>19</v>
      </c>
      <c r="C30" s="52" t="s">
        <v>67</v>
      </c>
      <c r="D30" s="360">
        <f>D$7*'Work Florida Data'!D25</f>
        <v>532.5</v>
      </c>
      <c r="E30" s="361">
        <f>E$7*'Work Florida Data'!F25</f>
        <v>106</v>
      </c>
      <c r="F30" s="362">
        <f>F$7*'Work Florida Data'!K25</f>
        <v>128</v>
      </c>
      <c r="G30" s="363">
        <f>G$7*'Work Florida Data'!N25</f>
        <v>2648</v>
      </c>
      <c r="H30" s="364">
        <f>H$7*'Work Florida Data'!P25</f>
        <v>468</v>
      </c>
      <c r="I30" s="365">
        <f t="shared" si="0"/>
        <v>3882.5</v>
      </c>
      <c r="J30" s="366">
        <f t="shared" si="1"/>
        <v>2.5421093123373328E-2</v>
      </c>
      <c r="K30" s="277"/>
      <c r="L30" s="450">
        <f t="shared" si="2"/>
        <v>254211</v>
      </c>
    </row>
    <row r="31" spans="2:12" x14ac:dyDescent="0.25">
      <c r="B31" s="56">
        <v>20</v>
      </c>
      <c r="C31" s="52" t="s">
        <v>68</v>
      </c>
      <c r="D31" s="360">
        <f>D$7*'Work Florida Data'!D26</f>
        <v>423</v>
      </c>
      <c r="E31" s="361">
        <f>E$7*'Work Florida Data'!F26</f>
        <v>59</v>
      </c>
      <c r="F31" s="362">
        <f>F$7*'Work Florida Data'!K26</f>
        <v>208</v>
      </c>
      <c r="G31" s="363">
        <f>G$7*'Work Florida Data'!N26</f>
        <v>1988</v>
      </c>
      <c r="H31" s="364">
        <f>H$7*'Work Florida Data'!P26</f>
        <v>354</v>
      </c>
      <c r="I31" s="365">
        <f t="shared" si="0"/>
        <v>3032</v>
      </c>
      <c r="J31" s="366">
        <f t="shared" si="1"/>
        <v>1.9852351410191354E-2</v>
      </c>
      <c r="K31" s="277"/>
      <c r="L31" s="450">
        <f t="shared" si="2"/>
        <v>198524</v>
      </c>
    </row>
    <row r="32" spans="2:12" x14ac:dyDescent="0.25">
      <c r="B32" s="56">
        <v>21</v>
      </c>
      <c r="C32" s="52" t="s">
        <v>69</v>
      </c>
      <c r="D32" s="360">
        <f>D$7*'Work Florida Data'!D27</f>
        <v>555</v>
      </c>
      <c r="E32" s="361">
        <f>E$7*'Work Florida Data'!F27</f>
        <v>92</v>
      </c>
      <c r="F32" s="362">
        <f>F$7*'Work Florida Data'!K27</f>
        <v>136</v>
      </c>
      <c r="G32" s="363">
        <f>G$7*'Work Florida Data'!N27</f>
        <v>4072</v>
      </c>
      <c r="H32" s="364">
        <f>H$7*'Work Florida Data'!P27</f>
        <v>144</v>
      </c>
      <c r="I32" s="365">
        <f t="shared" si="0"/>
        <v>4999</v>
      </c>
      <c r="J32" s="366">
        <f t="shared" si="1"/>
        <v>3.2731498911459954E-2</v>
      </c>
      <c r="K32" s="277"/>
      <c r="L32" s="450">
        <f t="shared" si="2"/>
        <v>327315</v>
      </c>
    </row>
    <row r="33" spans="2:12" x14ac:dyDescent="0.25">
      <c r="B33" s="56">
        <v>22</v>
      </c>
      <c r="C33" s="52" t="s">
        <v>70</v>
      </c>
      <c r="D33" s="360">
        <f>D$7*'Work Florida Data'!D28</f>
        <v>234</v>
      </c>
      <c r="E33" s="361">
        <f>E$7*'Work Florida Data'!F28</f>
        <v>36</v>
      </c>
      <c r="F33" s="362">
        <f>F$7*'Work Florida Data'!K28</f>
        <v>80</v>
      </c>
      <c r="G33" s="363">
        <f>G$7*'Work Florida Data'!N28</f>
        <v>1396</v>
      </c>
      <c r="H33" s="364">
        <f>H$7*'Work Florida Data'!P28</f>
        <v>189</v>
      </c>
      <c r="I33" s="365">
        <f t="shared" si="0"/>
        <v>1935</v>
      </c>
      <c r="J33" s="366">
        <f t="shared" si="1"/>
        <v>1.2669624003535709E-2</v>
      </c>
      <c r="K33" s="277"/>
      <c r="L33" s="450">
        <f t="shared" si="2"/>
        <v>126696</v>
      </c>
    </row>
    <row r="34" spans="2:12" x14ac:dyDescent="0.25">
      <c r="B34" s="56">
        <v>23</v>
      </c>
      <c r="C34" s="52" t="s">
        <v>71</v>
      </c>
      <c r="D34" s="360">
        <f>D$7*'Work Florida Data'!D29</f>
        <v>1563</v>
      </c>
      <c r="E34" s="361">
        <f>E$7*'Work Florida Data'!F29</f>
        <v>276</v>
      </c>
      <c r="F34" s="362">
        <f>F$7*'Work Florida Data'!K29</f>
        <v>672</v>
      </c>
      <c r="G34" s="363">
        <f>G$7*'Work Florida Data'!N29</f>
        <v>8600</v>
      </c>
      <c r="H34" s="364">
        <f>H$7*'Work Florida Data'!P29</f>
        <v>1023</v>
      </c>
      <c r="I34" s="365">
        <f t="shared" si="0"/>
        <v>12134</v>
      </c>
      <c r="J34" s="366">
        <f t="shared" si="1"/>
        <v>7.9448691296590337E-2</v>
      </c>
      <c r="K34" s="277"/>
      <c r="L34" s="450">
        <f t="shared" si="2"/>
        <v>794487</v>
      </c>
    </row>
    <row r="35" spans="2:12" x14ac:dyDescent="0.25">
      <c r="B35" s="56">
        <v>24</v>
      </c>
      <c r="C35" s="52" t="s">
        <v>72</v>
      </c>
      <c r="D35" s="360">
        <f>D$7*'Work Florida Data'!D30</f>
        <v>619.5</v>
      </c>
      <c r="E35" s="361">
        <f>E$7*'Work Florida Data'!F30</f>
        <v>81</v>
      </c>
      <c r="F35" s="362">
        <f>F$7*'Work Florida Data'!K30</f>
        <v>152</v>
      </c>
      <c r="G35" s="363">
        <f>G$7*'Work Florida Data'!N30</f>
        <v>2700</v>
      </c>
      <c r="H35" s="364">
        <f>H$7*'Work Florida Data'!P30</f>
        <v>246</v>
      </c>
      <c r="I35" s="365">
        <f t="shared" si="0"/>
        <v>3798.5</v>
      </c>
      <c r="J35" s="366">
        <f t="shared" si="1"/>
        <v>2.487109394182449E-2</v>
      </c>
      <c r="K35" s="277"/>
      <c r="L35" s="450">
        <f t="shared" si="2"/>
        <v>248711</v>
      </c>
    </row>
    <row r="36" spans="2:12" x14ac:dyDescent="0.25">
      <c r="B36" s="56">
        <v>25</v>
      </c>
      <c r="C36" s="52" t="s">
        <v>73</v>
      </c>
      <c r="D36" s="360">
        <f>D$7*'Work Florida Data'!D31</f>
        <v>1116</v>
      </c>
      <c r="E36" s="361">
        <f>E$7*'Work Florida Data'!F31</f>
        <v>134</v>
      </c>
      <c r="F36" s="362">
        <f>F$7*'Work Florida Data'!K31</f>
        <v>760</v>
      </c>
      <c r="G36" s="363">
        <f>G$7*'Work Florida Data'!N31</f>
        <v>5760</v>
      </c>
      <c r="H36" s="364">
        <f>H$7*'Work Florida Data'!P31</f>
        <v>1719</v>
      </c>
      <c r="I36" s="365">
        <f t="shared" si="0"/>
        <v>9489</v>
      </c>
      <c r="J36" s="366">
        <f t="shared" si="1"/>
        <v>6.213026468710612E-2</v>
      </c>
      <c r="K36" s="277"/>
      <c r="L36" s="450">
        <f t="shared" si="2"/>
        <v>621303</v>
      </c>
    </row>
    <row r="37" spans="2:12" x14ac:dyDescent="0.25">
      <c r="B37" s="56">
        <v>26</v>
      </c>
      <c r="C37" s="52" t="s">
        <v>74</v>
      </c>
      <c r="D37" s="360">
        <f>D$7*'Work Florida Data'!D32</f>
        <v>289.5</v>
      </c>
      <c r="E37" s="361">
        <f>E$7*'Work Florida Data'!F32</f>
        <v>37</v>
      </c>
      <c r="F37" s="362">
        <f>F$7*'Work Florida Data'!K32</f>
        <v>48</v>
      </c>
      <c r="G37" s="363">
        <f>G$7*'Work Florida Data'!N32</f>
        <v>1240</v>
      </c>
      <c r="H37" s="364">
        <f>H$7*'Work Florida Data'!P32</f>
        <v>210</v>
      </c>
      <c r="I37" s="365">
        <f t="shared" si="0"/>
        <v>1824.5</v>
      </c>
      <c r="J37" s="366">
        <f t="shared" si="1"/>
        <v>1.1946113175426822E-2</v>
      </c>
      <c r="K37" s="277"/>
      <c r="L37" s="450">
        <f t="shared" si="2"/>
        <v>119461</v>
      </c>
    </row>
    <row r="38" spans="2:12" x14ac:dyDescent="0.25">
      <c r="B38" s="56">
        <v>27</v>
      </c>
      <c r="C38" s="52" t="s">
        <v>75</v>
      </c>
      <c r="D38" s="360">
        <f>D$7*'Work Florida Data'!D33</f>
        <v>189</v>
      </c>
      <c r="E38" s="361">
        <f>E$7*'Work Florida Data'!F33</f>
        <v>42</v>
      </c>
      <c r="F38" s="362">
        <f>F$7*'Work Florida Data'!K33</f>
        <v>80</v>
      </c>
      <c r="G38" s="363">
        <f>G$7*'Work Florida Data'!N33</f>
        <v>1856</v>
      </c>
      <c r="H38" s="364">
        <f>H$7*'Work Florida Data'!P33</f>
        <v>198</v>
      </c>
      <c r="I38" s="365">
        <f t="shared" si="0"/>
        <v>2365</v>
      </c>
      <c r="J38" s="366">
        <f t="shared" si="1"/>
        <v>1.5485096004321422E-2</v>
      </c>
      <c r="K38" s="277"/>
      <c r="L38" s="450">
        <f t="shared" si="2"/>
        <v>154851</v>
      </c>
    </row>
    <row r="39" spans="2:12" ht="15.75" thickBot="1" x14ac:dyDescent="0.3">
      <c r="B39" s="57">
        <v>28</v>
      </c>
      <c r="C39" s="53" t="s">
        <v>76</v>
      </c>
      <c r="D39" s="360">
        <f>D$7*'Work Florida Data'!D34</f>
        <v>1138.5</v>
      </c>
      <c r="E39" s="361">
        <f>E$7*'Work Florida Data'!F34</f>
        <v>366</v>
      </c>
      <c r="F39" s="362">
        <f>F$7*'Work Florida Data'!K34</f>
        <v>1364</v>
      </c>
      <c r="G39" s="363">
        <f>G$7*'Work Florida Data'!N34</f>
        <v>8600</v>
      </c>
      <c r="H39" s="364">
        <f>H$7*'Work Florida Data'!P34</f>
        <v>3531</v>
      </c>
      <c r="I39" s="367">
        <f t="shared" si="0"/>
        <v>14999.5</v>
      </c>
      <c r="J39" s="368">
        <f t="shared" si="1"/>
        <v>9.8210865757640237E-2</v>
      </c>
      <c r="K39" s="277"/>
      <c r="L39" s="450">
        <f t="shared" si="2"/>
        <v>982109</v>
      </c>
    </row>
    <row r="40" spans="2:12" x14ac:dyDescent="0.25">
      <c r="B40" s="59">
        <v>29</v>
      </c>
      <c r="C40" s="54" t="s">
        <v>195</v>
      </c>
      <c r="D40" s="292">
        <f t="shared" ref="D40:J40" si="3">SUM(D12:D39)</f>
        <v>20272.5</v>
      </c>
      <c r="E40" s="293">
        <f t="shared" si="3"/>
        <v>3118</v>
      </c>
      <c r="F40" s="292">
        <f t="shared" si="3"/>
        <v>8528</v>
      </c>
      <c r="G40" s="310">
        <f t="shared" si="3"/>
        <v>101972</v>
      </c>
      <c r="H40" s="293">
        <f t="shared" ref="H40" si="4">SUM(H12:H39)</f>
        <v>18837</v>
      </c>
      <c r="I40" s="292">
        <f t="shared" si="3"/>
        <v>152727.5</v>
      </c>
      <c r="J40" s="313">
        <f t="shared" si="3"/>
        <v>1.0000000000000002</v>
      </c>
      <c r="K40" s="277"/>
      <c r="L40" s="450">
        <f>SUM(L12:L39)</f>
        <v>10000001</v>
      </c>
    </row>
    <row r="41" spans="2:12" ht="15.75" thickBot="1" x14ac:dyDescent="0.3">
      <c r="B41" s="58">
        <v>30</v>
      </c>
      <c r="C41" s="55" t="s">
        <v>196</v>
      </c>
      <c r="D41" s="294">
        <f>D40/I40</f>
        <v>0.13273640961843808</v>
      </c>
      <c r="E41" s="295">
        <f>E40/$I$40</f>
        <v>2.0415445810348497E-2</v>
      </c>
      <c r="F41" s="294">
        <f>F40/$I$40</f>
        <v>5.5838012145815262E-2</v>
      </c>
      <c r="G41" s="311">
        <f>G40/$I$40</f>
        <v>0.66767281596307149</v>
      </c>
      <c r="H41" s="309">
        <f>H40/$I$40</f>
        <v>0.12333731646232669</v>
      </c>
      <c r="I41" s="294">
        <f>I40/$I$40</f>
        <v>1</v>
      </c>
      <c r="J41" s="314"/>
      <c r="K41" s="277"/>
      <c r="L41" s="277"/>
    </row>
    <row r="43" spans="2:12" ht="27.75" customHeight="1" x14ac:dyDescent="0.25">
      <c r="C43" s="564" t="s">
        <v>253</v>
      </c>
      <c r="D43" s="486"/>
      <c r="E43" s="486"/>
      <c r="F43" s="486"/>
      <c r="G43" s="486"/>
      <c r="H43" s="486"/>
      <c r="I43" s="486"/>
      <c r="J43" s="486"/>
      <c r="K43" s="276"/>
    </row>
    <row r="44" spans="2:12" x14ac:dyDescent="0.25">
      <c r="C44" s="17"/>
      <c r="D44" s="276"/>
      <c r="E44" s="276"/>
      <c r="F44" s="276"/>
      <c r="G44" s="276"/>
      <c r="H44" s="276"/>
      <c r="I44" s="276"/>
      <c r="J44" s="276"/>
      <c r="K44" s="276"/>
    </row>
    <row r="45" spans="2:12" x14ac:dyDescent="0.25">
      <c r="C45" s="17"/>
      <c r="D45" s="276"/>
      <c r="E45" s="276"/>
      <c r="F45" s="276"/>
      <c r="G45" s="276"/>
      <c r="H45" s="276"/>
      <c r="I45" s="276"/>
      <c r="J45" s="276"/>
      <c r="K45" s="276"/>
    </row>
    <row r="46" spans="2:12" x14ac:dyDescent="0.25">
      <c r="C46" s="17"/>
      <c r="D46" s="276"/>
      <c r="E46" s="276"/>
      <c r="F46" s="276"/>
      <c r="G46" s="276"/>
      <c r="H46" s="276"/>
      <c r="I46" s="276"/>
      <c r="J46" s="276"/>
      <c r="K46" s="276"/>
    </row>
    <row r="47" spans="2:12" x14ac:dyDescent="0.25">
      <c r="C47" s="17"/>
      <c r="D47" s="276"/>
      <c r="E47" s="276"/>
      <c r="F47" s="276"/>
      <c r="G47" s="276"/>
      <c r="H47" s="276"/>
      <c r="I47" s="276"/>
      <c r="J47" s="276"/>
      <c r="K47" s="276"/>
    </row>
    <row r="48" spans="2:12" x14ac:dyDescent="0.25">
      <c r="C48" s="17"/>
      <c r="D48" s="276"/>
      <c r="E48" s="276"/>
      <c r="F48" s="276"/>
      <c r="G48" s="276"/>
      <c r="H48" s="276"/>
      <c r="I48" s="276"/>
      <c r="J48" s="276"/>
      <c r="K48" s="276"/>
    </row>
    <row r="49" spans="3:3" x14ac:dyDescent="0.25">
      <c r="C49" s="17"/>
    </row>
    <row r="50" spans="3:3" x14ac:dyDescent="0.25">
      <c r="C50" s="17"/>
    </row>
    <row r="51" spans="3:3" x14ac:dyDescent="0.25">
      <c r="C51" s="17"/>
    </row>
  </sheetData>
  <mergeCells count="10">
    <mergeCell ref="B1:J1"/>
    <mergeCell ref="D5:E5"/>
    <mergeCell ref="D9:E9"/>
    <mergeCell ref="F5:H5"/>
    <mergeCell ref="F9:H9"/>
    <mergeCell ref="C43:J43"/>
    <mergeCell ref="B10:B11"/>
    <mergeCell ref="C10:C11"/>
    <mergeCell ref="D10:E10"/>
    <mergeCell ref="F10:H10"/>
  </mergeCells>
  <pageMargins left="0.7" right="0.7" top="0.75" bottom="0.75" header="0.3" footer="0.3"/>
  <pageSetup paperSize="5" scale="68" fitToHeight="0" orientation="landscape" r:id="rId1"/>
  <headerFooter>
    <oddFooter>&amp;A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B1:J45"/>
  <sheetViews>
    <sheetView showGridLines="0" zoomScale="90" zoomScaleNormal="90" workbookViewId="0">
      <selection activeCell="C7" sqref="C7"/>
    </sheetView>
  </sheetViews>
  <sheetFormatPr defaultRowHeight="15" x14ac:dyDescent="0.25"/>
  <cols>
    <col min="1" max="1" width="9.140625" customWidth="1"/>
    <col min="2" max="2" width="6.5703125" style="1" customWidth="1"/>
    <col min="3" max="3" width="46.28515625" bestFit="1" customWidth="1"/>
    <col min="4" max="4" width="20.5703125" customWidth="1"/>
    <col min="5" max="5" width="30.5703125" customWidth="1"/>
    <col min="6" max="6" width="23.85546875" customWidth="1"/>
    <col min="7" max="7" width="47.140625" customWidth="1"/>
    <col min="8" max="8" width="39.42578125" customWidth="1"/>
    <col min="9" max="9" width="14.85546875" customWidth="1" collapsed="1"/>
    <col min="10" max="10" width="12.42578125" customWidth="1" collapsed="1"/>
    <col min="11" max="11" width="5.85546875" customWidth="1"/>
  </cols>
  <sheetData>
    <row r="1" spans="2:10" ht="21" x14ac:dyDescent="0.35">
      <c r="B1" s="535" t="s">
        <v>239</v>
      </c>
      <c r="C1" s="535"/>
      <c r="D1" s="535"/>
      <c r="E1" s="535"/>
      <c r="F1" s="535"/>
      <c r="G1" s="535"/>
      <c r="H1" s="535"/>
      <c r="I1" s="535"/>
      <c r="J1" s="535"/>
    </row>
    <row r="2" spans="2:10" ht="12.75" customHeight="1" x14ac:dyDescent="0.25">
      <c r="C2" s="276"/>
      <c r="D2" s="276"/>
      <c r="E2" s="276"/>
      <c r="F2" s="276"/>
      <c r="G2" s="276"/>
      <c r="H2" s="276"/>
      <c r="I2" s="276"/>
      <c r="J2" s="276"/>
    </row>
    <row r="3" spans="2:10" ht="15.75" x14ac:dyDescent="0.25">
      <c r="C3" s="60" t="s">
        <v>164</v>
      </c>
      <c r="D3" s="107">
        <f>'Work Florida Points Weighted'!D3</f>
        <v>10000000</v>
      </c>
      <c r="E3" s="60" t="s">
        <v>165</v>
      </c>
      <c r="F3" s="89">
        <f>'Work Florida Points Weighted'!F3</f>
        <v>65.476093041528216</v>
      </c>
      <c r="G3" s="276"/>
      <c r="H3" s="276"/>
      <c r="I3" s="276"/>
      <c r="J3" s="276"/>
    </row>
    <row r="4" spans="2:10" ht="15.75" thickBot="1" x14ac:dyDescent="0.3">
      <c r="C4" s="276"/>
      <c r="D4" s="276"/>
      <c r="E4" s="276"/>
      <c r="F4" s="276"/>
      <c r="G4" s="276"/>
      <c r="H4" s="276"/>
      <c r="I4" s="276"/>
      <c r="J4" s="276"/>
    </row>
    <row r="5" spans="2:10" ht="15.75" hidden="1" thickBot="1" x14ac:dyDescent="0.3">
      <c r="C5" s="276"/>
      <c r="D5" s="546" t="s">
        <v>240</v>
      </c>
      <c r="E5" s="547"/>
      <c r="F5" s="546" t="s">
        <v>241</v>
      </c>
      <c r="G5" s="565"/>
      <c r="H5" s="547"/>
      <c r="I5" s="276"/>
      <c r="J5" s="276"/>
    </row>
    <row r="6" spans="2:10" ht="15.75" hidden="1" thickBot="1" x14ac:dyDescent="0.3">
      <c r="C6" s="276"/>
      <c r="D6" s="28" t="s">
        <v>176</v>
      </c>
      <c r="E6" s="32" t="s">
        <v>177</v>
      </c>
      <c r="F6" s="28" t="s">
        <v>242</v>
      </c>
      <c r="G6" s="29" t="s">
        <v>243</v>
      </c>
      <c r="H6" s="71" t="s">
        <v>244</v>
      </c>
      <c r="I6" s="276"/>
      <c r="J6" s="276"/>
    </row>
    <row r="7" spans="2:10" ht="15.75" hidden="1" thickBot="1" x14ac:dyDescent="0.3">
      <c r="C7" s="23" t="s">
        <v>179</v>
      </c>
      <c r="D7" s="74">
        <v>1.5</v>
      </c>
      <c r="E7" s="75">
        <v>1</v>
      </c>
      <c r="F7" s="74">
        <v>4</v>
      </c>
      <c r="G7" s="76">
        <v>4</v>
      </c>
      <c r="H7" s="77">
        <v>3</v>
      </c>
      <c r="I7" s="276"/>
      <c r="J7" s="276"/>
    </row>
    <row r="8" spans="2:10" ht="16.5" thickBot="1" x14ac:dyDescent="0.3">
      <c r="C8" s="276"/>
      <c r="D8" s="539" t="s">
        <v>245</v>
      </c>
      <c r="E8" s="540"/>
      <c r="F8" s="568" t="s">
        <v>246</v>
      </c>
      <c r="G8" s="569"/>
      <c r="H8" s="570"/>
      <c r="I8" s="276"/>
      <c r="J8" s="276"/>
    </row>
    <row r="9" spans="2:10" ht="15.75" customHeight="1" thickBot="1" x14ac:dyDescent="0.3">
      <c r="B9" s="515"/>
      <c r="C9" s="533" t="s">
        <v>40</v>
      </c>
      <c r="D9" s="530" t="s">
        <v>185</v>
      </c>
      <c r="E9" s="531"/>
      <c r="F9" s="526" t="s">
        <v>247</v>
      </c>
      <c r="G9" s="527"/>
      <c r="H9" s="573"/>
      <c r="I9" s="276"/>
      <c r="J9" s="276"/>
    </row>
    <row r="10" spans="2:10" ht="80.25" customHeight="1" thickBot="1" x14ac:dyDescent="0.3">
      <c r="B10" s="548"/>
      <c r="C10" s="549"/>
      <c r="D10" s="19" t="s">
        <v>254</v>
      </c>
      <c r="E10" s="20" t="s">
        <v>249</v>
      </c>
      <c r="F10" s="42" t="s">
        <v>250</v>
      </c>
      <c r="G10" s="73" t="s">
        <v>251</v>
      </c>
      <c r="H10" s="72" t="s">
        <v>255</v>
      </c>
      <c r="I10" s="479" t="s">
        <v>256</v>
      </c>
      <c r="J10" s="18" t="s">
        <v>199</v>
      </c>
    </row>
    <row r="11" spans="2:10" x14ac:dyDescent="0.25">
      <c r="B11" s="56">
        <v>1</v>
      </c>
      <c r="C11" s="52" t="s">
        <v>49</v>
      </c>
      <c r="D11" s="369">
        <f>$F$3*'Work Florida Points Weighted'!D12</f>
        <v>47241.001129462609</v>
      </c>
      <c r="E11" s="370">
        <f>$F$3*'Work Florida Points Weighted'!E12</f>
        <v>7660.702885858801</v>
      </c>
      <c r="F11" s="371">
        <f>$F$3*'Work Florida Points Weighted'!F12</f>
        <v>26452.341588777399</v>
      </c>
      <c r="G11" s="372">
        <f>$F$3*'Work Florida Points Weighted'!G12</f>
        <v>208999.68898855807</v>
      </c>
      <c r="H11" s="373">
        <f>$F$3*'Work Florida Points Weighted'!H12</f>
        <v>39482.084104041511</v>
      </c>
      <c r="I11" s="374">
        <f>ROUND(SUM(D11:H11),0)</f>
        <v>329836</v>
      </c>
      <c r="J11" s="375">
        <f>I11/$I$39</f>
        <v>3.2983596701640333E-2</v>
      </c>
    </row>
    <row r="12" spans="2:10" x14ac:dyDescent="0.25">
      <c r="B12" s="56">
        <v>2</v>
      </c>
      <c r="C12" s="52" t="s">
        <v>50</v>
      </c>
      <c r="D12" s="376">
        <f>$F$3*'Work Florida Points Weighted'!D13</f>
        <v>114124.83017138368</v>
      </c>
      <c r="E12" s="377">
        <f>$F$3*'Work Florida Points Weighted'!E13</f>
        <v>16041.642795174414</v>
      </c>
      <c r="F12" s="378">
        <f>$F$3*'Work Florida Points Weighted'!F13</f>
        <v>100571.27891178735</v>
      </c>
      <c r="G12" s="379">
        <f>$F$3*'Work Florida Points Weighted'!G13</f>
        <v>643237.13803997322</v>
      </c>
      <c r="H12" s="380">
        <f>$F$3*'Work Florida Points Weighted'!H13</f>
        <v>155571.19706667104</v>
      </c>
      <c r="I12" s="374">
        <f>ROUND(SUM(D12:H12),0)</f>
        <v>1029546</v>
      </c>
      <c r="J12" s="375">
        <f t="shared" ref="J12:J38" si="0">I12/$I$39</f>
        <v>0.10295458970454104</v>
      </c>
    </row>
    <row r="13" spans="2:10" x14ac:dyDescent="0.25">
      <c r="B13" s="56">
        <v>3</v>
      </c>
      <c r="C13" s="52" t="s">
        <v>51</v>
      </c>
      <c r="D13" s="376">
        <f>$F$3*'Work Florida Points Weighted'!D14</f>
        <v>33491.021590741686</v>
      </c>
      <c r="E13" s="377">
        <f>$F$3*'Work Florida Points Weighted'!E14</f>
        <v>4779.7547920315601</v>
      </c>
      <c r="F13" s="378">
        <f>$F$3*'Work Florida Points Weighted'!F14</f>
        <v>18595.210423794015</v>
      </c>
      <c r="G13" s="379">
        <f>$F$3*'Work Florida Points Weighted'!G14</f>
        <v>158714.04953266439</v>
      </c>
      <c r="H13" s="380">
        <f>$F$3*'Work Florida Points Weighted'!H14</f>
        <v>33982.092288553147</v>
      </c>
      <c r="I13" s="374">
        <f t="shared" ref="I13:I38" si="1">ROUND(SUM(D13:H13),0)</f>
        <v>249562</v>
      </c>
      <c r="J13" s="375">
        <f t="shared" si="0"/>
        <v>2.4956197504380249E-2</v>
      </c>
    </row>
    <row r="14" spans="2:10" x14ac:dyDescent="0.25">
      <c r="B14" s="56">
        <v>4</v>
      </c>
      <c r="C14" s="52" t="s">
        <v>52</v>
      </c>
      <c r="D14" s="376">
        <f>$F$3*'Work Florida Points Weighted'!D15</f>
        <v>18955.328935522419</v>
      </c>
      <c r="E14" s="377">
        <f>$F$3*'Work Florida Points Weighted'!E15</f>
        <v>1964.2827912458465</v>
      </c>
      <c r="F14" s="378">
        <f>$F$3*'Work Florida Points Weighted'!F15</f>
        <v>1309.5218608305643</v>
      </c>
      <c r="G14" s="379">
        <f>$F$3*'Work Florida Points Weighted'!G15</f>
        <v>43476.125779574737</v>
      </c>
      <c r="H14" s="380">
        <f>$F$3*'Work Florida Points Weighted'!H15</f>
        <v>4517.8504198654473</v>
      </c>
      <c r="I14" s="374">
        <f t="shared" si="1"/>
        <v>70223</v>
      </c>
      <c r="J14" s="375">
        <f t="shared" si="0"/>
        <v>7.02229929777007E-3</v>
      </c>
    </row>
    <row r="15" spans="2:10" x14ac:dyDescent="0.25">
      <c r="B15" s="56">
        <v>5</v>
      </c>
      <c r="C15" s="52" t="s">
        <v>53</v>
      </c>
      <c r="D15" s="376">
        <f>$F$3*'Work Florida Points Weighted'!D16</f>
        <v>63740.976575927722</v>
      </c>
      <c r="E15" s="377">
        <f>$F$3*'Work Florida Points Weighted'!E16</f>
        <v>8446.4160023571403</v>
      </c>
      <c r="F15" s="378">
        <f>$F$3*'Work Florida Points Weighted'!F16</f>
        <v>15714.262329966772</v>
      </c>
      <c r="G15" s="379">
        <f>$F$3*'Work Florida Points Weighted'!G16</f>
        <v>298570.98426936864</v>
      </c>
      <c r="H15" s="380">
        <f>$F$3*'Work Florida Points Weighted'!H16</f>
        <v>49107.069781146165</v>
      </c>
      <c r="I15" s="374">
        <f t="shared" si="1"/>
        <v>435580</v>
      </c>
      <c r="J15" s="375">
        <f t="shared" si="0"/>
        <v>4.3557995644200438E-2</v>
      </c>
    </row>
    <row r="16" spans="2:10" x14ac:dyDescent="0.25">
      <c r="B16" s="56">
        <v>6</v>
      </c>
      <c r="C16" s="52" t="s">
        <v>54</v>
      </c>
      <c r="D16" s="376">
        <f>$F$3*'Work Florida Points Weighted'!D17</f>
        <v>41544.581034849652</v>
      </c>
      <c r="E16" s="377">
        <f>$F$3*'Work Florida Points Weighted'!E17</f>
        <v>6416.6571180697656</v>
      </c>
      <c r="F16" s="378">
        <f>$F$3*'Work Florida Points Weighted'!F17</f>
        <v>2357.1393494950157</v>
      </c>
      <c r="G16" s="379">
        <f>$F$3*'Work Florida Points Weighted'!G17</f>
        <v>153737.86646150824</v>
      </c>
      <c r="H16" s="380">
        <f>$F$3*'Work Florida Points Weighted'!H17</f>
        <v>12374.981584848832</v>
      </c>
      <c r="I16" s="374">
        <f t="shared" si="1"/>
        <v>216431</v>
      </c>
      <c r="J16" s="375">
        <f t="shared" si="0"/>
        <v>2.1643097835690215E-2</v>
      </c>
    </row>
    <row r="17" spans="2:10" x14ac:dyDescent="0.25">
      <c r="B17" s="56">
        <v>7</v>
      </c>
      <c r="C17" s="52" t="s">
        <v>55</v>
      </c>
      <c r="D17" s="376">
        <f>$F$3*'Work Florida Points Weighted'!D18</f>
        <v>93499.860863302296</v>
      </c>
      <c r="E17" s="377">
        <f>$F$3*'Work Florida Points Weighted'!E18</f>
        <v>16630.927632548166</v>
      </c>
      <c r="F17" s="378">
        <f>$F$3*'Work Florida Points Weighted'!F18</f>
        <v>30119.002799102978</v>
      </c>
      <c r="G17" s="379">
        <f>$F$3*'Work Florida Points Weighted'!G18</f>
        <v>504427.82079193339</v>
      </c>
      <c r="H17" s="380">
        <f>$F$3*'Work Florida Points Weighted'!H18</f>
        <v>71107.037043099641</v>
      </c>
      <c r="I17" s="374">
        <f t="shared" si="1"/>
        <v>715785</v>
      </c>
      <c r="J17" s="375">
        <f t="shared" si="0"/>
        <v>7.1578492842150718E-2</v>
      </c>
    </row>
    <row r="18" spans="2:10" x14ac:dyDescent="0.25">
      <c r="B18" s="56">
        <v>8</v>
      </c>
      <c r="C18" s="52" t="s">
        <v>56</v>
      </c>
      <c r="D18" s="376">
        <f>$F$3*'Work Florida Points Weighted'!D19</f>
        <v>6874.9897693604626</v>
      </c>
      <c r="E18" s="377">
        <f>$F$3*'Work Florida Points Weighted'!E19</f>
        <v>392.85655824916932</v>
      </c>
      <c r="F18" s="378">
        <f>$F$3*'Work Florida Points Weighted'!F19</f>
        <v>1833.3306051627901</v>
      </c>
      <c r="G18" s="379">
        <f>$F$3*'Work Florida Points Weighted'!G19</f>
        <v>35095.185870259127</v>
      </c>
      <c r="H18" s="380">
        <f>$F$3*'Work Florida Points Weighted'!H19</f>
        <v>4124.9938616162772</v>
      </c>
      <c r="I18" s="374">
        <f>ROUND(SUM(D18:H18),0)</f>
        <v>48321</v>
      </c>
      <c r="J18" s="375">
        <f t="shared" si="0"/>
        <v>4.8320995167900485E-3</v>
      </c>
    </row>
    <row r="19" spans="2:10" x14ac:dyDescent="0.25">
      <c r="B19" s="56">
        <v>9</v>
      </c>
      <c r="C19" s="52" t="s">
        <v>57</v>
      </c>
      <c r="D19" s="376">
        <f>$F$3*'Work Florida Points Weighted'!D20</f>
        <v>15419.619911279895</v>
      </c>
      <c r="E19" s="377">
        <f>$F$3*'Work Florida Points Weighted'!E20</f>
        <v>2488.0915355780721</v>
      </c>
      <c r="F19" s="378">
        <f>$F$3*'Work Florida Points Weighted'!F20</f>
        <v>4452.3743268239186</v>
      </c>
      <c r="G19" s="379">
        <f>$F$3*'Work Florida Points Weighted'!G20</f>
        <v>111047.45379843186</v>
      </c>
      <c r="H19" s="380">
        <f>$F$3*'Work Florida Points Weighted'!H20</f>
        <v>12374.981584848832</v>
      </c>
      <c r="I19" s="374">
        <f t="shared" si="1"/>
        <v>145783</v>
      </c>
      <c r="J19" s="375">
        <f t="shared" si="0"/>
        <v>1.4578298542170146E-2</v>
      </c>
    </row>
    <row r="20" spans="2:10" x14ac:dyDescent="0.25">
      <c r="B20" s="56">
        <v>10</v>
      </c>
      <c r="C20" s="52" t="s">
        <v>58</v>
      </c>
      <c r="D20" s="376">
        <f>$F$3*'Work Florida Points Weighted'!D21</f>
        <v>41348.152755725067</v>
      </c>
      <c r="E20" s="377">
        <f>$F$3*'Work Florida Points Weighted'!E21</f>
        <v>9886.8900492707598</v>
      </c>
      <c r="F20" s="378">
        <f>$F$3*'Work Florida Points Weighted'!F21</f>
        <v>21738.062889787368</v>
      </c>
      <c r="G20" s="379">
        <f>$F$3*'Work Florida Points Weighted'!G21</f>
        <v>349642.33684176067</v>
      </c>
      <c r="H20" s="380">
        <f>$F$3*'Work Florida Points Weighted'!H21</f>
        <v>43999.934523906959</v>
      </c>
      <c r="I20" s="374">
        <f t="shared" si="1"/>
        <v>466615</v>
      </c>
      <c r="J20" s="375">
        <f t="shared" si="0"/>
        <v>4.6661495333850465E-2</v>
      </c>
    </row>
    <row r="21" spans="2:10" x14ac:dyDescent="0.25">
      <c r="B21" s="56">
        <v>11</v>
      </c>
      <c r="C21" s="52" t="s">
        <v>59</v>
      </c>
      <c r="D21" s="376">
        <f>$F$3*'Work Florida Points Weighted'!D22</f>
        <v>62365.978622055627</v>
      </c>
      <c r="E21" s="377">
        <f>$F$3*'Work Florida Points Weighted'!E22</f>
        <v>10083.318328395346</v>
      </c>
      <c r="F21" s="378">
        <f>$F$3*'Work Florida Points Weighted'!F22</f>
        <v>21214.254145455143</v>
      </c>
      <c r="G21" s="379">
        <f>$F$3*'Work Florida Points Weighted'!G22</f>
        <v>353832.8067964185</v>
      </c>
      <c r="H21" s="380">
        <f>$F$3*'Work Florida Points Weighted'!H22</f>
        <v>80928.450999328881</v>
      </c>
      <c r="I21" s="374">
        <f t="shared" si="1"/>
        <v>528425</v>
      </c>
      <c r="J21" s="375">
        <f t="shared" si="0"/>
        <v>5.2842494715750525E-2</v>
      </c>
    </row>
    <row r="22" spans="2:10" x14ac:dyDescent="0.25">
      <c r="B22" s="56">
        <v>12</v>
      </c>
      <c r="C22" s="52" t="s">
        <v>60</v>
      </c>
      <c r="D22" s="376">
        <f>$F$3*'Work Florida Points Weighted'!D23</f>
        <v>21312.468285017436</v>
      </c>
      <c r="E22" s="377">
        <f>$F$3*'Work Florida Points Weighted'!E23</f>
        <v>1833.3306051627901</v>
      </c>
      <c r="F22" s="378">
        <f>$F$3*'Work Florida Points Weighted'!F23</f>
        <v>3666.6612103255802</v>
      </c>
      <c r="G22" s="379">
        <f>$F$3*'Work Florida Points Weighted'!G23</f>
        <v>102666.51388911625</v>
      </c>
      <c r="H22" s="380">
        <f>$F$3*'Work Florida Points Weighted'!H23</f>
        <v>9232.1291188554787</v>
      </c>
      <c r="I22" s="374">
        <f t="shared" si="1"/>
        <v>138711</v>
      </c>
      <c r="J22" s="375">
        <f t="shared" si="0"/>
        <v>1.3871098612890138E-2</v>
      </c>
    </row>
    <row r="23" spans="2:10" x14ac:dyDescent="0.25">
      <c r="B23" s="56">
        <v>13</v>
      </c>
      <c r="C23" s="52" t="s">
        <v>61</v>
      </c>
      <c r="D23" s="376">
        <f>$F$3*'Work Florida Points Weighted'!D24</f>
        <v>6678.5614902358784</v>
      </c>
      <c r="E23" s="377">
        <f>$F$3*'Work Florida Points Weighted'!E24</f>
        <v>982.14139562292326</v>
      </c>
      <c r="F23" s="378">
        <f>$F$3*'Work Florida Points Weighted'!F24</f>
        <v>2619.0437216611285</v>
      </c>
      <c r="G23" s="379">
        <f>$F$3*'Work Florida Points Weighted'!G24</f>
        <v>32214.237776431881</v>
      </c>
      <c r="H23" s="380">
        <f>$F$3*'Work Florida Points Weighted'!H24</f>
        <v>5107.1352572392007</v>
      </c>
      <c r="I23" s="374">
        <f>ROUND(SUM(D23:H23),0)</f>
        <v>47601</v>
      </c>
      <c r="J23" s="375">
        <f t="shared" si="0"/>
        <v>4.7600995239900478E-3</v>
      </c>
    </row>
    <row r="24" spans="2:10" x14ac:dyDescent="0.25">
      <c r="B24" s="56">
        <v>14</v>
      </c>
      <c r="C24" s="52" t="s">
        <v>62</v>
      </c>
      <c r="D24" s="376">
        <f>$F$3*'Work Florida Points Weighted'!D25</f>
        <v>27205.316658754975</v>
      </c>
      <c r="E24" s="377">
        <f>$F$3*'Work Florida Points Weighted'!E25</f>
        <v>4059.5177685747494</v>
      </c>
      <c r="F24" s="378">
        <f>$F$3*'Work Florida Points Weighted'!F25</f>
        <v>5238.0874433222571</v>
      </c>
      <c r="G24" s="379">
        <f>$F$3*'Work Florida Points Weighted'!G25</f>
        <v>116547.44561392022</v>
      </c>
      <c r="H24" s="380">
        <f>$F$3*'Work Florida Points Weighted'!H25</f>
        <v>13160.694701347171</v>
      </c>
      <c r="I24" s="374">
        <f t="shared" si="1"/>
        <v>166211</v>
      </c>
      <c r="J24" s="375">
        <f t="shared" si="0"/>
        <v>1.6621098337890165E-2</v>
      </c>
    </row>
    <row r="25" spans="2:10" x14ac:dyDescent="0.25">
      <c r="B25" s="56">
        <v>15</v>
      </c>
      <c r="C25" s="52" t="s">
        <v>63</v>
      </c>
      <c r="D25" s="376">
        <f>$F$3*'Work Florida Points Weighted'!D26</f>
        <v>209392.54554680723</v>
      </c>
      <c r="E25" s="377">
        <f>$F$3*'Work Florida Points Weighted'!E26</f>
        <v>19119.01916812624</v>
      </c>
      <c r="F25" s="378">
        <f>$F$3*'Work Florida Points Weighted'!F26</f>
        <v>37452.325219754137</v>
      </c>
      <c r="G25" s="379">
        <f>$F$3*'Work Florida Points Weighted'!G26</f>
        <v>544761.09410551481</v>
      </c>
      <c r="H25" s="380">
        <f>$F$3*'Work Florida Points Weighted'!H26</f>
        <v>85053.44486094515</v>
      </c>
      <c r="I25" s="374">
        <f t="shared" si="1"/>
        <v>895778</v>
      </c>
      <c r="J25" s="375">
        <f t="shared" si="0"/>
        <v>8.9577791042220897E-2</v>
      </c>
    </row>
    <row r="26" spans="2:10" x14ac:dyDescent="0.25">
      <c r="B26" s="56">
        <v>16</v>
      </c>
      <c r="C26" s="52" t="s">
        <v>64</v>
      </c>
      <c r="D26" s="376">
        <f>$F$3*'Work Florida Points Weighted'!D27</f>
        <v>6089.2766528621241</v>
      </c>
      <c r="E26" s="377">
        <f>$F$3*'Work Florida Points Weighted'!E27</f>
        <v>65.476093041528216</v>
      </c>
      <c r="F26" s="378">
        <f>$F$3*'Work Florida Points Weighted'!F27</f>
        <v>1833.3306051627901</v>
      </c>
      <c r="G26" s="379">
        <f>$F$3*'Work Florida Points Weighted'!G27</f>
        <v>32214.237776431881</v>
      </c>
      <c r="H26" s="380">
        <f>$F$3*'Work Florida Points Weighted'!H27</f>
        <v>4714.2786989900314</v>
      </c>
      <c r="I26" s="374">
        <f>ROUND(SUM(D26:H26),0)</f>
        <v>44917</v>
      </c>
      <c r="J26" s="375">
        <f t="shared" si="0"/>
        <v>4.4916995508300448E-3</v>
      </c>
    </row>
    <row r="27" spans="2:10" x14ac:dyDescent="0.25">
      <c r="B27" s="56">
        <v>17</v>
      </c>
      <c r="C27" s="52" t="s">
        <v>65</v>
      </c>
      <c r="D27" s="376">
        <f>$F$3*'Work Florida Points Weighted'!D28</f>
        <v>20723.183447643682</v>
      </c>
      <c r="E27" s="377">
        <f>$F$3*'Work Florida Points Weighted'!E28</f>
        <v>1833.3306051627901</v>
      </c>
      <c r="F27" s="378">
        <f>$F$3*'Work Florida Points Weighted'!F28</f>
        <v>5499.9918154883699</v>
      </c>
      <c r="G27" s="379">
        <f>$F$3*'Work Florida Points Weighted'!G28</f>
        <v>75952.267928172732</v>
      </c>
      <c r="H27" s="380">
        <f>$F$3*'Work Florida Points Weighted'!H28</f>
        <v>13749.979538720925</v>
      </c>
      <c r="I27" s="374">
        <f t="shared" si="1"/>
        <v>117759</v>
      </c>
      <c r="J27" s="375">
        <f t="shared" si="0"/>
        <v>1.1775898822410117E-2</v>
      </c>
    </row>
    <row r="28" spans="2:10" x14ac:dyDescent="0.25">
      <c r="B28" s="56">
        <v>18</v>
      </c>
      <c r="C28" s="52" t="s">
        <v>66</v>
      </c>
      <c r="D28" s="376">
        <f>$F$3*'Work Florida Points Weighted'!D29</f>
        <v>61285.623086870408</v>
      </c>
      <c r="E28" s="377">
        <f>$F$3*'Work Florida Points Weighted'!E29</f>
        <v>10999.98363097674</v>
      </c>
      <c r="F28" s="378">
        <f>$F$3*'Work Florida Points Weighted'!F29</f>
        <v>20166.636656790692</v>
      </c>
      <c r="G28" s="379">
        <f>$F$3*'Work Florida Points Weighted'!G29</f>
        <v>367189.92977689026</v>
      </c>
      <c r="H28" s="380">
        <f>$F$3*'Work Florida Points Weighted'!H29</f>
        <v>65607.045227611277</v>
      </c>
      <c r="I28" s="374">
        <f t="shared" si="1"/>
        <v>525249</v>
      </c>
      <c r="J28" s="375">
        <f t="shared" si="0"/>
        <v>5.2524894747510528E-2</v>
      </c>
    </row>
    <row r="29" spans="2:10" x14ac:dyDescent="0.25">
      <c r="B29" s="56">
        <v>19</v>
      </c>
      <c r="C29" s="52" t="s">
        <v>67</v>
      </c>
      <c r="D29" s="376">
        <f>$F$3*'Work Florida Points Weighted'!D30</f>
        <v>34866.019544613773</v>
      </c>
      <c r="E29" s="377">
        <f>$F$3*'Work Florida Points Weighted'!E30</f>
        <v>6940.4658624019912</v>
      </c>
      <c r="F29" s="378">
        <f>$F$3*'Work Florida Points Weighted'!F30</f>
        <v>8380.9399093156117</v>
      </c>
      <c r="G29" s="381">
        <f>$F$3*'Work Florida Points Weighted'!G30</f>
        <v>173380.69437396672</v>
      </c>
      <c r="H29" s="382">
        <f>$F$3*'Work Florida Points Weighted'!H30</f>
        <v>30642.811543435204</v>
      </c>
      <c r="I29" s="374">
        <f t="shared" si="1"/>
        <v>254211</v>
      </c>
      <c r="J29" s="375">
        <f t="shared" si="0"/>
        <v>2.5421097457890254E-2</v>
      </c>
    </row>
    <row r="30" spans="2:10" x14ac:dyDescent="0.25">
      <c r="B30" s="56">
        <v>20</v>
      </c>
      <c r="C30" s="52" t="s">
        <v>68</v>
      </c>
      <c r="D30" s="376">
        <f>$F$3*'Work Florida Points Weighted'!D31</f>
        <v>27696.387356566436</v>
      </c>
      <c r="E30" s="377">
        <f>$F$3*'Work Florida Points Weighted'!E31</f>
        <v>3863.0894894501648</v>
      </c>
      <c r="F30" s="378">
        <f>$F$3*'Work Florida Points Weighted'!F31</f>
        <v>13619.02735263787</v>
      </c>
      <c r="G30" s="381">
        <f>$F$3*'Work Florida Points Weighted'!G31</f>
        <v>130166.4729665581</v>
      </c>
      <c r="H30" s="382">
        <f>$F$3*'Work Florida Points Weighted'!H31</f>
        <v>23178.536936700988</v>
      </c>
      <c r="I30" s="374">
        <f t="shared" si="1"/>
        <v>198524</v>
      </c>
      <c r="J30" s="375">
        <f t="shared" si="0"/>
        <v>1.9852398014760197E-2</v>
      </c>
    </row>
    <row r="31" spans="2:10" x14ac:dyDescent="0.25">
      <c r="B31" s="56">
        <v>21</v>
      </c>
      <c r="C31" s="52" t="s">
        <v>69</v>
      </c>
      <c r="D31" s="376">
        <f>$F$3*'Work Florida Points Weighted'!D32</f>
        <v>36339.231638048157</v>
      </c>
      <c r="E31" s="377">
        <f>$F$3*'Work Florida Points Weighted'!E32</f>
        <v>6023.8005598205955</v>
      </c>
      <c r="F31" s="378">
        <f>$F$3*'Work Florida Points Weighted'!F32</f>
        <v>8904.7486536478373</v>
      </c>
      <c r="G31" s="381">
        <f>$F$3*'Work Florida Points Weighted'!G32</f>
        <v>266618.65086510289</v>
      </c>
      <c r="H31" s="382">
        <f>$F$3*'Work Florida Points Weighted'!H32</f>
        <v>9428.5573979800629</v>
      </c>
      <c r="I31" s="374">
        <f t="shared" si="1"/>
        <v>327315</v>
      </c>
      <c r="J31" s="375">
        <f t="shared" si="0"/>
        <v>3.2731496726850329E-2</v>
      </c>
    </row>
    <row r="32" spans="2:10" x14ac:dyDescent="0.25">
      <c r="B32" s="56">
        <v>22</v>
      </c>
      <c r="C32" s="52" t="s">
        <v>70</v>
      </c>
      <c r="D32" s="376">
        <f>$F$3*'Work Florida Points Weighted'!D33</f>
        <v>15321.405771717602</v>
      </c>
      <c r="E32" s="377">
        <f>$F$3*'Work Florida Points Weighted'!E33</f>
        <v>2357.1393494950157</v>
      </c>
      <c r="F32" s="378">
        <f>$F$3*'Work Florida Points Weighted'!F33</f>
        <v>5238.0874433222571</v>
      </c>
      <c r="G32" s="381">
        <f>$F$3*'Work Florida Points Weighted'!G33</f>
        <v>91404.625885973393</v>
      </c>
      <c r="H32" s="382">
        <f>$F$3*'Work Florida Points Weighted'!H33</f>
        <v>12374.981584848832</v>
      </c>
      <c r="I32" s="374">
        <f t="shared" si="1"/>
        <v>126696</v>
      </c>
      <c r="J32" s="375">
        <f t="shared" si="0"/>
        <v>1.2669598733040128E-2</v>
      </c>
    </row>
    <row r="33" spans="2:10" x14ac:dyDescent="0.25">
      <c r="B33" s="56">
        <v>23</v>
      </c>
      <c r="C33" s="52" t="s">
        <v>71</v>
      </c>
      <c r="D33" s="376">
        <f>$F$3*'Work Florida Points Weighted'!D34</f>
        <v>102339.1334239086</v>
      </c>
      <c r="E33" s="377">
        <f>$F$3*'Work Florida Points Weighted'!E34</f>
        <v>18071.401679461789</v>
      </c>
      <c r="F33" s="378">
        <f>$F$3*'Work Florida Points Weighted'!F34</f>
        <v>43999.934523906959</v>
      </c>
      <c r="G33" s="381">
        <f>$F$3*'Work Florida Points Weighted'!G34</f>
        <v>563094.40015714266</v>
      </c>
      <c r="H33" s="382">
        <f>$F$3*'Work Florida Points Weighted'!H34</f>
        <v>66982.043181483372</v>
      </c>
      <c r="I33" s="374">
        <f t="shared" si="1"/>
        <v>794487</v>
      </c>
      <c r="J33" s="375">
        <f t="shared" si="0"/>
        <v>7.944869205513079E-2</v>
      </c>
    </row>
    <row r="34" spans="2:10" x14ac:dyDescent="0.25">
      <c r="B34" s="56">
        <v>24</v>
      </c>
      <c r="C34" s="52" t="s">
        <v>72</v>
      </c>
      <c r="D34" s="376">
        <f>$F$3*'Work Florida Points Weighted'!D35</f>
        <v>40562.43963922673</v>
      </c>
      <c r="E34" s="377">
        <f>$F$3*'Work Florida Points Weighted'!E35</f>
        <v>5303.5635363637857</v>
      </c>
      <c r="F34" s="378">
        <f>$F$3*'Work Florida Points Weighted'!F35</f>
        <v>9952.3661423122885</v>
      </c>
      <c r="G34" s="381">
        <f>$F$3*'Work Florida Points Weighted'!G35</f>
        <v>176785.45121212618</v>
      </c>
      <c r="H34" s="382">
        <f>$F$3*'Work Florida Points Weighted'!H35</f>
        <v>16107.11888821594</v>
      </c>
      <c r="I34" s="374">
        <f t="shared" si="1"/>
        <v>248711</v>
      </c>
      <c r="J34" s="375">
        <f t="shared" si="0"/>
        <v>2.4871097512890249E-2</v>
      </c>
    </row>
    <row r="35" spans="2:10" x14ac:dyDescent="0.25">
      <c r="B35" s="56">
        <v>25</v>
      </c>
      <c r="C35" s="52" t="s">
        <v>73</v>
      </c>
      <c r="D35" s="376">
        <f>$F$3*'Work Florida Points Weighted'!D36</f>
        <v>73071.319834345486</v>
      </c>
      <c r="E35" s="377">
        <f>$F$3*'Work Florida Points Weighted'!E36</f>
        <v>8773.7964675647818</v>
      </c>
      <c r="F35" s="378">
        <f>$F$3*'Work Florida Points Weighted'!F36</f>
        <v>49761.830711561444</v>
      </c>
      <c r="G35" s="381">
        <f>$F$3*'Work Florida Points Weighted'!G36</f>
        <v>377142.2959192025</v>
      </c>
      <c r="H35" s="382">
        <f>$F$3*'Work Florida Points Weighted'!H36</f>
        <v>112553.403938387</v>
      </c>
      <c r="I35" s="374">
        <f t="shared" si="1"/>
        <v>621303</v>
      </c>
      <c r="J35" s="375">
        <f t="shared" si="0"/>
        <v>6.2130293786970624E-2</v>
      </c>
    </row>
    <row r="36" spans="2:10" x14ac:dyDescent="0.25">
      <c r="B36" s="56">
        <v>26</v>
      </c>
      <c r="C36" s="52" t="s">
        <v>74</v>
      </c>
      <c r="D36" s="376">
        <f>$F$3*'Work Florida Points Weighted'!D37</f>
        <v>18955.328935522419</v>
      </c>
      <c r="E36" s="377">
        <f>$F$3*'Work Florida Points Weighted'!E37</f>
        <v>2422.6154425365439</v>
      </c>
      <c r="F36" s="378">
        <f>$F$3*'Work Florida Points Weighted'!F37</f>
        <v>3142.8524659933546</v>
      </c>
      <c r="G36" s="381">
        <f>$F$3*'Work Florida Points Weighted'!G37</f>
        <v>81190.355371494981</v>
      </c>
      <c r="H36" s="382">
        <f>$F$3*'Work Florida Points Weighted'!H37</f>
        <v>13749.979538720925</v>
      </c>
      <c r="I36" s="374">
        <f t="shared" si="1"/>
        <v>119461</v>
      </c>
      <c r="J36" s="375">
        <f t="shared" si="0"/>
        <v>1.194609880539012E-2</v>
      </c>
    </row>
    <row r="37" spans="2:10" x14ac:dyDescent="0.25">
      <c r="B37" s="56">
        <v>27</v>
      </c>
      <c r="C37" s="52" t="s">
        <v>75</v>
      </c>
      <c r="D37" s="376">
        <f>$F$3*'Work Florida Points Weighted'!D38</f>
        <v>12374.981584848832</v>
      </c>
      <c r="E37" s="377">
        <f>$F$3*'Work Florida Points Weighted'!E38</f>
        <v>2749.9959077441849</v>
      </c>
      <c r="F37" s="378">
        <f>$F$3*'Work Florida Points Weighted'!F38</f>
        <v>5238.0874433222571</v>
      </c>
      <c r="G37" s="381">
        <f>$F$3*'Work Florida Points Weighted'!G38</f>
        <v>121523.62868507637</v>
      </c>
      <c r="H37" s="382">
        <f>$F$3*'Work Florida Points Weighted'!H38</f>
        <v>12964.266422222587</v>
      </c>
      <c r="I37" s="374">
        <f t="shared" si="1"/>
        <v>154851</v>
      </c>
      <c r="J37" s="375">
        <f t="shared" si="0"/>
        <v>1.5485098451490155E-2</v>
      </c>
    </row>
    <row r="38" spans="2:10" ht="15.75" thickBot="1" x14ac:dyDescent="0.3">
      <c r="B38" s="57">
        <v>28</v>
      </c>
      <c r="C38" s="53" t="s">
        <v>76</v>
      </c>
      <c r="D38" s="383">
        <f>$F$3*'Work Florida Points Weighted'!D39</f>
        <v>74544.53192777987</v>
      </c>
      <c r="E38" s="384">
        <f>$F$3*'Work Florida Points Weighted'!E39</f>
        <v>23964.250053199328</v>
      </c>
      <c r="F38" s="385">
        <f>$F$3*'Work Florida Points Weighted'!F39</f>
        <v>89309.390908644491</v>
      </c>
      <c r="G38" s="386">
        <f>$F$3*'Work Florida Points Weighted'!G39</f>
        <v>563094.40015714266</v>
      </c>
      <c r="H38" s="387">
        <f>$F$3*'Work Florida Points Weighted'!H39</f>
        <v>231196.08452963614</v>
      </c>
      <c r="I38" s="388">
        <f t="shared" si="1"/>
        <v>982109</v>
      </c>
      <c r="J38" s="389">
        <f t="shared" si="0"/>
        <v>9.8210890178910978E-2</v>
      </c>
    </row>
    <row r="39" spans="2:10" x14ac:dyDescent="0.25">
      <c r="B39" s="59">
        <v>29</v>
      </c>
      <c r="C39" s="54" t="s">
        <v>195</v>
      </c>
      <c r="D39" s="90">
        <f t="shared" ref="D39:J39" si="2">SUM(D11:D38)</f>
        <v>1327364.0961843804</v>
      </c>
      <c r="E39" s="91">
        <f t="shared" si="2"/>
        <v>204154.458103485</v>
      </c>
      <c r="F39" s="90">
        <f t="shared" si="2"/>
        <v>558380.12145815254</v>
      </c>
      <c r="G39" s="92">
        <f t="shared" si="2"/>
        <v>6676728.1596307149</v>
      </c>
      <c r="H39" s="91">
        <f t="shared" si="2"/>
        <v>1233373.164623267</v>
      </c>
      <c r="I39" s="93">
        <f t="shared" si="2"/>
        <v>10000001</v>
      </c>
      <c r="J39" s="50">
        <f t="shared" si="2"/>
        <v>1.0000000000000002</v>
      </c>
    </row>
    <row r="40" spans="2:10" ht="15.75" thickBot="1" x14ac:dyDescent="0.3">
      <c r="B40" s="106">
        <v>30</v>
      </c>
      <c r="C40" s="55" t="s">
        <v>196</v>
      </c>
      <c r="D40" s="294">
        <f>D39/I39</f>
        <v>0.13273639634479839</v>
      </c>
      <c r="E40" s="295">
        <f>E39/$I$39</f>
        <v>2.0415443768804123E-2</v>
      </c>
      <c r="F40" s="294">
        <f>F39/$I$39</f>
        <v>5.5838006562014597E-2</v>
      </c>
      <c r="G40" s="311">
        <f>G39/$I$39</f>
        <v>0.66767274919579656</v>
      </c>
      <c r="H40" s="309">
        <f>H39/$I$39</f>
        <v>0.1233373041285963</v>
      </c>
      <c r="I40" s="309">
        <f>I39/$I$39</f>
        <v>1</v>
      </c>
      <c r="J40" s="46"/>
    </row>
    <row r="41" spans="2:10" x14ac:dyDescent="0.25">
      <c r="C41" s="276"/>
      <c r="D41" s="276"/>
      <c r="E41" s="276"/>
      <c r="F41" s="276"/>
      <c r="G41" s="276"/>
      <c r="H41" s="78">
        <f>SUM(D40:H40)</f>
        <v>0.99999990000000993</v>
      </c>
      <c r="I41" s="276"/>
      <c r="J41" s="276"/>
    </row>
    <row r="42" spans="2:10" ht="28.5" customHeight="1" x14ac:dyDescent="0.25">
      <c r="C42" s="564" t="s">
        <v>253</v>
      </c>
      <c r="D42" s="486"/>
      <c r="E42" s="486"/>
      <c r="F42" s="486"/>
      <c r="G42" s="486"/>
      <c r="H42" s="486"/>
      <c r="I42" s="486"/>
      <c r="J42" s="486"/>
    </row>
    <row r="43" spans="2:10" x14ac:dyDescent="0.25">
      <c r="C43" s="17"/>
      <c r="D43" s="276"/>
      <c r="E43" s="276"/>
      <c r="F43" s="276"/>
      <c r="G43" s="276"/>
      <c r="H43" s="276"/>
      <c r="I43" s="276"/>
      <c r="J43" s="276"/>
    </row>
    <row r="44" spans="2:10" x14ac:dyDescent="0.25">
      <c r="C44" s="17"/>
      <c r="D44" s="276"/>
      <c r="E44" s="276"/>
      <c r="F44" s="276"/>
      <c r="G44" s="276"/>
      <c r="H44" s="276"/>
      <c r="I44" s="276"/>
      <c r="J44" s="276"/>
    </row>
    <row r="45" spans="2:10" x14ac:dyDescent="0.25">
      <c r="C45" s="17"/>
      <c r="D45" s="276"/>
      <c r="E45" s="276"/>
      <c r="F45" s="276"/>
      <c r="G45" s="276"/>
      <c r="H45" s="276"/>
      <c r="I45" s="276"/>
      <c r="J45" s="276"/>
    </row>
  </sheetData>
  <mergeCells count="10">
    <mergeCell ref="B1:J1"/>
    <mergeCell ref="D5:E5"/>
    <mergeCell ref="F5:H5"/>
    <mergeCell ref="D8:E8"/>
    <mergeCell ref="F8:H8"/>
    <mergeCell ref="C42:J42"/>
    <mergeCell ref="B9:B10"/>
    <mergeCell ref="C9:C10"/>
    <mergeCell ref="D9:E9"/>
    <mergeCell ref="F9:H9"/>
  </mergeCells>
  <pageMargins left="0.7" right="0.7" top="0.75" bottom="0.75" header="0.3" footer="0.3"/>
  <pageSetup paperSize="5" scale="66" fitToHeight="0" orientation="landscape" r:id="rId1"/>
  <headerFooter>
    <oddFooter>&amp;A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N33"/>
  <sheetViews>
    <sheetView showZeros="0" workbookViewId="0">
      <selection activeCell="L18" sqref="L18"/>
    </sheetView>
  </sheetViews>
  <sheetFormatPr defaultRowHeight="15" x14ac:dyDescent="0.25"/>
  <cols>
    <col min="3" max="3" width="5.5703125" customWidth="1"/>
    <col min="4" max="4" width="39.5703125" bestFit="1" customWidth="1"/>
    <col min="5" max="5" width="19.140625" customWidth="1"/>
    <col min="6" max="6" width="14.85546875" hidden="1" customWidth="1"/>
    <col min="7" max="7" width="14.85546875" customWidth="1"/>
    <col min="8" max="8" width="15.5703125" hidden="1" customWidth="1"/>
    <col min="9" max="9" width="17.140625" customWidth="1"/>
  </cols>
  <sheetData>
    <row r="2" spans="3:14" ht="15.75" x14ac:dyDescent="0.25">
      <c r="C2" s="574" t="s">
        <v>257</v>
      </c>
      <c r="D2" s="574"/>
      <c r="E2" s="574"/>
      <c r="F2" s="574"/>
      <c r="G2" s="574"/>
      <c r="H2" s="574"/>
      <c r="I2" s="276"/>
      <c r="J2" s="276"/>
      <c r="K2" s="276"/>
      <c r="L2" s="276"/>
      <c r="M2" s="276"/>
      <c r="N2" s="276"/>
    </row>
    <row r="3" spans="3:14" ht="15.75" thickBot="1" x14ac:dyDescent="0.3"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</row>
    <row r="4" spans="3:14" ht="45" x14ac:dyDescent="0.25">
      <c r="C4" s="79"/>
      <c r="D4" s="81" t="s">
        <v>258</v>
      </c>
      <c r="E4" s="156" t="s">
        <v>259</v>
      </c>
      <c r="F4" s="80" t="s">
        <v>260</v>
      </c>
      <c r="G4" s="82" t="s">
        <v>261</v>
      </c>
      <c r="H4" s="154" t="s">
        <v>262</v>
      </c>
      <c r="I4" s="146" t="s">
        <v>260</v>
      </c>
      <c r="J4" s="276"/>
      <c r="K4" s="276"/>
      <c r="L4" s="276"/>
      <c r="M4" s="276"/>
      <c r="N4" s="276"/>
    </row>
    <row r="5" spans="3:14" ht="18.95" customHeight="1" x14ac:dyDescent="0.25">
      <c r="C5" s="83">
        <v>1</v>
      </c>
      <c r="D5" s="150" t="s">
        <v>81</v>
      </c>
      <c r="E5" s="162">
        <f>'2+2 Weighted Points PCT'!O12</f>
        <v>3.440774895115966E-2</v>
      </c>
      <c r="F5" s="163">
        <v>3.6326119377501818E-2</v>
      </c>
      <c r="G5" s="164">
        <f>'Work Florida Points Weighted'!J12</f>
        <v>3.2983581869669834E-2</v>
      </c>
      <c r="H5" s="159">
        <v>3.3588489684055103E-2</v>
      </c>
      <c r="I5" s="147">
        <v>3.6326119377501818E-2</v>
      </c>
      <c r="J5" s="276"/>
      <c r="K5" s="276"/>
      <c r="L5" s="276"/>
      <c r="M5" s="276"/>
      <c r="N5" s="276" t="s">
        <v>263</v>
      </c>
    </row>
    <row r="6" spans="3:14" ht="18.95" customHeight="1" x14ac:dyDescent="0.25">
      <c r="C6" s="84">
        <v>2</v>
      </c>
      <c r="D6" s="151" t="s">
        <v>82</v>
      </c>
      <c r="E6" s="166">
        <f>'2+2 Weighted Points PCT'!O13</f>
        <v>3.2822355520830612E-2</v>
      </c>
      <c r="F6" s="167">
        <v>7.4597627664358707E-2</v>
      </c>
      <c r="G6" s="168">
        <f>'Work Florida Points Weighted'!J13</f>
        <v>0.10295460869849896</v>
      </c>
      <c r="H6" s="160">
        <v>8.9849864634083482E-2</v>
      </c>
      <c r="I6" s="148">
        <v>7.4597627664358707E-2</v>
      </c>
      <c r="J6" s="276"/>
      <c r="K6" s="276"/>
      <c r="L6" s="276"/>
      <c r="M6" s="276"/>
      <c r="N6" s="276"/>
    </row>
    <row r="7" spans="3:14" ht="18.95" customHeight="1" x14ac:dyDescent="0.25">
      <c r="C7" s="84">
        <v>3</v>
      </c>
      <c r="D7" s="151" t="s">
        <v>83</v>
      </c>
      <c r="E7" s="165">
        <f>'2+2 Weighted Points PCT'!O14</f>
        <v>3.6109693122602232E-2</v>
      </c>
      <c r="F7" s="85">
        <v>1.8319085693483225E-2</v>
      </c>
      <c r="G7" s="168">
        <f>'Work Florida Points Weighted'!J14</f>
        <v>2.4956212862778479E-2</v>
      </c>
      <c r="H7" s="160">
        <v>1.586121686267828E-2</v>
      </c>
      <c r="I7" s="148">
        <v>1.8319085693483225E-2</v>
      </c>
      <c r="J7" s="276"/>
      <c r="K7" s="276"/>
      <c r="L7" s="276"/>
      <c r="M7" s="276"/>
      <c r="N7" s="276"/>
    </row>
    <row r="8" spans="3:14" ht="18.95" customHeight="1" x14ac:dyDescent="0.25">
      <c r="C8" s="84">
        <v>4</v>
      </c>
      <c r="D8" s="151" t="s">
        <v>84</v>
      </c>
      <c r="E8" s="165">
        <f>'2+2 Weighted Points PCT'!O15</f>
        <v>4.2188344170812533E-2</v>
      </c>
      <c r="F8" s="169">
        <v>9.8132722607847216E-3</v>
      </c>
      <c r="G8" s="170">
        <f>'Work Florida Points Weighted'!J15</f>
        <v>7.0223109787039004E-3</v>
      </c>
      <c r="H8" s="160">
        <v>4.5954228784857738E-3</v>
      </c>
      <c r="I8" s="148">
        <v>9.8132722607847216E-3</v>
      </c>
      <c r="J8" s="276"/>
      <c r="K8" s="276"/>
      <c r="L8" s="276"/>
      <c r="M8" s="276"/>
      <c r="N8" s="276"/>
    </row>
    <row r="9" spans="3:14" ht="18.95" customHeight="1" x14ac:dyDescent="0.25">
      <c r="C9" s="84">
        <v>5</v>
      </c>
      <c r="D9" s="151" t="s">
        <v>85</v>
      </c>
      <c r="E9" s="165">
        <f>'2+2 Weighted Points PCT'!O16</f>
        <v>3.4923305100890624E-2</v>
      </c>
      <c r="F9" s="85">
        <v>4.2234037532137239E-2</v>
      </c>
      <c r="G9" s="168">
        <f>'Work Florida Points Weighted'!J16</f>
        <v>4.3557970895876645E-2</v>
      </c>
      <c r="H9" s="160">
        <v>3.5934645911042534E-2</v>
      </c>
      <c r="I9" s="148">
        <v>4.2234037532137239E-2</v>
      </c>
      <c r="J9" s="276"/>
      <c r="K9" s="276"/>
      <c r="L9" s="276"/>
      <c r="M9" s="276"/>
      <c r="N9" s="276"/>
    </row>
    <row r="10" spans="3:14" ht="18.95" customHeight="1" x14ac:dyDescent="0.25">
      <c r="C10" s="84">
        <v>6</v>
      </c>
      <c r="D10" s="151" t="s">
        <v>264</v>
      </c>
      <c r="E10" s="166">
        <f>'2+2 Weighted Points PCT'!O17</f>
        <v>3.5071155250951176E-2</v>
      </c>
      <c r="F10" s="85">
        <v>2.6384802469083073E-2</v>
      </c>
      <c r="G10" s="170">
        <f>'Work Florida Points Weighted'!J17</f>
        <v>2.1643122554877152E-2</v>
      </c>
      <c r="H10" s="160">
        <v>3.3989194327984876E-2</v>
      </c>
      <c r="I10" s="148">
        <v>2.6384802469083073E-2</v>
      </c>
      <c r="J10" s="276"/>
      <c r="K10" s="276"/>
      <c r="L10" s="276"/>
      <c r="M10" s="276"/>
      <c r="N10" s="276"/>
    </row>
    <row r="11" spans="3:14" ht="18.95" customHeight="1" x14ac:dyDescent="0.25">
      <c r="C11" s="84">
        <v>7</v>
      </c>
      <c r="D11" s="151" t="s">
        <v>87</v>
      </c>
      <c r="E11" s="165">
        <f>'2+2 Weighted Points PCT'!O18</f>
        <v>3.1900711146359478E-2</v>
      </c>
      <c r="F11" s="85">
        <v>6.4769375540911348E-2</v>
      </c>
      <c r="G11" s="168">
        <f>'Work Florida Points Weighted'!J18</f>
        <v>7.1578464912998643E-2</v>
      </c>
      <c r="H11" s="160">
        <v>5.5330365503501795E-2</v>
      </c>
      <c r="I11" s="148">
        <v>6.4769375540911348E-2</v>
      </c>
      <c r="J11" s="276"/>
      <c r="K11" s="276"/>
      <c r="L11" s="276"/>
      <c r="M11" s="276"/>
      <c r="N11" s="276"/>
    </row>
    <row r="12" spans="3:14" ht="18.95" customHeight="1" x14ac:dyDescent="0.25">
      <c r="C12" s="84">
        <v>8</v>
      </c>
      <c r="D12" s="151" t="s">
        <v>88</v>
      </c>
      <c r="E12" s="165">
        <f>'2+2 Weighted Points PCT'!O19</f>
        <v>3.8755534492252754E-2</v>
      </c>
      <c r="F12" s="169">
        <v>5.9192658402869511E-3</v>
      </c>
      <c r="G12" s="170">
        <f>'Work Florida Points Weighted'!J19</f>
        <v>4.8321356664647822E-3</v>
      </c>
      <c r="H12" s="160">
        <v>2.2292883522789029E-3</v>
      </c>
      <c r="I12" s="148">
        <v>5.9192658402869511E-3</v>
      </c>
      <c r="J12" s="276"/>
      <c r="K12" s="276"/>
      <c r="L12" s="276"/>
      <c r="M12" s="276"/>
      <c r="N12" s="276"/>
    </row>
    <row r="13" spans="3:14" ht="18.95" customHeight="1" x14ac:dyDescent="0.25">
      <c r="C13" s="84">
        <v>9</v>
      </c>
      <c r="D13" s="151" t="s">
        <v>89</v>
      </c>
      <c r="E13" s="165">
        <f>'2+2 Weighted Points PCT'!O20</f>
        <v>3.6608114831184209E-2</v>
      </c>
      <c r="F13" s="169">
        <v>1.8622088271989901E-2</v>
      </c>
      <c r="G13" s="170">
        <f>'Work Florida Points Weighted'!J20</f>
        <v>1.4578252115696256E-2</v>
      </c>
      <c r="H13" s="160">
        <v>1.1378728307759385E-2</v>
      </c>
      <c r="I13" s="148">
        <v>1.8622088271989901E-2</v>
      </c>
      <c r="J13" s="276"/>
      <c r="K13" s="276"/>
      <c r="L13" s="276"/>
      <c r="M13" s="276"/>
      <c r="N13" s="276"/>
    </row>
    <row r="14" spans="3:14" ht="18.95" customHeight="1" x14ac:dyDescent="0.25">
      <c r="C14" s="84">
        <v>10</v>
      </c>
      <c r="D14" s="151" t="s">
        <v>90</v>
      </c>
      <c r="E14" s="165">
        <f>'2+2 Weighted Points PCT'!O21</f>
        <v>3.3449644230165006E-2</v>
      </c>
      <c r="F14" s="169">
        <v>5.5574438297440583E-2</v>
      </c>
      <c r="G14" s="170">
        <f>'Work Florida Points Weighted'!J21</f>
        <v>4.6661537706045079E-2</v>
      </c>
      <c r="H14" s="160">
        <v>6.2883818840509212E-2</v>
      </c>
      <c r="I14" s="148">
        <v>5.5574438297440583E-2</v>
      </c>
      <c r="J14" s="276"/>
      <c r="K14" s="276"/>
      <c r="L14" s="276"/>
      <c r="M14" s="276"/>
      <c r="N14" s="276"/>
    </row>
    <row r="15" spans="3:14" ht="18.95" customHeight="1" x14ac:dyDescent="0.25">
      <c r="C15" s="84">
        <v>11</v>
      </c>
      <c r="D15" s="151" t="s">
        <v>91</v>
      </c>
      <c r="E15" s="165">
        <f>'2+2 Weighted Points PCT'!O22</f>
        <v>3.3457939529904765E-2</v>
      </c>
      <c r="F15" s="85">
        <v>4.1870276066515222E-2</v>
      </c>
      <c r="G15" s="168">
        <f>'Work Florida Points Weighted'!J22</f>
        <v>5.2842480889165343E-2</v>
      </c>
      <c r="H15" s="160">
        <v>4.2017779237102246E-2</v>
      </c>
      <c r="I15" s="148">
        <v>4.1870276066515222E-2</v>
      </c>
      <c r="J15" s="276"/>
      <c r="K15" s="276"/>
      <c r="L15" s="276"/>
      <c r="M15" s="276"/>
      <c r="N15" s="276"/>
    </row>
    <row r="16" spans="3:14" ht="18.95" customHeight="1" x14ac:dyDescent="0.25">
      <c r="C16" s="84">
        <v>12</v>
      </c>
      <c r="D16" s="151" t="s">
        <v>92</v>
      </c>
      <c r="E16" s="165">
        <f>'2+2 Weighted Points PCT'!O23</f>
        <v>3.6244368999798195E-2</v>
      </c>
      <c r="F16" s="85">
        <v>1.1335995564166229E-2</v>
      </c>
      <c r="G16" s="168">
        <f>'Work Florida Points Weighted'!J23</f>
        <v>1.3871110310847751E-2</v>
      </c>
      <c r="H16" s="160">
        <v>7.247878522003353E-3</v>
      </c>
      <c r="I16" s="148">
        <v>1.1335995564166229E-2</v>
      </c>
      <c r="J16" s="276"/>
      <c r="K16" s="276"/>
      <c r="L16" s="276"/>
      <c r="M16" s="276"/>
      <c r="N16" s="276"/>
    </row>
    <row r="17" spans="3:9" ht="18.95" customHeight="1" x14ac:dyDescent="0.25">
      <c r="C17" s="84">
        <v>13</v>
      </c>
      <c r="D17" s="151" t="s">
        <v>93</v>
      </c>
      <c r="E17" s="157">
        <f>'2+2 Weighted Points PCT'!O24</f>
        <v>3.6127470948633632E-2</v>
      </c>
      <c r="F17" s="85">
        <v>1.1921844900072111E-2</v>
      </c>
      <c r="G17" s="170">
        <f>'Work Florida Points Weighted'!J24</f>
        <v>4.7601119641191014E-3</v>
      </c>
      <c r="H17" s="160">
        <v>9.6162903672922326E-3</v>
      </c>
      <c r="I17" s="148">
        <v>1.1921844900072111E-2</v>
      </c>
    </row>
    <row r="18" spans="3:9" ht="18.95" customHeight="1" x14ac:dyDescent="0.25">
      <c r="C18" s="84">
        <v>14</v>
      </c>
      <c r="D18" s="151" t="s">
        <v>94</v>
      </c>
      <c r="E18" s="166">
        <f>'2+2 Weighted Points PCT'!O25</f>
        <v>3.4986089572971751E-2</v>
      </c>
      <c r="F18" s="85">
        <v>2.075353300604663E-2</v>
      </c>
      <c r="G18" s="170">
        <f>'Work Florida Points Weighted'!J25</f>
        <v>1.6621106218591936E-2</v>
      </c>
      <c r="H18" s="160">
        <v>2.1616002182913856E-2</v>
      </c>
      <c r="I18" s="148">
        <v>2.075353300604663E-2</v>
      </c>
    </row>
    <row r="19" spans="3:9" ht="18.95" customHeight="1" x14ac:dyDescent="0.25">
      <c r="C19" s="84">
        <v>15</v>
      </c>
      <c r="D19" s="151" t="s">
        <v>95</v>
      </c>
      <c r="E19" s="166">
        <f>'2+2 Weighted Points PCT'!O26</f>
        <v>3.8321423797874662E-2</v>
      </c>
      <c r="F19" s="85">
        <v>0.1468945936275457</v>
      </c>
      <c r="G19" s="170">
        <f>'Work Florida Points Weighted'!J26</f>
        <v>8.9577842890114751E-2</v>
      </c>
      <c r="H19" s="160">
        <v>0.14799468597943663</v>
      </c>
      <c r="I19" s="148">
        <v>0.1468945936275457</v>
      </c>
    </row>
    <row r="20" spans="3:9" ht="18.95" customHeight="1" x14ac:dyDescent="0.25">
      <c r="C20" s="84">
        <v>16</v>
      </c>
      <c r="D20" s="151" t="s">
        <v>96</v>
      </c>
      <c r="E20" s="165">
        <f>'2+2 Weighted Points PCT'!O27</f>
        <v>3.5213309476531805E-2</v>
      </c>
      <c r="F20" s="169">
        <v>6.5171349207954268E-3</v>
      </c>
      <c r="G20" s="170">
        <f>'Work Florida Points Weighted'!J27</f>
        <v>4.491659982648835E-3</v>
      </c>
      <c r="H20" s="160">
        <v>2.6645668404537163E-3</v>
      </c>
      <c r="I20" s="148">
        <v>6.5171349207954268E-3</v>
      </c>
    </row>
    <row r="21" spans="3:9" ht="18.95" customHeight="1" x14ac:dyDescent="0.25">
      <c r="C21" s="84">
        <v>17</v>
      </c>
      <c r="D21" s="151" t="s">
        <v>97</v>
      </c>
      <c r="E21" s="165">
        <f>'2+2 Weighted Points PCT'!O28</f>
        <v>3.1540438196378071E-2</v>
      </c>
      <c r="F21" s="169">
        <v>1.6151173052602965E-2</v>
      </c>
      <c r="G21" s="170">
        <f>'Work Florida Points Weighted'!J28</f>
        <v>1.177587533351885E-2</v>
      </c>
      <c r="H21" s="160">
        <v>1.2042566820164875E-2</v>
      </c>
      <c r="I21" s="148">
        <v>1.6151173052602965E-2</v>
      </c>
    </row>
    <row r="22" spans="3:9" ht="18.95" customHeight="1" x14ac:dyDescent="0.25">
      <c r="C22" s="84">
        <v>18</v>
      </c>
      <c r="D22" s="151" t="s">
        <v>98</v>
      </c>
      <c r="E22" s="166">
        <f>'2+2 Weighted Points PCT'!O29</f>
        <v>3.4502128787108344E-2</v>
      </c>
      <c r="F22" s="167">
        <v>5.0789672538579397E-2</v>
      </c>
      <c r="G22" s="168">
        <f>'Work Florida Points Weighted'!J29</f>
        <v>5.2524921837913935E-2</v>
      </c>
      <c r="H22" s="160">
        <v>6.5341667217018784E-2</v>
      </c>
      <c r="I22" s="148">
        <v>5.0789672538579397E-2</v>
      </c>
    </row>
    <row r="23" spans="3:9" ht="18.95" customHeight="1" x14ac:dyDescent="0.25">
      <c r="C23" s="84">
        <v>19</v>
      </c>
      <c r="D23" s="151" t="s">
        <v>99</v>
      </c>
      <c r="E23" s="166">
        <f>'2+2 Weighted Points PCT'!O30</f>
        <v>3.8507885388909299E-2</v>
      </c>
      <c r="F23" s="85">
        <v>2.6116388411306701E-2</v>
      </c>
      <c r="G23" s="170">
        <f>'Work Florida Points Weighted'!J30</f>
        <v>2.5421093123373328E-2</v>
      </c>
      <c r="H23" s="160">
        <v>2.3829763359633608E-2</v>
      </c>
      <c r="I23" s="148">
        <v>2.6116388411306701E-2</v>
      </c>
    </row>
    <row r="24" spans="3:9" ht="18.95" customHeight="1" x14ac:dyDescent="0.25">
      <c r="C24" s="84">
        <v>20</v>
      </c>
      <c r="D24" s="151" t="s">
        <v>100</v>
      </c>
      <c r="E24" s="165">
        <f>'2+2 Weighted Points PCT'!O31</f>
        <v>3.3501460158488677E-2</v>
      </c>
      <c r="F24" s="169">
        <v>3.0233797082868732E-2</v>
      </c>
      <c r="G24" s="170">
        <f>'Work Florida Points Weighted'!J31</f>
        <v>1.9852351410191354E-2</v>
      </c>
      <c r="H24" s="160">
        <v>2.2528379018769459E-2</v>
      </c>
      <c r="I24" s="148">
        <v>3.0233797082868732E-2</v>
      </c>
    </row>
    <row r="25" spans="3:9" ht="18.95" customHeight="1" x14ac:dyDescent="0.25">
      <c r="C25" s="84">
        <v>21</v>
      </c>
      <c r="D25" s="151" t="s">
        <v>101</v>
      </c>
      <c r="E25" s="165">
        <f>'2+2 Weighted Points PCT'!O32</f>
        <v>2.9656254905135963E-2</v>
      </c>
      <c r="F25" s="85">
        <v>2.554411534591788E-2</v>
      </c>
      <c r="G25" s="168">
        <f>'Work Florida Points Weighted'!J32</f>
        <v>3.2731498911459954E-2</v>
      </c>
      <c r="H25" s="160">
        <v>2.0289877875658793E-2</v>
      </c>
      <c r="I25" s="148">
        <v>2.554411534591788E-2</v>
      </c>
    </row>
    <row r="26" spans="3:9" ht="18.95" customHeight="1" x14ac:dyDescent="0.25">
      <c r="C26" s="84">
        <v>22</v>
      </c>
      <c r="D26" s="151" t="s">
        <v>265</v>
      </c>
      <c r="E26" s="165">
        <f>'2+2 Weighted Points PCT'!O33</f>
        <v>3.7738588462530809E-2</v>
      </c>
      <c r="F26" s="169">
        <v>1.6345020852829503E-2</v>
      </c>
      <c r="G26" s="170">
        <f>'Work Florida Points Weighted'!J33</f>
        <v>1.2669624003535709E-2</v>
      </c>
      <c r="H26" s="160">
        <v>1.4044123264242923E-2</v>
      </c>
      <c r="I26" s="148">
        <v>1.6345020852829503E-2</v>
      </c>
    </row>
    <row r="27" spans="3:9" ht="18.95" customHeight="1" x14ac:dyDescent="0.25">
      <c r="C27" s="84">
        <v>23</v>
      </c>
      <c r="D27" s="151" t="s">
        <v>266</v>
      </c>
      <c r="E27" s="165">
        <f>'2+2 Weighted Points PCT'!O34</f>
        <v>3.4882526578318397E-2</v>
      </c>
      <c r="F27" s="85">
        <v>5.9203272006430378E-2</v>
      </c>
      <c r="G27" s="168">
        <f>'Work Florida Points Weighted'!J34</f>
        <v>7.9448691296590337E-2</v>
      </c>
      <c r="H27" s="160">
        <v>5.8360235027610431E-2</v>
      </c>
      <c r="I27" s="148">
        <v>5.9203272006430378E-2</v>
      </c>
    </row>
    <row r="28" spans="3:9" ht="18.95" customHeight="1" x14ac:dyDescent="0.25">
      <c r="C28" s="84">
        <v>24</v>
      </c>
      <c r="D28" s="151" t="s">
        <v>104</v>
      </c>
      <c r="E28" s="166">
        <f>'2+2 Weighted Points PCT'!O35</f>
        <v>3.9210836343899567E-2</v>
      </c>
      <c r="F28" s="85">
        <v>3.6296682175886913E-2</v>
      </c>
      <c r="G28" s="170">
        <f>'Work Florida Points Weighted'!J35</f>
        <v>2.487109394182449E-2</v>
      </c>
      <c r="H28" s="160">
        <v>3.498666008590462E-2</v>
      </c>
      <c r="I28" s="148">
        <v>3.6296682175886913E-2</v>
      </c>
    </row>
    <row r="29" spans="3:9" ht="18.95" customHeight="1" x14ac:dyDescent="0.25">
      <c r="C29" s="84">
        <v>25</v>
      </c>
      <c r="D29" s="151" t="s">
        <v>105</v>
      </c>
      <c r="E29" s="166">
        <f>'2+2 Weighted Points PCT'!O36</f>
        <v>3.6494870285894425E-2</v>
      </c>
      <c r="F29" s="167">
        <v>3.7047185954802601E-2</v>
      </c>
      <c r="G29" s="168">
        <f>'Work Florida Points Weighted'!J36</f>
        <v>6.213026468710612E-2</v>
      </c>
      <c r="H29" s="160">
        <v>3.9567073361349875E-2</v>
      </c>
      <c r="I29" s="148">
        <v>3.7047185954802601E-2</v>
      </c>
    </row>
    <row r="30" spans="3:9" ht="18.95" customHeight="1" x14ac:dyDescent="0.25">
      <c r="C30" s="84">
        <v>26</v>
      </c>
      <c r="D30" s="151" t="s">
        <v>106</v>
      </c>
      <c r="E30" s="165">
        <f>'2+2 Weighted Points PCT'!O37</f>
        <v>3.7623102378555179E-2</v>
      </c>
      <c r="F30" s="169">
        <v>1.3461637311325684E-2</v>
      </c>
      <c r="G30" s="170">
        <f>'Work Florida Points Weighted'!J37</f>
        <v>1.1946113175426822E-2</v>
      </c>
      <c r="H30" s="160">
        <v>7.2865929463974992E-3</v>
      </c>
      <c r="I30" s="148">
        <v>1.3461637311325684E-2</v>
      </c>
    </row>
    <row r="31" spans="3:9" ht="18.95" customHeight="1" x14ac:dyDescent="0.25">
      <c r="C31" s="84">
        <v>27</v>
      </c>
      <c r="D31" s="151" t="s">
        <v>107</v>
      </c>
      <c r="E31" s="166">
        <f>'2+2 Weighted Points PCT'!O38</f>
        <v>3.7430643278678691E-2</v>
      </c>
      <c r="F31" s="85">
        <v>2.7104736486862031E-2</v>
      </c>
      <c r="G31" s="170">
        <f>'Work Florida Points Weighted'!J38</f>
        <v>1.5485096004321422E-2</v>
      </c>
      <c r="H31" s="160">
        <v>2.856047969449144E-2</v>
      </c>
      <c r="I31" s="148">
        <v>2.7104736486862031E-2</v>
      </c>
    </row>
    <row r="32" spans="3:9" ht="18.95" customHeight="1" thickBot="1" x14ac:dyDescent="0.3">
      <c r="C32" s="86">
        <v>28</v>
      </c>
      <c r="D32" s="152" t="s">
        <v>108</v>
      </c>
      <c r="E32" s="171">
        <f>'2+2 Weighted Points PCT'!O39</f>
        <v>3.8324056093179577E-2</v>
      </c>
      <c r="F32" s="172">
        <v>6.9852827747468343E-2</v>
      </c>
      <c r="G32" s="173">
        <f>'Work Florida Points Weighted'!J39</f>
        <v>9.8210865757640237E-2</v>
      </c>
      <c r="H32" s="161">
        <v>9.6364342897176367E-2</v>
      </c>
      <c r="I32" s="149">
        <v>6.9852827747468343E-2</v>
      </c>
    </row>
    <row r="33" spans="3:9" ht="18.95" customHeight="1" thickTop="1" thickBot="1" x14ac:dyDescent="0.3">
      <c r="C33" s="87"/>
      <c r="D33" s="153" t="s">
        <v>77</v>
      </c>
      <c r="E33" s="158">
        <f t="shared" ref="E33" si="0">SUM(E5:E32)</f>
        <v>1</v>
      </c>
      <c r="F33" s="105">
        <f>SUM(F5:F32)</f>
        <v>1</v>
      </c>
      <c r="G33" s="88">
        <f>SUM(G5:G32)</f>
        <v>1.0000000000000002</v>
      </c>
      <c r="H33" s="155">
        <v>1</v>
      </c>
      <c r="I33" s="88">
        <f>SUM(I5:I32)</f>
        <v>1</v>
      </c>
    </row>
  </sheetData>
  <mergeCells count="1">
    <mergeCell ref="C2:H2"/>
  </mergeCells>
  <printOptions horizontalCentered="1"/>
  <pageMargins left="0.5" right="0.5" top="0.75" bottom="0.5" header="0.55000000000000004" footer="0.5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33"/>
  <sheetViews>
    <sheetView showZeros="0" workbookViewId="0"/>
  </sheetViews>
  <sheetFormatPr defaultRowHeight="15" x14ac:dyDescent="0.25"/>
  <cols>
    <col min="2" max="2" width="15.85546875" customWidth="1"/>
    <col min="3" max="3" width="5.5703125" customWidth="1"/>
    <col min="4" max="4" width="39.5703125" bestFit="1" customWidth="1"/>
    <col min="5" max="5" width="19.140625" customWidth="1"/>
    <col min="6" max="6" width="14.85546875" hidden="1" customWidth="1"/>
    <col min="7" max="8" width="14.85546875" customWidth="1"/>
    <col min="9" max="9" width="15.5703125" customWidth="1"/>
    <col min="10" max="10" width="11" customWidth="1"/>
  </cols>
  <sheetData>
    <row r="2" spans="1:14" ht="15.75" x14ac:dyDescent="0.25">
      <c r="A2" s="218" t="s">
        <v>267</v>
      </c>
      <c r="B2" s="218"/>
      <c r="C2" s="574" t="s">
        <v>257</v>
      </c>
      <c r="D2" s="574"/>
      <c r="E2" s="574"/>
      <c r="F2" s="574"/>
      <c r="G2" s="574"/>
      <c r="H2" s="574"/>
      <c r="I2" s="574"/>
      <c r="J2" s="276"/>
      <c r="K2" s="276"/>
      <c r="L2" s="276"/>
      <c r="M2" s="276"/>
      <c r="N2" s="276"/>
    </row>
    <row r="3" spans="1:14" ht="15.75" thickBot="1" x14ac:dyDescent="0.3">
      <c r="A3" s="276"/>
      <c r="B3" s="276"/>
      <c r="C3" s="276"/>
      <c r="D3" s="276"/>
      <c r="E3" s="276"/>
      <c r="F3" s="276"/>
      <c r="G3" s="276"/>
      <c r="H3" s="276"/>
      <c r="I3" s="276"/>
      <c r="J3" s="276"/>
      <c r="K3" s="276"/>
      <c r="L3" s="276"/>
      <c r="M3" s="276"/>
      <c r="N3" s="276"/>
    </row>
    <row r="4" spans="1:14" ht="45" x14ac:dyDescent="0.25">
      <c r="A4" s="276"/>
      <c r="B4" s="276"/>
      <c r="C4" s="208"/>
      <c r="D4" s="209" t="s">
        <v>258</v>
      </c>
      <c r="E4" s="210" t="s">
        <v>259</v>
      </c>
      <c r="F4" s="210" t="s">
        <v>260</v>
      </c>
      <c r="G4" s="210" t="s">
        <v>261</v>
      </c>
      <c r="H4" s="210" t="s">
        <v>268</v>
      </c>
      <c r="I4" s="211" t="s">
        <v>262</v>
      </c>
      <c r="J4" s="276"/>
      <c r="K4" s="276"/>
      <c r="L4" s="276"/>
      <c r="M4" s="276"/>
      <c r="N4" s="276"/>
    </row>
    <row r="5" spans="1:14" ht="18.95" customHeight="1" x14ac:dyDescent="0.25">
      <c r="A5" s="276"/>
      <c r="B5" s="276"/>
      <c r="C5" s="174">
        <v>1</v>
      </c>
      <c r="D5" s="177" t="s">
        <v>81</v>
      </c>
      <c r="E5" s="198">
        <f>'2+2 Weighted Points PCT'!O12</f>
        <v>3.440774895115966E-2</v>
      </c>
      <c r="F5" s="198">
        <v>3.6326119377501818E-2</v>
      </c>
      <c r="G5" s="198">
        <f>'Work Florida Points Weighted'!J12</f>
        <v>3.2983581869669834E-2</v>
      </c>
      <c r="H5" s="199">
        <v>2.2997890725998504E-2</v>
      </c>
      <c r="I5" s="200">
        <v>3.3588489684055103E-2</v>
      </c>
      <c r="J5" s="276"/>
      <c r="K5" s="276"/>
      <c r="L5" s="276"/>
      <c r="M5" s="276"/>
      <c r="N5" s="276" t="s">
        <v>263</v>
      </c>
    </row>
    <row r="6" spans="1:14" ht="18.95" customHeight="1" x14ac:dyDescent="0.25">
      <c r="A6" s="276"/>
      <c r="B6" s="276"/>
      <c r="C6" s="203">
        <v>2</v>
      </c>
      <c r="D6" s="204" t="s">
        <v>82</v>
      </c>
      <c r="E6" s="205">
        <f>'2+2 Weighted Points PCT'!O13</f>
        <v>3.2822355520830612E-2</v>
      </c>
      <c r="F6" s="205">
        <v>7.4597627664358707E-2</v>
      </c>
      <c r="G6" s="205">
        <f>'Work Florida Points Weighted'!J13</f>
        <v>0.10295460869849896</v>
      </c>
      <c r="H6" s="206">
        <v>9.1787439613526575E-2</v>
      </c>
      <c r="I6" s="207">
        <v>8.9849864634083482E-2</v>
      </c>
      <c r="J6" s="276"/>
      <c r="K6" s="276"/>
      <c r="L6" s="276"/>
      <c r="M6" s="276"/>
      <c r="N6" s="276"/>
    </row>
    <row r="7" spans="1:14" ht="18.95" customHeight="1" x14ac:dyDescent="0.25">
      <c r="A7" s="276"/>
      <c r="B7" s="276"/>
      <c r="C7" s="175">
        <v>3</v>
      </c>
      <c r="D7" s="178" t="s">
        <v>83</v>
      </c>
      <c r="E7" s="85">
        <f>'2+2 Weighted Points PCT'!O14</f>
        <v>3.6109693122602232E-2</v>
      </c>
      <c r="F7" s="85">
        <v>1.8319085693483225E-2</v>
      </c>
      <c r="G7" s="85">
        <f>'Work Florida Points Weighted'!J14</f>
        <v>2.4956212862778479E-2</v>
      </c>
      <c r="H7" s="201">
        <v>2.4358712662448118E-2</v>
      </c>
      <c r="I7" s="202">
        <v>1.586121686267828E-2</v>
      </c>
      <c r="J7" s="276"/>
      <c r="K7" s="276"/>
      <c r="L7" s="276"/>
      <c r="M7" s="276"/>
      <c r="N7" s="276"/>
    </row>
    <row r="8" spans="1:14" ht="18.95" customHeight="1" x14ac:dyDescent="0.25">
      <c r="A8" s="276"/>
      <c r="B8" s="276"/>
      <c r="C8" s="175">
        <v>4</v>
      </c>
      <c r="D8" s="178" t="s">
        <v>84</v>
      </c>
      <c r="E8" s="85">
        <f>'2+2 Weighted Points PCT'!O15</f>
        <v>4.2188344170812533E-2</v>
      </c>
      <c r="F8" s="85">
        <v>9.8132722607847216E-3</v>
      </c>
      <c r="G8" s="85">
        <f>'Work Florida Points Weighted'!J15</f>
        <v>7.0223109787039004E-3</v>
      </c>
      <c r="H8" s="201">
        <v>1.0886575491596925E-2</v>
      </c>
      <c r="I8" s="202">
        <v>4.5954228784857738E-3</v>
      </c>
      <c r="J8" s="276"/>
      <c r="K8" s="276"/>
      <c r="L8" s="276"/>
      <c r="M8" s="276"/>
      <c r="N8" s="276"/>
    </row>
    <row r="9" spans="1:14" ht="18.95" customHeight="1" x14ac:dyDescent="0.25">
      <c r="A9" s="276"/>
      <c r="B9" s="276"/>
      <c r="C9" s="203">
        <v>5</v>
      </c>
      <c r="D9" s="204" t="s">
        <v>85</v>
      </c>
      <c r="E9" s="205">
        <f>'2+2 Weighted Points PCT'!O16</f>
        <v>3.4923305100890624E-2</v>
      </c>
      <c r="F9" s="205">
        <v>4.2234037532137239E-2</v>
      </c>
      <c r="G9" s="205">
        <f>'Work Florida Points Weighted'!J16</f>
        <v>4.3557970895876645E-2</v>
      </c>
      <c r="H9" s="206">
        <v>5.0554534939103217E-2</v>
      </c>
      <c r="I9" s="207">
        <v>3.5934645911042534E-2</v>
      </c>
      <c r="J9" s="276"/>
      <c r="K9" s="276"/>
      <c r="L9" s="276"/>
      <c r="M9" s="276"/>
      <c r="N9" s="276"/>
    </row>
    <row r="10" spans="1:14" ht="18.95" customHeight="1" x14ac:dyDescent="0.25">
      <c r="A10" s="276"/>
      <c r="B10" s="276"/>
      <c r="C10" s="175">
        <v>6</v>
      </c>
      <c r="D10" s="178" t="s">
        <v>264</v>
      </c>
      <c r="E10" s="85">
        <f>'2+2 Weighted Points PCT'!O17</f>
        <v>3.5071155250951176E-2</v>
      </c>
      <c r="F10" s="85">
        <v>2.6384802469083073E-2</v>
      </c>
      <c r="G10" s="85">
        <f>'Work Florida Points Weighted'!J17</f>
        <v>2.1643122554877152E-2</v>
      </c>
      <c r="H10" s="201">
        <v>2.4766959243383003E-2</v>
      </c>
      <c r="I10" s="202">
        <v>3.3989194327984876E-2</v>
      </c>
      <c r="J10" s="276"/>
      <c r="K10" s="276"/>
      <c r="L10" s="276"/>
      <c r="M10" s="276"/>
      <c r="N10" s="276"/>
    </row>
    <row r="11" spans="1:14" ht="18.95" customHeight="1" x14ac:dyDescent="0.25">
      <c r="A11" s="276"/>
      <c r="B11" s="276"/>
      <c r="C11" s="203">
        <v>7</v>
      </c>
      <c r="D11" s="204" t="s">
        <v>87</v>
      </c>
      <c r="E11" s="205">
        <f>'2+2 Weighted Points PCT'!O18</f>
        <v>3.1900711146359478E-2</v>
      </c>
      <c r="F11" s="205">
        <v>6.4769375540911348E-2</v>
      </c>
      <c r="G11" s="205">
        <f>'Work Florida Points Weighted'!J18</f>
        <v>7.1578464912998643E-2</v>
      </c>
      <c r="H11" s="206">
        <v>4.5995781451997009E-2</v>
      </c>
      <c r="I11" s="207">
        <v>5.5330365503501795E-2</v>
      </c>
      <c r="J11" s="276"/>
      <c r="K11" s="276"/>
      <c r="L11" s="276"/>
      <c r="M11" s="276"/>
      <c r="N11" s="276"/>
    </row>
    <row r="12" spans="1:14" ht="18.95" customHeight="1" x14ac:dyDescent="0.25">
      <c r="A12" s="276"/>
      <c r="B12" s="276"/>
      <c r="C12" s="175">
        <v>8</v>
      </c>
      <c r="D12" s="178" t="s">
        <v>88</v>
      </c>
      <c r="E12" s="85">
        <f>'2+2 Weighted Points PCT'!O19</f>
        <v>3.8755534492252754E-2</v>
      </c>
      <c r="F12" s="85">
        <v>5.9192658402869511E-3</v>
      </c>
      <c r="G12" s="85">
        <f>'Work Florida Points Weighted'!J19</f>
        <v>4.8321356664647822E-3</v>
      </c>
      <c r="H12" s="201">
        <v>4.4226712934612505E-3</v>
      </c>
      <c r="I12" s="202">
        <v>2.2292883522789029E-3</v>
      </c>
      <c r="J12" s="276"/>
      <c r="K12" s="276"/>
      <c r="L12" s="276"/>
      <c r="M12" s="276"/>
      <c r="N12" s="276"/>
    </row>
    <row r="13" spans="1:14" ht="18.95" customHeight="1" x14ac:dyDescent="0.25">
      <c r="A13" s="276"/>
      <c r="B13" s="276"/>
      <c r="C13" s="175">
        <v>9</v>
      </c>
      <c r="D13" s="178" t="s">
        <v>89</v>
      </c>
      <c r="E13" s="85">
        <f>'2+2 Weighted Points PCT'!O20</f>
        <v>3.6608114831184209E-2</v>
      </c>
      <c r="F13" s="85">
        <v>1.8622088271989901E-2</v>
      </c>
      <c r="G13" s="85">
        <f>'Work Florida Points Weighted'!J20</f>
        <v>1.4578252115696256E-2</v>
      </c>
      <c r="H13" s="201">
        <v>2.4835000340205485E-2</v>
      </c>
      <c r="I13" s="202">
        <v>1.1378728307759385E-2</v>
      </c>
      <c r="J13" s="276"/>
      <c r="K13" s="276"/>
      <c r="L13" s="276"/>
      <c r="M13" s="276"/>
      <c r="N13" s="276"/>
    </row>
    <row r="14" spans="1:14" ht="18.95" customHeight="1" x14ac:dyDescent="0.25">
      <c r="A14" s="276"/>
      <c r="B14" s="276"/>
      <c r="C14" s="203">
        <v>10</v>
      </c>
      <c r="D14" s="204" t="s">
        <v>90</v>
      </c>
      <c r="E14" s="205">
        <f>'2+2 Weighted Points PCT'!O21</f>
        <v>3.3449644230165006E-2</v>
      </c>
      <c r="F14" s="205">
        <v>5.5574438297440583E-2</v>
      </c>
      <c r="G14" s="205">
        <f>'Work Florida Points Weighted'!J21</f>
        <v>4.6661537706045079E-2</v>
      </c>
      <c r="H14" s="206">
        <v>7.130706946995985E-2</v>
      </c>
      <c r="I14" s="207">
        <v>6.2883818840509212E-2</v>
      </c>
      <c r="J14" s="276"/>
      <c r="K14" s="276"/>
      <c r="L14" s="276"/>
      <c r="M14" s="276"/>
      <c r="N14" s="276"/>
    </row>
    <row r="15" spans="1:14" ht="18.95" customHeight="1" x14ac:dyDescent="0.25">
      <c r="A15" s="276"/>
      <c r="B15" s="276"/>
      <c r="C15" s="203">
        <v>11</v>
      </c>
      <c r="D15" s="204" t="s">
        <v>91</v>
      </c>
      <c r="E15" s="205">
        <f>'2+2 Weighted Points PCT'!O22</f>
        <v>3.3457939529904765E-2</v>
      </c>
      <c r="F15" s="205">
        <v>4.1870276066515222E-2</v>
      </c>
      <c r="G15" s="205">
        <f>'Work Florida Points Weighted'!J22</f>
        <v>5.2842480889165343E-2</v>
      </c>
      <c r="H15" s="206">
        <v>4.9329795196298563E-2</v>
      </c>
      <c r="I15" s="207">
        <v>4.2017779237102246E-2</v>
      </c>
      <c r="J15" s="276"/>
      <c r="K15" s="276"/>
      <c r="L15" s="276"/>
      <c r="M15" s="276"/>
      <c r="N15" s="276"/>
    </row>
    <row r="16" spans="1:14" ht="18.95" customHeight="1" x14ac:dyDescent="0.25">
      <c r="A16" s="276"/>
      <c r="B16" s="276"/>
      <c r="C16" s="175">
        <v>12</v>
      </c>
      <c r="D16" s="178" t="s">
        <v>92</v>
      </c>
      <c r="E16" s="85">
        <f>'2+2 Weighted Points PCT'!O23</f>
        <v>3.6244368999798195E-2</v>
      </c>
      <c r="F16" s="85">
        <v>1.1335995564166229E-2</v>
      </c>
      <c r="G16" s="85">
        <f>'Work Florida Points Weighted'!J23</f>
        <v>1.3871110310847751E-2</v>
      </c>
      <c r="H16" s="201">
        <v>2.4154589371980676E-2</v>
      </c>
      <c r="I16" s="202">
        <v>7.247878522003353E-3</v>
      </c>
      <c r="J16" s="276"/>
      <c r="K16" s="276"/>
      <c r="L16" s="276"/>
      <c r="M16" s="276"/>
      <c r="N16" s="276"/>
    </row>
    <row r="17" spans="3:12" ht="18.95" customHeight="1" x14ac:dyDescent="0.25">
      <c r="C17" s="203">
        <v>13</v>
      </c>
      <c r="D17" s="204" t="s">
        <v>93</v>
      </c>
      <c r="E17" s="205">
        <f>'2+2 Weighted Points PCT'!O24</f>
        <v>3.6127470948633632E-2</v>
      </c>
      <c r="F17" s="205">
        <v>1.1921844900072111E-2</v>
      </c>
      <c r="G17" s="205">
        <f>'Work Florida Points Weighted'!J24</f>
        <v>4.7601119641191014E-3</v>
      </c>
      <c r="H17" s="206">
        <v>5.5113288426209429E-3</v>
      </c>
      <c r="I17" s="207">
        <v>9.6162903672922326E-3</v>
      </c>
      <c r="J17" s="276"/>
      <c r="K17" s="276"/>
      <c r="L17" s="276"/>
    </row>
    <row r="18" spans="3:12" ht="18.95" customHeight="1" x14ac:dyDescent="0.25">
      <c r="C18" s="175">
        <v>14</v>
      </c>
      <c r="D18" s="178" t="s">
        <v>94</v>
      </c>
      <c r="E18" s="85">
        <f>'2+2 Weighted Points PCT'!O25</f>
        <v>3.4986089572971751E-2</v>
      </c>
      <c r="F18" s="85">
        <v>2.075353300604663E-2</v>
      </c>
      <c r="G18" s="85">
        <f>'Work Florida Points Weighted'!J25</f>
        <v>1.6621106218591936E-2</v>
      </c>
      <c r="H18" s="201">
        <v>1.1090698782064368E-2</v>
      </c>
      <c r="I18" s="202">
        <v>2.1616002182913856E-2</v>
      </c>
      <c r="J18" s="276"/>
      <c r="K18" s="276"/>
      <c r="L18" s="276"/>
    </row>
    <row r="19" spans="3:12" ht="18.95" customHeight="1" x14ac:dyDescent="0.25">
      <c r="C19" s="203">
        <v>15</v>
      </c>
      <c r="D19" s="204" t="s">
        <v>95</v>
      </c>
      <c r="E19" s="205">
        <f>'2+2 Weighted Points PCT'!O26</f>
        <v>3.8321423797874662E-2</v>
      </c>
      <c r="F19" s="205">
        <v>0.1468945936275457</v>
      </c>
      <c r="G19" s="205">
        <f>'Work Florida Points Weighted'!J26</f>
        <v>8.9577842890114751E-2</v>
      </c>
      <c r="H19" s="206">
        <v>0.10083690549091652</v>
      </c>
      <c r="I19" s="207">
        <v>0.14799468597943663</v>
      </c>
      <c r="J19" s="276"/>
      <c r="K19" s="276"/>
      <c r="L19" s="276"/>
    </row>
    <row r="20" spans="3:12" ht="18.95" customHeight="1" x14ac:dyDescent="0.25">
      <c r="C20" s="175">
        <v>16</v>
      </c>
      <c r="D20" s="178" t="s">
        <v>96</v>
      </c>
      <c r="E20" s="85">
        <f>'2+2 Weighted Points PCT'!O27</f>
        <v>3.5213309476531805E-2</v>
      </c>
      <c r="F20" s="85">
        <v>6.5171349207954268E-3</v>
      </c>
      <c r="G20" s="85">
        <f>'Work Florida Points Weighted'!J27</f>
        <v>4.491659982648835E-3</v>
      </c>
      <c r="H20" s="201">
        <v>7.1443151663604819E-3</v>
      </c>
      <c r="I20" s="202">
        <v>2.6645668404537163E-3</v>
      </c>
      <c r="J20" s="276"/>
      <c r="K20" s="276"/>
      <c r="L20" s="276"/>
    </row>
    <row r="21" spans="3:12" ht="18.95" customHeight="1" x14ac:dyDescent="0.25">
      <c r="C21" s="203">
        <v>17</v>
      </c>
      <c r="D21" s="204" t="s">
        <v>97</v>
      </c>
      <c r="E21" s="205">
        <f>'2+2 Weighted Points PCT'!O28</f>
        <v>3.1540438196378071E-2</v>
      </c>
      <c r="F21" s="205">
        <v>1.6151173052602965E-2</v>
      </c>
      <c r="G21" s="205">
        <f>'Work Florida Points Weighted'!J28</f>
        <v>1.177587533351885E-2</v>
      </c>
      <c r="H21" s="206">
        <v>1.3608219364496155E-2</v>
      </c>
      <c r="I21" s="207">
        <v>1.2042566820164875E-2</v>
      </c>
      <c r="J21" s="276"/>
      <c r="K21" s="276"/>
      <c r="L21" s="276"/>
    </row>
    <row r="22" spans="3:12" ht="18.95" customHeight="1" x14ac:dyDescent="0.25">
      <c r="C22" s="175">
        <v>18</v>
      </c>
      <c r="D22" s="178" t="s">
        <v>98</v>
      </c>
      <c r="E22" s="85">
        <f>'2+2 Weighted Points PCT'!O29</f>
        <v>3.4502128787108344E-2</v>
      </c>
      <c r="F22" s="85">
        <v>5.0789672538579397E-2</v>
      </c>
      <c r="G22" s="85">
        <f>'Work Florida Points Weighted'!J29</f>
        <v>5.2524921837913935E-2</v>
      </c>
      <c r="H22" s="201">
        <v>7.8995713410900184E-2</v>
      </c>
      <c r="I22" s="202">
        <v>6.5341667217018784E-2</v>
      </c>
      <c r="J22" s="276"/>
      <c r="K22" s="276"/>
      <c r="L22" s="276"/>
    </row>
    <row r="23" spans="3:12" ht="18.95" customHeight="1" x14ac:dyDescent="0.25">
      <c r="C23" s="175">
        <v>19</v>
      </c>
      <c r="D23" s="178" t="s">
        <v>99</v>
      </c>
      <c r="E23" s="85">
        <f>'2+2 Weighted Points PCT'!O30</f>
        <v>3.8507885388909299E-2</v>
      </c>
      <c r="F23" s="85">
        <v>2.6116388411306701E-2</v>
      </c>
      <c r="G23" s="85">
        <f>'Work Florida Points Weighted'!J30</f>
        <v>2.5421093123373328E-2</v>
      </c>
      <c r="H23" s="201">
        <v>3.5177247057222562E-2</v>
      </c>
      <c r="I23" s="202">
        <v>2.3829763359633608E-2</v>
      </c>
      <c r="J23" s="276"/>
      <c r="K23" s="276"/>
      <c r="L23" s="276"/>
    </row>
    <row r="24" spans="3:12" ht="18.95" customHeight="1" x14ac:dyDescent="0.25">
      <c r="C24" s="203">
        <v>20</v>
      </c>
      <c r="D24" s="204" t="s">
        <v>100</v>
      </c>
      <c r="E24" s="205">
        <f>'2+2 Weighted Points PCT'!O31</f>
        <v>3.3501460158488677E-2</v>
      </c>
      <c r="F24" s="205">
        <v>3.0233797082868732E-2</v>
      </c>
      <c r="G24" s="205">
        <f>'Work Florida Points Weighted'!J31</f>
        <v>1.9852351410191354E-2</v>
      </c>
      <c r="H24" s="206">
        <v>2.7624685309927195E-2</v>
      </c>
      <c r="I24" s="207">
        <v>2.2528379018769459E-2</v>
      </c>
      <c r="J24" s="276"/>
      <c r="K24" s="78"/>
      <c r="L24" s="78"/>
    </row>
    <row r="25" spans="3:12" ht="18.95" customHeight="1" x14ac:dyDescent="0.25">
      <c r="C25" s="203">
        <v>21</v>
      </c>
      <c r="D25" s="204" t="s">
        <v>101</v>
      </c>
      <c r="E25" s="205">
        <f>'2+2 Weighted Points PCT'!O32</f>
        <v>2.9656254905135963E-2</v>
      </c>
      <c r="F25" s="205">
        <v>2.554411534591788E-2</v>
      </c>
      <c r="G25" s="205">
        <f>'Work Florida Points Weighted'!J32</f>
        <v>3.2731498911459954E-2</v>
      </c>
      <c r="H25" s="206">
        <v>2.7556644213104716E-2</v>
      </c>
      <c r="I25" s="207">
        <v>2.0289877875658793E-2</v>
      </c>
      <c r="J25" s="276"/>
      <c r="K25" s="276"/>
      <c r="L25" s="276"/>
    </row>
    <row r="26" spans="3:12" ht="18.95" customHeight="1" x14ac:dyDescent="0.25">
      <c r="C26" s="175">
        <v>22</v>
      </c>
      <c r="D26" s="178" t="s">
        <v>265</v>
      </c>
      <c r="E26" s="85">
        <f>'2+2 Weighted Points PCT'!O33</f>
        <v>3.7738588462530809E-2</v>
      </c>
      <c r="F26" s="85">
        <v>1.6345020852829503E-2</v>
      </c>
      <c r="G26" s="85">
        <f>'Work Florida Points Weighted'!J33</f>
        <v>1.2669624003535709E-2</v>
      </c>
      <c r="H26" s="201">
        <v>1.7146356399265157E-2</v>
      </c>
      <c r="I26" s="202">
        <v>1.4044123264242923E-2</v>
      </c>
      <c r="J26" s="276"/>
      <c r="K26" s="276"/>
      <c r="L26" s="276"/>
    </row>
    <row r="27" spans="3:12" ht="18.95" customHeight="1" x14ac:dyDescent="0.25">
      <c r="C27" s="203">
        <v>23</v>
      </c>
      <c r="D27" s="204" t="s">
        <v>266</v>
      </c>
      <c r="E27" s="205">
        <f>'2+2 Weighted Points PCT'!O34</f>
        <v>3.4882526578318397E-2</v>
      </c>
      <c r="F27" s="205">
        <v>5.9203272006430378E-2</v>
      </c>
      <c r="G27" s="205">
        <f>'Work Florida Points Weighted'!J34</f>
        <v>7.9448691296590337E-2</v>
      </c>
      <c r="H27" s="206">
        <v>5.1302987004150508E-2</v>
      </c>
      <c r="I27" s="207">
        <v>5.8360235027610431E-2</v>
      </c>
      <c r="J27" s="276"/>
      <c r="K27" s="276"/>
      <c r="L27" s="276"/>
    </row>
    <row r="28" spans="3:12" ht="18.95" customHeight="1" x14ac:dyDescent="0.25">
      <c r="C28" s="203">
        <v>24</v>
      </c>
      <c r="D28" s="204" t="s">
        <v>104</v>
      </c>
      <c r="E28" s="205">
        <f>'2+2 Weighted Points PCT'!O35</f>
        <v>3.9210836343899567E-2</v>
      </c>
      <c r="F28" s="205">
        <v>3.6296682175886913E-2</v>
      </c>
      <c r="G28" s="205">
        <f>'Work Florida Points Weighted'!J35</f>
        <v>2.487109394182449E-2</v>
      </c>
      <c r="H28" s="206">
        <v>3.7762808736476833E-2</v>
      </c>
      <c r="I28" s="207">
        <v>3.498666008590462E-2</v>
      </c>
      <c r="J28" s="276"/>
      <c r="K28" s="276"/>
      <c r="L28" s="276"/>
    </row>
    <row r="29" spans="3:12" ht="18.95" customHeight="1" x14ac:dyDescent="0.25">
      <c r="C29" s="203">
        <v>25</v>
      </c>
      <c r="D29" s="204" t="s">
        <v>105</v>
      </c>
      <c r="E29" s="205">
        <f>'2+2 Weighted Points PCT'!O36</f>
        <v>3.6494870285894425E-2</v>
      </c>
      <c r="F29" s="205">
        <v>3.7047185954802601E-2</v>
      </c>
      <c r="G29" s="205">
        <f>'Work Florida Points Weighted'!J36</f>
        <v>6.213026468710612E-2</v>
      </c>
      <c r="H29" s="206">
        <v>4.2661767707695447E-2</v>
      </c>
      <c r="I29" s="207">
        <v>3.9567073361349875E-2</v>
      </c>
      <c r="J29" s="276"/>
      <c r="K29" s="276"/>
      <c r="L29" s="276"/>
    </row>
    <row r="30" spans="3:12" ht="18.95" customHeight="1" x14ac:dyDescent="0.25">
      <c r="C30" s="203">
        <v>26</v>
      </c>
      <c r="D30" s="204" t="s">
        <v>106</v>
      </c>
      <c r="E30" s="205">
        <f>'2+2 Weighted Points PCT'!O37</f>
        <v>3.7623102378555179E-2</v>
      </c>
      <c r="F30" s="205">
        <v>1.3461637311325684E-2</v>
      </c>
      <c r="G30" s="205">
        <f>'Work Florida Points Weighted'!J37</f>
        <v>1.1946113175426822E-2</v>
      </c>
      <c r="H30" s="206">
        <v>9.5257535551473097E-3</v>
      </c>
      <c r="I30" s="207">
        <v>7.2865929463974992E-3</v>
      </c>
      <c r="J30" s="276"/>
      <c r="K30" s="276"/>
      <c r="L30" s="276"/>
    </row>
    <row r="31" spans="3:12" ht="18.95" customHeight="1" x14ac:dyDescent="0.25">
      <c r="C31" s="203">
        <v>27</v>
      </c>
      <c r="D31" s="204" t="s">
        <v>107</v>
      </c>
      <c r="E31" s="205">
        <f>'2+2 Weighted Points PCT'!O38</f>
        <v>3.7430643278678691E-2</v>
      </c>
      <c r="F31" s="205">
        <v>2.7104736486862031E-2</v>
      </c>
      <c r="G31" s="205">
        <f>'Work Florida Points Weighted'!J38</f>
        <v>1.5485096004321422E-2</v>
      </c>
      <c r="H31" s="206">
        <v>3.2659726474790776E-2</v>
      </c>
      <c r="I31" s="207">
        <v>2.856047969449144E-2</v>
      </c>
      <c r="J31" s="276"/>
      <c r="K31" s="276"/>
      <c r="L31" s="276"/>
    </row>
    <row r="32" spans="3:12" ht="18.95" customHeight="1" thickBot="1" x14ac:dyDescent="0.3">
      <c r="C32" s="216">
        <v>28</v>
      </c>
      <c r="D32" s="212" t="s">
        <v>108</v>
      </c>
      <c r="E32" s="213">
        <f>'2+2 Weighted Points PCT'!O39</f>
        <v>3.8324056093179577E-2</v>
      </c>
      <c r="F32" s="213">
        <v>6.9852827747468343E-2</v>
      </c>
      <c r="G32" s="213">
        <f>'Work Florida Points Weighted'!J39</f>
        <v>9.8210865757640237E-2</v>
      </c>
      <c r="H32" s="214">
        <v>5.599782268490168E-2</v>
      </c>
      <c r="I32" s="215">
        <v>9.6364342897176367E-2</v>
      </c>
      <c r="J32" s="276"/>
      <c r="K32" s="276"/>
      <c r="L32" s="276"/>
    </row>
    <row r="33" spans="3:9" ht="18.95" customHeight="1" thickTop="1" thickBot="1" x14ac:dyDescent="0.3">
      <c r="C33" s="176"/>
      <c r="D33" s="179" t="s">
        <v>77</v>
      </c>
      <c r="E33" s="105">
        <f t="shared" ref="E33" si="0">SUM(E5:E32)</f>
        <v>1</v>
      </c>
      <c r="F33" s="105">
        <f>SUM(F5:F32)</f>
        <v>1</v>
      </c>
      <c r="G33" s="105">
        <f>SUM(G5:G32)</f>
        <v>1.0000000000000002</v>
      </c>
      <c r="H33" s="197">
        <f>SUM(H5:H32)</f>
        <v>1</v>
      </c>
      <c r="I33" s="88">
        <v>1</v>
      </c>
    </row>
  </sheetData>
  <mergeCells count="1">
    <mergeCell ref="C2:I2"/>
  </mergeCells>
  <pageMargins left="0.7" right="0.7" top="0.75" bottom="0.75" header="0.3" footer="0.3"/>
  <pageSetup scale="83" orientation="landscape" r:id="rId1"/>
  <headerFooter>
    <oddFooter>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D20"/>
  <sheetViews>
    <sheetView zoomScale="110" zoomScaleNormal="110" workbookViewId="0">
      <selection activeCell="C7" sqref="C7"/>
    </sheetView>
  </sheetViews>
  <sheetFormatPr defaultRowHeight="15" x14ac:dyDescent="0.25"/>
  <cols>
    <col min="2" max="2" width="3.7109375" customWidth="1"/>
    <col min="3" max="3" width="108.28515625" customWidth="1"/>
    <col min="4" max="4" width="22.42578125" hidden="1" customWidth="1"/>
  </cols>
  <sheetData>
    <row r="3" spans="2:4" ht="18.75" x14ac:dyDescent="0.3">
      <c r="B3" s="276"/>
      <c r="C3" s="484" t="s">
        <v>2</v>
      </c>
      <c r="D3" s="484"/>
    </row>
    <row r="4" spans="2:4" ht="18.75" x14ac:dyDescent="0.3">
      <c r="B4" s="276"/>
      <c r="C4" s="484" t="s">
        <v>4</v>
      </c>
      <c r="D4" s="484"/>
    </row>
    <row r="5" spans="2:4" ht="24.95" customHeight="1" thickBot="1" x14ac:dyDescent="0.35">
      <c r="B5" s="276"/>
      <c r="C5" s="109"/>
      <c r="D5" s="109"/>
    </row>
    <row r="6" spans="2:4" ht="18.75" x14ac:dyDescent="0.25">
      <c r="B6" s="108">
        <v>1</v>
      </c>
      <c r="C6" s="181" t="s">
        <v>5</v>
      </c>
      <c r="D6" s="125" t="s">
        <v>6</v>
      </c>
    </row>
    <row r="7" spans="2:4" ht="18.75" x14ac:dyDescent="0.25">
      <c r="B7" s="108">
        <f>B6+1</f>
        <v>2</v>
      </c>
      <c r="C7" s="182" t="s">
        <v>7</v>
      </c>
      <c r="D7" s="118">
        <v>0.25</v>
      </c>
    </row>
    <row r="8" spans="2:4" ht="18.75" x14ac:dyDescent="0.25">
      <c r="B8" s="108">
        <f t="shared" ref="B8:B19" si="0">B7+1</f>
        <v>3</v>
      </c>
      <c r="C8" s="183" t="s">
        <v>8</v>
      </c>
      <c r="D8" s="127">
        <v>0.25</v>
      </c>
    </row>
    <row r="9" spans="2:4" ht="18.75" x14ac:dyDescent="0.25">
      <c r="B9" s="108">
        <f t="shared" si="0"/>
        <v>4</v>
      </c>
      <c r="C9" s="182" t="s">
        <v>9</v>
      </c>
      <c r="D9" s="118">
        <v>0.25</v>
      </c>
    </row>
    <row r="10" spans="2:4" ht="19.5" thickBot="1" x14ac:dyDescent="0.3">
      <c r="B10" s="108">
        <f t="shared" si="0"/>
        <v>5</v>
      </c>
      <c r="C10" s="184" t="s">
        <v>10</v>
      </c>
      <c r="D10" s="119">
        <v>0.25</v>
      </c>
    </row>
    <row r="11" spans="2:4" ht="18.75" x14ac:dyDescent="0.25">
      <c r="B11" s="108">
        <f t="shared" si="0"/>
        <v>6</v>
      </c>
      <c r="C11" s="181" t="s">
        <v>11</v>
      </c>
      <c r="D11" s="125" t="s">
        <v>6</v>
      </c>
    </row>
    <row r="12" spans="2:4" ht="37.5" x14ac:dyDescent="0.25">
      <c r="B12" s="108">
        <f t="shared" si="0"/>
        <v>7</v>
      </c>
      <c r="C12" s="185" t="s">
        <v>12</v>
      </c>
      <c r="D12" s="124">
        <v>0.5</v>
      </c>
    </row>
    <row r="13" spans="2:4" ht="38.25" thickBot="1" x14ac:dyDescent="0.3">
      <c r="B13" s="108">
        <f t="shared" si="0"/>
        <v>8</v>
      </c>
      <c r="C13" s="186" t="s">
        <v>13</v>
      </c>
      <c r="D13" s="120">
        <v>0.75</v>
      </c>
    </row>
    <row r="14" spans="2:4" ht="18.75" x14ac:dyDescent="0.25">
      <c r="B14" s="108">
        <f t="shared" si="0"/>
        <v>9</v>
      </c>
      <c r="C14" s="181" t="s">
        <v>14</v>
      </c>
      <c r="D14" s="125" t="s">
        <v>6</v>
      </c>
    </row>
    <row r="15" spans="2:4" ht="18.75" x14ac:dyDescent="0.25">
      <c r="B15" s="108">
        <f t="shared" si="0"/>
        <v>10</v>
      </c>
      <c r="C15" s="185" t="s">
        <v>15</v>
      </c>
      <c r="D15" s="121">
        <v>4</v>
      </c>
    </row>
    <row r="16" spans="2:4" ht="18.75" x14ac:dyDescent="0.25">
      <c r="B16" s="108">
        <f t="shared" si="0"/>
        <v>11</v>
      </c>
      <c r="C16" s="187" t="s">
        <v>16</v>
      </c>
      <c r="D16" s="122"/>
    </row>
    <row r="17" spans="2:4" ht="19.5" thickBot="1" x14ac:dyDescent="0.3">
      <c r="B17" s="108">
        <f t="shared" si="0"/>
        <v>12</v>
      </c>
      <c r="C17" s="184" t="s">
        <v>17</v>
      </c>
      <c r="D17" s="123">
        <v>3</v>
      </c>
    </row>
    <row r="18" spans="2:4" ht="18.75" x14ac:dyDescent="0.25">
      <c r="B18" s="108">
        <f t="shared" si="0"/>
        <v>13</v>
      </c>
      <c r="C18" s="181" t="s">
        <v>18</v>
      </c>
      <c r="D18" s="125" t="s">
        <v>6</v>
      </c>
    </row>
    <row r="19" spans="2:4" ht="38.25" thickBot="1" x14ac:dyDescent="0.3">
      <c r="B19" s="108">
        <f t="shared" si="0"/>
        <v>14</v>
      </c>
      <c r="C19" s="184" t="s">
        <v>19</v>
      </c>
      <c r="D19" s="123">
        <v>2</v>
      </c>
    </row>
    <row r="20" spans="2:4" x14ac:dyDescent="0.25">
      <c r="B20" s="276"/>
      <c r="C20" s="477"/>
      <c r="D20" s="477"/>
    </row>
  </sheetData>
  <mergeCells count="2">
    <mergeCell ref="C3:D3"/>
    <mergeCell ref="C4:D4"/>
  </mergeCells>
  <pageMargins left="0.7" right="0.7" top="0.75" bottom="0.75" header="0.3" footer="0.3"/>
  <pageSetup orientation="landscape" r:id="rId1"/>
  <headerFooter>
    <oddFooter>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3:H46"/>
  <sheetViews>
    <sheetView zoomScale="110" zoomScaleNormal="110" workbookViewId="0">
      <selection activeCell="C7" sqref="C7"/>
    </sheetView>
  </sheetViews>
  <sheetFormatPr defaultRowHeight="15" x14ac:dyDescent="0.25"/>
  <cols>
    <col min="2" max="2" width="3" style="108" customWidth="1"/>
    <col min="3" max="3" width="98.140625" customWidth="1"/>
    <col min="4" max="4" width="21.7109375" hidden="1" customWidth="1"/>
  </cols>
  <sheetData>
    <row r="3" spans="2:8" ht="19.5" customHeight="1" x14ac:dyDescent="0.3">
      <c r="C3" s="484" t="s">
        <v>20</v>
      </c>
      <c r="D3" s="484"/>
      <c r="E3" s="276"/>
      <c r="F3" s="276"/>
      <c r="G3" s="276"/>
      <c r="H3" s="276"/>
    </row>
    <row r="4" spans="2:8" ht="21.75" customHeight="1" x14ac:dyDescent="0.3">
      <c r="C4" s="484" t="s">
        <v>4</v>
      </c>
      <c r="D4" s="484"/>
      <c r="E4" s="276"/>
      <c r="F4" s="276"/>
      <c r="G4" s="276"/>
      <c r="H4" s="276"/>
    </row>
    <row r="5" spans="2:8" ht="15" customHeight="1" x14ac:dyDescent="0.3">
      <c r="C5" s="109"/>
      <c r="D5" s="109"/>
      <c r="E5" s="276"/>
      <c r="F5" s="276"/>
      <c r="G5" s="276"/>
      <c r="H5" s="276"/>
    </row>
    <row r="6" spans="2:8" ht="17.25" customHeight="1" thickBot="1" x14ac:dyDescent="0.35">
      <c r="C6" s="109"/>
      <c r="D6" s="109"/>
      <c r="E6" s="276"/>
      <c r="F6" s="276"/>
      <c r="G6" s="276"/>
      <c r="H6" s="276"/>
    </row>
    <row r="7" spans="2:8" ht="18.75" x14ac:dyDescent="0.25">
      <c r="B7" s="110">
        <v>1</v>
      </c>
      <c r="C7" s="188" t="s">
        <v>21</v>
      </c>
      <c r="D7" s="128" t="s">
        <v>6</v>
      </c>
      <c r="E7" s="276"/>
      <c r="F7" s="276"/>
      <c r="G7" s="276"/>
      <c r="H7" s="111"/>
    </row>
    <row r="8" spans="2:8" ht="37.5" x14ac:dyDescent="0.25">
      <c r="B8" s="110">
        <f>B7+1</f>
        <v>2</v>
      </c>
      <c r="C8" s="189" t="s">
        <v>22</v>
      </c>
      <c r="D8" s="112">
        <v>1.5</v>
      </c>
      <c r="E8" s="276"/>
      <c r="F8" s="276"/>
      <c r="G8" s="276"/>
      <c r="H8" s="276"/>
    </row>
    <row r="9" spans="2:8" ht="18.75" x14ac:dyDescent="0.25">
      <c r="B9" s="110">
        <f t="shared" ref="B9:B14" si="0">B8+1</f>
        <v>3</v>
      </c>
      <c r="C9" s="191" t="s">
        <v>16</v>
      </c>
      <c r="D9" s="113"/>
      <c r="E9" s="276"/>
      <c r="F9" s="276"/>
      <c r="G9" s="276"/>
      <c r="H9" s="276"/>
    </row>
    <row r="10" spans="2:8" ht="38.25" thickBot="1" x14ac:dyDescent="0.3">
      <c r="B10" s="110">
        <f t="shared" si="0"/>
        <v>4</v>
      </c>
      <c r="C10" s="190" t="s">
        <v>23</v>
      </c>
      <c r="D10" s="126">
        <v>1</v>
      </c>
      <c r="E10" s="276"/>
      <c r="F10" s="276"/>
      <c r="G10" s="276"/>
      <c r="H10" s="276"/>
    </row>
    <row r="11" spans="2:8" ht="18.75" x14ac:dyDescent="0.25">
      <c r="B11" s="110">
        <f t="shared" si="0"/>
        <v>5</v>
      </c>
      <c r="C11" s="188" t="s">
        <v>24</v>
      </c>
      <c r="D11" s="129"/>
      <c r="E11" s="276"/>
      <c r="F11" s="276"/>
      <c r="G11" s="276"/>
      <c r="H11" s="276"/>
    </row>
    <row r="12" spans="2:8" ht="75" x14ac:dyDescent="0.25">
      <c r="B12" s="110">
        <f t="shared" si="0"/>
        <v>6</v>
      </c>
      <c r="C12" s="192" t="s">
        <v>25</v>
      </c>
      <c r="D12" s="114">
        <v>4</v>
      </c>
      <c r="E12" s="276"/>
      <c r="F12" s="276"/>
      <c r="G12" s="276"/>
      <c r="H12" s="276"/>
    </row>
    <row r="13" spans="2:8" ht="18.75" x14ac:dyDescent="0.25">
      <c r="B13" s="110">
        <f t="shared" si="0"/>
        <v>7</v>
      </c>
      <c r="C13" s="194" t="s">
        <v>16</v>
      </c>
      <c r="D13" s="114"/>
      <c r="E13" s="276"/>
      <c r="F13" s="276"/>
      <c r="G13" s="276"/>
      <c r="H13" s="276"/>
    </row>
    <row r="14" spans="2:8" ht="75.75" thickBot="1" x14ac:dyDescent="0.3">
      <c r="B14" s="110">
        <f t="shared" si="0"/>
        <v>8</v>
      </c>
      <c r="C14" s="193" t="s">
        <v>26</v>
      </c>
      <c r="D14" s="115">
        <v>3</v>
      </c>
      <c r="E14" s="276"/>
      <c r="F14" s="276"/>
      <c r="G14" s="276"/>
      <c r="H14" s="276"/>
    </row>
    <row r="16" spans="2:8" x14ac:dyDescent="0.25">
      <c r="C16" s="16" t="s">
        <v>27</v>
      </c>
      <c r="D16" s="276"/>
      <c r="E16" s="276"/>
      <c r="F16" s="276"/>
      <c r="G16" s="276"/>
      <c r="H16" s="276"/>
    </row>
    <row r="17" spans="3:4" ht="44.25" customHeight="1" x14ac:dyDescent="0.25">
      <c r="C17" s="485" t="s">
        <v>28</v>
      </c>
      <c r="D17" s="486"/>
    </row>
    <row r="41" spans="4:5" x14ac:dyDescent="0.25">
      <c r="D41" s="116">
        <v>46886</v>
      </c>
      <c r="E41" s="276"/>
    </row>
    <row r="42" spans="4:5" x14ac:dyDescent="0.25">
      <c r="D42" s="276">
        <v>2112</v>
      </c>
      <c r="E42" s="276" t="s">
        <v>29</v>
      </c>
    </row>
    <row r="43" spans="4:5" x14ac:dyDescent="0.25">
      <c r="D43" s="276">
        <v>25810</v>
      </c>
      <c r="E43" s="276"/>
    </row>
    <row r="44" spans="4:5" x14ac:dyDescent="0.25">
      <c r="D44" s="276">
        <v>8581</v>
      </c>
      <c r="E44" s="276"/>
    </row>
    <row r="45" spans="4:5" x14ac:dyDescent="0.25">
      <c r="D45" s="276">
        <f>SUM(D42:D44)</f>
        <v>36503</v>
      </c>
      <c r="E45" s="276"/>
    </row>
    <row r="46" spans="4:5" x14ac:dyDescent="0.25">
      <c r="D46" s="117">
        <f>D45/D41</f>
        <v>0.7785479674103144</v>
      </c>
      <c r="E46" s="276"/>
    </row>
  </sheetData>
  <mergeCells count="3">
    <mergeCell ref="C3:D3"/>
    <mergeCell ref="C4:D4"/>
    <mergeCell ref="C17:D17"/>
  </mergeCells>
  <pageMargins left="0.7" right="0.7" top="0.75" bottom="0.75" header="0.3" footer="0.3"/>
  <pageSetup orientation="landscape" r:id="rId1"/>
  <headerFooter>
    <oddFooter>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C68"/>
  <sheetViews>
    <sheetView workbookViewId="0">
      <selection activeCell="K6" sqref="K6"/>
    </sheetView>
  </sheetViews>
  <sheetFormatPr defaultRowHeight="15" x14ac:dyDescent="0.25"/>
  <cols>
    <col min="1" max="1" width="8.28515625" style="276" bestFit="1" customWidth="1"/>
    <col min="2" max="2" width="40.28515625" style="276" customWidth="1"/>
    <col min="3" max="3" width="11.42578125" style="78" customWidth="1"/>
    <col min="4" max="4" width="12.5703125" style="276" customWidth="1"/>
    <col min="5" max="5" width="11.42578125" style="78" customWidth="1"/>
    <col min="6" max="6" width="12.42578125" style="276" customWidth="1"/>
    <col min="7" max="7" width="3.7109375" style="276" customWidth="1"/>
    <col min="8" max="8" width="11.42578125" style="276" customWidth="1"/>
    <col min="9" max="9" width="12.42578125" style="276" customWidth="1"/>
    <col min="10" max="10" width="11.42578125" style="276" customWidth="1"/>
    <col min="11" max="11" width="12.42578125" style="276" customWidth="1"/>
    <col min="12" max="12" width="3.7109375" style="276" customWidth="1"/>
    <col min="13" max="13" width="11.42578125" style="276" customWidth="1"/>
    <col min="14" max="14" width="12.42578125" style="276" customWidth="1"/>
    <col min="15" max="15" width="11.42578125" style="276" customWidth="1"/>
    <col min="16" max="16" width="12.42578125" style="276" customWidth="1"/>
    <col min="17" max="17" width="3.7109375" style="276" customWidth="1"/>
    <col min="18" max="18" width="11.42578125" style="276" customWidth="1"/>
    <col min="19" max="19" width="12.42578125" style="276" customWidth="1"/>
    <col min="20" max="20" width="11.42578125" style="276" customWidth="1"/>
    <col min="21" max="22" width="12.42578125" style="276" customWidth="1"/>
    <col min="23" max="23" width="11.42578125" style="78" customWidth="1"/>
    <col min="24" max="24" width="3.7109375" style="276" customWidth="1"/>
    <col min="25" max="26" width="11.42578125" style="276" customWidth="1"/>
    <col min="27" max="27" width="9.140625" style="276"/>
    <col min="28" max="28" width="10.85546875" style="276" bestFit="1" customWidth="1"/>
    <col min="29" max="29" width="11.5703125" style="276" bestFit="1" customWidth="1"/>
    <col min="30" max="16384" width="9.140625" style="276"/>
  </cols>
  <sheetData>
    <row r="1" spans="1:29" ht="15.75" thickBot="1" x14ac:dyDescent="0.3">
      <c r="C1" s="417"/>
      <c r="D1" s="418"/>
      <c r="E1" s="417"/>
      <c r="F1" s="418"/>
      <c r="M1" s="487" t="s">
        <v>30</v>
      </c>
      <c r="N1" s="488"/>
      <c r="O1" s="488"/>
      <c r="P1" s="489"/>
      <c r="R1" s="487" t="s">
        <v>31</v>
      </c>
      <c r="S1" s="488"/>
      <c r="T1" s="488"/>
      <c r="U1" s="488"/>
      <c r="V1" s="488"/>
      <c r="W1" s="489"/>
    </row>
    <row r="2" spans="1:29" ht="15.75" thickBot="1" x14ac:dyDescent="0.3">
      <c r="C2" s="490" t="s">
        <v>32</v>
      </c>
      <c r="D2" s="491"/>
      <c r="E2" s="491"/>
      <c r="F2" s="492"/>
      <c r="G2" s="419"/>
      <c r="H2" s="493" t="s">
        <v>33</v>
      </c>
      <c r="I2" s="494"/>
      <c r="J2" s="494"/>
      <c r="K2" s="495"/>
      <c r="M2" s="496" t="s">
        <v>34</v>
      </c>
      <c r="N2" s="497"/>
      <c r="O2" s="497"/>
      <c r="P2" s="498"/>
      <c r="R2" s="496" t="s">
        <v>34</v>
      </c>
      <c r="S2" s="497"/>
      <c r="T2" s="497"/>
      <c r="U2" s="497"/>
      <c r="V2" s="499" t="s">
        <v>35</v>
      </c>
      <c r="W2" s="500"/>
    </row>
    <row r="3" spans="1:29" ht="15.75" customHeight="1" thickBot="1" x14ac:dyDescent="0.3">
      <c r="A3" s="420"/>
      <c r="B3" s="421"/>
      <c r="C3" s="501" t="s">
        <v>36</v>
      </c>
      <c r="D3" s="502"/>
      <c r="E3" s="502" t="s">
        <v>37</v>
      </c>
      <c r="F3" s="505"/>
      <c r="G3" s="419"/>
      <c r="H3" s="501" t="s">
        <v>36</v>
      </c>
      <c r="I3" s="502"/>
      <c r="J3" s="502" t="s">
        <v>37</v>
      </c>
      <c r="K3" s="505"/>
      <c r="M3" s="501" t="s">
        <v>36</v>
      </c>
      <c r="N3" s="502"/>
      <c r="O3" s="502" t="s">
        <v>37</v>
      </c>
      <c r="P3" s="505"/>
      <c r="R3" s="501" t="s">
        <v>36</v>
      </c>
      <c r="S3" s="502"/>
      <c r="T3" s="502" t="s">
        <v>37</v>
      </c>
      <c r="U3" s="502"/>
      <c r="V3" s="503" t="s">
        <v>38</v>
      </c>
      <c r="W3" s="504"/>
    </row>
    <row r="4" spans="1:29" ht="45.75" customHeight="1" x14ac:dyDescent="0.25">
      <c r="A4" s="422" t="s">
        <v>39</v>
      </c>
      <c r="B4" s="421" t="s">
        <v>40</v>
      </c>
      <c r="C4" s="423" t="s">
        <v>41</v>
      </c>
      <c r="D4" s="424" t="s">
        <v>42</v>
      </c>
      <c r="E4" s="425" t="s">
        <v>41</v>
      </c>
      <c r="F4" s="426" t="s">
        <v>42</v>
      </c>
      <c r="H4" s="423" t="s">
        <v>41</v>
      </c>
      <c r="I4" s="424" t="s">
        <v>42</v>
      </c>
      <c r="J4" s="425" t="s">
        <v>41</v>
      </c>
      <c r="K4" s="426" t="s">
        <v>42</v>
      </c>
      <c r="M4" s="423" t="s">
        <v>41</v>
      </c>
      <c r="N4" s="424" t="s">
        <v>42</v>
      </c>
      <c r="O4" s="425" t="s">
        <v>41</v>
      </c>
      <c r="P4" s="426" t="s">
        <v>42</v>
      </c>
      <c r="R4" s="423" t="s">
        <v>41</v>
      </c>
      <c r="S4" s="451" t="s">
        <v>42</v>
      </c>
      <c r="T4" s="425" t="s">
        <v>41</v>
      </c>
      <c r="U4" s="452" t="s">
        <v>42</v>
      </c>
      <c r="V4" s="427" t="s">
        <v>43</v>
      </c>
      <c r="W4" s="428" t="s">
        <v>44</v>
      </c>
      <c r="Y4" s="429" t="s">
        <v>45</v>
      </c>
      <c r="Z4" s="430" t="s">
        <v>46</v>
      </c>
      <c r="AB4" s="429" t="s">
        <v>47</v>
      </c>
      <c r="AC4" s="430" t="s">
        <v>48</v>
      </c>
    </row>
    <row r="5" spans="1:29" x14ac:dyDescent="0.25">
      <c r="A5" s="5">
        <v>1</v>
      </c>
      <c r="B5" s="431" t="s">
        <v>49</v>
      </c>
      <c r="C5" s="432">
        <f>'2+2 Weighted Points PCT'!O12</f>
        <v>3.440774895115966E-2</v>
      </c>
      <c r="D5" s="433">
        <f>'2+2 Weighted Points PCT'!R12</f>
        <v>688155</v>
      </c>
      <c r="E5" s="434">
        <f>'2+2 Weighted Points'!O12</f>
        <v>3.3414648038921066E-2</v>
      </c>
      <c r="F5" s="435">
        <f>'2+2 Weighted Points'!R12</f>
        <v>668293</v>
      </c>
      <c r="H5" s="432">
        <f>'Work FL Points Weighted PCT'!J12</f>
        <v>3.0054004688439127E-2</v>
      </c>
      <c r="I5" s="433">
        <f>'Work FL Points Weighted PCT'!M12</f>
        <v>300540</v>
      </c>
      <c r="J5" s="434">
        <f>'Work Florida Points Weighted'!J12</f>
        <v>3.2983581869669834E-2</v>
      </c>
      <c r="K5" s="435">
        <f>'Work Florida Points Weighted'!L12</f>
        <v>329836</v>
      </c>
      <c r="M5" s="432">
        <f>N5/N$33</f>
        <v>3.29565E-2</v>
      </c>
      <c r="N5" s="433">
        <f>D5+I5</f>
        <v>988695</v>
      </c>
      <c r="O5" s="434">
        <f>P5/P$33</f>
        <v>3.3270966666666665E-2</v>
      </c>
      <c r="P5" s="435">
        <f>F5+K5</f>
        <v>998129</v>
      </c>
      <c r="R5" s="432">
        <f>S5/S$33</f>
        <v>3.3563614999999998E-2</v>
      </c>
      <c r="S5" s="468">
        <f>(D5*0.15)+(F5*0.85)</f>
        <v>671272.29999999993</v>
      </c>
      <c r="T5" s="434">
        <f>U5/U$33</f>
        <v>3.2544159999999996E-2</v>
      </c>
      <c r="U5" s="470">
        <f>(I5*0.15)+(K5*0.85)</f>
        <v>325441.59999999998</v>
      </c>
      <c r="V5" s="436">
        <f>U5+S5</f>
        <v>996713.89999999991</v>
      </c>
      <c r="W5" s="437">
        <f>V5/V$33</f>
        <v>3.3223796666666652E-2</v>
      </c>
      <c r="Y5" s="438">
        <v>3.3704399342621226E-2</v>
      </c>
      <c r="Z5" s="437">
        <v>3.1527233333333335E-2</v>
      </c>
      <c r="AB5" s="438">
        <v>3.3529609348758364E-2</v>
      </c>
      <c r="AC5" s="437">
        <v>3.6491766666666668E-2</v>
      </c>
    </row>
    <row r="6" spans="1:29" x14ac:dyDescent="0.25">
      <c r="A6" s="5">
        <v>2</v>
      </c>
      <c r="B6" s="431" t="s">
        <v>50</v>
      </c>
      <c r="C6" s="432">
        <f>'2+2 Weighted Points PCT'!O13</f>
        <v>3.2822355520830612E-2</v>
      </c>
      <c r="D6" s="433">
        <f>'2+2 Weighted Points PCT'!R13</f>
        <v>656447</v>
      </c>
      <c r="E6" s="434">
        <f>'2+2 Weighted Points'!O13</f>
        <v>8.2407740217192757E-2</v>
      </c>
      <c r="F6" s="435">
        <f>'2+2 Weighted Points'!R13</f>
        <v>1648155</v>
      </c>
      <c r="H6" s="432">
        <f>'Work FL Points Weighted PCT'!J13</f>
        <v>3.4038490557516989E-2</v>
      </c>
      <c r="I6" s="433">
        <f>'Work FL Points Weighted PCT'!M13</f>
        <v>340385</v>
      </c>
      <c r="J6" s="434">
        <f>'Work Florida Points Weighted'!J13</f>
        <v>0.10295460869849896</v>
      </c>
      <c r="K6" s="435">
        <f>'Work Florida Points Weighted'!L13-1</f>
        <v>1029545</v>
      </c>
      <c r="M6" s="432">
        <f t="shared" ref="M6:M32" si="0">N6/N$33</f>
        <v>3.3227733333333336E-2</v>
      </c>
      <c r="N6" s="433">
        <f t="shared" ref="N6:N33" si="1">D6+I6</f>
        <v>996832</v>
      </c>
      <c r="O6" s="434">
        <f t="shared" ref="O6:O32" si="2">P6/P$33</f>
        <v>8.9256666666666665E-2</v>
      </c>
      <c r="P6" s="435">
        <f t="shared" ref="P6:P33" si="3">F6+K6</f>
        <v>2677700</v>
      </c>
      <c r="R6" s="432">
        <f t="shared" ref="R6:R32" si="4">S6/S$33</f>
        <v>7.4969939999999999E-2</v>
      </c>
      <c r="S6" s="468">
        <f t="shared" ref="S6:S32" si="5">(D6*0.15)+(F6*0.85)</f>
        <v>1499398.8</v>
      </c>
      <c r="T6" s="434">
        <f t="shared" ref="T6:T32" si="6">U6/U$33</f>
        <v>9.2617099999999994E-2</v>
      </c>
      <c r="U6" s="470">
        <f t="shared" ref="U6:U32" si="7">(I6*0.15)+(K6*0.85)</f>
        <v>926171</v>
      </c>
      <c r="V6" s="436">
        <f t="shared" ref="V6:V32" si="8">U6+S6</f>
        <v>2425569.7999999998</v>
      </c>
      <c r="W6" s="437">
        <f t="shared" ref="W6:W32" si="9">V6/V$33</f>
        <v>8.0852326666666641E-2</v>
      </c>
      <c r="Y6" s="438">
        <v>8.8462964998076835E-2</v>
      </c>
      <c r="Z6" s="437">
        <v>8.2016366666666674E-2</v>
      </c>
      <c r="AB6" s="438">
        <v>8.9445308045025262E-2</v>
      </c>
      <c r="AC6" s="437">
        <v>7.421493333333333E-2</v>
      </c>
    </row>
    <row r="7" spans="1:29" x14ac:dyDescent="0.25">
      <c r="A7" s="5">
        <v>3</v>
      </c>
      <c r="B7" s="431" t="s">
        <v>51</v>
      </c>
      <c r="C7" s="432">
        <f>'2+2 Weighted Points PCT'!O14</f>
        <v>3.6109693122602232E-2</v>
      </c>
      <c r="D7" s="433">
        <f>'2+2 Weighted Points PCT'!R14</f>
        <v>722194</v>
      </c>
      <c r="E7" s="434">
        <f>'2+2 Weighted Points'!O14</f>
        <v>1.6280618227457265E-2</v>
      </c>
      <c r="F7" s="435">
        <f>'2+2 Weighted Points'!R14</f>
        <v>325612</v>
      </c>
      <c r="H7" s="432">
        <f>'Work FL Points Weighted PCT'!J14</f>
        <v>3.7969715762110924E-2</v>
      </c>
      <c r="I7" s="433">
        <f>'Work FL Points Weighted PCT'!M14</f>
        <v>379697</v>
      </c>
      <c r="J7" s="434">
        <f>'Work Florida Points Weighted'!J14</f>
        <v>2.4956212862778479E-2</v>
      </c>
      <c r="K7" s="435">
        <f>'Work Florida Points Weighted'!L14</f>
        <v>249562</v>
      </c>
      <c r="M7" s="432">
        <f t="shared" si="0"/>
        <v>3.6729699999999997E-2</v>
      </c>
      <c r="N7" s="433">
        <f t="shared" si="1"/>
        <v>1101891</v>
      </c>
      <c r="O7" s="434">
        <f t="shared" si="2"/>
        <v>1.9172466666666665E-2</v>
      </c>
      <c r="P7" s="435">
        <f t="shared" si="3"/>
        <v>575174</v>
      </c>
      <c r="R7" s="432">
        <f t="shared" si="4"/>
        <v>1.9254964999999999E-2</v>
      </c>
      <c r="S7" s="468">
        <f t="shared" si="5"/>
        <v>385099.3</v>
      </c>
      <c r="T7" s="434">
        <f t="shared" si="6"/>
        <v>2.6908225000000001E-2</v>
      </c>
      <c r="U7" s="470">
        <f t="shared" si="7"/>
        <v>269082.25</v>
      </c>
      <c r="V7" s="436">
        <f t="shared" si="8"/>
        <v>654181.55000000005</v>
      </c>
      <c r="W7" s="437">
        <f t="shared" si="9"/>
        <v>2.1806051666666663E-2</v>
      </c>
      <c r="Y7" s="438">
        <v>1.6062321106554308E-2</v>
      </c>
      <c r="Z7" s="437">
        <v>2.2197066666666668E-2</v>
      </c>
      <c r="AB7" s="438">
        <v>1.5934133747861613E-2</v>
      </c>
      <c r="AC7" s="437">
        <v>1.7859699999999999E-2</v>
      </c>
    </row>
    <row r="8" spans="1:29" x14ac:dyDescent="0.25">
      <c r="A8" s="5">
        <v>4</v>
      </c>
      <c r="B8" s="431" t="s">
        <v>52</v>
      </c>
      <c r="C8" s="432">
        <f>'2+2 Weighted Points PCT'!O15</f>
        <v>4.2188344170812533E-2</v>
      </c>
      <c r="D8" s="433">
        <f>'2+2 Weighted Points PCT'!R15</f>
        <v>843767</v>
      </c>
      <c r="E8" s="434">
        <f>'2+2 Weighted Points'!O15</f>
        <v>5.8010382355887366E-3</v>
      </c>
      <c r="F8" s="435">
        <f>'2+2 Weighted Points'!R15</f>
        <v>116021</v>
      </c>
      <c r="H8" s="432">
        <f>'Work FL Points Weighted PCT'!J15</f>
        <v>4.0001103223559209E-2</v>
      </c>
      <c r="I8" s="433">
        <f>'Work FL Points Weighted PCT'!M15</f>
        <v>400011</v>
      </c>
      <c r="J8" s="434">
        <f>'Work Florida Points Weighted'!J15</f>
        <v>7.0223109787039004E-3</v>
      </c>
      <c r="K8" s="435">
        <f>'Work Florida Points Weighted'!L15</f>
        <v>70223</v>
      </c>
      <c r="M8" s="432">
        <f t="shared" si="0"/>
        <v>4.1459266666666668E-2</v>
      </c>
      <c r="N8" s="433">
        <f t="shared" si="1"/>
        <v>1243778</v>
      </c>
      <c r="O8" s="434">
        <f t="shared" si="2"/>
        <v>6.2081333333333334E-3</v>
      </c>
      <c r="P8" s="435">
        <f t="shared" si="3"/>
        <v>186244</v>
      </c>
      <c r="R8" s="432">
        <f t="shared" si="4"/>
        <v>1.1259144999999998E-2</v>
      </c>
      <c r="S8" s="468">
        <f t="shared" si="5"/>
        <v>225182.89999999997</v>
      </c>
      <c r="T8" s="434">
        <f t="shared" si="6"/>
        <v>1.1969119999999998E-2</v>
      </c>
      <c r="U8" s="470">
        <f t="shared" si="7"/>
        <v>119691.19999999998</v>
      </c>
      <c r="V8" s="436">
        <f t="shared" si="8"/>
        <v>344874.1</v>
      </c>
      <c r="W8" s="437">
        <f t="shared" si="9"/>
        <v>1.149580333333333E-2</v>
      </c>
      <c r="Y8" s="438">
        <v>4.6037744331606633E-3</v>
      </c>
      <c r="Z8" s="437">
        <v>1.33315E-2</v>
      </c>
      <c r="AB8" s="438">
        <v>4.4947155455916012E-3</v>
      </c>
      <c r="AC8" s="437">
        <v>1.6400183333333332E-2</v>
      </c>
    </row>
    <row r="9" spans="1:29" x14ac:dyDescent="0.25">
      <c r="A9" s="5">
        <v>5</v>
      </c>
      <c r="B9" s="431" t="s">
        <v>53</v>
      </c>
      <c r="C9" s="432">
        <f>'2+2 Weighted Points PCT'!O16</f>
        <v>3.4923305100890624E-2</v>
      </c>
      <c r="D9" s="433">
        <f>'2+2 Weighted Points PCT'!R16</f>
        <v>698466</v>
      </c>
      <c r="E9" s="434">
        <f>'2+2 Weighted Points'!O16</f>
        <v>2.9019922102868995E-2</v>
      </c>
      <c r="F9" s="435">
        <f>'2+2 Weighted Points'!R16</f>
        <v>580398</v>
      </c>
      <c r="H9" s="432">
        <f>'Work FL Points Weighted PCT'!J16</f>
        <v>3.5371047362251058E-2</v>
      </c>
      <c r="I9" s="433">
        <f>'Work FL Points Weighted PCT'!M16</f>
        <v>353710</v>
      </c>
      <c r="J9" s="434">
        <f>'Work Florida Points Weighted'!J16</f>
        <v>4.3557970895876645E-2</v>
      </c>
      <c r="K9" s="435">
        <f>'Work Florida Points Weighted'!L16</f>
        <v>435580</v>
      </c>
      <c r="M9" s="432">
        <f t="shared" si="0"/>
        <v>3.5072533333333336E-2</v>
      </c>
      <c r="N9" s="433">
        <f t="shared" si="1"/>
        <v>1052176</v>
      </c>
      <c r="O9" s="434">
        <f t="shared" si="2"/>
        <v>3.3865933333333334E-2</v>
      </c>
      <c r="P9" s="435">
        <f t="shared" si="3"/>
        <v>1015978</v>
      </c>
      <c r="R9" s="432">
        <f t="shared" si="4"/>
        <v>2.9905409999999997E-2</v>
      </c>
      <c r="S9" s="468">
        <f t="shared" si="5"/>
        <v>598108.19999999995</v>
      </c>
      <c r="T9" s="434">
        <f t="shared" si="6"/>
        <v>4.2329949999999998E-2</v>
      </c>
      <c r="U9" s="470">
        <f t="shared" si="7"/>
        <v>423299.5</v>
      </c>
      <c r="V9" s="436">
        <f t="shared" si="8"/>
        <v>1021407.7</v>
      </c>
      <c r="W9" s="437">
        <f t="shared" si="9"/>
        <v>3.4046923333333326E-2</v>
      </c>
      <c r="Y9" s="438">
        <v>3.4710011539095559E-2</v>
      </c>
      <c r="Z9" s="437">
        <v>3.2724666666666666E-2</v>
      </c>
      <c r="AB9" s="438">
        <v>3.563776685908903E-2</v>
      </c>
      <c r="AC9" s="437">
        <v>4.13595E-2</v>
      </c>
    </row>
    <row r="10" spans="1:29" x14ac:dyDescent="0.25">
      <c r="A10" s="5">
        <v>6</v>
      </c>
      <c r="B10" s="431" t="s">
        <v>54</v>
      </c>
      <c r="C10" s="432">
        <f>'2+2 Weighted Points PCT'!O17</f>
        <v>3.5071155250951176E-2</v>
      </c>
      <c r="D10" s="433">
        <f>'2+2 Weighted Points PCT'!R17</f>
        <v>701423</v>
      </c>
      <c r="E10" s="434">
        <f>'2+2 Weighted Points'!O17</f>
        <v>3.4159050778480277E-2</v>
      </c>
      <c r="F10" s="435">
        <f>'2+2 Weighted Points'!R17</f>
        <v>683181</v>
      </c>
      <c r="H10" s="432">
        <f>'Work FL Points Weighted PCT'!J17</f>
        <v>4.1128061991563131E-2</v>
      </c>
      <c r="I10" s="433">
        <f>'Work FL Points Weighted PCT'!M17-1</f>
        <v>411280</v>
      </c>
      <c r="J10" s="434">
        <f>'Work Florida Points Weighted'!J17</f>
        <v>2.1643122554877152E-2</v>
      </c>
      <c r="K10" s="435">
        <f>'Work Florida Points Weighted'!L17</f>
        <v>216431</v>
      </c>
      <c r="M10" s="432">
        <f t="shared" si="0"/>
        <v>3.7090100000000001E-2</v>
      </c>
      <c r="N10" s="433">
        <f t="shared" si="1"/>
        <v>1112703</v>
      </c>
      <c r="O10" s="434">
        <f t="shared" si="2"/>
        <v>2.9987066666666666E-2</v>
      </c>
      <c r="P10" s="435">
        <f t="shared" si="3"/>
        <v>899612</v>
      </c>
      <c r="R10" s="432">
        <f t="shared" si="4"/>
        <v>3.4295864999999995E-2</v>
      </c>
      <c r="S10" s="468">
        <f t="shared" si="5"/>
        <v>685917.29999999993</v>
      </c>
      <c r="T10" s="434">
        <f t="shared" si="6"/>
        <v>2.4565835000000001E-2</v>
      </c>
      <c r="U10" s="470">
        <f t="shared" si="7"/>
        <v>245658.35</v>
      </c>
      <c r="V10" s="436">
        <f t="shared" si="8"/>
        <v>931575.64999999991</v>
      </c>
      <c r="W10" s="437">
        <f t="shared" si="9"/>
        <v>3.1052521666666656E-2</v>
      </c>
      <c r="Y10" s="438">
        <v>3.4702830824870502E-2</v>
      </c>
      <c r="Z10" s="437">
        <v>2.9258900000000001E-2</v>
      </c>
      <c r="AB10" s="438">
        <v>3.469632939375239E-2</v>
      </c>
      <c r="AC10" s="437">
        <v>2.5993266666666667E-2</v>
      </c>
    </row>
    <row r="11" spans="1:29" x14ac:dyDescent="0.25">
      <c r="A11" s="5">
        <v>7</v>
      </c>
      <c r="B11" s="431" t="s">
        <v>55</v>
      </c>
      <c r="C11" s="432">
        <f>'2+2 Weighted Points PCT'!O18</f>
        <v>3.1900711146359478E-2</v>
      </c>
      <c r="D11" s="433">
        <f>'2+2 Weighted Points PCT'!R18</f>
        <v>638014</v>
      </c>
      <c r="E11" s="434">
        <f>'2+2 Weighted Points'!O18</f>
        <v>3.4347606617524298E-2</v>
      </c>
      <c r="F11" s="435">
        <f>'2+2 Weighted Points'!R18</f>
        <v>686952</v>
      </c>
      <c r="H11" s="432">
        <f>'Work FL Points Weighted PCT'!J18</f>
        <v>3.3105088533448207E-2</v>
      </c>
      <c r="I11" s="433">
        <f>'Work FL Points Weighted PCT'!M18</f>
        <v>331051</v>
      </c>
      <c r="J11" s="434">
        <f>'Work Florida Points Weighted'!J18</f>
        <v>7.1578464912998643E-2</v>
      </c>
      <c r="K11" s="435">
        <f>'Work Florida Points Weighted'!L18</f>
        <v>715785</v>
      </c>
      <c r="M11" s="432">
        <f t="shared" si="0"/>
        <v>3.2302166666666667E-2</v>
      </c>
      <c r="N11" s="433">
        <f t="shared" si="1"/>
        <v>969065</v>
      </c>
      <c r="O11" s="434">
        <f t="shared" si="2"/>
        <v>4.6757899999999998E-2</v>
      </c>
      <c r="P11" s="435">
        <f t="shared" si="3"/>
        <v>1402737</v>
      </c>
      <c r="R11" s="432">
        <f t="shared" si="4"/>
        <v>3.3980564999999997E-2</v>
      </c>
      <c r="S11" s="468">
        <f t="shared" si="5"/>
        <v>679611.29999999993</v>
      </c>
      <c r="T11" s="434">
        <f t="shared" si="6"/>
        <v>6.5807489999999996E-2</v>
      </c>
      <c r="U11" s="470">
        <f t="shared" si="7"/>
        <v>658074.9</v>
      </c>
      <c r="V11" s="436">
        <f t="shared" si="8"/>
        <v>1337686.2</v>
      </c>
      <c r="W11" s="437">
        <f t="shared" si="9"/>
        <v>4.458953999999999E-2</v>
      </c>
      <c r="Y11" s="438">
        <v>5.2787303498194216E-2</v>
      </c>
      <c r="Z11" s="437">
        <v>5.2534266666666669E-2</v>
      </c>
      <c r="AB11" s="438">
        <v>5.251646265730333E-2</v>
      </c>
      <c r="AC11" s="437">
        <v>6.3702099999999998E-2</v>
      </c>
    </row>
    <row r="12" spans="1:29" x14ac:dyDescent="0.25">
      <c r="A12" s="5">
        <v>8</v>
      </c>
      <c r="B12" s="431" t="s">
        <v>56</v>
      </c>
      <c r="C12" s="432">
        <f>'2+2 Weighted Points PCT'!O19</f>
        <v>3.8755534492252754E-2</v>
      </c>
      <c r="D12" s="433">
        <f>'2+2 Weighted Points PCT'!R19</f>
        <v>775111</v>
      </c>
      <c r="E12" s="434">
        <f>'2+2 Weighted Points'!O19</f>
        <v>1.6989666747195722E-3</v>
      </c>
      <c r="F12" s="435">
        <f>'2+2 Weighted Points'!R19+2</f>
        <v>33981</v>
      </c>
      <c r="H12" s="432">
        <f>'Work FL Points Weighted PCT'!J19</f>
        <v>3.3233889389355044E-2</v>
      </c>
      <c r="I12" s="433">
        <f>'Work FL Points Weighted PCT'!M19</f>
        <v>332339</v>
      </c>
      <c r="J12" s="434">
        <f>'Work Florida Points Weighted'!J19</f>
        <v>4.8321356664647822E-3</v>
      </c>
      <c r="K12" s="435">
        <f>'Work Florida Points Weighted'!L19</f>
        <v>48321</v>
      </c>
      <c r="M12" s="432">
        <f t="shared" si="0"/>
        <v>3.6915000000000003E-2</v>
      </c>
      <c r="N12" s="433">
        <f t="shared" si="1"/>
        <v>1107450</v>
      </c>
      <c r="O12" s="434">
        <f t="shared" si="2"/>
        <v>2.7434E-3</v>
      </c>
      <c r="P12" s="435">
        <f t="shared" si="3"/>
        <v>82302</v>
      </c>
      <c r="R12" s="432">
        <f t="shared" si="4"/>
        <v>7.2575249999999999E-3</v>
      </c>
      <c r="S12" s="468">
        <f t="shared" si="5"/>
        <v>145150.5</v>
      </c>
      <c r="T12" s="434">
        <f t="shared" si="6"/>
        <v>9.0923699999999989E-3</v>
      </c>
      <c r="U12" s="470">
        <f t="shared" si="7"/>
        <v>90923.7</v>
      </c>
      <c r="V12" s="436">
        <f t="shared" si="8"/>
        <v>236074.2</v>
      </c>
      <c r="W12" s="437">
        <f t="shared" si="9"/>
        <v>7.8691399999999984E-3</v>
      </c>
      <c r="Y12" s="438">
        <v>2.2107233664187347E-3</v>
      </c>
      <c r="Z12" s="437">
        <v>7.1687000000000001E-3</v>
      </c>
      <c r="AB12" s="438">
        <v>2.2318910769663402E-3</v>
      </c>
      <c r="AC12" s="437">
        <v>2.9809666666666666E-3</v>
      </c>
    </row>
    <row r="13" spans="1:29" x14ac:dyDescent="0.25">
      <c r="A13" s="5">
        <v>9</v>
      </c>
      <c r="B13" s="431" t="s">
        <v>57</v>
      </c>
      <c r="C13" s="432">
        <f>'2+2 Weighted Points PCT'!O20</f>
        <v>3.6608114831184209E-2</v>
      </c>
      <c r="D13" s="433">
        <f>'2+2 Weighted Points PCT'!R20</f>
        <v>732162</v>
      </c>
      <c r="E13" s="434">
        <f>'2+2 Weighted Points'!O20</f>
        <v>1.0116217177044112E-2</v>
      </c>
      <c r="F13" s="435">
        <f>'2+2 Weighted Points'!R20</f>
        <v>202324</v>
      </c>
      <c r="H13" s="432">
        <f>'Work FL Points Weighted PCT'!J20</f>
        <v>3.7603532192290644E-2</v>
      </c>
      <c r="I13" s="433">
        <f>'Work FL Points Weighted PCT'!M20</f>
        <v>376035</v>
      </c>
      <c r="J13" s="434">
        <f>'Work Florida Points Weighted'!J20</f>
        <v>1.4578252115696256E-2</v>
      </c>
      <c r="K13" s="435">
        <f>'Work Florida Points Weighted'!L20</f>
        <v>145783</v>
      </c>
      <c r="M13" s="432">
        <f t="shared" si="0"/>
        <v>3.6939899999999998E-2</v>
      </c>
      <c r="N13" s="433">
        <f t="shared" si="1"/>
        <v>1108197</v>
      </c>
      <c r="O13" s="434">
        <f t="shared" si="2"/>
        <v>1.1603566666666667E-2</v>
      </c>
      <c r="P13" s="435">
        <f t="shared" si="3"/>
        <v>348107</v>
      </c>
      <c r="R13" s="432">
        <f t="shared" si="4"/>
        <v>1.4089985000000001E-2</v>
      </c>
      <c r="S13" s="468">
        <f t="shared" si="5"/>
        <v>281799.7</v>
      </c>
      <c r="T13" s="434">
        <f t="shared" si="6"/>
        <v>1.8032079999999999E-2</v>
      </c>
      <c r="U13" s="470">
        <f t="shared" si="7"/>
        <v>180320.8</v>
      </c>
      <c r="V13" s="436">
        <f t="shared" si="8"/>
        <v>462120.5</v>
      </c>
      <c r="W13" s="437">
        <f t="shared" si="9"/>
        <v>1.5404016666666662E-2</v>
      </c>
      <c r="Y13" s="438">
        <v>1.0251874478617707E-2</v>
      </c>
      <c r="Z13" s="437">
        <v>1.4432966666666667E-2</v>
      </c>
      <c r="AB13" s="438">
        <v>1.1201012365545202E-2</v>
      </c>
      <c r="AC13" s="437">
        <v>9.2382833333333331E-3</v>
      </c>
    </row>
    <row r="14" spans="1:29" x14ac:dyDescent="0.25">
      <c r="A14" s="5">
        <v>10</v>
      </c>
      <c r="B14" s="431" t="s">
        <v>58</v>
      </c>
      <c r="C14" s="432">
        <f>'2+2 Weighted Points PCT'!O21</f>
        <v>3.3449644230165006E-2</v>
      </c>
      <c r="D14" s="433">
        <f>'2+2 Weighted Points PCT'!R21</f>
        <v>668993</v>
      </c>
      <c r="E14" s="434">
        <f>'2+2 Weighted Points'!O21</f>
        <v>5.5199721880137408E-2</v>
      </c>
      <c r="F14" s="435">
        <f>'2+2 Weighted Points'!R21</f>
        <v>1103994</v>
      </c>
      <c r="H14" s="432">
        <f>'Work FL Points Weighted PCT'!J21</f>
        <v>3.3961848258499509E-2</v>
      </c>
      <c r="I14" s="433">
        <f>'Work FL Points Weighted PCT'!M21</f>
        <v>339618</v>
      </c>
      <c r="J14" s="434">
        <f>'Work Florida Points Weighted'!J21</f>
        <v>4.6661537706045079E-2</v>
      </c>
      <c r="K14" s="435">
        <f>'Work Florida Points Weighted'!L21</f>
        <v>466615</v>
      </c>
      <c r="M14" s="432">
        <f t="shared" si="0"/>
        <v>3.3620366666666665E-2</v>
      </c>
      <c r="N14" s="433">
        <f t="shared" si="1"/>
        <v>1008611</v>
      </c>
      <c r="O14" s="434">
        <f t="shared" si="2"/>
        <v>5.2353633333333337E-2</v>
      </c>
      <c r="P14" s="435">
        <f t="shared" si="3"/>
        <v>1570609</v>
      </c>
      <c r="R14" s="432">
        <f t="shared" si="4"/>
        <v>5.19371925E-2</v>
      </c>
      <c r="S14" s="468">
        <f t="shared" si="5"/>
        <v>1038743.85</v>
      </c>
      <c r="T14" s="434">
        <f t="shared" si="6"/>
        <v>4.4756545000000002E-2</v>
      </c>
      <c r="U14" s="470">
        <f t="shared" si="7"/>
        <v>447565.45</v>
      </c>
      <c r="V14" s="436">
        <f t="shared" si="8"/>
        <v>1486309.3</v>
      </c>
      <c r="W14" s="437">
        <f t="shared" si="9"/>
        <v>4.9543643333333325E-2</v>
      </c>
      <c r="Y14" s="438">
        <v>6.3896805019256805E-2</v>
      </c>
      <c r="Z14" s="437">
        <v>4.7507733333333337E-2</v>
      </c>
      <c r="AB14" s="438">
        <v>6.2522633712710038E-2</v>
      </c>
      <c r="AC14" s="437">
        <v>2.8451049999999999E-2</v>
      </c>
    </row>
    <row r="15" spans="1:29" x14ac:dyDescent="0.25">
      <c r="A15" s="5">
        <v>11</v>
      </c>
      <c r="B15" s="431" t="s">
        <v>59</v>
      </c>
      <c r="C15" s="432">
        <f>'2+2 Weighted Points PCT'!O22</f>
        <v>3.3457939529904765E-2</v>
      </c>
      <c r="D15" s="433">
        <f>'2+2 Weighted Points PCT'!R22</f>
        <v>669159</v>
      </c>
      <c r="E15" s="434">
        <f>'2+2 Weighted Points'!O22</f>
        <v>3.3365544955836685E-2</v>
      </c>
      <c r="F15" s="435">
        <f>'2+2 Weighted Points'!R22</f>
        <v>667311</v>
      </c>
      <c r="H15" s="432">
        <f>'Work FL Points Weighted PCT'!J22</f>
        <v>3.3474377179999071E-2</v>
      </c>
      <c r="I15" s="433">
        <f>'Work FL Points Weighted PCT'!M22</f>
        <v>334744</v>
      </c>
      <c r="J15" s="434">
        <f>'Work Florida Points Weighted'!J22</f>
        <v>5.2842480889165343E-2</v>
      </c>
      <c r="K15" s="435">
        <f>'Work Florida Points Weighted'!L22</f>
        <v>528425</v>
      </c>
      <c r="M15" s="432">
        <f t="shared" si="0"/>
        <v>3.3463433333333334E-2</v>
      </c>
      <c r="N15" s="433">
        <f t="shared" si="1"/>
        <v>1003903</v>
      </c>
      <c r="O15" s="434">
        <f t="shared" si="2"/>
        <v>3.9857866666666665E-2</v>
      </c>
      <c r="P15" s="435">
        <f t="shared" si="3"/>
        <v>1195736</v>
      </c>
      <c r="R15" s="432">
        <f t="shared" si="4"/>
        <v>3.3379409999999998E-2</v>
      </c>
      <c r="S15" s="468">
        <f t="shared" si="5"/>
        <v>667588.19999999995</v>
      </c>
      <c r="T15" s="434">
        <f t="shared" si="6"/>
        <v>4.9937284999999998E-2</v>
      </c>
      <c r="U15" s="470">
        <f t="shared" si="7"/>
        <v>499372.85</v>
      </c>
      <c r="V15" s="436">
        <f t="shared" si="8"/>
        <v>1166961.0499999998</v>
      </c>
      <c r="W15" s="437">
        <f t="shared" si="9"/>
        <v>3.8898701666666653E-2</v>
      </c>
      <c r="Y15" s="438">
        <v>3.9917902582059954E-2</v>
      </c>
      <c r="Z15" s="437">
        <v>3.8125666666666669E-2</v>
      </c>
      <c r="AB15" s="438">
        <v>4.1611660951279911E-2</v>
      </c>
      <c r="AC15" s="437">
        <v>4.1907566666666667E-2</v>
      </c>
    </row>
    <row r="16" spans="1:29" x14ac:dyDescent="0.25">
      <c r="A16" s="5">
        <v>12</v>
      </c>
      <c r="B16" s="431" t="s">
        <v>60</v>
      </c>
      <c r="C16" s="432">
        <f>'2+2 Weighted Points PCT'!O23</f>
        <v>3.6244368999798195E-2</v>
      </c>
      <c r="D16" s="433">
        <f>'2+2 Weighted Points PCT'!R23</f>
        <v>724887</v>
      </c>
      <c r="E16" s="434">
        <f>'2+2 Weighted Points'!O23</f>
        <v>6.5847234416154523E-3</v>
      </c>
      <c r="F16" s="435">
        <f>'2+2 Weighted Points'!R23</f>
        <v>131694</v>
      </c>
      <c r="H16" s="432">
        <f>'Work FL Points Weighted PCT'!J23</f>
        <v>3.7572838711524954E-2</v>
      </c>
      <c r="I16" s="433">
        <f>'Work FL Points Weighted PCT'!M23</f>
        <v>375728</v>
      </c>
      <c r="J16" s="434">
        <f>'Work Florida Points Weighted'!J23</f>
        <v>1.3871110310847751E-2</v>
      </c>
      <c r="K16" s="435">
        <f>'Work Florida Points Weighted'!L23</f>
        <v>138711</v>
      </c>
      <c r="M16" s="432">
        <f t="shared" si="0"/>
        <v>3.6687166666666667E-2</v>
      </c>
      <c r="N16" s="433">
        <f t="shared" si="1"/>
        <v>1100615</v>
      </c>
      <c r="O16" s="434">
        <f t="shared" si="2"/>
        <v>9.0135000000000007E-3</v>
      </c>
      <c r="P16" s="435">
        <f t="shared" si="3"/>
        <v>270405</v>
      </c>
      <c r="R16" s="432">
        <f t="shared" si="4"/>
        <v>1.10336475E-2</v>
      </c>
      <c r="S16" s="468">
        <f>(D16*0.15)+(F16*0.85)</f>
        <v>220672.95</v>
      </c>
      <c r="T16" s="434">
        <f t="shared" si="6"/>
        <v>1.7426354999999998E-2</v>
      </c>
      <c r="U16" s="470">
        <f t="shared" si="7"/>
        <v>174263.55</v>
      </c>
      <c r="V16" s="436">
        <f t="shared" si="8"/>
        <v>394936.5</v>
      </c>
      <c r="W16" s="437">
        <f t="shared" si="9"/>
        <v>1.3164549999999997E-2</v>
      </c>
      <c r="Y16" s="438">
        <v>7.5388133214112666E-3</v>
      </c>
      <c r="Z16" s="437">
        <v>1.1855933333333334E-2</v>
      </c>
      <c r="AB16" s="438">
        <v>7.2977807634923486E-3</v>
      </c>
      <c r="AC16" s="437">
        <v>1.12096E-2</v>
      </c>
    </row>
    <row r="17" spans="1:29" x14ac:dyDescent="0.25">
      <c r="A17" s="5">
        <v>13</v>
      </c>
      <c r="B17" s="431" t="s">
        <v>61</v>
      </c>
      <c r="C17" s="432">
        <f>'2+2 Weighted Points PCT'!O24</f>
        <v>3.6127470948633632E-2</v>
      </c>
      <c r="D17" s="433">
        <f>'2+2 Weighted Points PCT'!R24</f>
        <v>722549</v>
      </c>
      <c r="E17" s="434">
        <f>'2+2 Weighted Points'!O24</f>
        <v>1.3007406709052448E-2</v>
      </c>
      <c r="F17" s="435">
        <f>'2+2 Weighted Points'!R24</f>
        <v>260148</v>
      </c>
      <c r="H17" s="432">
        <f>'Work FL Points Weighted PCT'!J24</f>
        <v>4.0135914205931961E-2</v>
      </c>
      <c r="I17" s="433">
        <f>'Work FL Points Weighted PCT'!M24</f>
        <v>401359</v>
      </c>
      <c r="J17" s="434">
        <f>'Work Florida Points Weighted'!J24</f>
        <v>4.7601119641191014E-3</v>
      </c>
      <c r="K17" s="435">
        <f>'Work Florida Points Weighted'!L24</f>
        <v>47601</v>
      </c>
      <c r="M17" s="432">
        <f t="shared" si="0"/>
        <v>3.74636E-2</v>
      </c>
      <c r="N17" s="433">
        <f t="shared" si="1"/>
        <v>1123908</v>
      </c>
      <c r="O17" s="434">
        <f t="shared" si="2"/>
        <v>1.02583E-2</v>
      </c>
      <c r="P17" s="435">
        <f t="shared" si="3"/>
        <v>307749</v>
      </c>
      <c r="R17" s="432">
        <f t="shared" si="4"/>
        <v>1.6475407499999997E-2</v>
      </c>
      <c r="S17" s="468">
        <f t="shared" si="5"/>
        <v>329508.14999999997</v>
      </c>
      <c r="T17" s="434">
        <f t="shared" si="6"/>
        <v>1.0066469999999999E-2</v>
      </c>
      <c r="U17" s="470">
        <f t="shared" si="7"/>
        <v>100664.7</v>
      </c>
      <c r="V17" s="436">
        <f t="shared" si="8"/>
        <v>430172.85</v>
      </c>
      <c r="W17" s="437">
        <f t="shared" si="9"/>
        <v>1.4339094999999996E-2</v>
      </c>
      <c r="Y17" s="438">
        <v>1.0146349200005995E-2</v>
      </c>
      <c r="Z17" s="437">
        <v>1.5199499999999999E-2</v>
      </c>
      <c r="AB17" s="438">
        <v>9.7202715264378958E-3</v>
      </c>
      <c r="AC17" s="437">
        <v>1.19788E-2</v>
      </c>
    </row>
    <row r="18" spans="1:29" x14ac:dyDescent="0.25">
      <c r="A18" s="5">
        <v>14</v>
      </c>
      <c r="B18" s="431" t="s">
        <v>62</v>
      </c>
      <c r="C18" s="432">
        <f>'2+2 Weighted Points PCT'!O25</f>
        <v>3.4986089572971751E-2</v>
      </c>
      <c r="D18" s="433">
        <f>'2+2 Weighted Points PCT'!R25</f>
        <v>699722</v>
      </c>
      <c r="E18" s="434">
        <f>'2+2 Weighted Points'!O25</f>
        <v>2.1545450795764566E-2</v>
      </c>
      <c r="F18" s="435">
        <f>'2+2 Weighted Points'!R25</f>
        <v>430909</v>
      </c>
      <c r="H18" s="432">
        <f>'Work FL Points Weighted PCT'!J25</f>
        <v>4.0975499108176938E-2</v>
      </c>
      <c r="I18" s="433">
        <f>'Work FL Points Weighted PCT'!M25</f>
        <v>409755</v>
      </c>
      <c r="J18" s="434">
        <f>'Work Florida Points Weighted'!J25</f>
        <v>1.6621106218591936E-2</v>
      </c>
      <c r="K18" s="435">
        <f>'Work Florida Points Weighted'!L25</f>
        <v>166211</v>
      </c>
      <c r="M18" s="432">
        <f t="shared" si="0"/>
        <v>3.6982566666666668E-2</v>
      </c>
      <c r="N18" s="433">
        <f t="shared" si="1"/>
        <v>1109477</v>
      </c>
      <c r="O18" s="434">
        <f t="shared" si="2"/>
        <v>1.9904000000000002E-2</v>
      </c>
      <c r="P18" s="435">
        <f t="shared" si="3"/>
        <v>597120</v>
      </c>
      <c r="R18" s="432">
        <f t="shared" si="4"/>
        <v>2.3561547499999998E-2</v>
      </c>
      <c r="S18" s="468">
        <f t="shared" si="5"/>
        <v>471230.94999999995</v>
      </c>
      <c r="T18" s="434">
        <f t="shared" si="6"/>
        <v>2.0274260000000002E-2</v>
      </c>
      <c r="U18" s="470">
        <f t="shared" si="7"/>
        <v>202742.6</v>
      </c>
      <c r="V18" s="436">
        <f t="shared" si="8"/>
        <v>673973.54999999993</v>
      </c>
      <c r="W18" s="437">
        <f t="shared" si="9"/>
        <v>2.2465784999999992E-2</v>
      </c>
      <c r="Y18" s="438">
        <v>2.0867155538016578E-2</v>
      </c>
      <c r="Z18" s="437">
        <v>2.3278366666666668E-2</v>
      </c>
      <c r="AB18" s="438">
        <v>2.1561511361772267E-2</v>
      </c>
      <c r="AC18" s="437">
        <v>2.0926E-2</v>
      </c>
    </row>
    <row r="19" spans="1:29" x14ac:dyDescent="0.25">
      <c r="A19" s="5">
        <v>15</v>
      </c>
      <c r="B19" s="431" t="s">
        <v>63</v>
      </c>
      <c r="C19" s="432">
        <f>'2+2 Weighted Points PCT'!O26</f>
        <v>3.8321423797874662E-2</v>
      </c>
      <c r="D19" s="433">
        <f>'2+2 Weighted Points PCT'!R26</f>
        <v>766428</v>
      </c>
      <c r="E19" s="434">
        <f>'2+2 Weighted Points'!O26</f>
        <v>0.15899578302722472</v>
      </c>
      <c r="F19" s="435">
        <f>'2+2 Weighted Points'!R26</f>
        <v>3179916</v>
      </c>
      <c r="H19" s="432">
        <f>'Work FL Points Weighted PCT'!J26</f>
        <v>3.5482413438023795E-2</v>
      </c>
      <c r="I19" s="433">
        <f>'Work FL Points Weighted PCT'!M26</f>
        <v>354824</v>
      </c>
      <c r="J19" s="434">
        <f>'Work Florida Points Weighted'!J26</f>
        <v>8.9577842890114751E-2</v>
      </c>
      <c r="K19" s="435">
        <f>'Work Florida Points Weighted'!L26</f>
        <v>895778</v>
      </c>
      <c r="M19" s="432">
        <f t="shared" si="0"/>
        <v>3.7375066666666665E-2</v>
      </c>
      <c r="N19" s="433">
        <f t="shared" si="1"/>
        <v>1121252</v>
      </c>
      <c r="O19" s="434">
        <f t="shared" si="2"/>
        <v>0.13585646666666668</v>
      </c>
      <c r="P19" s="435">
        <f t="shared" si="3"/>
        <v>4075694</v>
      </c>
      <c r="R19" s="432">
        <f t="shared" si="4"/>
        <v>0.14089464000000002</v>
      </c>
      <c r="S19" s="468">
        <f t="shared" si="5"/>
        <v>2817892.8000000003</v>
      </c>
      <c r="T19" s="434">
        <f t="shared" si="6"/>
        <v>8.1463489999999986E-2</v>
      </c>
      <c r="U19" s="470">
        <f>(I19*0.15)+(K19*0.85)</f>
        <v>814634.89999999991</v>
      </c>
      <c r="V19" s="436">
        <f>U19+S19</f>
        <v>3632527.7</v>
      </c>
      <c r="W19" s="437">
        <f t="shared" si="9"/>
        <v>0.12108425666666664</v>
      </c>
      <c r="Y19" s="438">
        <v>0.14825333809549979</v>
      </c>
      <c r="Z19" s="437">
        <v>0.1116187</v>
      </c>
      <c r="AB19" s="438">
        <v>0.15056812767054376</v>
      </c>
      <c r="AC19" s="437">
        <v>7.2329599999999994E-2</v>
      </c>
    </row>
    <row r="20" spans="1:29" x14ac:dyDescent="0.25">
      <c r="A20" s="5">
        <v>16</v>
      </c>
      <c r="B20" s="431" t="s">
        <v>64</v>
      </c>
      <c r="C20" s="432">
        <f>'2+2 Weighted Points PCT'!O27</f>
        <v>3.5213309476531805E-2</v>
      </c>
      <c r="D20" s="433">
        <f>'2+2 Weighted Points PCT'!R27</f>
        <v>704266</v>
      </c>
      <c r="E20" s="434">
        <f>'2+2 Weighted Points'!O27</f>
        <v>3.1111713442263612E-3</v>
      </c>
      <c r="F20" s="435">
        <f>'2+2 Weighted Points'!R27</f>
        <v>62223</v>
      </c>
      <c r="H20" s="432">
        <f>'Work FL Points Weighted PCT'!J27</f>
        <v>3.394161724592526E-2</v>
      </c>
      <c r="I20" s="433">
        <f>'Work FL Points Weighted PCT'!M27</f>
        <v>339416</v>
      </c>
      <c r="J20" s="434">
        <f>'Work Florida Points Weighted'!J27</f>
        <v>4.491659982648835E-3</v>
      </c>
      <c r="K20" s="435">
        <f>'Work Florida Points Weighted'!L27</f>
        <v>44917</v>
      </c>
      <c r="M20" s="432">
        <f t="shared" si="0"/>
        <v>3.4789399999999998E-2</v>
      </c>
      <c r="N20" s="433">
        <f t="shared" si="1"/>
        <v>1043682</v>
      </c>
      <c r="O20" s="434">
        <f t="shared" si="2"/>
        <v>3.5713333333333335E-3</v>
      </c>
      <c r="P20" s="435">
        <f t="shared" si="3"/>
        <v>107140</v>
      </c>
      <c r="R20" s="432">
        <f t="shared" si="4"/>
        <v>7.9264724999999984E-3</v>
      </c>
      <c r="S20" s="468">
        <f t="shared" si="5"/>
        <v>158529.44999999998</v>
      </c>
      <c r="T20" s="434">
        <f t="shared" si="6"/>
        <v>8.909185E-3</v>
      </c>
      <c r="U20" s="470">
        <f t="shared" si="7"/>
        <v>89091.85</v>
      </c>
      <c r="V20" s="436">
        <f t="shared" si="8"/>
        <v>247621.3</v>
      </c>
      <c r="W20" s="437">
        <f t="shared" si="9"/>
        <v>8.2540433333333305E-3</v>
      </c>
      <c r="Y20" s="438">
        <v>2.6425028348210943E-3</v>
      </c>
      <c r="Z20" s="437">
        <v>1.0039666666666667E-2</v>
      </c>
      <c r="AB20" s="438">
        <v>2.7043283313934866E-3</v>
      </c>
      <c r="AC20" s="437">
        <v>6.5576999999999996E-3</v>
      </c>
    </row>
    <row r="21" spans="1:29" x14ac:dyDescent="0.25">
      <c r="A21" s="5">
        <v>17</v>
      </c>
      <c r="B21" s="431" t="s">
        <v>65</v>
      </c>
      <c r="C21" s="432">
        <f>'2+2 Weighted Points PCT'!O28</f>
        <v>3.1540438196378071E-2</v>
      </c>
      <c r="D21" s="433">
        <f>'2+2 Weighted Points PCT'!R28</f>
        <v>630809</v>
      </c>
      <c r="E21" s="434">
        <f>'2+2 Weighted Points'!O28</f>
        <v>1.168947995906767E-2</v>
      </c>
      <c r="F21" s="435">
        <f>'2+2 Weighted Points'!R28</f>
        <v>233790</v>
      </c>
      <c r="H21" s="432">
        <f>'Work FL Points Weighted PCT'!J28</f>
        <v>3.3021281392263589E-2</v>
      </c>
      <c r="I21" s="433">
        <f>'Work FL Points Weighted PCT'!M28</f>
        <v>330213</v>
      </c>
      <c r="J21" s="434">
        <f>'Work Florida Points Weighted'!J28</f>
        <v>1.177587533351885E-2</v>
      </c>
      <c r="K21" s="435">
        <f>'Work Florida Points Weighted'!L28</f>
        <v>117759</v>
      </c>
      <c r="M21" s="432">
        <f t="shared" si="0"/>
        <v>3.2034066666666666E-2</v>
      </c>
      <c r="N21" s="433">
        <f t="shared" si="1"/>
        <v>961022</v>
      </c>
      <c r="O21" s="434">
        <f t="shared" si="2"/>
        <v>1.1718299999999999E-2</v>
      </c>
      <c r="P21" s="435">
        <f t="shared" si="3"/>
        <v>351549</v>
      </c>
      <c r="R21" s="432">
        <f t="shared" si="4"/>
        <v>1.4667142499999999E-2</v>
      </c>
      <c r="S21" s="468">
        <f t="shared" si="5"/>
        <v>293342.84999999998</v>
      </c>
      <c r="T21" s="434">
        <f t="shared" si="6"/>
        <v>1.4962709999999997E-2</v>
      </c>
      <c r="U21" s="470">
        <f t="shared" si="7"/>
        <v>149627.09999999998</v>
      </c>
      <c r="V21" s="436">
        <f t="shared" si="8"/>
        <v>442969.94999999995</v>
      </c>
      <c r="W21" s="437">
        <f t="shared" si="9"/>
        <v>1.4765664999999996E-2</v>
      </c>
      <c r="Y21" s="438">
        <v>1.1953079340023679E-2</v>
      </c>
      <c r="Z21" s="437">
        <v>1.4735733333333334E-2</v>
      </c>
      <c r="AB21" s="438">
        <v>1.2150261293421966E-2</v>
      </c>
      <c r="AC21" s="437">
        <v>1.5930133333333332E-2</v>
      </c>
    </row>
    <row r="22" spans="1:29" x14ac:dyDescent="0.25">
      <c r="A22" s="5">
        <v>18</v>
      </c>
      <c r="B22" s="431" t="s">
        <v>66</v>
      </c>
      <c r="C22" s="432">
        <f>'2+2 Weighted Points PCT'!O29</f>
        <v>3.4502128787108344E-2</v>
      </c>
      <c r="D22" s="433">
        <f>'2+2 Weighted Points PCT'!R29</f>
        <v>690043</v>
      </c>
      <c r="E22" s="434">
        <f>'2+2 Weighted Points'!O29</f>
        <v>6.5846252354492832E-2</v>
      </c>
      <c r="F22" s="435">
        <f>'2+2 Weighted Points'!R29</f>
        <v>1316925</v>
      </c>
      <c r="H22" s="432">
        <f>'Work FL Points Weighted PCT'!J29</f>
        <v>3.1358975410852773E-2</v>
      </c>
      <c r="I22" s="433">
        <f>'Work FL Points Weighted PCT'!M29</f>
        <v>313590</v>
      </c>
      <c r="J22" s="434">
        <f>'Work Florida Points Weighted'!J29</f>
        <v>5.2524921837913935E-2</v>
      </c>
      <c r="K22" s="435">
        <f>'Work Florida Points Weighted'!L29</f>
        <v>525249</v>
      </c>
      <c r="M22" s="432">
        <f t="shared" si="0"/>
        <v>3.3454433333333332E-2</v>
      </c>
      <c r="N22" s="433">
        <f t="shared" si="1"/>
        <v>1003633</v>
      </c>
      <c r="O22" s="434">
        <f t="shared" si="2"/>
        <v>6.1405800000000003E-2</v>
      </c>
      <c r="P22" s="435">
        <f t="shared" si="3"/>
        <v>1842174</v>
      </c>
      <c r="R22" s="432">
        <f t="shared" si="4"/>
        <v>6.1144634999999996E-2</v>
      </c>
      <c r="S22" s="468">
        <f t="shared" si="5"/>
        <v>1222892.7</v>
      </c>
      <c r="T22" s="434">
        <f t="shared" si="6"/>
        <v>4.9350014999999997E-2</v>
      </c>
      <c r="U22" s="470">
        <f t="shared" si="7"/>
        <v>493500.14999999997</v>
      </c>
      <c r="V22" s="436">
        <f t="shared" si="8"/>
        <v>1716392.8499999999</v>
      </c>
      <c r="W22" s="437">
        <f t="shared" si="9"/>
        <v>5.7213094999999978E-2</v>
      </c>
      <c r="Y22" s="438">
        <v>6.597078261043314E-2</v>
      </c>
      <c r="Z22" s="437">
        <v>5.8738066666666665E-2</v>
      </c>
      <c r="AB22" s="438">
        <v>6.5982174242483413E-2</v>
      </c>
      <c r="AC22" s="437">
        <v>5.1031699999999999E-2</v>
      </c>
    </row>
    <row r="23" spans="1:29" x14ac:dyDescent="0.25">
      <c r="A23" s="5">
        <v>19</v>
      </c>
      <c r="B23" s="431" t="s">
        <v>67</v>
      </c>
      <c r="C23" s="432">
        <f>'2+2 Weighted Points PCT'!O30</f>
        <v>3.8507885388909299E-2</v>
      </c>
      <c r="D23" s="433">
        <f>'2+2 Weighted Points PCT'!R30</f>
        <v>770158</v>
      </c>
      <c r="E23" s="434">
        <f>'2+2 Weighted Points'!O30</f>
        <v>2.6493077447346764E-2</v>
      </c>
      <c r="F23" s="435">
        <f>'2+2 Weighted Points'!R30</f>
        <v>529862</v>
      </c>
      <c r="H23" s="432">
        <f>'Work FL Points Weighted PCT'!J30</f>
        <v>3.7798857174622336E-2</v>
      </c>
      <c r="I23" s="433">
        <f>'Work FL Points Weighted PCT'!M30</f>
        <v>377989</v>
      </c>
      <c r="J23" s="434">
        <f>'Work Florida Points Weighted'!J30</f>
        <v>2.5421093123373328E-2</v>
      </c>
      <c r="K23" s="435">
        <f>'Work Florida Points Weighted'!L30</f>
        <v>254211</v>
      </c>
      <c r="M23" s="432">
        <f t="shared" si="0"/>
        <v>3.8271566666666666E-2</v>
      </c>
      <c r="N23" s="433">
        <f t="shared" si="1"/>
        <v>1148147</v>
      </c>
      <c r="O23" s="434">
        <f t="shared" si="2"/>
        <v>2.6135766666666668E-2</v>
      </c>
      <c r="P23" s="435">
        <f t="shared" si="3"/>
        <v>784073</v>
      </c>
      <c r="R23" s="432">
        <f t="shared" si="4"/>
        <v>2.8295320000000002E-2</v>
      </c>
      <c r="S23" s="468">
        <f t="shared" si="5"/>
        <v>565906.4</v>
      </c>
      <c r="T23" s="434">
        <f t="shared" si="6"/>
        <v>2.727777E-2</v>
      </c>
      <c r="U23" s="470">
        <f t="shared" si="7"/>
        <v>272777.7</v>
      </c>
      <c r="V23" s="436">
        <f t="shared" si="8"/>
        <v>838684.10000000009</v>
      </c>
      <c r="W23" s="437">
        <f t="shared" si="9"/>
        <v>2.7956136666666662E-2</v>
      </c>
      <c r="Y23" s="438">
        <v>2.3663887626193252E-2</v>
      </c>
      <c r="Z23" s="437">
        <v>2.9945366666666667E-2</v>
      </c>
      <c r="AB23" s="438">
        <v>2.3916823546872679E-2</v>
      </c>
      <c r="AC23" s="437">
        <v>2.6635766666666668E-2</v>
      </c>
    </row>
    <row r="24" spans="1:29" x14ac:dyDescent="0.25">
      <c r="A24" s="5">
        <v>20</v>
      </c>
      <c r="B24" s="431" t="s">
        <v>68</v>
      </c>
      <c r="C24" s="432">
        <f>'2+2 Weighted Points PCT'!O31</f>
        <v>3.3501460158488677E-2</v>
      </c>
      <c r="D24" s="433">
        <f>'2+2 Weighted Points PCT'!R31</f>
        <v>670029</v>
      </c>
      <c r="E24" s="434">
        <f>'2+2 Weighted Points'!O31</f>
        <v>1.8791749896392495E-2</v>
      </c>
      <c r="F24" s="435">
        <f>'2+2 Weighted Points'!R31</f>
        <v>375835</v>
      </c>
      <c r="H24" s="432">
        <f>'Work FL Points Weighted PCT'!J31</f>
        <v>2.9711649880968798E-2</v>
      </c>
      <c r="I24" s="433">
        <f>'Work FL Points Weighted PCT'!M31</f>
        <v>297116</v>
      </c>
      <c r="J24" s="434">
        <f>'Work Florida Points Weighted'!J31</f>
        <v>1.9852351410191354E-2</v>
      </c>
      <c r="K24" s="435">
        <f>'Work Florida Points Weighted'!L31</f>
        <v>198524</v>
      </c>
      <c r="M24" s="432">
        <f t="shared" si="0"/>
        <v>3.2238166666666665E-2</v>
      </c>
      <c r="N24" s="433">
        <f t="shared" si="1"/>
        <v>967145</v>
      </c>
      <c r="O24" s="434">
        <f t="shared" si="2"/>
        <v>1.9145300000000001E-2</v>
      </c>
      <c r="P24" s="435">
        <f t="shared" si="3"/>
        <v>574359</v>
      </c>
      <c r="R24" s="432">
        <f t="shared" si="4"/>
        <v>2.0998204999999999E-2</v>
      </c>
      <c r="S24" s="468">
        <f t="shared" si="5"/>
        <v>419964.1</v>
      </c>
      <c r="T24" s="434">
        <f t="shared" si="6"/>
        <v>2.1331279999999998E-2</v>
      </c>
      <c r="U24" s="470">
        <f t="shared" si="7"/>
        <v>213312.8</v>
      </c>
      <c r="V24" s="436">
        <f t="shared" si="8"/>
        <v>633276.89999999991</v>
      </c>
      <c r="W24" s="437">
        <f t="shared" si="9"/>
        <v>2.1109229999999993E-2</v>
      </c>
      <c r="Y24" s="438">
        <v>2.2659836454550452E-2</v>
      </c>
      <c r="Z24" s="437">
        <v>2.1925400000000001E-2</v>
      </c>
      <c r="AB24" s="438">
        <v>2.2560128732902661E-2</v>
      </c>
      <c r="AC24" s="437">
        <v>1.5068416666666667E-2</v>
      </c>
    </row>
    <row r="25" spans="1:29" x14ac:dyDescent="0.25">
      <c r="A25" s="5">
        <v>21</v>
      </c>
      <c r="B25" s="431" t="s">
        <v>69</v>
      </c>
      <c r="C25" s="432">
        <f>'2+2 Weighted Points PCT'!O32</f>
        <v>2.9656254905135963E-2</v>
      </c>
      <c r="D25" s="433">
        <f>'2+2 Weighted Points PCT'!R32</f>
        <v>593125</v>
      </c>
      <c r="E25" s="434">
        <f>'2+2 Weighted Points'!O32</f>
        <v>1.7677109910377051E-2</v>
      </c>
      <c r="F25" s="435">
        <f>'2+2 Weighted Points'!R32</f>
        <v>353542</v>
      </c>
      <c r="H25" s="432">
        <f>'Work FL Points Weighted PCT'!J32</f>
        <v>3.6783663408166745E-2</v>
      </c>
      <c r="I25" s="433">
        <f>'Work FL Points Weighted PCT'!M32</f>
        <v>367837</v>
      </c>
      <c r="J25" s="434">
        <f>'Work Florida Points Weighted'!J32</f>
        <v>3.2731498911459954E-2</v>
      </c>
      <c r="K25" s="435">
        <f>'Work Florida Points Weighted'!L32</f>
        <v>327315</v>
      </c>
      <c r="M25" s="432">
        <f t="shared" si="0"/>
        <v>3.2032066666666664E-2</v>
      </c>
      <c r="N25" s="433">
        <f t="shared" si="1"/>
        <v>960962</v>
      </c>
      <c r="O25" s="434">
        <f t="shared" si="2"/>
        <v>2.2695233333333332E-2</v>
      </c>
      <c r="P25" s="435">
        <f t="shared" si="3"/>
        <v>680857</v>
      </c>
      <c r="R25" s="432">
        <f t="shared" si="4"/>
        <v>1.9473972499999999E-2</v>
      </c>
      <c r="S25" s="468">
        <f t="shared" si="5"/>
        <v>389479.45</v>
      </c>
      <c r="T25" s="434">
        <f t="shared" si="6"/>
        <v>3.333933E-2</v>
      </c>
      <c r="U25" s="470">
        <f t="shared" si="7"/>
        <v>333393.3</v>
      </c>
      <c r="V25" s="436">
        <f t="shared" si="8"/>
        <v>722872.75</v>
      </c>
      <c r="W25" s="437">
        <f t="shared" si="9"/>
        <v>2.4095758333333328E-2</v>
      </c>
      <c r="Y25" s="438">
        <v>2.0622386844432013E-2</v>
      </c>
      <c r="Z25" s="437">
        <v>2.0948999999999999E-2</v>
      </c>
      <c r="AB25" s="438">
        <v>2.0412913909871346E-2</v>
      </c>
      <c r="AC25" s="437">
        <v>2.5453966666666668E-2</v>
      </c>
    </row>
    <row r="26" spans="1:29" x14ac:dyDescent="0.25">
      <c r="A26" s="5">
        <v>22</v>
      </c>
      <c r="B26" s="431" t="s">
        <v>70</v>
      </c>
      <c r="C26" s="432">
        <f>'2+2 Weighted Points PCT'!O33</f>
        <v>3.7738588462530809E-2</v>
      </c>
      <c r="D26" s="433">
        <f>'2+2 Weighted Points PCT'!R33</f>
        <v>754772</v>
      </c>
      <c r="E26" s="434">
        <f>'2+2 Weighted Points'!O33</f>
        <v>1.4402916330310548E-2</v>
      </c>
      <c r="F26" s="435">
        <f>'2+2 Weighted Points'!R33</f>
        <v>288058</v>
      </c>
      <c r="H26" s="432">
        <f>'Work FL Points Weighted PCT'!J33</f>
        <v>3.7344862774901476E-2</v>
      </c>
      <c r="I26" s="433">
        <f>'Work FL Points Weighted PCT'!M33</f>
        <v>373449</v>
      </c>
      <c r="J26" s="434">
        <f>'Work Florida Points Weighted'!J33</f>
        <v>1.2669624003535709E-2</v>
      </c>
      <c r="K26" s="435">
        <f>'Work Florida Points Weighted'!L33</f>
        <v>126696</v>
      </c>
      <c r="M26" s="432">
        <f t="shared" si="0"/>
        <v>3.7607366666666669E-2</v>
      </c>
      <c r="N26" s="433">
        <f t="shared" si="1"/>
        <v>1128221</v>
      </c>
      <c r="O26" s="434">
        <f t="shared" si="2"/>
        <v>1.3825133333333333E-2</v>
      </c>
      <c r="P26" s="435">
        <f t="shared" si="3"/>
        <v>414754</v>
      </c>
      <c r="R26" s="432">
        <f t="shared" si="4"/>
        <v>1.7903255E-2</v>
      </c>
      <c r="S26" s="468">
        <f t="shared" si="5"/>
        <v>358065.1</v>
      </c>
      <c r="T26" s="434">
        <f t="shared" si="6"/>
        <v>1.6370895E-2</v>
      </c>
      <c r="U26" s="470">
        <f t="shared" si="7"/>
        <v>163708.94999999998</v>
      </c>
      <c r="V26" s="436">
        <f t="shared" si="8"/>
        <v>521774.04999999993</v>
      </c>
      <c r="W26" s="437">
        <f t="shared" si="9"/>
        <v>1.7392468333333327E-2</v>
      </c>
      <c r="Y26" s="438">
        <v>1.43273981087872E-2</v>
      </c>
      <c r="Z26" s="437">
        <v>1.8759700000000001E-2</v>
      </c>
      <c r="AB26" s="438">
        <v>1.417124288180476E-2</v>
      </c>
      <c r="AC26" s="437">
        <v>1.6495233333333335E-2</v>
      </c>
    </row>
    <row r="27" spans="1:29" x14ac:dyDescent="0.25">
      <c r="A27" s="5">
        <v>23</v>
      </c>
      <c r="B27" s="431" t="s">
        <v>71</v>
      </c>
      <c r="C27" s="432">
        <f>'2+2 Weighted Points PCT'!O34</f>
        <v>3.4882526578318397E-2</v>
      </c>
      <c r="D27" s="433">
        <f>'2+2 Weighted Points PCT'!R34</f>
        <v>697651</v>
      </c>
      <c r="E27" s="434">
        <f>'2+2 Weighted Points'!O34</f>
        <v>5.0421009834365482E-2</v>
      </c>
      <c r="F27" s="435">
        <f>'2+2 Weighted Points'!R34</f>
        <v>1008420</v>
      </c>
      <c r="H27" s="432">
        <f>'Work FL Points Weighted PCT'!J34</f>
        <v>3.6935487157350351E-2</v>
      </c>
      <c r="I27" s="433">
        <f>'Work FL Points Weighted PCT'!M34</f>
        <v>369355</v>
      </c>
      <c r="J27" s="434">
        <f>'Work Florida Points Weighted'!J34</f>
        <v>7.9448691296590337E-2</v>
      </c>
      <c r="K27" s="435">
        <f>'Work Florida Points Weighted'!L34</f>
        <v>794487</v>
      </c>
      <c r="M27" s="432">
        <f t="shared" si="0"/>
        <v>3.5566866666666669E-2</v>
      </c>
      <c r="N27" s="433">
        <f t="shared" si="1"/>
        <v>1067006</v>
      </c>
      <c r="O27" s="434">
        <f t="shared" si="2"/>
        <v>6.0096900000000002E-2</v>
      </c>
      <c r="P27" s="435">
        <f t="shared" si="3"/>
        <v>1802907</v>
      </c>
      <c r="R27" s="432">
        <f t="shared" si="4"/>
        <v>4.8090232500000003E-2</v>
      </c>
      <c r="S27" s="468">
        <f t="shared" si="5"/>
        <v>961804.65</v>
      </c>
      <c r="T27" s="434">
        <f t="shared" si="6"/>
        <v>7.3071719999999993E-2</v>
      </c>
      <c r="U27" s="470">
        <f t="shared" si="7"/>
        <v>730717.2</v>
      </c>
      <c r="V27" s="436">
        <f t="shared" si="8"/>
        <v>1692521.85</v>
      </c>
      <c r="W27" s="437">
        <f t="shared" si="9"/>
        <v>5.6417394999999988E-2</v>
      </c>
      <c r="Y27" s="438">
        <v>5.8073557987701627E-2</v>
      </c>
      <c r="Z27" s="437">
        <v>5.52746E-2</v>
      </c>
      <c r="AB27" s="438">
        <v>5.8017294578063851E-2</v>
      </c>
      <c r="AC27" s="437">
        <v>5.8573333333333331E-2</v>
      </c>
    </row>
    <row r="28" spans="1:29" x14ac:dyDescent="0.25">
      <c r="A28" s="5">
        <v>24</v>
      </c>
      <c r="B28" s="431" t="s">
        <v>72</v>
      </c>
      <c r="C28" s="432">
        <f>'2+2 Weighted Points PCT'!O35</f>
        <v>3.9210836343899567E-2</v>
      </c>
      <c r="D28" s="433">
        <f>'2+2 Weighted Points PCT'!R35</f>
        <v>784217</v>
      </c>
      <c r="E28" s="434">
        <f>'2+2 Weighted Points'!O35</f>
        <v>4.3211695175916706E-2</v>
      </c>
      <c r="F28" s="435">
        <f>'2+2 Weighted Points'!R35</f>
        <v>864234</v>
      </c>
      <c r="H28" s="432">
        <f>'Work FL Points Weighted PCT'!J35</f>
        <v>3.5362008235676569E-2</v>
      </c>
      <c r="I28" s="433">
        <f>'Work FL Points Weighted PCT'!M35</f>
        <v>353620</v>
      </c>
      <c r="J28" s="434">
        <f>'Work Florida Points Weighted'!J35</f>
        <v>2.487109394182449E-2</v>
      </c>
      <c r="K28" s="435">
        <f>'Work Florida Points Weighted'!L35</f>
        <v>248711</v>
      </c>
      <c r="M28" s="432">
        <f t="shared" si="0"/>
        <v>3.7927900000000001E-2</v>
      </c>
      <c r="N28" s="433">
        <f t="shared" si="1"/>
        <v>1137837</v>
      </c>
      <c r="O28" s="434">
        <f t="shared" si="2"/>
        <v>3.7098166666666668E-2</v>
      </c>
      <c r="P28" s="435">
        <f t="shared" si="3"/>
        <v>1112945</v>
      </c>
      <c r="R28" s="432">
        <f t="shared" si="4"/>
        <v>4.26115725E-2</v>
      </c>
      <c r="S28" s="468">
        <f t="shared" si="5"/>
        <v>852231.45000000007</v>
      </c>
      <c r="T28" s="434">
        <f t="shared" si="6"/>
        <v>2.6444734999999997E-2</v>
      </c>
      <c r="U28" s="470">
        <f t="shared" si="7"/>
        <v>264447.34999999998</v>
      </c>
      <c r="V28" s="436">
        <f t="shared" si="8"/>
        <v>1116678.8</v>
      </c>
      <c r="W28" s="437">
        <f t="shared" si="9"/>
        <v>3.7222626666666661E-2</v>
      </c>
      <c r="Y28" s="438">
        <v>3.4605735080349073E-2</v>
      </c>
      <c r="Z28" s="437">
        <v>3.932836666666667E-2</v>
      </c>
      <c r="AB28" s="438">
        <v>3.5140020466031853E-2</v>
      </c>
      <c r="AC28" s="437">
        <v>6.6270666666666672E-2</v>
      </c>
    </row>
    <row r="29" spans="1:29" x14ac:dyDescent="0.25">
      <c r="A29" s="5">
        <v>25</v>
      </c>
      <c r="B29" s="431" t="s">
        <v>73</v>
      </c>
      <c r="C29" s="432">
        <f>'2+2 Weighted Points PCT'!O36</f>
        <v>3.6494870285894425E-2</v>
      </c>
      <c r="D29" s="433">
        <f>'2+2 Weighted Points PCT'!R36</f>
        <v>729897</v>
      </c>
      <c r="E29" s="434">
        <f>'2+2 Weighted Points'!O36</f>
        <v>3.8335759025637704E-2</v>
      </c>
      <c r="F29" s="435">
        <f>'2+2 Weighted Points'!R36</f>
        <v>766715</v>
      </c>
      <c r="H29" s="432">
        <f>'Work FL Points Weighted PCT'!J36</f>
        <v>3.5395966010285981E-2</v>
      </c>
      <c r="I29" s="433">
        <f>'Work FL Points Weighted PCT'!M36</f>
        <v>353960</v>
      </c>
      <c r="J29" s="434">
        <f>'Work Florida Points Weighted'!J36</f>
        <v>6.213026468710612E-2</v>
      </c>
      <c r="K29" s="435">
        <f>'Work Florida Points Weighted'!L36</f>
        <v>621303</v>
      </c>
      <c r="M29" s="432">
        <f t="shared" si="0"/>
        <v>3.6128566666666667E-2</v>
      </c>
      <c r="N29" s="433">
        <f t="shared" si="1"/>
        <v>1083857</v>
      </c>
      <c r="O29" s="434">
        <f t="shared" si="2"/>
        <v>4.6267266666666668E-2</v>
      </c>
      <c r="P29" s="435">
        <f t="shared" si="3"/>
        <v>1388018</v>
      </c>
      <c r="R29" s="432">
        <f t="shared" si="4"/>
        <v>3.8059615000000005E-2</v>
      </c>
      <c r="S29" s="468">
        <f t="shared" si="5"/>
        <v>761192.3</v>
      </c>
      <c r="T29" s="434">
        <f t="shared" si="6"/>
        <v>5.8120154999999993E-2</v>
      </c>
      <c r="U29" s="470">
        <f t="shared" si="7"/>
        <v>581201.54999999993</v>
      </c>
      <c r="V29" s="436">
        <f t="shared" si="8"/>
        <v>1342393.85</v>
      </c>
      <c r="W29" s="437">
        <f t="shared" si="9"/>
        <v>4.4746461666666661E-2</v>
      </c>
      <c r="Y29" s="438">
        <v>4.0143626772699802E-2</v>
      </c>
      <c r="Z29" s="437">
        <v>4.7292000000000001E-2</v>
      </c>
      <c r="AB29" s="438">
        <v>3.9525375536061613E-2</v>
      </c>
      <c r="AC29" s="437">
        <v>6.6599283333333328E-2</v>
      </c>
    </row>
    <row r="30" spans="1:29" x14ac:dyDescent="0.25">
      <c r="A30" s="5">
        <v>26</v>
      </c>
      <c r="B30" s="431" t="s">
        <v>74</v>
      </c>
      <c r="C30" s="432">
        <f>'2+2 Weighted Points PCT'!O37</f>
        <v>3.7623102378555179E-2</v>
      </c>
      <c r="D30" s="433">
        <f>'2+2 Weighted Points PCT'!R37</f>
        <v>752462</v>
      </c>
      <c r="E30" s="434">
        <f>'2+2 Weighted Points'!O37</f>
        <v>6.1044952890502088E-3</v>
      </c>
      <c r="F30" s="435">
        <f>'2+2 Weighted Points'!R37</f>
        <v>122090</v>
      </c>
      <c r="H30" s="432">
        <f>'Work FL Points Weighted PCT'!J37</f>
        <v>3.8425784138476395E-2</v>
      </c>
      <c r="I30" s="433">
        <f>'Work FL Points Weighted PCT'!M37</f>
        <v>384258</v>
      </c>
      <c r="J30" s="434">
        <f>'Work Florida Points Weighted'!J37</f>
        <v>1.1946113175426822E-2</v>
      </c>
      <c r="K30" s="435">
        <f>'Work Florida Points Weighted'!L37</f>
        <v>119461</v>
      </c>
      <c r="M30" s="432">
        <f t="shared" si="0"/>
        <v>3.789066666666667E-2</v>
      </c>
      <c r="N30" s="433">
        <f t="shared" si="1"/>
        <v>1136720</v>
      </c>
      <c r="O30" s="434">
        <f t="shared" si="2"/>
        <v>8.0517000000000002E-3</v>
      </c>
      <c r="P30" s="435">
        <f t="shared" si="3"/>
        <v>241551</v>
      </c>
      <c r="R30" s="432">
        <f t="shared" si="4"/>
        <v>1.083229E-2</v>
      </c>
      <c r="S30" s="468">
        <f t="shared" si="5"/>
        <v>216645.8</v>
      </c>
      <c r="T30" s="434">
        <f t="shared" si="6"/>
        <v>1.5918055E-2</v>
      </c>
      <c r="U30" s="470">
        <f t="shared" si="7"/>
        <v>159180.54999999999</v>
      </c>
      <c r="V30" s="436">
        <f t="shared" si="8"/>
        <v>375826.35</v>
      </c>
      <c r="W30" s="437">
        <f t="shared" si="9"/>
        <v>1.2527544999999996E-2</v>
      </c>
      <c r="Y30" s="438">
        <v>7.4033163660340989E-3</v>
      </c>
      <c r="Z30" s="437">
        <v>1.3817299999999999E-2</v>
      </c>
      <c r="AB30" s="438">
        <v>7.3812071834209528E-3</v>
      </c>
      <c r="AC30" s="437">
        <v>2.3551816666666666E-2</v>
      </c>
    </row>
    <row r="31" spans="1:29" x14ac:dyDescent="0.25">
      <c r="A31" s="5">
        <v>27</v>
      </c>
      <c r="B31" s="431" t="s">
        <v>75</v>
      </c>
      <c r="C31" s="432">
        <f>'2+2 Weighted Points PCT'!O38</f>
        <v>3.7430643278678691E-2</v>
      </c>
      <c r="D31" s="433">
        <f>'2+2 Weighted Points PCT'!R38</f>
        <v>748613</v>
      </c>
      <c r="E31" s="434">
        <f>'2+2 Weighted Points'!O38</f>
        <v>4.0577805799270526E-2</v>
      </c>
      <c r="F31" s="435">
        <f>'2+2 Weighted Points'!R38</f>
        <v>811556</v>
      </c>
      <c r="H31" s="432">
        <f>'Work FL Points Weighted PCT'!J38</f>
        <v>3.5738570878586839E-2</v>
      </c>
      <c r="I31" s="433">
        <f>'Work FL Points Weighted PCT'!M38</f>
        <v>357386</v>
      </c>
      <c r="J31" s="434">
        <f>'Work Florida Points Weighted'!J38</f>
        <v>1.5485096004321422E-2</v>
      </c>
      <c r="K31" s="435">
        <f>'Work Florida Points Weighted'!L38</f>
        <v>154851</v>
      </c>
      <c r="M31" s="432">
        <f t="shared" si="0"/>
        <v>3.6866633333333336E-2</v>
      </c>
      <c r="N31" s="433">
        <f t="shared" si="1"/>
        <v>1105999</v>
      </c>
      <c r="O31" s="434">
        <f t="shared" si="2"/>
        <v>3.2213566666666665E-2</v>
      </c>
      <c r="P31" s="435">
        <f t="shared" si="3"/>
        <v>966407</v>
      </c>
      <c r="R31" s="432">
        <f t="shared" si="4"/>
        <v>4.0105727499999994E-2</v>
      </c>
      <c r="S31" s="468">
        <f t="shared" si="5"/>
        <v>802114.54999999993</v>
      </c>
      <c r="T31" s="434">
        <f t="shared" si="6"/>
        <v>1.8523125000000001E-2</v>
      </c>
      <c r="U31" s="470">
        <f t="shared" si="7"/>
        <v>185231.25</v>
      </c>
      <c r="V31" s="436">
        <f t="shared" si="8"/>
        <v>987345.79999999993</v>
      </c>
      <c r="W31" s="437">
        <f t="shared" si="9"/>
        <v>3.2911526666666656E-2</v>
      </c>
      <c r="Y31" s="438">
        <v>2.8343840071132782E-2</v>
      </c>
      <c r="Z31" s="437">
        <v>3.4248766666666666E-2</v>
      </c>
      <c r="AB31" s="438">
        <v>2.8746807064686724E-2</v>
      </c>
      <c r="AC31" s="437">
        <v>2.6830300000000001E-2</v>
      </c>
    </row>
    <row r="32" spans="1:29" ht="15.75" thickBot="1" x14ac:dyDescent="0.3">
      <c r="A32" s="459">
        <v>28</v>
      </c>
      <c r="B32" s="460" t="s">
        <v>76</v>
      </c>
      <c r="C32" s="461">
        <f>'2+2 Weighted Points PCT'!O39</f>
        <v>3.8324056093179577E-2</v>
      </c>
      <c r="D32" s="462">
        <f>'2+2 Weighted Points PCT'!R39</f>
        <v>766481</v>
      </c>
      <c r="E32" s="463">
        <f>'2+2 Weighted Points'!O39</f>
        <v>0.12739303875411728</v>
      </c>
      <c r="F32" s="464">
        <f>'2+2 Weighted Points'!R39</f>
        <v>2547861</v>
      </c>
      <c r="G32" s="465"/>
      <c r="H32" s="461">
        <f>'Work FL Points Weighted PCT'!J39</f>
        <v>3.4073451689232391E-2</v>
      </c>
      <c r="I32" s="462">
        <f>'Work FL Points Weighted PCT'!M39</f>
        <v>340735</v>
      </c>
      <c r="J32" s="463">
        <f>'Work Florida Points Weighted'!J39</f>
        <v>9.8210865757640237E-2</v>
      </c>
      <c r="K32" s="464">
        <f>'Work Florida Points Weighted'!L39</f>
        <v>982109</v>
      </c>
      <c r="L32" s="465"/>
      <c r="M32" s="461">
        <f t="shared" si="0"/>
        <v>3.6907200000000001E-2</v>
      </c>
      <c r="N32" s="462">
        <f t="shared" si="1"/>
        <v>1107216</v>
      </c>
      <c r="O32" s="463">
        <f t="shared" si="2"/>
        <v>0.11766566666666667</v>
      </c>
      <c r="P32" s="464">
        <f t="shared" si="3"/>
        <v>3529970</v>
      </c>
      <c r="Q32" s="465"/>
      <c r="R32" s="461">
        <f t="shared" si="4"/>
        <v>0.1140327</v>
      </c>
      <c r="S32" s="469">
        <f t="shared" si="5"/>
        <v>2280654</v>
      </c>
      <c r="T32" s="463">
        <f t="shared" si="6"/>
        <v>8.8590290000000002E-2</v>
      </c>
      <c r="U32" s="471">
        <f t="shared" si="7"/>
        <v>885902.9</v>
      </c>
      <c r="V32" s="466">
        <f t="shared" si="8"/>
        <v>3166556.9</v>
      </c>
      <c r="W32" s="467">
        <f t="shared" si="9"/>
        <v>0.10555189666666663</v>
      </c>
      <c r="Y32" s="438">
        <v>0.10147348255898178</v>
      </c>
      <c r="Z32" s="437">
        <v>0.10216846666666667</v>
      </c>
      <c r="AB32" s="438">
        <v>9.6322207206855345E-2</v>
      </c>
      <c r="AC32" s="437">
        <v>0.12595836666666665</v>
      </c>
    </row>
    <row r="33" spans="1:29" ht="16.5" thickTop="1" thickBot="1" x14ac:dyDescent="0.3">
      <c r="A33" s="137"/>
      <c r="B33" s="453" t="s">
        <v>77</v>
      </c>
      <c r="C33" s="454">
        <f>SUM(C5:C32)</f>
        <v>1</v>
      </c>
      <c r="D33" s="455">
        <f>SUM(D5:D32)</f>
        <v>20000000</v>
      </c>
      <c r="E33" s="456">
        <f>SUM(E5:E32)</f>
        <v>1</v>
      </c>
      <c r="F33" s="457">
        <f>SUM(F5:F32)</f>
        <v>20000000</v>
      </c>
      <c r="G33" s="138"/>
      <c r="H33" s="454">
        <f>SUM(H5:H32)</f>
        <v>0.99999999999999989</v>
      </c>
      <c r="I33" s="455">
        <f>SUM(I5:I32)</f>
        <v>10000000</v>
      </c>
      <c r="J33" s="456">
        <f>SUM(J5:J32)</f>
        <v>1.0000000000000002</v>
      </c>
      <c r="K33" s="457">
        <f>SUM(K5:K32)</f>
        <v>10000000</v>
      </c>
      <c r="L33" s="138"/>
      <c r="M33" s="454">
        <f>SUM(M5:M32)</f>
        <v>0.99999999999999989</v>
      </c>
      <c r="N33" s="455">
        <f t="shared" si="1"/>
        <v>30000000</v>
      </c>
      <c r="O33" s="456">
        <f>SUM(O5:O32)</f>
        <v>1</v>
      </c>
      <c r="P33" s="457">
        <f t="shared" si="3"/>
        <v>30000000</v>
      </c>
      <c r="Q33" s="138"/>
      <c r="R33" s="454">
        <f t="shared" ref="R33:W33" si="10">SUM(R5:R32)</f>
        <v>1.0000000000000002</v>
      </c>
      <c r="S33" s="473">
        <f t="shared" si="10"/>
        <v>20000000</v>
      </c>
      <c r="T33" s="456">
        <f t="shared" si="10"/>
        <v>0.99999999999999989</v>
      </c>
      <c r="U33" s="472">
        <f t="shared" si="10"/>
        <v>10000000</v>
      </c>
      <c r="V33" s="474">
        <f t="shared" si="10"/>
        <v>30000000.000000007</v>
      </c>
      <c r="W33" s="458">
        <f t="shared" si="10"/>
        <v>0.99999999999999956</v>
      </c>
      <c r="X33" s="138"/>
      <c r="Y33" s="440">
        <f>SUM(Y5:Y32)</f>
        <v>1</v>
      </c>
      <c r="Z33" s="439">
        <f>SUM(Z5:Z32)</f>
        <v>1</v>
      </c>
      <c r="AB33" s="440">
        <f>SUM(AB5:AB32)</f>
        <v>0.99999999999999989</v>
      </c>
      <c r="AC33" s="439">
        <f>SUM(AC5:AC32)</f>
        <v>1</v>
      </c>
    </row>
    <row r="35" spans="1:29" x14ac:dyDescent="0.25">
      <c r="S35" s="443"/>
    </row>
    <row r="38" spans="1:29" x14ac:dyDescent="0.25">
      <c r="R38" s="442" t="s">
        <v>78</v>
      </c>
    </row>
    <row r="39" spans="1:29" x14ac:dyDescent="0.25">
      <c r="R39" s="442" t="s">
        <v>79</v>
      </c>
      <c r="S39" s="442" t="s">
        <v>80</v>
      </c>
      <c r="T39" s="442" t="s">
        <v>77</v>
      </c>
    </row>
    <row r="40" spans="1:29" x14ac:dyDescent="0.25">
      <c r="O40" s="276" t="s">
        <v>81</v>
      </c>
      <c r="R40" s="393">
        <v>617792</v>
      </c>
      <c r="S40" s="393">
        <v>328025</v>
      </c>
      <c r="T40" s="393">
        <v>945817</v>
      </c>
      <c r="U40" s="78">
        <f>T40/T$68</f>
        <v>3.1527233333333335E-2</v>
      </c>
    </row>
    <row r="41" spans="1:29" x14ac:dyDescent="0.25">
      <c r="O41" s="276" t="s">
        <v>82</v>
      </c>
      <c r="R41" s="393">
        <v>1506840</v>
      </c>
      <c r="S41" s="393">
        <v>953651</v>
      </c>
      <c r="T41" s="393">
        <v>2460491</v>
      </c>
      <c r="U41" s="78">
        <f t="shared" ref="U41:U67" si="11">T41/T$68</f>
        <v>8.2016366666666674E-2</v>
      </c>
    </row>
    <row r="42" spans="1:29" x14ac:dyDescent="0.25">
      <c r="O42" s="276" t="s">
        <v>83</v>
      </c>
      <c r="R42" s="393">
        <v>375732</v>
      </c>
      <c r="S42" s="393">
        <v>290180</v>
      </c>
      <c r="T42" s="393">
        <v>665912</v>
      </c>
      <c r="U42" s="78">
        <f t="shared" si="11"/>
        <v>2.2197066666666668E-2</v>
      </c>
    </row>
    <row r="43" spans="1:29" x14ac:dyDescent="0.25">
      <c r="O43" s="276" t="s">
        <v>84</v>
      </c>
      <c r="R43" s="393">
        <v>268793</v>
      </c>
      <c r="S43" s="393">
        <v>131152</v>
      </c>
      <c r="T43" s="393">
        <v>399945</v>
      </c>
      <c r="U43" s="78">
        <f t="shared" si="11"/>
        <v>1.33315E-2</v>
      </c>
    </row>
    <row r="44" spans="1:29" x14ac:dyDescent="0.25">
      <c r="O44" s="276" t="s">
        <v>85</v>
      </c>
      <c r="R44" s="393">
        <v>567701</v>
      </c>
      <c r="S44" s="393">
        <v>414039</v>
      </c>
      <c r="T44" s="393">
        <v>981740</v>
      </c>
      <c r="U44" s="78">
        <f t="shared" si="11"/>
        <v>3.2724666666666666E-2</v>
      </c>
    </row>
    <row r="45" spans="1:29" x14ac:dyDescent="0.25">
      <c r="O45" s="276" t="s">
        <v>86</v>
      </c>
      <c r="R45" s="393">
        <v>629360</v>
      </c>
      <c r="S45" s="393">
        <v>248407</v>
      </c>
      <c r="T45" s="393">
        <v>877767</v>
      </c>
      <c r="U45" s="78">
        <f t="shared" si="11"/>
        <v>2.9258900000000001E-2</v>
      </c>
    </row>
    <row r="46" spans="1:29" x14ac:dyDescent="0.25">
      <c r="O46" s="276" t="s">
        <v>87</v>
      </c>
      <c r="R46" s="393">
        <v>808075</v>
      </c>
      <c r="S46" s="393">
        <v>767953</v>
      </c>
      <c r="T46" s="393">
        <v>1576028</v>
      </c>
      <c r="U46" s="78">
        <f t="shared" si="11"/>
        <v>5.2534266666666669E-2</v>
      </c>
    </row>
    <row r="47" spans="1:29" x14ac:dyDescent="0.25">
      <c r="O47" s="276" t="s">
        <v>88</v>
      </c>
      <c r="R47" s="393">
        <v>138288</v>
      </c>
      <c r="S47" s="393">
        <v>76773</v>
      </c>
      <c r="T47" s="393">
        <v>215061</v>
      </c>
      <c r="U47" s="78">
        <f t="shared" si="11"/>
        <v>7.1687000000000001E-3</v>
      </c>
    </row>
    <row r="48" spans="1:29" x14ac:dyDescent="0.25">
      <c r="O48" s="276" t="s">
        <v>89</v>
      </c>
      <c r="R48" s="393">
        <v>263010</v>
      </c>
      <c r="S48" s="393">
        <v>169979</v>
      </c>
      <c r="T48" s="393">
        <v>432989</v>
      </c>
      <c r="U48" s="78">
        <f t="shared" si="11"/>
        <v>1.4432966666666667E-2</v>
      </c>
    </row>
    <row r="49" spans="15:21" x14ac:dyDescent="0.25">
      <c r="O49" s="276" t="s">
        <v>90</v>
      </c>
      <c r="R49" s="393">
        <v>1024512</v>
      </c>
      <c r="S49" s="393">
        <v>400720</v>
      </c>
      <c r="T49" s="393">
        <v>1425232</v>
      </c>
      <c r="U49" s="78">
        <f t="shared" si="11"/>
        <v>4.7507733333333337E-2</v>
      </c>
    </row>
    <row r="50" spans="15:21" x14ac:dyDescent="0.25">
      <c r="O50" s="276" t="s">
        <v>91</v>
      </c>
      <c r="R50" s="393">
        <v>649947</v>
      </c>
      <c r="S50" s="393">
        <v>493823</v>
      </c>
      <c r="T50" s="393">
        <v>1143770</v>
      </c>
      <c r="U50" s="78">
        <f t="shared" si="11"/>
        <v>3.8125666666666669E-2</v>
      </c>
    </row>
    <row r="51" spans="15:21" x14ac:dyDescent="0.25">
      <c r="O51" s="276" t="s">
        <v>92</v>
      </c>
      <c r="R51" s="393">
        <v>194638</v>
      </c>
      <c r="S51" s="393">
        <v>161040</v>
      </c>
      <c r="T51" s="393">
        <v>355678</v>
      </c>
      <c r="U51" s="78">
        <f t="shared" si="11"/>
        <v>1.1855933333333334E-2</v>
      </c>
    </row>
    <row r="52" spans="15:21" x14ac:dyDescent="0.25">
      <c r="O52" s="276" t="s">
        <v>93</v>
      </c>
      <c r="R52" s="393">
        <v>340347</v>
      </c>
      <c r="S52" s="393">
        <v>115638</v>
      </c>
      <c r="T52" s="393">
        <v>455985</v>
      </c>
      <c r="U52" s="78">
        <f t="shared" si="11"/>
        <v>1.5199499999999999E-2</v>
      </c>
    </row>
    <row r="53" spans="15:21" x14ac:dyDescent="0.25">
      <c r="O53" s="276" t="s">
        <v>94</v>
      </c>
      <c r="R53" s="393">
        <v>507887</v>
      </c>
      <c r="S53" s="393">
        <v>190464</v>
      </c>
      <c r="T53" s="393">
        <v>698351</v>
      </c>
      <c r="U53" s="78">
        <f t="shared" si="11"/>
        <v>2.3278366666666668E-2</v>
      </c>
    </row>
    <row r="54" spans="15:21" x14ac:dyDescent="0.25">
      <c r="O54" s="276" t="s">
        <v>95</v>
      </c>
      <c r="R54" s="393">
        <v>2680673</v>
      </c>
      <c r="S54" s="393">
        <v>667888</v>
      </c>
      <c r="T54" s="393">
        <v>3348561</v>
      </c>
      <c r="U54" s="78">
        <f t="shared" si="11"/>
        <v>0.1116187</v>
      </c>
    </row>
    <row r="55" spans="15:21" x14ac:dyDescent="0.25">
      <c r="O55" s="276" t="s">
        <v>96</v>
      </c>
      <c r="R55" s="393">
        <v>195696</v>
      </c>
      <c r="S55" s="393">
        <v>105494</v>
      </c>
      <c r="T55" s="393">
        <v>301190</v>
      </c>
      <c r="U55" s="78">
        <f t="shared" si="11"/>
        <v>1.0039666666666667E-2</v>
      </c>
    </row>
    <row r="56" spans="15:21" x14ac:dyDescent="0.25">
      <c r="O56" s="276" t="s">
        <v>97</v>
      </c>
      <c r="R56" s="393">
        <v>260487</v>
      </c>
      <c r="S56" s="393">
        <v>181585</v>
      </c>
      <c r="T56" s="393">
        <v>442072</v>
      </c>
      <c r="U56" s="78">
        <f t="shared" si="11"/>
        <v>1.4735733333333334E-2</v>
      </c>
    </row>
    <row r="57" spans="15:21" x14ac:dyDescent="0.25">
      <c r="O57" s="276" t="s">
        <v>98</v>
      </c>
      <c r="R57" s="393">
        <v>1226582</v>
      </c>
      <c r="S57" s="393">
        <v>535560</v>
      </c>
      <c r="T57" s="393">
        <v>1762142</v>
      </c>
      <c r="U57" s="78">
        <f t="shared" si="11"/>
        <v>5.8738066666666665E-2</v>
      </c>
    </row>
    <row r="58" spans="15:21" x14ac:dyDescent="0.25">
      <c r="O58" s="276" t="s">
        <v>99</v>
      </c>
      <c r="R58" s="393">
        <v>624374</v>
      </c>
      <c r="S58" s="393">
        <v>273987</v>
      </c>
      <c r="T58" s="393">
        <v>898361</v>
      </c>
      <c r="U58" s="78">
        <f t="shared" si="11"/>
        <v>2.9945366666666667E-2</v>
      </c>
    </row>
    <row r="59" spans="15:21" x14ac:dyDescent="0.25">
      <c r="O59" s="276" t="s">
        <v>100</v>
      </c>
      <c r="R59" s="393">
        <v>429009</v>
      </c>
      <c r="S59" s="393">
        <v>228753</v>
      </c>
      <c r="T59" s="393">
        <v>657762</v>
      </c>
      <c r="U59" s="78">
        <f t="shared" si="11"/>
        <v>2.1925400000000001E-2</v>
      </c>
    </row>
    <row r="60" spans="15:21" x14ac:dyDescent="0.25">
      <c r="O60" s="276" t="s">
        <v>101</v>
      </c>
      <c r="R60" s="393">
        <v>349353</v>
      </c>
      <c r="S60" s="393">
        <v>279117</v>
      </c>
      <c r="T60" s="393">
        <v>628470</v>
      </c>
      <c r="U60" s="78">
        <f t="shared" si="11"/>
        <v>2.0948999999999999E-2</v>
      </c>
    </row>
    <row r="61" spans="15:21" x14ac:dyDescent="0.25">
      <c r="O61" s="276" t="s">
        <v>102</v>
      </c>
      <c r="R61" s="393">
        <v>375849</v>
      </c>
      <c r="S61" s="393">
        <v>186942</v>
      </c>
      <c r="T61" s="393">
        <v>562791</v>
      </c>
      <c r="U61" s="78">
        <f t="shared" si="11"/>
        <v>1.8759700000000001E-2</v>
      </c>
    </row>
    <row r="62" spans="15:21" x14ac:dyDescent="0.25">
      <c r="O62" s="276" t="s">
        <v>103</v>
      </c>
      <c r="R62" s="393">
        <v>970703</v>
      </c>
      <c r="S62" s="393">
        <v>687535</v>
      </c>
      <c r="T62" s="393">
        <v>1658238</v>
      </c>
      <c r="U62" s="78">
        <f t="shared" si="11"/>
        <v>5.52746E-2</v>
      </c>
    </row>
    <row r="63" spans="15:21" x14ac:dyDescent="0.25">
      <c r="O63" s="276" t="s">
        <v>104</v>
      </c>
      <c r="R63" s="393">
        <v>874847</v>
      </c>
      <c r="S63" s="393">
        <v>305004</v>
      </c>
      <c r="T63" s="393">
        <v>1179851</v>
      </c>
      <c r="U63" s="78">
        <f t="shared" si="11"/>
        <v>3.932836666666667E-2</v>
      </c>
    </row>
    <row r="64" spans="15:21" x14ac:dyDescent="0.25">
      <c r="O64" s="276" t="s">
        <v>105</v>
      </c>
      <c r="R64" s="393">
        <v>804109</v>
      </c>
      <c r="S64" s="393">
        <v>614651</v>
      </c>
      <c r="T64" s="393">
        <v>1418760</v>
      </c>
      <c r="U64" s="78">
        <f t="shared" si="11"/>
        <v>4.7292000000000001E-2</v>
      </c>
    </row>
    <row r="65" spans="15:21" x14ac:dyDescent="0.25">
      <c r="O65" s="276" t="s">
        <v>106</v>
      </c>
      <c r="R65" s="393">
        <v>248567</v>
      </c>
      <c r="S65" s="393">
        <v>165952</v>
      </c>
      <c r="T65" s="393">
        <v>414519</v>
      </c>
      <c r="U65" s="78">
        <f t="shared" si="11"/>
        <v>1.3817299999999999E-2</v>
      </c>
    </row>
    <row r="66" spans="15:21" x14ac:dyDescent="0.25">
      <c r="O66" s="276" t="s">
        <v>107</v>
      </c>
      <c r="R66" s="393">
        <v>852110</v>
      </c>
      <c r="S66" s="393">
        <v>175353</v>
      </c>
      <c r="T66" s="393">
        <v>1027463</v>
      </c>
      <c r="U66" s="78">
        <f t="shared" si="11"/>
        <v>3.4248766666666666E-2</v>
      </c>
    </row>
    <row r="67" spans="15:21" x14ac:dyDescent="0.25">
      <c r="O67" s="276" t="s">
        <v>108</v>
      </c>
      <c r="R67" s="393">
        <v>2214719</v>
      </c>
      <c r="S67" s="393">
        <v>850335</v>
      </c>
      <c r="T67" s="393">
        <v>3065054</v>
      </c>
      <c r="U67" s="78">
        <f t="shared" si="11"/>
        <v>0.10216846666666667</v>
      </c>
    </row>
    <row r="68" spans="15:21" x14ac:dyDescent="0.25">
      <c r="R68" s="393">
        <v>20000000</v>
      </c>
      <c r="S68" s="393">
        <v>10000000</v>
      </c>
      <c r="T68" s="393">
        <v>30000000</v>
      </c>
      <c r="U68" s="78">
        <f>SUM(U40:U67)</f>
        <v>1</v>
      </c>
    </row>
  </sheetData>
  <mergeCells count="16">
    <mergeCell ref="R3:S3"/>
    <mergeCell ref="T3:U3"/>
    <mergeCell ref="V3:W3"/>
    <mergeCell ref="C3:D3"/>
    <mergeCell ref="E3:F3"/>
    <mergeCell ref="H3:I3"/>
    <mergeCell ref="J3:K3"/>
    <mergeCell ref="M3:N3"/>
    <mergeCell ref="O3:P3"/>
    <mergeCell ref="M1:P1"/>
    <mergeCell ref="R1:W1"/>
    <mergeCell ref="C2:F2"/>
    <mergeCell ref="H2:K2"/>
    <mergeCell ref="M2:P2"/>
    <mergeCell ref="R2:U2"/>
    <mergeCell ref="V2:W2"/>
  </mergeCells>
  <pageMargins left="0.7" right="0.7" top="0.75" bottom="0.75" header="0.3" footer="0.3"/>
  <pageSetup paperSize="5" scale="54" fitToHeight="0" orientation="landscape" r:id="rId1"/>
  <headerFooter>
    <oddFooter>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AZ38"/>
  <sheetViews>
    <sheetView showGridLines="0" zoomScale="85" zoomScaleNormal="85" workbookViewId="0">
      <pane xSplit="3" ySplit="1" topLeftCell="D2" activePane="bottomRight" state="frozen"/>
      <selection pane="topRight" activeCell="C7" sqref="C7"/>
      <selection pane="bottomLeft" activeCell="C7" sqref="C7"/>
      <selection pane="bottomRight" activeCell="A32" sqref="A32"/>
    </sheetView>
  </sheetViews>
  <sheetFormatPr defaultRowHeight="15" outlineLevelCol="1" x14ac:dyDescent="0.25"/>
  <cols>
    <col min="1" max="1" width="2.140625" customWidth="1"/>
    <col min="2" max="2" width="8.7109375" style="1" customWidth="1"/>
    <col min="3" max="3" width="46.28515625" bestFit="1" customWidth="1"/>
    <col min="4" max="4" width="17.7109375" customWidth="1" collapsed="1"/>
    <col min="5" max="7" width="17.7109375" customWidth="1"/>
    <col min="8" max="8" width="15.42578125" customWidth="1"/>
    <col min="9" max="10" width="17.7109375" customWidth="1"/>
    <col min="11" max="11" width="16.7109375" bestFit="1" customWidth="1"/>
    <col min="12" max="12" width="17.140625" hidden="1" customWidth="1" outlineLevel="1"/>
    <col min="13" max="13" width="17.28515625" hidden="1" customWidth="1" outlineLevel="1"/>
    <col min="14" max="14" width="17.140625" hidden="1" customWidth="1" outlineLevel="1"/>
    <col min="15" max="15" width="17.28515625" hidden="1" customWidth="1" outlineLevel="1"/>
    <col min="16" max="16" width="17.140625" hidden="1" customWidth="1" outlineLevel="1"/>
    <col min="17" max="17" width="17.28515625" hidden="1" customWidth="1" outlineLevel="1"/>
    <col min="18" max="18" width="17.140625" hidden="1" customWidth="1" outlineLevel="1"/>
    <col min="19" max="19" width="17.28515625" hidden="1" customWidth="1" outlineLevel="1"/>
    <col min="20" max="20" width="17.7109375" customWidth="1" collapsed="1"/>
    <col min="21" max="21" width="17.7109375" customWidth="1"/>
    <col min="22" max="22" width="15.42578125" customWidth="1"/>
    <col min="23" max="24" width="17.7109375" customWidth="1"/>
    <col min="25" max="25" width="15.5703125" customWidth="1"/>
    <col min="26" max="26" width="20.42578125" style="277" customWidth="1" collapsed="1"/>
    <col min="27" max="27" width="20.42578125" style="277" customWidth="1"/>
    <col min="28" max="28" width="15.5703125" style="277" customWidth="1"/>
    <col min="29" max="29" width="20.42578125" style="277" customWidth="1"/>
    <col min="30" max="30" width="15.5703125" style="277" customWidth="1"/>
    <col min="31" max="31" width="20.42578125" style="277" customWidth="1"/>
    <col min="32" max="32" width="20.42578125" hidden="1" customWidth="1" outlineLevel="1" collapsed="1"/>
    <col min="33" max="34" width="20.42578125" hidden="1" customWidth="1" outlineLevel="1"/>
    <col min="35" max="35" width="20.42578125" style="276" customWidth="1" collapsed="1"/>
    <col min="36" max="36" width="20.42578125" style="276" customWidth="1"/>
    <col min="37" max="37" width="15.5703125" style="276" customWidth="1"/>
    <col min="38" max="38" width="20.42578125" style="276" customWidth="1"/>
    <col min="39" max="39" width="15.5703125" style="276" customWidth="1"/>
    <col min="40" max="40" width="20.42578125" style="276" customWidth="1"/>
    <col min="41" max="41" width="15.42578125" style="276" customWidth="1"/>
    <col min="42" max="42" width="16.42578125" style="276" customWidth="1" collapsed="1"/>
    <col min="43" max="43" width="22.7109375" style="276" customWidth="1"/>
    <col min="44" max="44" width="15.42578125" style="276" customWidth="1"/>
    <col min="45" max="45" width="22.7109375" style="276" customWidth="1"/>
    <col min="46" max="46" width="15.42578125" style="276" customWidth="1"/>
    <col min="47" max="47" width="22.7109375" style="276" customWidth="1"/>
    <col min="48" max="48" width="15.42578125" style="276" customWidth="1"/>
    <col min="49" max="49" width="22.7109375" style="276" customWidth="1"/>
    <col min="50" max="50" width="15.42578125" style="276" customWidth="1"/>
    <col min="51" max="51" width="14.7109375" customWidth="1"/>
    <col min="52" max="52" width="9.140625" collapsed="1"/>
  </cols>
  <sheetData>
    <row r="1" spans="2:52" ht="18.75" x14ac:dyDescent="0.3">
      <c r="B1" s="506" t="s">
        <v>109</v>
      </c>
      <c r="C1" s="506"/>
      <c r="D1" s="506"/>
      <c r="E1" s="506"/>
      <c r="F1" s="506"/>
      <c r="G1" s="506"/>
      <c r="H1" s="506"/>
      <c r="I1" s="506"/>
      <c r="J1" s="506"/>
      <c r="K1" s="506"/>
      <c r="L1" s="506"/>
      <c r="M1" s="506"/>
      <c r="N1" s="506"/>
      <c r="O1" s="506"/>
      <c r="P1" s="506"/>
      <c r="Q1" s="506"/>
      <c r="R1" s="506"/>
      <c r="S1" s="506"/>
      <c r="T1" s="506"/>
      <c r="U1" s="506"/>
      <c r="V1" s="506"/>
      <c r="W1" s="506"/>
      <c r="X1" s="506"/>
      <c r="Y1" s="506"/>
      <c r="Z1" s="506"/>
      <c r="AA1" s="506"/>
      <c r="AB1" s="506"/>
      <c r="AC1" s="506"/>
      <c r="AD1" s="506"/>
      <c r="AE1" s="506"/>
      <c r="AF1" s="506"/>
      <c r="AG1" s="506"/>
      <c r="AH1" s="506"/>
      <c r="AI1" s="506"/>
      <c r="AJ1" s="506"/>
      <c r="AK1" s="506"/>
      <c r="AL1" s="506"/>
      <c r="AM1" s="506"/>
      <c r="AN1" s="506"/>
      <c r="AO1" s="506"/>
      <c r="AP1" s="506"/>
      <c r="AQ1" s="506"/>
      <c r="AR1" s="506"/>
      <c r="AS1" s="506"/>
      <c r="AT1" s="506"/>
      <c r="AU1" s="506"/>
      <c r="AV1" s="506"/>
      <c r="AW1" s="506"/>
      <c r="AX1" s="506"/>
      <c r="AY1" s="478"/>
      <c r="AZ1" s="196"/>
    </row>
    <row r="2" spans="2:52" ht="6" customHeight="1" thickBot="1" x14ac:dyDescent="0.3">
      <c r="C2" s="276"/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  <c r="R2" s="276"/>
      <c r="S2" s="276"/>
      <c r="T2" s="276"/>
      <c r="U2" s="276"/>
      <c r="V2" s="276"/>
      <c r="W2" s="276"/>
      <c r="X2" s="276"/>
      <c r="Y2" s="276"/>
      <c r="AF2" s="276"/>
      <c r="AG2" s="276"/>
      <c r="AH2" s="276"/>
      <c r="AY2" s="276"/>
      <c r="AZ2" s="276"/>
    </row>
    <row r="3" spans="2:52" ht="17.25" customHeight="1" thickBot="1" x14ac:dyDescent="0.3">
      <c r="C3" s="276"/>
      <c r="D3" s="510" t="s">
        <v>110</v>
      </c>
      <c r="E3" s="511"/>
      <c r="F3" s="511"/>
      <c r="G3" s="511"/>
      <c r="H3" s="511"/>
      <c r="I3" s="511"/>
      <c r="J3" s="511"/>
      <c r="K3" s="511"/>
      <c r="L3" s="511"/>
      <c r="M3" s="511"/>
      <c r="N3" s="511"/>
      <c r="O3" s="511"/>
      <c r="P3" s="511"/>
      <c r="Q3" s="511"/>
      <c r="R3" s="511"/>
      <c r="S3" s="511"/>
      <c r="T3" s="511"/>
      <c r="U3" s="511"/>
      <c r="V3" s="511"/>
      <c r="W3" s="511"/>
      <c r="X3" s="511"/>
      <c r="Y3" s="512"/>
      <c r="AF3" s="276"/>
      <c r="AG3" s="276"/>
      <c r="AH3" s="276"/>
      <c r="AY3" s="276"/>
      <c r="AZ3" s="276"/>
    </row>
    <row r="4" spans="2:52" ht="15.75" customHeight="1" thickBot="1" x14ac:dyDescent="0.3">
      <c r="B4" s="515" t="s">
        <v>39</v>
      </c>
      <c r="C4" s="513" t="s">
        <v>40</v>
      </c>
      <c r="D4" s="517" t="s">
        <v>111</v>
      </c>
      <c r="E4" s="518"/>
      <c r="F4" s="517" t="s">
        <v>112</v>
      </c>
      <c r="G4" s="519"/>
      <c r="H4" s="519"/>
      <c r="I4" s="519"/>
      <c r="J4" s="519"/>
      <c r="K4" s="518"/>
      <c r="L4" s="517" t="s">
        <v>113</v>
      </c>
      <c r="M4" s="518"/>
      <c r="N4" s="517" t="s">
        <v>114</v>
      </c>
      <c r="O4" s="518"/>
      <c r="P4" s="517" t="s">
        <v>115</v>
      </c>
      <c r="Q4" s="518"/>
      <c r="R4" s="517" t="s">
        <v>116</v>
      </c>
      <c r="S4" s="519"/>
      <c r="T4" s="517" t="s">
        <v>117</v>
      </c>
      <c r="U4" s="519"/>
      <c r="V4" s="519"/>
      <c r="W4" s="519"/>
      <c r="X4" s="519"/>
      <c r="Y4" s="518"/>
      <c r="Z4" s="523" t="s">
        <v>118</v>
      </c>
      <c r="AA4" s="524"/>
      <c r="AB4" s="524"/>
      <c r="AC4" s="524"/>
      <c r="AD4" s="524"/>
      <c r="AE4" s="525"/>
      <c r="AF4" s="523" t="s">
        <v>119</v>
      </c>
      <c r="AG4" s="524"/>
      <c r="AH4" s="525"/>
      <c r="AI4" s="520" t="s">
        <v>110</v>
      </c>
      <c r="AJ4" s="521"/>
      <c r="AK4" s="521"/>
      <c r="AL4" s="521"/>
      <c r="AM4" s="521"/>
      <c r="AN4" s="521"/>
      <c r="AO4" s="522"/>
      <c r="AP4" s="507" t="s">
        <v>120</v>
      </c>
      <c r="AQ4" s="508"/>
      <c r="AR4" s="508"/>
      <c r="AS4" s="508"/>
      <c r="AT4" s="508"/>
      <c r="AU4" s="508"/>
      <c r="AV4" s="508"/>
      <c r="AW4" s="508"/>
      <c r="AX4" s="509"/>
      <c r="AY4" s="276"/>
      <c r="AZ4" s="276"/>
    </row>
    <row r="5" spans="2:52" ht="108.75" customHeight="1" thickBot="1" x14ac:dyDescent="0.3">
      <c r="B5" s="516"/>
      <c r="C5" s="514"/>
      <c r="D5" s="6" t="s">
        <v>121</v>
      </c>
      <c r="E5" s="7" t="s">
        <v>122</v>
      </c>
      <c r="F5" s="130" t="s">
        <v>123</v>
      </c>
      <c r="G5" s="229" t="s">
        <v>124</v>
      </c>
      <c r="H5" s="219" t="s">
        <v>125</v>
      </c>
      <c r="I5" s="219" t="s">
        <v>126</v>
      </c>
      <c r="J5" s="239" t="s">
        <v>127</v>
      </c>
      <c r="K5" s="481" t="s">
        <v>128</v>
      </c>
      <c r="L5" s="6" t="s">
        <v>129</v>
      </c>
      <c r="M5" s="7" t="s">
        <v>127</v>
      </c>
      <c r="N5" s="6" t="s">
        <v>130</v>
      </c>
      <c r="O5" s="7" t="s">
        <v>131</v>
      </c>
      <c r="P5" s="6" t="s">
        <v>129</v>
      </c>
      <c r="Q5" s="7" t="s">
        <v>131</v>
      </c>
      <c r="R5" s="6" t="s">
        <v>132</v>
      </c>
      <c r="S5" s="234" t="s">
        <v>127</v>
      </c>
      <c r="T5" s="130" t="s">
        <v>133</v>
      </c>
      <c r="U5" s="229" t="s">
        <v>134</v>
      </c>
      <c r="V5" s="219" t="s">
        <v>125</v>
      </c>
      <c r="W5" s="219" t="s">
        <v>135</v>
      </c>
      <c r="X5" s="219" t="s">
        <v>136</v>
      </c>
      <c r="Y5" s="235" t="s">
        <v>128</v>
      </c>
      <c r="Z5" s="266" t="s">
        <v>137</v>
      </c>
      <c r="AA5" s="267" t="s">
        <v>138</v>
      </c>
      <c r="AB5" s="267" t="s">
        <v>139</v>
      </c>
      <c r="AC5" s="267" t="s">
        <v>140</v>
      </c>
      <c r="AD5" s="319" t="s">
        <v>141</v>
      </c>
      <c r="AE5" s="268" t="s">
        <v>142</v>
      </c>
      <c r="AF5" s="258" t="s">
        <v>143</v>
      </c>
      <c r="AG5" s="259" t="s">
        <v>140</v>
      </c>
      <c r="AH5" s="260" t="s">
        <v>142</v>
      </c>
      <c r="AI5" s="329" t="s">
        <v>144</v>
      </c>
      <c r="AJ5" s="330" t="s">
        <v>145</v>
      </c>
      <c r="AK5" s="330" t="s">
        <v>146</v>
      </c>
      <c r="AL5" s="330" t="s">
        <v>147</v>
      </c>
      <c r="AM5" s="330" t="s">
        <v>148</v>
      </c>
      <c r="AN5" s="330" t="s">
        <v>149</v>
      </c>
      <c r="AO5" s="331" t="s">
        <v>150</v>
      </c>
      <c r="AP5" s="261" t="s">
        <v>151</v>
      </c>
      <c r="AQ5" s="334" t="s">
        <v>152</v>
      </c>
      <c r="AR5" s="334" t="s">
        <v>153</v>
      </c>
      <c r="AS5" s="334" t="s">
        <v>154</v>
      </c>
      <c r="AT5" s="334" t="s">
        <v>155</v>
      </c>
      <c r="AU5" s="334" t="s">
        <v>156</v>
      </c>
      <c r="AV5" s="335" t="s">
        <v>157</v>
      </c>
      <c r="AW5" s="480" t="s">
        <v>158</v>
      </c>
      <c r="AX5" s="336" t="s">
        <v>159</v>
      </c>
      <c r="AY5" s="276"/>
      <c r="AZ5" s="276"/>
    </row>
    <row r="6" spans="2:52" x14ac:dyDescent="0.25">
      <c r="B6" s="11">
        <v>0</v>
      </c>
      <c r="C6" s="278" t="s">
        <v>160</v>
      </c>
      <c r="D6" s="221">
        <f t="shared" ref="D6:X6" si="0">SUM(D7:D34)</f>
        <v>38969</v>
      </c>
      <c r="E6" s="262">
        <f t="shared" si="0"/>
        <v>41384</v>
      </c>
      <c r="F6" s="233">
        <f>SUM(F7:F34)</f>
        <v>27325</v>
      </c>
      <c r="G6" s="445">
        <f t="shared" si="0"/>
        <v>25507</v>
      </c>
      <c r="H6" s="230">
        <f>G6/F6</f>
        <v>0.93346752058554439</v>
      </c>
      <c r="I6" s="220">
        <f>SUM(I7:I34)</f>
        <v>47150</v>
      </c>
      <c r="J6" s="445">
        <f t="shared" si="0"/>
        <v>36037</v>
      </c>
      <c r="K6" s="236">
        <f>J6/I6</f>
        <v>0.76430540827147397</v>
      </c>
      <c r="L6" s="233">
        <f t="shared" si="0"/>
        <v>17137</v>
      </c>
      <c r="M6" s="222">
        <f t="shared" si="0"/>
        <v>11768</v>
      </c>
      <c r="N6" s="233">
        <f t="shared" si="0"/>
        <v>1450</v>
      </c>
      <c r="O6" s="222">
        <f t="shared" si="0"/>
        <v>3859</v>
      </c>
      <c r="P6" s="233">
        <f t="shared" si="0"/>
        <v>507</v>
      </c>
      <c r="Q6" s="222">
        <f t="shared" si="0"/>
        <v>2121</v>
      </c>
      <c r="R6" s="233">
        <f t="shared" si="0"/>
        <v>7103</v>
      </c>
      <c r="S6" s="240">
        <f t="shared" si="0"/>
        <v>3604</v>
      </c>
      <c r="T6" s="233">
        <f>SUM(T7:T34)</f>
        <v>24761</v>
      </c>
      <c r="U6" s="446">
        <f t="shared" si="0"/>
        <v>22308</v>
      </c>
      <c r="V6" s="230">
        <f>U6/T6</f>
        <v>0.90093291870279879</v>
      </c>
      <c r="W6" s="220">
        <f>SUM(W7:W34)</f>
        <v>26357</v>
      </c>
      <c r="X6" s="447">
        <f t="shared" si="0"/>
        <v>18229</v>
      </c>
      <c r="Y6" s="263">
        <f>X6/W6</f>
        <v>0.69161892476381981</v>
      </c>
      <c r="Z6" s="248">
        <f>SUM(Z7:Z34)</f>
        <v>65928</v>
      </c>
      <c r="AA6" s="448">
        <f t="shared" ref="AA6" si="1">SUM(AA7:AA34)</f>
        <v>45754</v>
      </c>
      <c r="AB6" s="273">
        <f>AA6/Z6</f>
        <v>0.69399951462201193</v>
      </c>
      <c r="AC6" s="445">
        <f t="shared" ref="AC6" si="2">SUM(AC7:AC34)</f>
        <v>32287</v>
      </c>
      <c r="AD6" s="273">
        <f>AC6/AA6</f>
        <v>0.70566507846308524</v>
      </c>
      <c r="AE6" s="320">
        <f t="shared" ref="AE6" si="3">SUM(AE7:AE34)</f>
        <v>34668</v>
      </c>
      <c r="AF6" s="245">
        <f t="shared" ref="AF6:AH6" si="4">SUM(AF7:AF34)</f>
        <v>45754</v>
      </c>
      <c r="AG6" s="246">
        <f t="shared" si="4"/>
        <v>33079</v>
      </c>
      <c r="AH6" s="247">
        <f t="shared" si="4"/>
        <v>35363</v>
      </c>
      <c r="AI6" s="233">
        <f>SUM(AI7:AI34)</f>
        <v>59261</v>
      </c>
      <c r="AJ6" s="445">
        <f t="shared" ref="AJ6" si="5">SUM(AJ7:AJ34)</f>
        <v>22745</v>
      </c>
      <c r="AK6" s="273">
        <f>AJ6/AI6</f>
        <v>0.38381060056360844</v>
      </c>
      <c r="AL6" s="445">
        <f>AN6-AJ6</f>
        <v>6190</v>
      </c>
      <c r="AM6" s="273">
        <f>AL6/AI6</f>
        <v>0.10445318168778792</v>
      </c>
      <c r="AN6" s="220">
        <f t="shared" ref="AN6" si="6">SUM(AN7:AN34)</f>
        <v>28935</v>
      </c>
      <c r="AO6" s="326">
        <f>AN6/AI6</f>
        <v>0.48826378225139638</v>
      </c>
      <c r="AP6" s="233">
        <f>SUM(AP7:AP34)</f>
        <v>57587</v>
      </c>
      <c r="AQ6" s="220">
        <f t="shared" ref="AQ6" si="7">SUM(AQ7:AQ34)</f>
        <v>7243</v>
      </c>
      <c r="AR6" s="273">
        <f>AQ6/AP6</f>
        <v>0.12577491447722577</v>
      </c>
      <c r="AS6" s="220">
        <f t="shared" ref="AS6" si="8">SUM(AS7:AS34)</f>
        <v>27643</v>
      </c>
      <c r="AT6" s="273">
        <f>AS6/AP6</f>
        <v>0.48002153263757447</v>
      </c>
      <c r="AU6" s="220">
        <f t="shared" ref="AU6" si="9">SUM(AU7:AU34)</f>
        <v>1929</v>
      </c>
      <c r="AV6" s="273">
        <f>AU6/AP6</f>
        <v>3.3497143452515324E-2</v>
      </c>
      <c r="AW6" s="445">
        <f t="shared" ref="AW6" si="10">SUM(AW7:AW34)</f>
        <v>36202</v>
      </c>
      <c r="AX6" s="326">
        <f>AW6/AP6</f>
        <v>0.62864882699220315</v>
      </c>
      <c r="AY6" s="276"/>
      <c r="AZ6" s="276"/>
    </row>
    <row r="7" spans="2:52" x14ac:dyDescent="0.25">
      <c r="B7" s="5">
        <v>1</v>
      </c>
      <c r="C7" s="4" t="s">
        <v>49</v>
      </c>
      <c r="D7" s="223">
        <v>1715</v>
      </c>
      <c r="E7" s="225">
        <v>974</v>
      </c>
      <c r="F7" s="391">
        <v>1113</v>
      </c>
      <c r="G7" s="224">
        <v>1014</v>
      </c>
      <c r="H7" s="231">
        <f t="shared" ref="H7:H34" si="11">G7/F7</f>
        <v>0.91105121293800539</v>
      </c>
      <c r="I7" s="390">
        <v>948</v>
      </c>
      <c r="J7" s="224">
        <v>727</v>
      </c>
      <c r="K7" s="237">
        <f t="shared" ref="K7:K34" si="12">J7/I7</f>
        <v>0.7668776371308017</v>
      </c>
      <c r="L7" s="223">
        <v>745</v>
      </c>
      <c r="M7" s="225">
        <v>412</v>
      </c>
      <c r="N7" s="223">
        <v>71</v>
      </c>
      <c r="O7" s="225">
        <v>40</v>
      </c>
      <c r="P7" s="223">
        <v>47</v>
      </c>
      <c r="Q7" s="225">
        <v>17</v>
      </c>
      <c r="R7" s="223">
        <v>353</v>
      </c>
      <c r="S7" s="241">
        <v>113</v>
      </c>
      <c r="T7" s="391">
        <v>1095</v>
      </c>
      <c r="U7" s="243">
        <v>973</v>
      </c>
      <c r="V7" s="231">
        <f>U7/T7</f>
        <v>0.8885844748858448</v>
      </c>
      <c r="W7" s="390">
        <v>656</v>
      </c>
      <c r="X7" s="241">
        <v>504</v>
      </c>
      <c r="Y7" s="264">
        <f>X7/W7</f>
        <v>0.76829268292682928</v>
      </c>
      <c r="Z7" s="274">
        <v>1729</v>
      </c>
      <c r="AA7" s="269">
        <v>1187</v>
      </c>
      <c r="AB7" s="317">
        <f>AA7/Z7</f>
        <v>0.68652400231347599</v>
      </c>
      <c r="AC7" s="269">
        <v>903</v>
      </c>
      <c r="AD7" s="317">
        <f>AC7/AA7</f>
        <v>0.76074136478517274</v>
      </c>
      <c r="AE7" s="321">
        <v>938</v>
      </c>
      <c r="AF7" s="249">
        <v>1187</v>
      </c>
      <c r="AG7" s="250">
        <v>964</v>
      </c>
      <c r="AH7" s="251">
        <v>996</v>
      </c>
      <c r="AI7" s="274">
        <v>2306</v>
      </c>
      <c r="AJ7" s="324">
        <v>836</v>
      </c>
      <c r="AK7" s="317">
        <f>AJ7/AI7</f>
        <v>0.36253252385082396</v>
      </c>
      <c r="AL7" s="324">
        <v>137</v>
      </c>
      <c r="AM7" s="317">
        <f>AL7/AI7</f>
        <v>5.9410234171725931E-2</v>
      </c>
      <c r="AN7" s="324">
        <v>973</v>
      </c>
      <c r="AO7" s="327">
        <f>AN7/AI7</f>
        <v>0.42194275802254988</v>
      </c>
      <c r="AP7" s="304">
        <v>2129</v>
      </c>
      <c r="AQ7" s="286">
        <v>384</v>
      </c>
      <c r="AR7" s="332">
        <f>AQ7/AP7</f>
        <v>0.18036636918741192</v>
      </c>
      <c r="AS7" s="269">
        <v>886</v>
      </c>
      <c r="AT7" s="317">
        <f>AS7/AP7</f>
        <v>0.41615782057303896</v>
      </c>
      <c r="AU7" s="286">
        <v>97</v>
      </c>
      <c r="AV7" s="332">
        <f>AU7/AP7</f>
        <v>4.5561296383278535E-2</v>
      </c>
      <c r="AW7" s="269">
        <v>1338</v>
      </c>
      <c r="AX7" s="327">
        <f>AW7/AP7</f>
        <v>0.62846406763738849</v>
      </c>
      <c r="AY7" s="441">
        <v>10795.6</v>
      </c>
      <c r="AZ7" s="78">
        <f>AY7/AY$35</f>
        <v>3.3704399342621226E-2</v>
      </c>
    </row>
    <row r="8" spans="2:52" x14ac:dyDescent="0.25">
      <c r="B8" s="5">
        <v>2</v>
      </c>
      <c r="C8" s="4" t="s">
        <v>50</v>
      </c>
      <c r="D8" s="223">
        <v>3289</v>
      </c>
      <c r="E8" s="225">
        <v>3648</v>
      </c>
      <c r="F8" s="223">
        <v>2194</v>
      </c>
      <c r="G8" s="224">
        <v>2043</v>
      </c>
      <c r="H8" s="231">
        <f t="shared" si="11"/>
        <v>0.93117593436645396</v>
      </c>
      <c r="I8" s="224">
        <v>4602</v>
      </c>
      <c r="J8" s="224">
        <v>3452</v>
      </c>
      <c r="K8" s="237">
        <f t="shared" si="12"/>
        <v>0.75010864841373315</v>
      </c>
      <c r="L8" s="223">
        <v>1813</v>
      </c>
      <c r="M8" s="225">
        <v>941</v>
      </c>
      <c r="N8" s="223">
        <v>31</v>
      </c>
      <c r="O8" s="225">
        <v>79</v>
      </c>
      <c r="P8" s="223">
        <v>8</v>
      </c>
      <c r="Q8" s="225">
        <v>8</v>
      </c>
      <c r="R8" s="223">
        <v>442</v>
      </c>
      <c r="S8" s="241">
        <v>174</v>
      </c>
      <c r="T8" s="223">
        <v>2307</v>
      </c>
      <c r="U8" s="243">
        <v>2096</v>
      </c>
      <c r="V8" s="231">
        <f t="shared" ref="V8:V34" si="13">U8/T8</f>
        <v>0.90853922843519719</v>
      </c>
      <c r="W8" s="224">
        <v>1755</v>
      </c>
      <c r="X8" s="241">
        <v>1120</v>
      </c>
      <c r="Y8" s="264">
        <f t="shared" ref="Y8:Y34" si="14">X8/W8</f>
        <v>0.63817663817663817</v>
      </c>
      <c r="Z8" s="274">
        <v>5852</v>
      </c>
      <c r="AA8" s="269">
        <v>4130</v>
      </c>
      <c r="AB8" s="317">
        <f t="shared" ref="AB8:AB34" si="15">AA8/Z8</f>
        <v>0.70574162679425834</v>
      </c>
      <c r="AC8" s="269">
        <v>2658</v>
      </c>
      <c r="AD8" s="322">
        <f t="shared" ref="AD8:AD33" si="16">AC8/AA8</f>
        <v>0.64358353510895883</v>
      </c>
      <c r="AE8" s="271">
        <v>2906</v>
      </c>
      <c r="AF8" s="252">
        <v>4130</v>
      </c>
      <c r="AG8" s="253">
        <v>2687</v>
      </c>
      <c r="AH8" s="254">
        <v>2936</v>
      </c>
      <c r="AI8" s="274">
        <v>5251</v>
      </c>
      <c r="AJ8" s="324">
        <v>1599</v>
      </c>
      <c r="AK8" s="317">
        <f t="shared" ref="AK8:AK33" si="17">AJ8/AI8</f>
        <v>0.30451342601409254</v>
      </c>
      <c r="AL8" s="324">
        <v>624</v>
      </c>
      <c r="AM8" s="317">
        <f t="shared" ref="AM8:AM33" si="18">AL8/AI8</f>
        <v>0.1188345077128166</v>
      </c>
      <c r="AN8" s="324">
        <v>2223</v>
      </c>
      <c r="AO8" s="327">
        <f t="shared" ref="AO8:AO33" si="19">AN8/AI8</f>
        <v>0.42334793372690915</v>
      </c>
      <c r="AP8" s="304">
        <v>5385</v>
      </c>
      <c r="AQ8" s="286">
        <v>530</v>
      </c>
      <c r="AR8" s="332">
        <f t="shared" ref="AR8:AR33" si="20">AQ8/AP8</f>
        <v>9.8421541318477246E-2</v>
      </c>
      <c r="AS8" s="269">
        <v>2583</v>
      </c>
      <c r="AT8" s="317">
        <f t="shared" ref="AT8:AT33" si="21">AS8/AP8</f>
        <v>0.47966573816155988</v>
      </c>
      <c r="AU8" s="286">
        <v>164</v>
      </c>
      <c r="AV8" s="332">
        <f t="shared" ref="AV8:AV33" si="22">AU8/AP8</f>
        <v>3.0454967502321264E-2</v>
      </c>
      <c r="AW8" s="269">
        <v>3237</v>
      </c>
      <c r="AX8" s="327">
        <f t="shared" ref="AX8:AX33" si="23">AW8/AP8</f>
        <v>0.60111420612813371</v>
      </c>
      <c r="AY8" s="441">
        <v>28334.9</v>
      </c>
      <c r="AZ8" s="78">
        <f t="shared" ref="AZ8:AZ34" si="24">AY8/AY$35</f>
        <v>8.8462964998076835E-2</v>
      </c>
    </row>
    <row r="9" spans="2:52" x14ac:dyDescent="0.25">
      <c r="B9" s="5">
        <v>3</v>
      </c>
      <c r="C9" s="4" t="s">
        <v>51</v>
      </c>
      <c r="D9" s="223">
        <v>820</v>
      </c>
      <c r="E9" s="225">
        <v>664</v>
      </c>
      <c r="F9" s="223">
        <v>595</v>
      </c>
      <c r="G9" s="224">
        <v>550</v>
      </c>
      <c r="H9" s="231">
        <f t="shared" si="11"/>
        <v>0.92436974789915971</v>
      </c>
      <c r="I9" s="224">
        <v>722</v>
      </c>
      <c r="J9" s="224">
        <v>514</v>
      </c>
      <c r="K9" s="237">
        <f t="shared" si="12"/>
        <v>0.7119113573407202</v>
      </c>
      <c r="L9" s="223">
        <v>388</v>
      </c>
      <c r="M9" s="225">
        <v>157</v>
      </c>
      <c r="N9" s="223">
        <v>38</v>
      </c>
      <c r="O9" s="225">
        <v>108</v>
      </c>
      <c r="P9" s="223">
        <v>2</v>
      </c>
      <c r="Q9" s="225">
        <v>10</v>
      </c>
      <c r="R9" s="223">
        <v>144</v>
      </c>
      <c r="S9" s="241">
        <v>105</v>
      </c>
      <c r="T9" s="223">
        <v>594</v>
      </c>
      <c r="U9" s="243">
        <v>519</v>
      </c>
      <c r="V9" s="231">
        <f t="shared" si="13"/>
        <v>0.8737373737373737</v>
      </c>
      <c r="W9" s="224">
        <v>545</v>
      </c>
      <c r="X9" s="241">
        <v>340</v>
      </c>
      <c r="Y9" s="264">
        <f t="shared" si="14"/>
        <v>0.62385321100917435</v>
      </c>
      <c r="Z9" s="274">
        <v>1041</v>
      </c>
      <c r="AA9" s="269">
        <v>695</v>
      </c>
      <c r="AB9" s="317">
        <f t="shared" si="15"/>
        <v>0.6676272814601345</v>
      </c>
      <c r="AC9" s="269">
        <v>515</v>
      </c>
      <c r="AD9" s="322">
        <f t="shared" si="16"/>
        <v>0.74100719424460426</v>
      </c>
      <c r="AE9" s="271">
        <v>552</v>
      </c>
      <c r="AF9" s="252">
        <v>695</v>
      </c>
      <c r="AG9" s="253">
        <v>536</v>
      </c>
      <c r="AH9" s="254">
        <v>568</v>
      </c>
      <c r="AI9" s="274">
        <v>921</v>
      </c>
      <c r="AJ9" s="324">
        <v>413</v>
      </c>
      <c r="AK9" s="317">
        <f t="shared" si="17"/>
        <v>0.44842562432138977</v>
      </c>
      <c r="AL9" s="324">
        <v>70</v>
      </c>
      <c r="AM9" s="317">
        <f t="shared" si="18"/>
        <v>7.600434310532031E-2</v>
      </c>
      <c r="AN9" s="324">
        <v>483</v>
      </c>
      <c r="AO9" s="327">
        <f t="shared" si="19"/>
        <v>0.52442996742671011</v>
      </c>
      <c r="AP9" s="304">
        <v>915</v>
      </c>
      <c r="AQ9" s="286">
        <v>185</v>
      </c>
      <c r="AR9" s="332">
        <f t="shared" si="20"/>
        <v>0.20218579234972678</v>
      </c>
      <c r="AS9" s="269">
        <v>331</v>
      </c>
      <c r="AT9" s="317">
        <f t="shared" si="21"/>
        <v>0.3617486338797814</v>
      </c>
      <c r="AU9" s="286">
        <v>26</v>
      </c>
      <c r="AV9" s="332">
        <f t="shared" si="22"/>
        <v>2.8415300546448089E-2</v>
      </c>
      <c r="AW9" s="269">
        <v>534</v>
      </c>
      <c r="AX9" s="327">
        <f t="shared" si="23"/>
        <v>0.58360655737704914</v>
      </c>
      <c r="AY9" s="441">
        <v>5144.8</v>
      </c>
      <c r="AZ9" s="78">
        <f t="shared" si="24"/>
        <v>1.6062321106554308E-2</v>
      </c>
    </row>
    <row r="10" spans="2:52" x14ac:dyDescent="0.25">
      <c r="B10" s="5">
        <v>4</v>
      </c>
      <c r="C10" s="4" t="s">
        <v>52</v>
      </c>
      <c r="D10" s="223">
        <v>360</v>
      </c>
      <c r="E10" s="225">
        <v>227</v>
      </c>
      <c r="F10" s="223">
        <v>321</v>
      </c>
      <c r="G10" s="224">
        <v>305</v>
      </c>
      <c r="H10" s="231">
        <f t="shared" si="11"/>
        <v>0.95015576323987538</v>
      </c>
      <c r="I10" s="224">
        <v>208</v>
      </c>
      <c r="J10" s="224">
        <v>166</v>
      </c>
      <c r="K10" s="237">
        <f t="shared" si="12"/>
        <v>0.79807692307692313</v>
      </c>
      <c r="L10" s="223">
        <v>55</v>
      </c>
      <c r="M10" s="225">
        <v>67</v>
      </c>
      <c r="N10" s="223">
        <v>1</v>
      </c>
      <c r="O10" s="225">
        <v>3</v>
      </c>
      <c r="P10" s="223">
        <v>0</v>
      </c>
      <c r="Q10" s="225">
        <v>0</v>
      </c>
      <c r="R10" s="223">
        <v>48</v>
      </c>
      <c r="S10" s="241">
        <v>52</v>
      </c>
      <c r="T10" s="223">
        <v>94</v>
      </c>
      <c r="U10" s="243">
        <v>84</v>
      </c>
      <c r="V10" s="231">
        <f t="shared" si="13"/>
        <v>0.8936170212765957</v>
      </c>
      <c r="W10" s="224">
        <v>148</v>
      </c>
      <c r="X10" s="241">
        <v>103</v>
      </c>
      <c r="Y10" s="264">
        <f t="shared" si="14"/>
        <v>0.69594594594594594</v>
      </c>
      <c r="Z10" s="274">
        <v>386</v>
      </c>
      <c r="AA10" s="269">
        <v>259</v>
      </c>
      <c r="AB10" s="317">
        <f t="shared" si="15"/>
        <v>0.67098445595854928</v>
      </c>
      <c r="AC10" s="269">
        <v>221</v>
      </c>
      <c r="AD10" s="322">
        <f t="shared" si="16"/>
        <v>0.85328185328185324</v>
      </c>
      <c r="AE10" s="271">
        <v>230</v>
      </c>
      <c r="AF10" s="252">
        <v>259</v>
      </c>
      <c r="AG10" s="253">
        <v>229</v>
      </c>
      <c r="AH10" s="254">
        <v>236</v>
      </c>
      <c r="AI10" s="274">
        <v>267</v>
      </c>
      <c r="AJ10" s="324">
        <v>177</v>
      </c>
      <c r="AK10" s="317">
        <f t="shared" si="17"/>
        <v>0.6629213483146067</v>
      </c>
      <c r="AL10" s="324">
        <v>11</v>
      </c>
      <c r="AM10" s="317">
        <f t="shared" si="18"/>
        <v>4.1198501872659173E-2</v>
      </c>
      <c r="AN10" s="324">
        <v>188</v>
      </c>
      <c r="AO10" s="327">
        <f t="shared" si="19"/>
        <v>0.70411985018726597</v>
      </c>
      <c r="AP10" s="304">
        <v>252</v>
      </c>
      <c r="AQ10" s="286">
        <v>50</v>
      </c>
      <c r="AR10" s="332">
        <f t="shared" si="20"/>
        <v>0.1984126984126984</v>
      </c>
      <c r="AS10" s="269">
        <v>86</v>
      </c>
      <c r="AT10" s="317">
        <f t="shared" si="21"/>
        <v>0.34126984126984128</v>
      </c>
      <c r="AU10" s="286">
        <v>3</v>
      </c>
      <c r="AV10" s="332">
        <f t="shared" si="22"/>
        <v>1.1904761904761904E-2</v>
      </c>
      <c r="AW10" s="269">
        <v>138</v>
      </c>
      <c r="AX10" s="327">
        <f t="shared" si="23"/>
        <v>0.54761904761904767</v>
      </c>
      <c r="AY10" s="441">
        <v>1474.6</v>
      </c>
      <c r="AZ10" s="78">
        <f t="shared" si="24"/>
        <v>4.6037744331606633E-3</v>
      </c>
    </row>
    <row r="11" spans="2:52" x14ac:dyDescent="0.25">
      <c r="B11" s="5">
        <v>5</v>
      </c>
      <c r="C11" s="4" t="s">
        <v>53</v>
      </c>
      <c r="D11" s="223">
        <v>1470</v>
      </c>
      <c r="E11" s="225">
        <v>1201</v>
      </c>
      <c r="F11" s="223">
        <v>1142</v>
      </c>
      <c r="G11" s="224">
        <v>1055</v>
      </c>
      <c r="H11" s="231">
        <f t="shared" si="11"/>
        <v>0.92381786339754812</v>
      </c>
      <c r="I11" s="224">
        <v>1241</v>
      </c>
      <c r="J11" s="224">
        <v>950</v>
      </c>
      <c r="K11" s="237">
        <f t="shared" si="12"/>
        <v>0.76551168412570503</v>
      </c>
      <c r="L11" s="223">
        <v>571</v>
      </c>
      <c r="M11" s="225">
        <v>335</v>
      </c>
      <c r="N11" s="223">
        <v>100</v>
      </c>
      <c r="O11" s="225">
        <v>357</v>
      </c>
      <c r="P11" s="223">
        <v>14</v>
      </c>
      <c r="Q11" s="225">
        <v>49</v>
      </c>
      <c r="R11" s="223">
        <v>262</v>
      </c>
      <c r="S11" s="241">
        <v>131</v>
      </c>
      <c r="T11" s="223">
        <v>882</v>
      </c>
      <c r="U11" s="243">
        <v>801</v>
      </c>
      <c r="V11" s="231">
        <f t="shared" si="13"/>
        <v>0.90816326530612246</v>
      </c>
      <c r="W11" s="224">
        <v>1008</v>
      </c>
      <c r="X11" s="241">
        <v>736</v>
      </c>
      <c r="Y11" s="264">
        <f t="shared" si="14"/>
        <v>0.73015873015873012</v>
      </c>
      <c r="Z11" s="274">
        <v>1776</v>
      </c>
      <c r="AA11" s="269">
        <v>1157</v>
      </c>
      <c r="AB11" s="317">
        <f t="shared" si="15"/>
        <v>0.651463963963964</v>
      </c>
      <c r="AC11" s="269">
        <v>846</v>
      </c>
      <c r="AD11" s="322">
        <f t="shared" si="16"/>
        <v>0.73120138288677616</v>
      </c>
      <c r="AE11" s="271">
        <v>896</v>
      </c>
      <c r="AF11" s="252">
        <v>1157</v>
      </c>
      <c r="AG11" s="253">
        <v>878</v>
      </c>
      <c r="AH11" s="254">
        <v>927</v>
      </c>
      <c r="AI11" s="274">
        <v>1721</v>
      </c>
      <c r="AJ11" s="324">
        <v>701</v>
      </c>
      <c r="AK11" s="317">
        <f t="shared" si="17"/>
        <v>0.40732132481115629</v>
      </c>
      <c r="AL11" s="324">
        <v>117</v>
      </c>
      <c r="AM11" s="317">
        <f t="shared" si="18"/>
        <v>6.7983730389308536E-2</v>
      </c>
      <c r="AN11" s="324">
        <v>818</v>
      </c>
      <c r="AO11" s="327">
        <f t="shared" si="19"/>
        <v>0.47530505520046484</v>
      </c>
      <c r="AP11" s="304">
        <v>1835</v>
      </c>
      <c r="AQ11" s="286">
        <v>344</v>
      </c>
      <c r="AR11" s="332">
        <f t="shared" si="20"/>
        <v>0.18746594005449591</v>
      </c>
      <c r="AS11" s="269">
        <v>659</v>
      </c>
      <c r="AT11" s="317">
        <f t="shared" si="21"/>
        <v>0.35912806539509534</v>
      </c>
      <c r="AU11" s="286">
        <v>91</v>
      </c>
      <c r="AV11" s="332">
        <f t="shared" si="22"/>
        <v>4.959128065395095E-2</v>
      </c>
      <c r="AW11" s="269">
        <v>1067</v>
      </c>
      <c r="AX11" s="327">
        <f t="shared" si="23"/>
        <v>0.5814713896457766</v>
      </c>
      <c r="AY11" s="441">
        <v>11117.7</v>
      </c>
      <c r="AZ11" s="78">
        <f t="shared" si="24"/>
        <v>3.4710011539095559E-2</v>
      </c>
    </row>
    <row r="12" spans="2:52" x14ac:dyDescent="0.25">
      <c r="B12" s="5">
        <v>6</v>
      </c>
      <c r="C12" s="4" t="s">
        <v>54</v>
      </c>
      <c r="D12" s="223">
        <v>2315</v>
      </c>
      <c r="E12" s="225">
        <v>1659</v>
      </c>
      <c r="F12" s="223">
        <v>1900</v>
      </c>
      <c r="G12" s="224">
        <v>1789</v>
      </c>
      <c r="H12" s="231">
        <f t="shared" si="11"/>
        <v>0.94157894736842107</v>
      </c>
      <c r="I12" s="224">
        <v>1861</v>
      </c>
      <c r="J12" s="224">
        <v>1444</v>
      </c>
      <c r="K12" s="237">
        <f t="shared" si="12"/>
        <v>0.77592692101020955</v>
      </c>
      <c r="L12" s="223">
        <v>874</v>
      </c>
      <c r="M12" s="225">
        <v>438</v>
      </c>
      <c r="N12" s="223">
        <v>55</v>
      </c>
      <c r="O12" s="225">
        <v>62</v>
      </c>
      <c r="P12" s="223">
        <v>18</v>
      </c>
      <c r="Q12" s="225">
        <v>8</v>
      </c>
      <c r="R12" s="223">
        <v>353</v>
      </c>
      <c r="S12" s="241">
        <v>173</v>
      </c>
      <c r="T12" s="223">
        <v>1316</v>
      </c>
      <c r="U12" s="243">
        <v>1144</v>
      </c>
      <c r="V12" s="231">
        <f t="shared" si="13"/>
        <v>0.8693009118541033</v>
      </c>
      <c r="W12" s="224">
        <v>968</v>
      </c>
      <c r="X12" s="241">
        <v>635</v>
      </c>
      <c r="Y12" s="264">
        <f t="shared" si="14"/>
        <v>0.65599173553719003</v>
      </c>
      <c r="Z12" s="274">
        <v>2820</v>
      </c>
      <c r="AA12" s="269">
        <v>1883</v>
      </c>
      <c r="AB12" s="317">
        <f t="shared" si="15"/>
        <v>0.6677304964539007</v>
      </c>
      <c r="AC12" s="269">
        <v>1099</v>
      </c>
      <c r="AD12" s="322">
        <f t="shared" si="16"/>
        <v>0.58364312267657992</v>
      </c>
      <c r="AE12" s="271">
        <v>1212</v>
      </c>
      <c r="AF12" s="252">
        <v>1883</v>
      </c>
      <c r="AG12" s="253">
        <v>1167</v>
      </c>
      <c r="AH12" s="254">
        <v>1275</v>
      </c>
      <c r="AI12" s="274">
        <v>1991</v>
      </c>
      <c r="AJ12" s="324">
        <v>818</v>
      </c>
      <c r="AK12" s="317">
        <f t="shared" si="17"/>
        <v>0.41084881968859871</v>
      </c>
      <c r="AL12" s="324">
        <v>223</v>
      </c>
      <c r="AM12" s="317">
        <f t="shared" si="18"/>
        <v>0.11200401808136615</v>
      </c>
      <c r="AN12" s="324">
        <v>1041</v>
      </c>
      <c r="AO12" s="327">
        <f t="shared" si="19"/>
        <v>0.52285283776996483</v>
      </c>
      <c r="AP12" s="304">
        <v>1496</v>
      </c>
      <c r="AQ12" s="286">
        <v>160</v>
      </c>
      <c r="AR12" s="332">
        <f t="shared" si="20"/>
        <v>0.10695187165775401</v>
      </c>
      <c r="AS12" s="269">
        <v>678</v>
      </c>
      <c r="AT12" s="317">
        <f t="shared" si="21"/>
        <v>0.4532085561497326</v>
      </c>
      <c r="AU12" s="286">
        <v>36</v>
      </c>
      <c r="AV12" s="332">
        <f t="shared" si="22"/>
        <v>2.4064171122994651E-2</v>
      </c>
      <c r="AW12" s="269">
        <v>868</v>
      </c>
      <c r="AX12" s="327">
        <f t="shared" si="23"/>
        <v>0.5802139037433155</v>
      </c>
      <c r="AY12" s="441">
        <v>11115.4</v>
      </c>
      <c r="AZ12" s="78">
        <f t="shared" si="24"/>
        <v>3.4702830824870502E-2</v>
      </c>
    </row>
    <row r="13" spans="2:52" x14ac:dyDescent="0.25">
      <c r="B13" s="5">
        <v>7</v>
      </c>
      <c r="C13" s="4" t="s">
        <v>55</v>
      </c>
      <c r="D13" s="223">
        <v>1617</v>
      </c>
      <c r="E13" s="225">
        <v>1080</v>
      </c>
      <c r="F13" s="223">
        <v>1218</v>
      </c>
      <c r="G13" s="224">
        <v>1064</v>
      </c>
      <c r="H13" s="231">
        <f t="shared" si="11"/>
        <v>0.87356321839080464</v>
      </c>
      <c r="I13" s="224">
        <v>1253</v>
      </c>
      <c r="J13" s="224">
        <v>944</v>
      </c>
      <c r="K13" s="237">
        <f t="shared" si="12"/>
        <v>0.75339185953711096</v>
      </c>
      <c r="L13" s="223">
        <v>599</v>
      </c>
      <c r="M13" s="225">
        <v>362</v>
      </c>
      <c r="N13" s="223">
        <v>135</v>
      </c>
      <c r="O13" s="225">
        <v>69</v>
      </c>
      <c r="P13" s="223">
        <v>9</v>
      </c>
      <c r="Q13" s="225">
        <v>9</v>
      </c>
      <c r="R13" s="223">
        <v>209</v>
      </c>
      <c r="S13" s="241">
        <v>92</v>
      </c>
      <c r="T13" s="223">
        <v>969</v>
      </c>
      <c r="U13" s="243">
        <v>811</v>
      </c>
      <c r="V13" s="231">
        <f t="shared" si="13"/>
        <v>0.83694530443756454</v>
      </c>
      <c r="W13" s="224">
        <v>681</v>
      </c>
      <c r="X13" s="241">
        <v>465</v>
      </c>
      <c r="Y13" s="264">
        <f t="shared" si="14"/>
        <v>0.68281938325991187</v>
      </c>
      <c r="Z13" s="274">
        <v>1807</v>
      </c>
      <c r="AA13" s="269">
        <v>1207</v>
      </c>
      <c r="AB13" s="317">
        <f t="shared" si="15"/>
        <v>0.66795794133923625</v>
      </c>
      <c r="AC13" s="269">
        <v>783</v>
      </c>
      <c r="AD13" s="322">
        <f t="shared" si="16"/>
        <v>0.6487158243579122</v>
      </c>
      <c r="AE13" s="271">
        <v>832</v>
      </c>
      <c r="AF13" s="252">
        <v>1207</v>
      </c>
      <c r="AG13" s="253">
        <v>804</v>
      </c>
      <c r="AH13" s="254">
        <v>853</v>
      </c>
      <c r="AI13" s="274">
        <v>2591</v>
      </c>
      <c r="AJ13" s="324">
        <v>765</v>
      </c>
      <c r="AK13" s="317">
        <f t="shared" si="17"/>
        <v>0.29525279814743344</v>
      </c>
      <c r="AL13" s="324">
        <v>238</v>
      </c>
      <c r="AM13" s="317">
        <f t="shared" si="18"/>
        <v>9.1856426090312623E-2</v>
      </c>
      <c r="AN13" s="324">
        <v>1003</v>
      </c>
      <c r="AO13" s="327">
        <f t="shared" si="19"/>
        <v>0.38710922423774602</v>
      </c>
      <c r="AP13" s="304">
        <v>2402</v>
      </c>
      <c r="AQ13" s="286">
        <v>502</v>
      </c>
      <c r="AR13" s="332">
        <f t="shared" si="20"/>
        <v>0.20899250624479601</v>
      </c>
      <c r="AS13" s="269">
        <v>953</v>
      </c>
      <c r="AT13" s="317">
        <f t="shared" si="21"/>
        <v>0.39675270607826812</v>
      </c>
      <c r="AU13" s="286">
        <v>68</v>
      </c>
      <c r="AV13" s="332">
        <f t="shared" si="22"/>
        <v>2.8309741881765195E-2</v>
      </c>
      <c r="AW13" s="269">
        <v>1479</v>
      </c>
      <c r="AX13" s="327">
        <f t="shared" si="23"/>
        <v>0.61573688592839304</v>
      </c>
      <c r="AY13" s="441">
        <v>16907.900000000001</v>
      </c>
      <c r="AZ13" s="78">
        <f t="shared" si="24"/>
        <v>5.2787303498194216E-2</v>
      </c>
    </row>
    <row r="14" spans="2:52" x14ac:dyDescent="0.25">
      <c r="B14" s="5">
        <v>8</v>
      </c>
      <c r="C14" s="4" t="s">
        <v>161</v>
      </c>
      <c r="D14" s="223">
        <v>126</v>
      </c>
      <c r="E14" s="225">
        <v>71</v>
      </c>
      <c r="F14" s="223">
        <v>61</v>
      </c>
      <c r="G14" s="224">
        <v>55</v>
      </c>
      <c r="H14" s="231">
        <f t="shared" si="11"/>
        <v>0.90163934426229508</v>
      </c>
      <c r="I14" s="224">
        <v>83</v>
      </c>
      <c r="J14" s="224">
        <v>62</v>
      </c>
      <c r="K14" s="237">
        <f t="shared" si="12"/>
        <v>0.74698795180722888</v>
      </c>
      <c r="L14" s="223">
        <v>79</v>
      </c>
      <c r="M14" s="225">
        <v>32</v>
      </c>
      <c r="N14" s="223">
        <v>2</v>
      </c>
      <c r="O14" s="225">
        <v>1</v>
      </c>
      <c r="P14" s="223">
        <v>0</v>
      </c>
      <c r="Q14" s="225">
        <v>0</v>
      </c>
      <c r="R14" s="223">
        <v>18</v>
      </c>
      <c r="S14" s="241">
        <v>6</v>
      </c>
      <c r="T14" s="223">
        <v>100</v>
      </c>
      <c r="U14" s="243">
        <v>97</v>
      </c>
      <c r="V14" s="231">
        <f t="shared" si="13"/>
        <v>0.97</v>
      </c>
      <c r="W14" s="224">
        <v>51</v>
      </c>
      <c r="X14" s="241">
        <v>34</v>
      </c>
      <c r="Y14" s="264">
        <f t="shared" si="14"/>
        <v>0.66666666666666663</v>
      </c>
      <c r="Z14" s="274">
        <v>117</v>
      </c>
      <c r="AA14" s="269">
        <v>70</v>
      </c>
      <c r="AB14" s="317">
        <f t="shared" si="15"/>
        <v>0.59829059829059827</v>
      </c>
      <c r="AC14" s="269">
        <v>58</v>
      </c>
      <c r="AD14" s="322">
        <f t="shared" si="16"/>
        <v>0.82857142857142863</v>
      </c>
      <c r="AE14" s="271">
        <v>60</v>
      </c>
      <c r="AF14" s="252">
        <v>70</v>
      </c>
      <c r="AG14" s="253">
        <v>58</v>
      </c>
      <c r="AH14" s="254">
        <v>60</v>
      </c>
      <c r="AI14" s="274">
        <v>80</v>
      </c>
      <c r="AJ14" s="324">
        <v>45</v>
      </c>
      <c r="AK14" s="317">
        <f t="shared" si="17"/>
        <v>0.5625</v>
      </c>
      <c r="AL14" s="324">
        <v>8</v>
      </c>
      <c r="AM14" s="317">
        <f t="shared" si="18"/>
        <v>0.1</v>
      </c>
      <c r="AN14" s="324">
        <v>53</v>
      </c>
      <c r="AO14" s="327">
        <f t="shared" si="19"/>
        <v>0.66249999999999998</v>
      </c>
      <c r="AP14" s="304">
        <v>95</v>
      </c>
      <c r="AQ14" s="286">
        <v>7</v>
      </c>
      <c r="AR14" s="332">
        <f t="shared" si="20"/>
        <v>7.3684210526315783E-2</v>
      </c>
      <c r="AS14" s="269">
        <v>36</v>
      </c>
      <c r="AT14" s="317">
        <f t="shared" si="21"/>
        <v>0.37894736842105264</v>
      </c>
      <c r="AU14" s="286">
        <v>2</v>
      </c>
      <c r="AV14" s="332">
        <f t="shared" si="22"/>
        <v>2.1052631578947368E-2</v>
      </c>
      <c r="AW14" s="269">
        <v>44</v>
      </c>
      <c r="AX14" s="327">
        <f t="shared" si="23"/>
        <v>0.4631578947368421</v>
      </c>
      <c r="AY14" s="441">
        <v>708.1</v>
      </c>
      <c r="AZ14" s="78">
        <f t="shared" si="24"/>
        <v>2.2107233664187347E-3</v>
      </c>
    </row>
    <row r="15" spans="2:52" x14ac:dyDescent="0.25">
      <c r="B15" s="5">
        <v>9</v>
      </c>
      <c r="C15" s="4" t="s">
        <v>57</v>
      </c>
      <c r="D15" s="223">
        <v>609</v>
      </c>
      <c r="E15" s="225">
        <v>434</v>
      </c>
      <c r="F15" s="223">
        <v>323</v>
      </c>
      <c r="G15" s="224">
        <v>310</v>
      </c>
      <c r="H15" s="231">
        <f t="shared" si="11"/>
        <v>0.95975232198142413</v>
      </c>
      <c r="I15" s="224">
        <v>437</v>
      </c>
      <c r="J15" s="224">
        <v>333</v>
      </c>
      <c r="K15" s="237">
        <f t="shared" si="12"/>
        <v>0.76201372997711669</v>
      </c>
      <c r="L15" s="223">
        <v>337</v>
      </c>
      <c r="M15" s="225">
        <v>99</v>
      </c>
      <c r="N15" s="223">
        <v>6</v>
      </c>
      <c r="O15" s="225">
        <v>97</v>
      </c>
      <c r="P15" s="223">
        <v>2</v>
      </c>
      <c r="Q15" s="225">
        <v>18</v>
      </c>
      <c r="R15" s="223">
        <v>236</v>
      </c>
      <c r="S15" s="241">
        <v>73</v>
      </c>
      <c r="T15" s="223">
        <v>474</v>
      </c>
      <c r="U15" s="243">
        <v>425</v>
      </c>
      <c r="V15" s="231">
        <f t="shared" si="13"/>
        <v>0.8966244725738397</v>
      </c>
      <c r="W15" s="224">
        <v>380</v>
      </c>
      <c r="X15" s="241">
        <v>244</v>
      </c>
      <c r="Y15" s="264">
        <f t="shared" si="14"/>
        <v>0.64210526315789473</v>
      </c>
      <c r="Z15" s="274">
        <v>824</v>
      </c>
      <c r="AA15" s="269">
        <v>513</v>
      </c>
      <c r="AB15" s="317">
        <f t="shared" si="15"/>
        <v>0.62257281553398058</v>
      </c>
      <c r="AC15" s="269">
        <v>365</v>
      </c>
      <c r="AD15" s="322">
        <f t="shared" si="16"/>
        <v>0.71150097465886941</v>
      </c>
      <c r="AE15" s="271">
        <v>389</v>
      </c>
      <c r="AF15" s="252">
        <v>513</v>
      </c>
      <c r="AG15" s="253">
        <v>392</v>
      </c>
      <c r="AH15" s="254">
        <v>411</v>
      </c>
      <c r="AI15" s="274">
        <v>518</v>
      </c>
      <c r="AJ15" s="324">
        <v>258</v>
      </c>
      <c r="AK15" s="317">
        <f t="shared" si="17"/>
        <v>0.49806949806949807</v>
      </c>
      <c r="AL15" s="324">
        <v>43</v>
      </c>
      <c r="AM15" s="317">
        <f t="shared" si="18"/>
        <v>8.3011583011583012E-2</v>
      </c>
      <c r="AN15" s="324">
        <v>301</v>
      </c>
      <c r="AO15" s="327">
        <f t="shared" si="19"/>
        <v>0.58108108108108103</v>
      </c>
      <c r="AP15" s="304">
        <v>541</v>
      </c>
      <c r="AQ15" s="286">
        <v>61</v>
      </c>
      <c r="AR15" s="332">
        <f t="shared" si="20"/>
        <v>0.11275415896487985</v>
      </c>
      <c r="AS15" s="269">
        <v>214</v>
      </c>
      <c r="AT15" s="317">
        <f t="shared" si="21"/>
        <v>0.39556377079482441</v>
      </c>
      <c r="AU15" s="286">
        <v>4</v>
      </c>
      <c r="AV15" s="332">
        <f t="shared" si="22"/>
        <v>7.3937153419593345E-3</v>
      </c>
      <c r="AW15" s="269">
        <v>278</v>
      </c>
      <c r="AX15" s="327">
        <f t="shared" si="23"/>
        <v>0.51386321626617371</v>
      </c>
      <c r="AY15" s="441">
        <v>3283.7</v>
      </c>
      <c r="AZ15" s="78">
        <f t="shared" si="24"/>
        <v>1.0251874478617707E-2</v>
      </c>
    </row>
    <row r="16" spans="2:52" x14ac:dyDescent="0.25">
      <c r="B16" s="5">
        <v>10</v>
      </c>
      <c r="C16" s="4" t="s">
        <v>58</v>
      </c>
      <c r="D16" s="223">
        <v>2926</v>
      </c>
      <c r="E16" s="225">
        <v>2872</v>
      </c>
      <c r="F16" s="223">
        <v>2198</v>
      </c>
      <c r="G16" s="224">
        <v>2040</v>
      </c>
      <c r="H16" s="231">
        <f t="shared" si="11"/>
        <v>0.9281164695177434</v>
      </c>
      <c r="I16" s="224">
        <v>3463</v>
      </c>
      <c r="J16" s="224">
        <v>2551</v>
      </c>
      <c r="K16" s="237">
        <f t="shared" si="12"/>
        <v>0.73664452786601209</v>
      </c>
      <c r="L16" s="223">
        <v>948</v>
      </c>
      <c r="M16" s="225">
        <v>763</v>
      </c>
      <c r="N16" s="223">
        <v>104</v>
      </c>
      <c r="O16" s="225">
        <v>277</v>
      </c>
      <c r="P16" s="223">
        <v>128</v>
      </c>
      <c r="Q16" s="225">
        <v>86</v>
      </c>
      <c r="R16" s="223">
        <v>398</v>
      </c>
      <c r="S16" s="241">
        <v>312</v>
      </c>
      <c r="T16" s="223">
        <v>1566</v>
      </c>
      <c r="U16" s="243">
        <v>1405</v>
      </c>
      <c r="V16" s="231">
        <f t="shared" si="13"/>
        <v>0.89719029374201786</v>
      </c>
      <c r="W16" s="224">
        <v>1904</v>
      </c>
      <c r="X16" s="241">
        <v>1276</v>
      </c>
      <c r="Y16" s="264">
        <f t="shared" si="14"/>
        <v>0.67016806722689071</v>
      </c>
      <c r="Z16" s="274">
        <v>4572</v>
      </c>
      <c r="AA16" s="269">
        <v>2968</v>
      </c>
      <c r="AB16" s="317">
        <f t="shared" si="15"/>
        <v>0.64916885389326329</v>
      </c>
      <c r="AC16" s="269">
        <v>2040</v>
      </c>
      <c r="AD16" s="322">
        <f t="shared" si="16"/>
        <v>0.68733153638814015</v>
      </c>
      <c r="AE16" s="271">
        <v>2198</v>
      </c>
      <c r="AF16" s="252">
        <v>2968</v>
      </c>
      <c r="AG16" s="253">
        <v>2063</v>
      </c>
      <c r="AH16" s="254">
        <v>2218</v>
      </c>
      <c r="AI16" s="274">
        <v>3246</v>
      </c>
      <c r="AJ16" s="324">
        <v>1100</v>
      </c>
      <c r="AK16" s="317">
        <f t="shared" si="17"/>
        <v>0.33887861983980283</v>
      </c>
      <c r="AL16" s="324">
        <v>346</v>
      </c>
      <c r="AM16" s="317">
        <f t="shared" si="18"/>
        <v>0.10659272951324707</v>
      </c>
      <c r="AN16" s="324">
        <v>1446</v>
      </c>
      <c r="AO16" s="327">
        <f t="shared" si="19"/>
        <v>0.44547134935304988</v>
      </c>
      <c r="AP16" s="304">
        <v>3204</v>
      </c>
      <c r="AQ16" s="286">
        <v>56</v>
      </c>
      <c r="AR16" s="332">
        <f t="shared" si="20"/>
        <v>1.7478152309612985E-2</v>
      </c>
      <c r="AS16" s="269">
        <v>1754</v>
      </c>
      <c r="AT16" s="317">
        <f t="shared" si="21"/>
        <v>0.54744069912609239</v>
      </c>
      <c r="AU16" s="286">
        <v>89</v>
      </c>
      <c r="AV16" s="332">
        <f t="shared" si="22"/>
        <v>2.7777777777777776E-2</v>
      </c>
      <c r="AW16" s="269">
        <v>1891</v>
      </c>
      <c r="AX16" s="327">
        <f t="shared" si="23"/>
        <v>0.59019975031210992</v>
      </c>
      <c r="AY16" s="441">
        <v>20466.3</v>
      </c>
      <c r="AZ16" s="78">
        <f t="shared" si="24"/>
        <v>6.3896805019256805E-2</v>
      </c>
    </row>
    <row r="17" spans="2:52" x14ac:dyDescent="0.25">
      <c r="B17" s="5">
        <v>11</v>
      </c>
      <c r="C17" s="4" t="s">
        <v>59</v>
      </c>
      <c r="D17" s="223">
        <v>2330</v>
      </c>
      <c r="E17" s="225">
        <v>1043</v>
      </c>
      <c r="F17" s="223">
        <v>1646</v>
      </c>
      <c r="G17" s="224">
        <v>1547</v>
      </c>
      <c r="H17" s="231">
        <f t="shared" si="11"/>
        <v>0.93985419198055897</v>
      </c>
      <c r="I17" s="224">
        <v>1116</v>
      </c>
      <c r="J17" s="224">
        <v>846</v>
      </c>
      <c r="K17" s="237">
        <f t="shared" si="12"/>
        <v>0.75806451612903225</v>
      </c>
      <c r="L17" s="223">
        <v>949</v>
      </c>
      <c r="M17" s="225">
        <v>230</v>
      </c>
      <c r="N17" s="223">
        <v>85</v>
      </c>
      <c r="O17" s="225">
        <v>96</v>
      </c>
      <c r="P17" s="223">
        <v>55</v>
      </c>
      <c r="Q17" s="225">
        <v>39</v>
      </c>
      <c r="R17" s="223">
        <v>442</v>
      </c>
      <c r="S17" s="241">
        <v>104</v>
      </c>
      <c r="T17" s="223">
        <v>1416</v>
      </c>
      <c r="U17" s="243">
        <v>1295</v>
      </c>
      <c r="V17" s="231">
        <f t="shared" si="13"/>
        <v>0.91454802259887003</v>
      </c>
      <c r="W17" s="224">
        <v>543</v>
      </c>
      <c r="X17" s="241">
        <v>412</v>
      </c>
      <c r="Y17" s="264">
        <f t="shared" si="14"/>
        <v>0.75874769797421726</v>
      </c>
      <c r="Z17" s="274">
        <v>1803</v>
      </c>
      <c r="AA17" s="269">
        <v>1228</v>
      </c>
      <c r="AB17" s="317">
        <f t="shared" si="15"/>
        <v>0.68108707709373262</v>
      </c>
      <c r="AC17" s="269">
        <v>849</v>
      </c>
      <c r="AD17" s="322">
        <f t="shared" si="16"/>
        <v>0.69136807817589574</v>
      </c>
      <c r="AE17" s="271">
        <v>925</v>
      </c>
      <c r="AF17" s="252">
        <v>1228</v>
      </c>
      <c r="AG17" s="253">
        <v>920</v>
      </c>
      <c r="AH17" s="254">
        <v>996</v>
      </c>
      <c r="AI17" s="274">
        <v>2167</v>
      </c>
      <c r="AJ17" s="324">
        <v>742</v>
      </c>
      <c r="AK17" s="317">
        <f t="shared" si="17"/>
        <v>0.34240886017535765</v>
      </c>
      <c r="AL17" s="324">
        <v>140</v>
      </c>
      <c r="AM17" s="317">
        <f t="shared" si="18"/>
        <v>6.4605445316105209E-2</v>
      </c>
      <c r="AN17" s="324">
        <v>882</v>
      </c>
      <c r="AO17" s="327">
        <f t="shared" si="19"/>
        <v>0.40701430549146284</v>
      </c>
      <c r="AP17" s="304">
        <v>2283</v>
      </c>
      <c r="AQ17" s="286">
        <v>752</v>
      </c>
      <c r="AR17" s="332">
        <f t="shared" si="20"/>
        <v>0.32939115199299168</v>
      </c>
      <c r="AS17" s="269">
        <v>636</v>
      </c>
      <c r="AT17" s="317">
        <f t="shared" si="21"/>
        <v>0.27858081471747698</v>
      </c>
      <c r="AU17" s="286">
        <v>84</v>
      </c>
      <c r="AV17" s="332">
        <f t="shared" si="22"/>
        <v>3.6793692509855452E-2</v>
      </c>
      <c r="AW17" s="269">
        <v>1415</v>
      </c>
      <c r="AX17" s="327">
        <f t="shared" si="23"/>
        <v>0.61979851073149361</v>
      </c>
      <c r="AY17" s="441">
        <v>12785.8</v>
      </c>
      <c r="AZ17" s="78">
        <f t="shared" si="24"/>
        <v>3.9917902582059954E-2</v>
      </c>
    </row>
    <row r="18" spans="2:52" x14ac:dyDescent="0.25">
      <c r="B18" s="5">
        <v>12</v>
      </c>
      <c r="C18" s="4" t="s">
        <v>60</v>
      </c>
      <c r="D18" s="223">
        <v>487</v>
      </c>
      <c r="E18" s="225">
        <v>201</v>
      </c>
      <c r="F18" s="223">
        <v>354</v>
      </c>
      <c r="G18" s="224">
        <v>328</v>
      </c>
      <c r="H18" s="231">
        <f t="shared" si="11"/>
        <v>0.92655367231638419</v>
      </c>
      <c r="I18" s="224">
        <v>220</v>
      </c>
      <c r="J18" s="224">
        <v>149</v>
      </c>
      <c r="K18" s="237">
        <f t="shared" si="12"/>
        <v>0.67727272727272725</v>
      </c>
      <c r="L18" s="223">
        <v>180</v>
      </c>
      <c r="M18" s="225">
        <v>59</v>
      </c>
      <c r="N18" s="223">
        <v>15</v>
      </c>
      <c r="O18" s="225">
        <v>7</v>
      </c>
      <c r="P18" s="223">
        <v>9</v>
      </c>
      <c r="Q18" s="225">
        <v>2</v>
      </c>
      <c r="R18" s="223">
        <v>94</v>
      </c>
      <c r="S18" s="241">
        <v>29</v>
      </c>
      <c r="T18" s="223">
        <v>250</v>
      </c>
      <c r="U18" s="243">
        <v>225</v>
      </c>
      <c r="V18" s="231">
        <f t="shared" si="13"/>
        <v>0.9</v>
      </c>
      <c r="W18" s="224">
        <v>126</v>
      </c>
      <c r="X18" s="241">
        <v>88</v>
      </c>
      <c r="Y18" s="264">
        <f t="shared" si="14"/>
        <v>0.69841269841269837</v>
      </c>
      <c r="Z18" s="274">
        <v>393</v>
      </c>
      <c r="AA18" s="269">
        <v>256</v>
      </c>
      <c r="AB18" s="317">
        <f t="shared" si="15"/>
        <v>0.65139949109414763</v>
      </c>
      <c r="AC18" s="269">
        <v>197</v>
      </c>
      <c r="AD18" s="322">
        <f t="shared" si="16"/>
        <v>0.76953125</v>
      </c>
      <c r="AE18" s="271">
        <v>202</v>
      </c>
      <c r="AF18" s="252">
        <v>256</v>
      </c>
      <c r="AG18" s="253">
        <v>208</v>
      </c>
      <c r="AH18" s="254">
        <v>215</v>
      </c>
      <c r="AI18" s="274">
        <v>382</v>
      </c>
      <c r="AJ18" s="324">
        <v>198</v>
      </c>
      <c r="AK18" s="317">
        <f t="shared" si="17"/>
        <v>0.51832460732984298</v>
      </c>
      <c r="AL18" s="324">
        <v>19</v>
      </c>
      <c r="AM18" s="317">
        <f t="shared" si="18"/>
        <v>4.9738219895287955E-2</v>
      </c>
      <c r="AN18" s="324">
        <v>217</v>
      </c>
      <c r="AO18" s="327">
        <f t="shared" si="19"/>
        <v>0.56806282722513091</v>
      </c>
      <c r="AP18" s="304">
        <v>371</v>
      </c>
      <c r="AQ18" s="286">
        <v>28</v>
      </c>
      <c r="AR18" s="332">
        <f t="shared" si="20"/>
        <v>7.5471698113207544E-2</v>
      </c>
      <c r="AS18" s="269">
        <v>118</v>
      </c>
      <c r="AT18" s="317">
        <f t="shared" si="21"/>
        <v>0.31805929919137466</v>
      </c>
      <c r="AU18" s="286">
        <v>40</v>
      </c>
      <c r="AV18" s="332">
        <f t="shared" si="22"/>
        <v>0.1078167115902965</v>
      </c>
      <c r="AW18" s="269">
        <v>177</v>
      </c>
      <c r="AX18" s="327">
        <f t="shared" si="23"/>
        <v>0.47708894878706198</v>
      </c>
      <c r="AY18" s="441">
        <v>2414.6999999999998</v>
      </c>
      <c r="AZ18" s="78">
        <f t="shared" si="24"/>
        <v>7.5388133214112666E-3</v>
      </c>
    </row>
    <row r="19" spans="2:52" x14ac:dyDescent="0.25">
      <c r="B19" s="5">
        <v>13</v>
      </c>
      <c r="C19" s="4" t="s">
        <v>61</v>
      </c>
      <c r="D19" s="223">
        <v>761</v>
      </c>
      <c r="E19" s="225">
        <v>508</v>
      </c>
      <c r="F19" s="223">
        <v>650</v>
      </c>
      <c r="G19" s="224">
        <v>609</v>
      </c>
      <c r="H19" s="231">
        <f t="shared" si="11"/>
        <v>0.93692307692307697</v>
      </c>
      <c r="I19" s="224">
        <v>545</v>
      </c>
      <c r="J19" s="224">
        <v>385</v>
      </c>
      <c r="K19" s="237">
        <f t="shared" si="12"/>
        <v>0.70642201834862384</v>
      </c>
      <c r="L19" s="223">
        <v>348</v>
      </c>
      <c r="M19" s="225">
        <v>164</v>
      </c>
      <c r="N19" s="223">
        <v>20</v>
      </c>
      <c r="O19" s="225">
        <v>30</v>
      </c>
      <c r="P19" s="223">
        <v>0</v>
      </c>
      <c r="Q19" s="225">
        <v>0</v>
      </c>
      <c r="R19" s="223">
        <v>74</v>
      </c>
      <c r="S19" s="241">
        <v>62</v>
      </c>
      <c r="T19" s="223">
        <v>439</v>
      </c>
      <c r="U19" s="243">
        <v>409</v>
      </c>
      <c r="V19" s="231">
        <f t="shared" si="13"/>
        <v>0.93166287015945326</v>
      </c>
      <c r="W19" s="224">
        <v>300</v>
      </c>
      <c r="X19" s="241">
        <v>230</v>
      </c>
      <c r="Y19" s="264">
        <f t="shared" si="14"/>
        <v>0.76666666666666672</v>
      </c>
      <c r="Z19" s="274">
        <v>850</v>
      </c>
      <c r="AA19" s="269">
        <v>565</v>
      </c>
      <c r="AB19" s="317">
        <f t="shared" si="15"/>
        <v>0.66470588235294115</v>
      </c>
      <c r="AC19" s="269">
        <v>418</v>
      </c>
      <c r="AD19" s="322">
        <f t="shared" si="16"/>
        <v>0.73982300884955754</v>
      </c>
      <c r="AE19" s="271">
        <v>441</v>
      </c>
      <c r="AF19" s="252">
        <v>565</v>
      </c>
      <c r="AG19" s="253">
        <v>429</v>
      </c>
      <c r="AH19" s="254">
        <v>450</v>
      </c>
      <c r="AI19" s="274">
        <v>797</v>
      </c>
      <c r="AJ19" s="324">
        <v>338</v>
      </c>
      <c r="AK19" s="317">
        <f t="shared" si="17"/>
        <v>0.42409033877038899</v>
      </c>
      <c r="AL19" s="324">
        <v>61</v>
      </c>
      <c r="AM19" s="317">
        <f t="shared" si="18"/>
        <v>7.6537013801756593E-2</v>
      </c>
      <c r="AN19" s="324">
        <v>399</v>
      </c>
      <c r="AO19" s="327">
        <f t="shared" si="19"/>
        <v>0.50062735257214552</v>
      </c>
      <c r="AP19" s="304">
        <v>635</v>
      </c>
      <c r="AQ19" s="286">
        <v>27</v>
      </c>
      <c r="AR19" s="332">
        <f t="shared" si="20"/>
        <v>4.2519685039370078E-2</v>
      </c>
      <c r="AS19" s="269">
        <v>340</v>
      </c>
      <c r="AT19" s="317">
        <f t="shared" si="21"/>
        <v>0.53543307086614178</v>
      </c>
      <c r="AU19" s="286">
        <v>23</v>
      </c>
      <c r="AV19" s="332">
        <f t="shared" si="22"/>
        <v>3.6220472440944881E-2</v>
      </c>
      <c r="AW19" s="269">
        <v>386</v>
      </c>
      <c r="AX19" s="327">
        <f t="shared" si="23"/>
        <v>0.60787401574803146</v>
      </c>
      <c r="AY19" s="441">
        <v>3249.9</v>
      </c>
      <c r="AZ19" s="78">
        <f t="shared" si="24"/>
        <v>1.0146349200005995E-2</v>
      </c>
    </row>
    <row r="20" spans="2:52" x14ac:dyDescent="0.25">
      <c r="B20" s="5">
        <v>14</v>
      </c>
      <c r="C20" s="4" t="s">
        <v>62</v>
      </c>
      <c r="D20" s="223">
        <v>1357</v>
      </c>
      <c r="E20" s="225">
        <v>1117</v>
      </c>
      <c r="F20" s="223">
        <v>952</v>
      </c>
      <c r="G20" s="224">
        <v>851</v>
      </c>
      <c r="H20" s="231">
        <f t="shared" si="11"/>
        <v>0.89390756302521013</v>
      </c>
      <c r="I20" s="224">
        <v>1221</v>
      </c>
      <c r="J20" s="224">
        <v>966</v>
      </c>
      <c r="K20" s="237">
        <f t="shared" si="12"/>
        <v>0.79115479115479115</v>
      </c>
      <c r="L20" s="223">
        <v>481</v>
      </c>
      <c r="M20" s="225">
        <v>199</v>
      </c>
      <c r="N20" s="223">
        <v>19</v>
      </c>
      <c r="O20" s="225">
        <v>110</v>
      </c>
      <c r="P20" s="223">
        <v>18</v>
      </c>
      <c r="Q20" s="225">
        <v>93</v>
      </c>
      <c r="R20" s="223">
        <v>350</v>
      </c>
      <c r="S20" s="241">
        <v>100</v>
      </c>
      <c r="T20" s="223">
        <v>845</v>
      </c>
      <c r="U20" s="243">
        <v>727</v>
      </c>
      <c r="V20" s="231">
        <f t="shared" si="13"/>
        <v>0.86035502958579879</v>
      </c>
      <c r="W20" s="224">
        <v>714</v>
      </c>
      <c r="X20" s="241">
        <v>443</v>
      </c>
      <c r="Y20" s="264">
        <f t="shared" si="14"/>
        <v>0.6204481792717087</v>
      </c>
      <c r="Z20" s="274">
        <v>1764</v>
      </c>
      <c r="AA20" s="269">
        <v>1131</v>
      </c>
      <c r="AB20" s="317">
        <f t="shared" si="15"/>
        <v>0.641156462585034</v>
      </c>
      <c r="AC20" s="269">
        <v>774</v>
      </c>
      <c r="AD20" s="322">
        <f t="shared" si="16"/>
        <v>0.68435013262599464</v>
      </c>
      <c r="AE20" s="271">
        <v>844</v>
      </c>
      <c r="AF20" s="252">
        <v>1131</v>
      </c>
      <c r="AG20" s="253">
        <v>803</v>
      </c>
      <c r="AH20" s="254">
        <v>865</v>
      </c>
      <c r="AI20" s="274">
        <v>1147</v>
      </c>
      <c r="AJ20" s="324">
        <v>455</v>
      </c>
      <c r="AK20" s="317">
        <f t="shared" si="17"/>
        <v>0.3966870095902354</v>
      </c>
      <c r="AL20" s="324">
        <v>122</v>
      </c>
      <c r="AM20" s="317">
        <f t="shared" si="18"/>
        <v>0.10636442894507411</v>
      </c>
      <c r="AN20" s="324">
        <v>577</v>
      </c>
      <c r="AO20" s="327">
        <f t="shared" si="19"/>
        <v>0.50305143853530954</v>
      </c>
      <c r="AP20" s="304">
        <v>1192</v>
      </c>
      <c r="AQ20" s="286">
        <v>59</v>
      </c>
      <c r="AR20" s="332">
        <f t="shared" si="20"/>
        <v>4.9496644295302011E-2</v>
      </c>
      <c r="AS20" s="269">
        <v>615</v>
      </c>
      <c r="AT20" s="317">
        <f t="shared" si="21"/>
        <v>0.51593959731543626</v>
      </c>
      <c r="AU20" s="286">
        <v>36</v>
      </c>
      <c r="AV20" s="332">
        <f t="shared" si="22"/>
        <v>3.0201342281879196E-2</v>
      </c>
      <c r="AW20" s="269">
        <v>703</v>
      </c>
      <c r="AX20" s="327">
        <f t="shared" si="23"/>
        <v>0.58976510067114096</v>
      </c>
      <c r="AY20" s="441">
        <v>6683.8</v>
      </c>
      <c r="AZ20" s="78">
        <f t="shared" si="24"/>
        <v>2.0867155538016578E-2</v>
      </c>
    </row>
    <row r="21" spans="2:52" x14ac:dyDescent="0.25">
      <c r="B21" s="5">
        <v>15</v>
      </c>
      <c r="C21" s="4" t="s">
        <v>63</v>
      </c>
      <c r="D21" s="223">
        <v>1984</v>
      </c>
      <c r="E21" s="225">
        <v>6898</v>
      </c>
      <c r="F21" s="223">
        <v>817</v>
      </c>
      <c r="G21" s="224">
        <v>769</v>
      </c>
      <c r="H21" s="231">
        <f t="shared" si="11"/>
        <v>0.94124847001223988</v>
      </c>
      <c r="I21" s="224">
        <v>7845</v>
      </c>
      <c r="J21" s="224">
        <v>6215</v>
      </c>
      <c r="K21" s="237">
        <f t="shared" si="12"/>
        <v>0.79222434671765452</v>
      </c>
      <c r="L21" s="223">
        <v>936</v>
      </c>
      <c r="M21" s="225">
        <v>1971</v>
      </c>
      <c r="N21" s="223">
        <v>132</v>
      </c>
      <c r="O21" s="225">
        <v>1273</v>
      </c>
      <c r="P21" s="223">
        <v>29</v>
      </c>
      <c r="Q21" s="225">
        <v>1381</v>
      </c>
      <c r="R21" s="223">
        <v>490</v>
      </c>
      <c r="S21" s="241">
        <v>396</v>
      </c>
      <c r="T21" s="223">
        <v>1432</v>
      </c>
      <c r="U21" s="243">
        <v>1384</v>
      </c>
      <c r="V21" s="231">
        <f t="shared" si="13"/>
        <v>0.96648044692737434</v>
      </c>
      <c r="W21" s="224">
        <v>5282</v>
      </c>
      <c r="X21" s="241">
        <v>3705</v>
      </c>
      <c r="Y21" s="264">
        <f t="shared" si="14"/>
        <v>0.70143884892086328</v>
      </c>
      <c r="Z21" s="274">
        <v>9851</v>
      </c>
      <c r="AA21" s="269">
        <v>7492</v>
      </c>
      <c r="AB21" s="317">
        <f t="shared" si="15"/>
        <v>0.76053192569282302</v>
      </c>
      <c r="AC21" s="269">
        <v>5665</v>
      </c>
      <c r="AD21" s="322">
        <f t="shared" si="16"/>
        <v>0.75613988254137743</v>
      </c>
      <c r="AE21" s="271">
        <v>6069</v>
      </c>
      <c r="AF21" s="252">
        <v>7492</v>
      </c>
      <c r="AG21" s="253">
        <v>5709</v>
      </c>
      <c r="AH21" s="254">
        <v>6109</v>
      </c>
      <c r="AI21" s="274">
        <v>9108</v>
      </c>
      <c r="AJ21" s="324">
        <v>3843</v>
      </c>
      <c r="AK21" s="317">
        <f t="shared" si="17"/>
        <v>0.42193675889328064</v>
      </c>
      <c r="AL21" s="324">
        <v>1110</v>
      </c>
      <c r="AM21" s="317">
        <f t="shared" si="18"/>
        <v>0.12187088274044795</v>
      </c>
      <c r="AN21" s="324">
        <v>4953</v>
      </c>
      <c r="AO21" s="327">
        <f t="shared" si="19"/>
        <v>0.54380764163372863</v>
      </c>
      <c r="AP21" s="304">
        <v>8222</v>
      </c>
      <c r="AQ21" s="286">
        <v>838</v>
      </c>
      <c r="AR21" s="332">
        <f t="shared" si="20"/>
        <v>0.10192167355874483</v>
      </c>
      <c r="AS21" s="269">
        <v>4257</v>
      </c>
      <c r="AT21" s="317">
        <f t="shared" si="21"/>
        <v>0.51775723668207252</v>
      </c>
      <c r="AU21" s="286">
        <v>366</v>
      </c>
      <c r="AV21" s="332">
        <f t="shared" si="22"/>
        <v>4.4514716613962536E-2</v>
      </c>
      <c r="AW21" s="269">
        <v>5380</v>
      </c>
      <c r="AX21" s="327">
        <f t="shared" si="23"/>
        <v>0.65434200924349306</v>
      </c>
      <c r="AY21" s="441">
        <v>47485.9</v>
      </c>
      <c r="AZ21" s="78">
        <f t="shared" si="24"/>
        <v>0.14825333809549979</v>
      </c>
    </row>
    <row r="22" spans="2:52" x14ac:dyDescent="0.25">
      <c r="B22" s="5">
        <v>16</v>
      </c>
      <c r="C22" s="4" t="s">
        <v>64</v>
      </c>
      <c r="D22" s="223">
        <v>278</v>
      </c>
      <c r="E22" s="225">
        <v>84</v>
      </c>
      <c r="F22" s="223">
        <v>200</v>
      </c>
      <c r="G22" s="224">
        <v>173</v>
      </c>
      <c r="H22" s="231">
        <f t="shared" si="11"/>
        <v>0.86499999999999999</v>
      </c>
      <c r="I22" s="224">
        <v>92</v>
      </c>
      <c r="J22" s="224">
        <v>55</v>
      </c>
      <c r="K22" s="237">
        <f t="shared" si="12"/>
        <v>0.59782608695652173</v>
      </c>
      <c r="L22" s="223">
        <v>109</v>
      </c>
      <c r="M22" s="225">
        <v>23</v>
      </c>
      <c r="N22" s="223">
        <v>6</v>
      </c>
      <c r="O22" s="225">
        <v>10</v>
      </c>
      <c r="P22" s="223">
        <v>0</v>
      </c>
      <c r="Q22" s="225">
        <v>2</v>
      </c>
      <c r="R22" s="223">
        <v>111</v>
      </c>
      <c r="S22" s="241">
        <v>22</v>
      </c>
      <c r="T22" s="223">
        <v>196</v>
      </c>
      <c r="U22" s="243">
        <v>177</v>
      </c>
      <c r="V22" s="231">
        <f t="shared" si="13"/>
        <v>0.90306122448979587</v>
      </c>
      <c r="W22" s="224">
        <v>78</v>
      </c>
      <c r="X22" s="241">
        <v>52</v>
      </c>
      <c r="Y22" s="264">
        <f t="shared" si="14"/>
        <v>0.66666666666666663</v>
      </c>
      <c r="Z22" s="274">
        <v>144</v>
      </c>
      <c r="AA22" s="269">
        <v>99</v>
      </c>
      <c r="AB22" s="317">
        <f t="shared" si="15"/>
        <v>0.6875</v>
      </c>
      <c r="AC22" s="269">
        <v>63</v>
      </c>
      <c r="AD22" s="322">
        <f t="shared" si="16"/>
        <v>0.63636363636363635</v>
      </c>
      <c r="AE22" s="271">
        <v>70</v>
      </c>
      <c r="AF22" s="252">
        <v>99</v>
      </c>
      <c r="AG22" s="253">
        <v>70</v>
      </c>
      <c r="AH22" s="254">
        <v>76</v>
      </c>
      <c r="AI22" s="274">
        <v>193</v>
      </c>
      <c r="AJ22" s="324">
        <v>106</v>
      </c>
      <c r="AK22" s="317">
        <f t="shared" si="17"/>
        <v>0.54922279792746109</v>
      </c>
      <c r="AL22" s="324">
        <v>5</v>
      </c>
      <c r="AM22" s="317">
        <f t="shared" si="18"/>
        <v>2.5906735751295335E-2</v>
      </c>
      <c r="AN22" s="324">
        <v>111</v>
      </c>
      <c r="AO22" s="327">
        <f t="shared" si="19"/>
        <v>0.57512953367875652</v>
      </c>
      <c r="AP22" s="304">
        <v>160</v>
      </c>
      <c r="AQ22" s="286">
        <v>6</v>
      </c>
      <c r="AR22" s="332">
        <f t="shared" si="20"/>
        <v>3.7499999999999999E-2</v>
      </c>
      <c r="AS22" s="269">
        <v>48</v>
      </c>
      <c r="AT22" s="317">
        <f t="shared" si="21"/>
        <v>0.3</v>
      </c>
      <c r="AU22" s="286">
        <v>18</v>
      </c>
      <c r="AV22" s="332">
        <f t="shared" si="22"/>
        <v>0.1125</v>
      </c>
      <c r="AW22" s="269">
        <v>71</v>
      </c>
      <c r="AX22" s="327">
        <f t="shared" si="23"/>
        <v>0.44374999999999998</v>
      </c>
      <c r="AY22" s="441">
        <v>846.4</v>
      </c>
      <c r="AZ22" s="78">
        <f t="shared" si="24"/>
        <v>2.6425028348210943E-3</v>
      </c>
    </row>
    <row r="23" spans="2:52" x14ac:dyDescent="0.25">
      <c r="B23" s="5">
        <v>17</v>
      </c>
      <c r="C23" s="4" t="s">
        <v>65</v>
      </c>
      <c r="D23" s="223">
        <v>941</v>
      </c>
      <c r="E23" s="225">
        <v>384</v>
      </c>
      <c r="F23" s="223">
        <v>591</v>
      </c>
      <c r="G23" s="224">
        <v>541</v>
      </c>
      <c r="H23" s="231">
        <f t="shared" si="11"/>
        <v>0.91539763113367179</v>
      </c>
      <c r="I23" s="224">
        <v>442</v>
      </c>
      <c r="J23" s="224">
        <v>328</v>
      </c>
      <c r="K23" s="237">
        <f t="shared" si="12"/>
        <v>0.74208144796380093</v>
      </c>
      <c r="L23" s="223">
        <v>509</v>
      </c>
      <c r="M23" s="225">
        <v>150</v>
      </c>
      <c r="N23" s="223">
        <v>29</v>
      </c>
      <c r="O23" s="225">
        <v>24</v>
      </c>
      <c r="P23" s="223">
        <v>7</v>
      </c>
      <c r="Q23" s="225">
        <v>4</v>
      </c>
      <c r="R23" s="223">
        <v>205</v>
      </c>
      <c r="S23" s="241">
        <v>34</v>
      </c>
      <c r="T23" s="223">
        <v>694</v>
      </c>
      <c r="U23" s="243">
        <v>628</v>
      </c>
      <c r="V23" s="231">
        <f t="shared" si="13"/>
        <v>0.90489913544668588</v>
      </c>
      <c r="W23" s="224">
        <v>259</v>
      </c>
      <c r="X23" s="241">
        <v>184</v>
      </c>
      <c r="Y23" s="264">
        <f t="shared" si="14"/>
        <v>0.71042471042471045</v>
      </c>
      <c r="Z23" s="274">
        <v>553</v>
      </c>
      <c r="AA23" s="269">
        <v>352</v>
      </c>
      <c r="AB23" s="317">
        <f t="shared" si="15"/>
        <v>0.63652802893309224</v>
      </c>
      <c r="AC23" s="269">
        <v>262</v>
      </c>
      <c r="AD23" s="322">
        <f t="shared" si="16"/>
        <v>0.74431818181818177</v>
      </c>
      <c r="AE23" s="271">
        <v>276</v>
      </c>
      <c r="AF23" s="252">
        <v>352</v>
      </c>
      <c r="AG23" s="253">
        <v>273</v>
      </c>
      <c r="AH23" s="254">
        <v>285</v>
      </c>
      <c r="AI23" s="274">
        <v>757</v>
      </c>
      <c r="AJ23" s="324">
        <v>245</v>
      </c>
      <c r="AK23" s="317">
        <f t="shared" si="17"/>
        <v>0.32364597093791281</v>
      </c>
      <c r="AL23" s="324">
        <v>43</v>
      </c>
      <c r="AM23" s="317">
        <f t="shared" si="18"/>
        <v>5.6803170409511231E-2</v>
      </c>
      <c r="AN23" s="324">
        <v>288</v>
      </c>
      <c r="AO23" s="327">
        <f t="shared" si="19"/>
        <v>0.38044914134742402</v>
      </c>
      <c r="AP23" s="304">
        <v>988</v>
      </c>
      <c r="AQ23" s="286">
        <v>159</v>
      </c>
      <c r="AR23" s="332">
        <f t="shared" si="20"/>
        <v>0.16093117408906882</v>
      </c>
      <c r="AS23" s="269">
        <v>371</v>
      </c>
      <c r="AT23" s="317">
        <f t="shared" si="21"/>
        <v>0.37550607287449395</v>
      </c>
      <c r="AU23" s="286">
        <v>14</v>
      </c>
      <c r="AV23" s="332">
        <f t="shared" si="22"/>
        <v>1.417004048582996E-2</v>
      </c>
      <c r="AW23" s="269">
        <v>537</v>
      </c>
      <c r="AX23" s="327">
        <f t="shared" si="23"/>
        <v>0.54352226720647778</v>
      </c>
      <c r="AY23" s="441">
        <v>3828.6</v>
      </c>
      <c r="AZ23" s="78">
        <f t="shared" si="24"/>
        <v>1.1953079340023679E-2</v>
      </c>
    </row>
    <row r="24" spans="2:52" x14ac:dyDescent="0.25">
      <c r="B24" s="5">
        <v>18</v>
      </c>
      <c r="C24" s="4" t="s">
        <v>66</v>
      </c>
      <c r="D24" s="223">
        <v>1788</v>
      </c>
      <c r="E24" s="225">
        <v>3086</v>
      </c>
      <c r="F24" s="223">
        <v>856</v>
      </c>
      <c r="G24" s="224">
        <v>812</v>
      </c>
      <c r="H24" s="231">
        <f t="shared" si="11"/>
        <v>0.94859813084112155</v>
      </c>
      <c r="I24" s="224">
        <v>3834</v>
      </c>
      <c r="J24" s="224">
        <v>2822</v>
      </c>
      <c r="K24" s="237">
        <f t="shared" si="12"/>
        <v>0.73604590505998957</v>
      </c>
      <c r="L24" s="223">
        <v>1067</v>
      </c>
      <c r="M24" s="225">
        <v>783</v>
      </c>
      <c r="N24" s="223">
        <v>18</v>
      </c>
      <c r="O24" s="225">
        <v>40</v>
      </c>
      <c r="P24" s="223">
        <v>8</v>
      </c>
      <c r="Q24" s="225">
        <v>6</v>
      </c>
      <c r="R24" s="223">
        <v>336</v>
      </c>
      <c r="S24" s="241">
        <v>208</v>
      </c>
      <c r="T24" s="223">
        <v>1430</v>
      </c>
      <c r="U24" s="243">
        <v>1298</v>
      </c>
      <c r="V24" s="231">
        <f t="shared" si="13"/>
        <v>0.90769230769230769</v>
      </c>
      <c r="W24" s="224">
        <v>1416</v>
      </c>
      <c r="X24" s="241">
        <v>959</v>
      </c>
      <c r="Y24" s="264">
        <f t="shared" si="14"/>
        <v>0.67725988700564976</v>
      </c>
      <c r="Z24" s="274">
        <v>5140</v>
      </c>
      <c r="AA24" s="269">
        <v>3640</v>
      </c>
      <c r="AB24" s="317">
        <f t="shared" si="15"/>
        <v>0.70817120622568097</v>
      </c>
      <c r="AC24" s="269">
        <v>2374</v>
      </c>
      <c r="AD24" s="322">
        <f t="shared" si="16"/>
        <v>0.65219780219780221</v>
      </c>
      <c r="AE24" s="271">
        <v>2545</v>
      </c>
      <c r="AF24" s="252">
        <v>3640</v>
      </c>
      <c r="AG24" s="253">
        <v>2394</v>
      </c>
      <c r="AH24" s="254">
        <v>2563</v>
      </c>
      <c r="AI24" s="274">
        <v>4137</v>
      </c>
      <c r="AJ24" s="324">
        <v>1360</v>
      </c>
      <c r="AK24" s="317">
        <f t="shared" si="17"/>
        <v>0.3287406333091612</v>
      </c>
      <c r="AL24" s="324">
        <v>537</v>
      </c>
      <c r="AM24" s="317">
        <f t="shared" si="18"/>
        <v>0.12980420594633793</v>
      </c>
      <c r="AN24" s="324">
        <v>1897</v>
      </c>
      <c r="AO24" s="327">
        <f t="shared" si="19"/>
        <v>0.45854483925549916</v>
      </c>
      <c r="AP24" s="304">
        <v>3622</v>
      </c>
      <c r="AQ24" s="286">
        <v>464</v>
      </c>
      <c r="AR24" s="332">
        <f t="shared" si="20"/>
        <v>0.12810601877415792</v>
      </c>
      <c r="AS24" s="269">
        <v>1784</v>
      </c>
      <c r="AT24" s="317">
        <f t="shared" si="21"/>
        <v>0.49254555494202096</v>
      </c>
      <c r="AU24" s="286">
        <v>126</v>
      </c>
      <c r="AV24" s="332">
        <f t="shared" si="22"/>
        <v>3.4787410270568746E-2</v>
      </c>
      <c r="AW24" s="269">
        <v>2319</v>
      </c>
      <c r="AX24" s="327">
        <f t="shared" si="23"/>
        <v>0.64025400331308668</v>
      </c>
      <c r="AY24" s="441">
        <v>21130.6</v>
      </c>
      <c r="AZ24" s="78">
        <f t="shared" si="24"/>
        <v>6.597078261043314E-2</v>
      </c>
    </row>
    <row r="25" spans="2:52" x14ac:dyDescent="0.25">
      <c r="B25" s="5">
        <v>19</v>
      </c>
      <c r="C25" s="4" t="s">
        <v>67</v>
      </c>
      <c r="D25" s="223">
        <v>1478</v>
      </c>
      <c r="E25" s="225">
        <v>1130</v>
      </c>
      <c r="F25" s="223">
        <v>1115</v>
      </c>
      <c r="G25" s="224">
        <v>1068</v>
      </c>
      <c r="H25" s="231">
        <f t="shared" si="11"/>
        <v>0.95784753363228703</v>
      </c>
      <c r="I25" s="224">
        <v>1186</v>
      </c>
      <c r="J25" s="224">
        <v>944</v>
      </c>
      <c r="K25" s="237">
        <f t="shared" si="12"/>
        <v>0.79595278246205736</v>
      </c>
      <c r="L25" s="223">
        <v>569</v>
      </c>
      <c r="M25" s="225">
        <v>268</v>
      </c>
      <c r="N25" s="223">
        <v>49</v>
      </c>
      <c r="O25" s="225">
        <v>71</v>
      </c>
      <c r="P25" s="223">
        <v>6</v>
      </c>
      <c r="Q25" s="225">
        <v>7</v>
      </c>
      <c r="R25" s="223">
        <v>192</v>
      </c>
      <c r="S25" s="241">
        <v>146</v>
      </c>
      <c r="T25" s="223">
        <v>779</v>
      </c>
      <c r="U25" s="243">
        <v>691</v>
      </c>
      <c r="V25" s="231">
        <f t="shared" si="13"/>
        <v>0.8870346598202824</v>
      </c>
      <c r="W25" s="224">
        <v>636</v>
      </c>
      <c r="X25" s="241">
        <v>412</v>
      </c>
      <c r="Y25" s="264">
        <f t="shared" si="14"/>
        <v>0.64779874213836475</v>
      </c>
      <c r="Z25" s="274">
        <v>1884</v>
      </c>
      <c r="AA25" s="269">
        <v>1380</v>
      </c>
      <c r="AB25" s="317">
        <f t="shared" si="15"/>
        <v>0.73248407643312097</v>
      </c>
      <c r="AC25" s="269">
        <v>1046</v>
      </c>
      <c r="AD25" s="322">
        <f t="shared" si="16"/>
        <v>0.75797101449275361</v>
      </c>
      <c r="AE25" s="271">
        <v>1091</v>
      </c>
      <c r="AF25" s="252">
        <v>1380</v>
      </c>
      <c r="AG25" s="253">
        <v>1063</v>
      </c>
      <c r="AH25" s="254">
        <v>1103</v>
      </c>
      <c r="AI25" s="274">
        <v>1343</v>
      </c>
      <c r="AJ25" s="324">
        <v>635</v>
      </c>
      <c r="AK25" s="317">
        <f t="shared" si="17"/>
        <v>0.47282204020848845</v>
      </c>
      <c r="AL25" s="324">
        <v>145</v>
      </c>
      <c r="AM25" s="317">
        <f t="shared" si="18"/>
        <v>0.10796723752792256</v>
      </c>
      <c r="AN25" s="324">
        <v>780</v>
      </c>
      <c r="AO25" s="327">
        <f t="shared" si="19"/>
        <v>0.58078927773641098</v>
      </c>
      <c r="AP25" s="304">
        <v>1250</v>
      </c>
      <c r="AQ25" s="286">
        <v>136</v>
      </c>
      <c r="AR25" s="332">
        <f t="shared" si="20"/>
        <v>0.10879999999999999</v>
      </c>
      <c r="AS25" s="269">
        <v>569</v>
      </c>
      <c r="AT25" s="317">
        <f t="shared" si="21"/>
        <v>0.45519999999999999</v>
      </c>
      <c r="AU25" s="286">
        <v>71</v>
      </c>
      <c r="AV25" s="332">
        <f t="shared" si="22"/>
        <v>5.6800000000000003E-2</v>
      </c>
      <c r="AW25" s="269">
        <v>758</v>
      </c>
      <c r="AX25" s="327">
        <f t="shared" si="23"/>
        <v>0.60640000000000005</v>
      </c>
      <c r="AY25" s="441">
        <v>7579.6</v>
      </c>
      <c r="AZ25" s="78">
        <f t="shared" si="24"/>
        <v>2.3663887626193252E-2</v>
      </c>
    </row>
    <row r="26" spans="2:52" x14ac:dyDescent="0.25">
      <c r="B26" s="5">
        <v>20</v>
      </c>
      <c r="C26" s="4" t="s">
        <v>68</v>
      </c>
      <c r="D26" s="223">
        <v>1253</v>
      </c>
      <c r="E26" s="225">
        <v>691</v>
      </c>
      <c r="F26" s="223">
        <v>893</v>
      </c>
      <c r="G26" s="224">
        <v>867</v>
      </c>
      <c r="H26" s="231">
        <f t="shared" si="11"/>
        <v>0.97088465845464722</v>
      </c>
      <c r="I26" s="224">
        <v>799</v>
      </c>
      <c r="J26" s="224">
        <v>615</v>
      </c>
      <c r="K26" s="237">
        <f t="shared" si="12"/>
        <v>0.76971214017521905</v>
      </c>
      <c r="L26" s="223">
        <v>685</v>
      </c>
      <c r="M26" s="225">
        <v>175</v>
      </c>
      <c r="N26" s="223">
        <v>2</v>
      </c>
      <c r="O26" s="225">
        <v>79</v>
      </c>
      <c r="P26" s="223">
        <v>1</v>
      </c>
      <c r="Q26" s="225">
        <v>36</v>
      </c>
      <c r="R26" s="223">
        <v>369</v>
      </c>
      <c r="S26" s="241">
        <v>53</v>
      </c>
      <c r="T26" s="223">
        <v>794</v>
      </c>
      <c r="U26" s="243">
        <v>751</v>
      </c>
      <c r="V26" s="231">
        <f t="shared" si="13"/>
        <v>0.94584382871536521</v>
      </c>
      <c r="W26" s="224">
        <v>458</v>
      </c>
      <c r="X26" s="241">
        <v>287</v>
      </c>
      <c r="Y26" s="264">
        <f t="shared" si="14"/>
        <v>0.6266375545851528</v>
      </c>
      <c r="Z26" s="274">
        <v>1208</v>
      </c>
      <c r="AA26" s="269">
        <v>840</v>
      </c>
      <c r="AB26" s="317">
        <f t="shared" si="15"/>
        <v>0.69536423841059603</v>
      </c>
      <c r="AC26" s="269">
        <v>581</v>
      </c>
      <c r="AD26" s="322">
        <f t="shared" si="16"/>
        <v>0.69166666666666665</v>
      </c>
      <c r="AE26" s="271">
        <v>635</v>
      </c>
      <c r="AF26" s="252">
        <v>840</v>
      </c>
      <c r="AG26" s="253">
        <v>595</v>
      </c>
      <c r="AH26" s="254">
        <v>644</v>
      </c>
      <c r="AI26" s="274">
        <v>1190</v>
      </c>
      <c r="AJ26" s="324">
        <v>407</v>
      </c>
      <c r="AK26" s="317">
        <f t="shared" si="17"/>
        <v>0.34201680672268908</v>
      </c>
      <c r="AL26" s="324">
        <v>106</v>
      </c>
      <c r="AM26" s="317">
        <f t="shared" si="18"/>
        <v>8.9075630252100843E-2</v>
      </c>
      <c r="AN26" s="324">
        <v>513</v>
      </c>
      <c r="AO26" s="327">
        <f t="shared" si="19"/>
        <v>0.43109243697478994</v>
      </c>
      <c r="AP26" s="304">
        <v>1145</v>
      </c>
      <c r="AQ26" s="286">
        <v>164</v>
      </c>
      <c r="AR26" s="332">
        <f t="shared" si="20"/>
        <v>0.14323144104803492</v>
      </c>
      <c r="AS26" s="269">
        <v>524</v>
      </c>
      <c r="AT26" s="317">
        <f t="shared" si="21"/>
        <v>0.45764192139737991</v>
      </c>
      <c r="AU26" s="286">
        <v>6</v>
      </c>
      <c r="AV26" s="332">
        <f t="shared" si="22"/>
        <v>5.2401746724890829E-3</v>
      </c>
      <c r="AW26" s="269">
        <v>676</v>
      </c>
      <c r="AX26" s="327">
        <f t="shared" si="23"/>
        <v>0.59039301310043668</v>
      </c>
      <c r="AY26" s="441">
        <v>7258</v>
      </c>
      <c r="AZ26" s="78">
        <f t="shared" si="24"/>
        <v>2.2659836454550452E-2</v>
      </c>
    </row>
    <row r="27" spans="2:52" x14ac:dyDescent="0.25">
      <c r="B27" s="5">
        <v>21</v>
      </c>
      <c r="C27" s="4" t="s">
        <v>69</v>
      </c>
      <c r="D27" s="223">
        <v>1376</v>
      </c>
      <c r="E27" s="225">
        <v>604</v>
      </c>
      <c r="F27" s="223">
        <v>1049</v>
      </c>
      <c r="G27" s="224">
        <v>946</v>
      </c>
      <c r="H27" s="231">
        <f t="shared" si="11"/>
        <v>0.90181124880838892</v>
      </c>
      <c r="I27" s="224">
        <v>768</v>
      </c>
      <c r="J27" s="224">
        <v>521</v>
      </c>
      <c r="K27" s="237">
        <f t="shared" si="12"/>
        <v>0.67838541666666663</v>
      </c>
      <c r="L27" s="223">
        <v>566</v>
      </c>
      <c r="M27" s="225">
        <v>130</v>
      </c>
      <c r="N27" s="223">
        <v>65</v>
      </c>
      <c r="O27" s="225">
        <v>40</v>
      </c>
      <c r="P27" s="223">
        <v>37</v>
      </c>
      <c r="Q27" s="225">
        <v>4</v>
      </c>
      <c r="R27" s="223">
        <v>202</v>
      </c>
      <c r="S27" s="241">
        <v>33</v>
      </c>
      <c r="T27" s="223">
        <v>906</v>
      </c>
      <c r="U27" s="243">
        <v>748</v>
      </c>
      <c r="V27" s="231">
        <f t="shared" si="13"/>
        <v>0.82560706401766004</v>
      </c>
      <c r="W27" s="224">
        <v>290</v>
      </c>
      <c r="X27" s="241">
        <v>186</v>
      </c>
      <c r="Y27" s="264">
        <f t="shared" si="14"/>
        <v>0.64137931034482754</v>
      </c>
      <c r="Z27" s="274">
        <v>1207</v>
      </c>
      <c r="AA27" s="269">
        <v>772</v>
      </c>
      <c r="AB27" s="317">
        <f t="shared" si="15"/>
        <v>0.63960231980115989</v>
      </c>
      <c r="AC27" s="269">
        <v>493</v>
      </c>
      <c r="AD27" s="322">
        <f t="shared" si="16"/>
        <v>0.6386010362694301</v>
      </c>
      <c r="AE27" s="271">
        <v>546</v>
      </c>
      <c r="AF27" s="252">
        <v>772</v>
      </c>
      <c r="AG27" s="253">
        <v>527</v>
      </c>
      <c r="AH27" s="254">
        <v>577</v>
      </c>
      <c r="AI27" s="274">
        <v>1271</v>
      </c>
      <c r="AJ27" s="324">
        <v>322</v>
      </c>
      <c r="AK27" s="317">
        <f t="shared" si="17"/>
        <v>0.25334382376081827</v>
      </c>
      <c r="AL27" s="324">
        <v>86</v>
      </c>
      <c r="AM27" s="317">
        <f t="shared" si="18"/>
        <v>6.7663257277734062E-2</v>
      </c>
      <c r="AN27" s="324">
        <v>408</v>
      </c>
      <c r="AO27" s="327">
        <f t="shared" si="19"/>
        <v>0.3210070810385523</v>
      </c>
      <c r="AP27" s="304">
        <v>1314</v>
      </c>
      <c r="AQ27" s="286">
        <v>384</v>
      </c>
      <c r="AR27" s="332">
        <f t="shared" si="20"/>
        <v>0.29223744292237441</v>
      </c>
      <c r="AS27" s="269">
        <v>351</v>
      </c>
      <c r="AT27" s="317">
        <f t="shared" si="21"/>
        <v>0.26712328767123289</v>
      </c>
      <c r="AU27" s="286">
        <v>96</v>
      </c>
      <c r="AV27" s="332">
        <f t="shared" si="22"/>
        <v>7.3059360730593603E-2</v>
      </c>
      <c r="AW27" s="269">
        <v>799</v>
      </c>
      <c r="AX27" s="327">
        <f t="shared" si="23"/>
        <v>0.60806697108066976</v>
      </c>
      <c r="AY27" s="441">
        <v>6605.4</v>
      </c>
      <c r="AZ27" s="78">
        <f t="shared" si="24"/>
        <v>2.0622386844432013E-2</v>
      </c>
    </row>
    <row r="28" spans="2:52" x14ac:dyDescent="0.25">
      <c r="B28" s="5">
        <v>22</v>
      </c>
      <c r="C28" s="4" t="s">
        <v>70</v>
      </c>
      <c r="D28" s="223">
        <v>1532</v>
      </c>
      <c r="E28" s="225">
        <v>669</v>
      </c>
      <c r="F28" s="223">
        <v>981</v>
      </c>
      <c r="G28" s="224">
        <v>957</v>
      </c>
      <c r="H28" s="231">
        <f t="shared" si="11"/>
        <v>0.97553516819571862</v>
      </c>
      <c r="I28" s="224">
        <v>742</v>
      </c>
      <c r="J28" s="224">
        <v>551</v>
      </c>
      <c r="K28" s="237">
        <f t="shared" si="12"/>
        <v>0.74258760107816713</v>
      </c>
      <c r="L28" s="223">
        <v>718</v>
      </c>
      <c r="M28" s="225">
        <v>212</v>
      </c>
      <c r="N28" s="223">
        <v>53</v>
      </c>
      <c r="O28" s="225">
        <v>103</v>
      </c>
      <c r="P28" s="223">
        <v>14</v>
      </c>
      <c r="Q28" s="225">
        <v>41</v>
      </c>
      <c r="R28" s="223">
        <v>475</v>
      </c>
      <c r="S28" s="241">
        <v>68</v>
      </c>
      <c r="T28" s="223">
        <v>883</v>
      </c>
      <c r="U28" s="243">
        <v>837</v>
      </c>
      <c r="V28" s="231">
        <f t="shared" si="13"/>
        <v>0.94790486976217436</v>
      </c>
      <c r="W28" s="224">
        <v>497</v>
      </c>
      <c r="X28" s="241">
        <v>348</v>
      </c>
      <c r="Y28" s="264">
        <f t="shared" si="14"/>
        <v>0.7002012072434608</v>
      </c>
      <c r="Z28" s="274">
        <v>1003</v>
      </c>
      <c r="AA28" s="269">
        <v>661</v>
      </c>
      <c r="AB28" s="317">
        <f t="shared" si="15"/>
        <v>0.65902293120638089</v>
      </c>
      <c r="AC28" s="269">
        <v>453</v>
      </c>
      <c r="AD28" s="322">
        <f t="shared" si="16"/>
        <v>0.68532526475037825</v>
      </c>
      <c r="AE28" s="271">
        <v>490</v>
      </c>
      <c r="AF28" s="252">
        <v>661</v>
      </c>
      <c r="AG28" s="253">
        <v>472</v>
      </c>
      <c r="AH28" s="254">
        <v>506</v>
      </c>
      <c r="AI28" s="274">
        <v>673</v>
      </c>
      <c r="AJ28" s="324">
        <v>332</v>
      </c>
      <c r="AK28" s="317">
        <f t="shared" si="17"/>
        <v>0.49331352154531949</v>
      </c>
      <c r="AL28" s="324">
        <v>49</v>
      </c>
      <c r="AM28" s="317">
        <f t="shared" si="18"/>
        <v>7.280832095096583E-2</v>
      </c>
      <c r="AN28" s="324">
        <v>381</v>
      </c>
      <c r="AO28" s="327">
        <f t="shared" si="19"/>
        <v>0.56612184249628528</v>
      </c>
      <c r="AP28" s="304">
        <v>704</v>
      </c>
      <c r="AQ28" s="286">
        <v>78</v>
      </c>
      <c r="AR28" s="332">
        <f t="shared" si="20"/>
        <v>0.11079545454545454</v>
      </c>
      <c r="AS28" s="269">
        <v>316</v>
      </c>
      <c r="AT28" s="317">
        <f t="shared" si="21"/>
        <v>0.44886363636363635</v>
      </c>
      <c r="AU28" s="286">
        <v>39</v>
      </c>
      <c r="AV28" s="332">
        <f t="shared" si="22"/>
        <v>5.5397727272727272E-2</v>
      </c>
      <c r="AW28" s="269">
        <v>424</v>
      </c>
      <c r="AX28" s="327">
        <f t="shared" si="23"/>
        <v>0.60227272727272729</v>
      </c>
      <c r="AY28" s="441">
        <v>4589.1000000000004</v>
      </c>
      <c r="AZ28" s="78">
        <f t="shared" si="24"/>
        <v>1.43273981087872E-2</v>
      </c>
    </row>
    <row r="29" spans="2:52" x14ac:dyDescent="0.25">
      <c r="B29" s="5">
        <v>23</v>
      </c>
      <c r="C29" s="4" t="s">
        <v>71</v>
      </c>
      <c r="D29" s="223">
        <v>1927</v>
      </c>
      <c r="E29" s="225">
        <v>1630</v>
      </c>
      <c r="F29" s="223">
        <v>1473</v>
      </c>
      <c r="G29" s="224">
        <v>1410</v>
      </c>
      <c r="H29" s="231">
        <f t="shared" si="11"/>
        <v>0.95723014256619143</v>
      </c>
      <c r="I29" s="224">
        <v>1858</v>
      </c>
      <c r="J29" s="224">
        <v>1405</v>
      </c>
      <c r="K29" s="237">
        <f t="shared" si="12"/>
        <v>0.75618945102260493</v>
      </c>
      <c r="L29" s="223">
        <v>739</v>
      </c>
      <c r="M29" s="225">
        <v>484</v>
      </c>
      <c r="N29" s="223">
        <v>35</v>
      </c>
      <c r="O29" s="225">
        <v>74</v>
      </c>
      <c r="P29" s="223">
        <v>26</v>
      </c>
      <c r="Q29" s="225">
        <v>45</v>
      </c>
      <c r="R29" s="223">
        <v>285</v>
      </c>
      <c r="S29" s="241">
        <v>117</v>
      </c>
      <c r="T29" s="223">
        <v>1048</v>
      </c>
      <c r="U29" s="243">
        <v>973</v>
      </c>
      <c r="V29" s="231">
        <f t="shared" si="13"/>
        <v>0.92843511450381677</v>
      </c>
      <c r="W29" s="224">
        <v>912</v>
      </c>
      <c r="X29" s="241">
        <v>676</v>
      </c>
      <c r="Y29" s="264">
        <f t="shared" si="14"/>
        <v>0.74122807017543857</v>
      </c>
      <c r="Z29" s="274">
        <v>2736</v>
      </c>
      <c r="AA29" s="269">
        <v>1855</v>
      </c>
      <c r="AB29" s="317">
        <f t="shared" si="15"/>
        <v>0.67799707602339176</v>
      </c>
      <c r="AC29" s="269">
        <v>1280</v>
      </c>
      <c r="AD29" s="322">
        <f t="shared" si="16"/>
        <v>0.69002695417789761</v>
      </c>
      <c r="AE29" s="271">
        <v>1356</v>
      </c>
      <c r="AF29" s="252">
        <v>1855</v>
      </c>
      <c r="AG29" s="253">
        <v>1309</v>
      </c>
      <c r="AH29" s="254">
        <v>1376</v>
      </c>
      <c r="AI29" s="274">
        <v>2970</v>
      </c>
      <c r="AJ29" s="324">
        <v>1016</v>
      </c>
      <c r="AK29" s="317">
        <f t="shared" si="17"/>
        <v>0.34208754208754211</v>
      </c>
      <c r="AL29" s="324">
        <v>314</v>
      </c>
      <c r="AM29" s="317">
        <f t="shared" si="18"/>
        <v>0.10572390572390572</v>
      </c>
      <c r="AN29" s="324">
        <v>1330</v>
      </c>
      <c r="AO29" s="327">
        <f t="shared" si="19"/>
        <v>0.44781144781144783</v>
      </c>
      <c r="AP29" s="304">
        <v>3687</v>
      </c>
      <c r="AQ29" s="286">
        <v>1080</v>
      </c>
      <c r="AR29" s="332">
        <f t="shared" si="20"/>
        <v>0.29292107404393813</v>
      </c>
      <c r="AS29" s="269">
        <v>1313</v>
      </c>
      <c r="AT29" s="317">
        <f t="shared" si="21"/>
        <v>0.35611608353675073</v>
      </c>
      <c r="AU29" s="286">
        <v>69</v>
      </c>
      <c r="AV29" s="332">
        <f t="shared" si="22"/>
        <v>1.8714401952807162E-2</v>
      </c>
      <c r="AW29" s="269">
        <v>2413</v>
      </c>
      <c r="AX29" s="327">
        <f t="shared" si="23"/>
        <v>0.65446162191483592</v>
      </c>
      <c r="AY29" s="441">
        <v>18601.099999999999</v>
      </c>
      <c r="AZ29" s="78">
        <f t="shared" si="24"/>
        <v>5.8073557987701627E-2</v>
      </c>
    </row>
    <row r="30" spans="2:52" x14ac:dyDescent="0.25">
      <c r="B30" s="5">
        <v>24</v>
      </c>
      <c r="C30" s="4" t="s">
        <v>72</v>
      </c>
      <c r="D30" s="223">
        <v>677</v>
      </c>
      <c r="E30" s="225">
        <v>1583</v>
      </c>
      <c r="F30" s="223">
        <v>512</v>
      </c>
      <c r="G30" s="224">
        <v>484</v>
      </c>
      <c r="H30" s="231">
        <f t="shared" si="11"/>
        <v>0.9453125</v>
      </c>
      <c r="I30" s="224">
        <v>1613</v>
      </c>
      <c r="J30" s="224">
        <v>1225</v>
      </c>
      <c r="K30" s="237">
        <f t="shared" si="12"/>
        <v>0.75945443273403601</v>
      </c>
      <c r="L30" s="223">
        <v>308</v>
      </c>
      <c r="M30" s="225">
        <v>526</v>
      </c>
      <c r="N30" s="223">
        <v>19</v>
      </c>
      <c r="O30" s="225">
        <v>84</v>
      </c>
      <c r="P30" s="223">
        <v>12</v>
      </c>
      <c r="Q30" s="225">
        <v>32</v>
      </c>
      <c r="R30" s="223">
        <v>113</v>
      </c>
      <c r="S30" s="241">
        <v>230</v>
      </c>
      <c r="T30" s="223">
        <v>476</v>
      </c>
      <c r="U30" s="243">
        <v>410</v>
      </c>
      <c r="V30" s="231">
        <f t="shared" si="13"/>
        <v>0.8613445378151261</v>
      </c>
      <c r="W30" s="224">
        <v>1131</v>
      </c>
      <c r="X30" s="241">
        <v>785</v>
      </c>
      <c r="Y30" s="264">
        <f t="shared" si="14"/>
        <v>0.69407603890362513</v>
      </c>
      <c r="Z30" s="274">
        <v>3058</v>
      </c>
      <c r="AA30" s="269">
        <v>2062</v>
      </c>
      <c r="AB30" s="317">
        <f t="shared" si="15"/>
        <v>0.67429692609548719</v>
      </c>
      <c r="AC30" s="269">
        <v>1543</v>
      </c>
      <c r="AD30" s="322">
        <f t="shared" si="16"/>
        <v>0.74830261881668281</v>
      </c>
      <c r="AE30" s="271">
        <v>1665</v>
      </c>
      <c r="AF30" s="252">
        <v>2062</v>
      </c>
      <c r="AG30" s="253">
        <v>1604</v>
      </c>
      <c r="AH30" s="254">
        <v>1711</v>
      </c>
      <c r="AI30" s="274">
        <v>2249</v>
      </c>
      <c r="AJ30" s="324">
        <v>1155</v>
      </c>
      <c r="AK30" s="317">
        <f t="shared" si="17"/>
        <v>0.51356158292574483</v>
      </c>
      <c r="AL30" s="324">
        <v>184</v>
      </c>
      <c r="AM30" s="317">
        <f t="shared" si="18"/>
        <v>8.181413961760782E-2</v>
      </c>
      <c r="AN30" s="324">
        <v>1339</v>
      </c>
      <c r="AO30" s="327">
        <f t="shared" si="19"/>
        <v>0.59537572254335258</v>
      </c>
      <c r="AP30" s="304">
        <v>2301</v>
      </c>
      <c r="AQ30" s="286">
        <v>187</v>
      </c>
      <c r="AR30" s="332">
        <f t="shared" si="20"/>
        <v>8.1269013472403298E-2</v>
      </c>
      <c r="AS30" s="269">
        <v>1238</v>
      </c>
      <c r="AT30" s="317">
        <f t="shared" si="21"/>
        <v>0.53802694480660584</v>
      </c>
      <c r="AU30" s="286">
        <v>40</v>
      </c>
      <c r="AV30" s="332">
        <f t="shared" si="22"/>
        <v>1.7383746197305518E-2</v>
      </c>
      <c r="AW30" s="269">
        <v>1457</v>
      </c>
      <c r="AX30" s="327">
        <f t="shared" si="23"/>
        <v>0.63320295523685355</v>
      </c>
      <c r="AY30" s="441">
        <v>11084.3</v>
      </c>
      <c r="AZ30" s="78">
        <f t="shared" si="24"/>
        <v>3.4605735080349073E-2</v>
      </c>
    </row>
    <row r="31" spans="2:52" x14ac:dyDescent="0.25">
      <c r="B31" s="5">
        <v>25</v>
      </c>
      <c r="C31" s="4" t="s">
        <v>73</v>
      </c>
      <c r="D31" s="223">
        <v>535</v>
      </c>
      <c r="E31" s="225">
        <v>1723</v>
      </c>
      <c r="F31" s="223">
        <v>418</v>
      </c>
      <c r="G31" s="224">
        <v>402</v>
      </c>
      <c r="H31" s="231">
        <f t="shared" si="11"/>
        <v>0.96172248803827753</v>
      </c>
      <c r="I31" s="224">
        <v>2081</v>
      </c>
      <c r="J31" s="224">
        <v>1583</v>
      </c>
      <c r="K31" s="237">
        <f t="shared" si="12"/>
        <v>0.76069197501201347</v>
      </c>
      <c r="L31" s="223">
        <v>206</v>
      </c>
      <c r="M31" s="225">
        <v>578</v>
      </c>
      <c r="N31" s="223">
        <v>4</v>
      </c>
      <c r="O31" s="225">
        <v>39</v>
      </c>
      <c r="P31" s="223">
        <v>0</v>
      </c>
      <c r="Q31" s="225">
        <v>25</v>
      </c>
      <c r="R31" s="223">
        <v>84</v>
      </c>
      <c r="S31" s="241">
        <v>134</v>
      </c>
      <c r="T31" s="223">
        <v>278</v>
      </c>
      <c r="U31" s="243">
        <v>257</v>
      </c>
      <c r="V31" s="231">
        <f t="shared" si="13"/>
        <v>0.92446043165467628</v>
      </c>
      <c r="W31" s="224">
        <v>952</v>
      </c>
      <c r="X31" s="241">
        <v>703</v>
      </c>
      <c r="Y31" s="264">
        <f t="shared" si="14"/>
        <v>0.73844537815126055</v>
      </c>
      <c r="Z31" s="274">
        <v>2554</v>
      </c>
      <c r="AA31" s="269">
        <v>1797</v>
      </c>
      <c r="AB31" s="317">
        <f t="shared" si="15"/>
        <v>0.7036021926389977</v>
      </c>
      <c r="AC31" s="269">
        <v>1307</v>
      </c>
      <c r="AD31" s="322">
        <f t="shared" si="16"/>
        <v>0.72732331663884253</v>
      </c>
      <c r="AE31" s="271">
        <v>1402</v>
      </c>
      <c r="AF31" s="252">
        <v>1797</v>
      </c>
      <c r="AG31" s="253">
        <v>1324</v>
      </c>
      <c r="AH31" s="254">
        <v>1421</v>
      </c>
      <c r="AI31" s="274">
        <v>2347</v>
      </c>
      <c r="AJ31" s="324">
        <v>878</v>
      </c>
      <c r="AK31" s="317">
        <f t="shared" si="17"/>
        <v>0.37409458883681296</v>
      </c>
      <c r="AL31" s="324">
        <v>260</v>
      </c>
      <c r="AM31" s="317">
        <f t="shared" si="18"/>
        <v>0.11077971878994461</v>
      </c>
      <c r="AN31" s="324">
        <v>1138</v>
      </c>
      <c r="AO31" s="327">
        <f t="shared" si="19"/>
        <v>0.48487430762675754</v>
      </c>
      <c r="AP31" s="304">
        <v>2126</v>
      </c>
      <c r="AQ31" s="286">
        <v>263</v>
      </c>
      <c r="AR31" s="332">
        <f t="shared" si="20"/>
        <v>0.12370649106302917</v>
      </c>
      <c r="AS31" s="269">
        <v>1135</v>
      </c>
      <c r="AT31" s="317">
        <f t="shared" si="21"/>
        <v>0.53386641580432737</v>
      </c>
      <c r="AU31" s="286">
        <v>51</v>
      </c>
      <c r="AV31" s="332">
        <f t="shared" si="22"/>
        <v>2.398871119473189E-2</v>
      </c>
      <c r="AW31" s="269">
        <v>1426</v>
      </c>
      <c r="AX31" s="327">
        <f t="shared" si="23"/>
        <v>0.67074317968015051</v>
      </c>
      <c r="AY31" s="441">
        <v>12858.1</v>
      </c>
      <c r="AZ31" s="78">
        <f t="shared" si="24"/>
        <v>4.0143626772699802E-2</v>
      </c>
    </row>
    <row r="32" spans="2:52" x14ac:dyDescent="0.25">
      <c r="B32" s="5">
        <v>26</v>
      </c>
      <c r="C32" s="4" t="s">
        <v>74</v>
      </c>
      <c r="D32" s="223">
        <v>461</v>
      </c>
      <c r="E32" s="225">
        <v>222</v>
      </c>
      <c r="F32" s="223">
        <v>244</v>
      </c>
      <c r="G32" s="224">
        <v>227</v>
      </c>
      <c r="H32" s="231">
        <f t="shared" si="11"/>
        <v>0.93032786885245899</v>
      </c>
      <c r="I32" s="224">
        <v>250</v>
      </c>
      <c r="J32" s="224">
        <v>178</v>
      </c>
      <c r="K32" s="237">
        <f t="shared" si="12"/>
        <v>0.71199999999999997</v>
      </c>
      <c r="L32" s="223">
        <v>276</v>
      </c>
      <c r="M32" s="225">
        <v>70</v>
      </c>
      <c r="N32" s="223">
        <v>6</v>
      </c>
      <c r="O32" s="225">
        <v>17</v>
      </c>
      <c r="P32" s="223">
        <v>1</v>
      </c>
      <c r="Q32" s="225">
        <v>9</v>
      </c>
      <c r="R32" s="223">
        <v>127</v>
      </c>
      <c r="S32" s="241">
        <v>27</v>
      </c>
      <c r="T32" s="223">
        <v>355</v>
      </c>
      <c r="U32" s="243">
        <v>332</v>
      </c>
      <c r="V32" s="231">
        <f t="shared" si="13"/>
        <v>0.93521126760563378</v>
      </c>
      <c r="W32" s="224">
        <v>134</v>
      </c>
      <c r="X32" s="241">
        <v>107</v>
      </c>
      <c r="Y32" s="264">
        <f t="shared" si="14"/>
        <v>0.79850746268656714</v>
      </c>
      <c r="Z32" s="274">
        <v>457</v>
      </c>
      <c r="AA32" s="269">
        <v>312</v>
      </c>
      <c r="AB32" s="317">
        <f t="shared" si="15"/>
        <v>0.6827133479212254</v>
      </c>
      <c r="AC32" s="269">
        <v>224</v>
      </c>
      <c r="AD32" s="322">
        <f t="shared" si="16"/>
        <v>0.71794871794871795</v>
      </c>
      <c r="AE32" s="271">
        <v>240</v>
      </c>
      <c r="AF32" s="252">
        <v>312</v>
      </c>
      <c r="AG32" s="253">
        <v>232</v>
      </c>
      <c r="AH32" s="254">
        <v>246</v>
      </c>
      <c r="AI32" s="274">
        <v>306</v>
      </c>
      <c r="AJ32" s="324">
        <v>146</v>
      </c>
      <c r="AK32" s="317">
        <f t="shared" si="17"/>
        <v>0.47712418300653597</v>
      </c>
      <c r="AL32" s="324">
        <v>23</v>
      </c>
      <c r="AM32" s="317">
        <f t="shared" si="18"/>
        <v>7.5163398692810454E-2</v>
      </c>
      <c r="AN32" s="324">
        <v>169</v>
      </c>
      <c r="AO32" s="327">
        <f t="shared" si="19"/>
        <v>0.55228758169934644</v>
      </c>
      <c r="AP32" s="304">
        <v>303</v>
      </c>
      <c r="AQ32" s="286">
        <v>56</v>
      </c>
      <c r="AR32" s="332">
        <f t="shared" si="20"/>
        <v>0.18481848184818481</v>
      </c>
      <c r="AS32" s="269">
        <v>109</v>
      </c>
      <c r="AT32" s="317">
        <f t="shared" si="21"/>
        <v>0.35973597359735976</v>
      </c>
      <c r="AU32" s="286">
        <v>21</v>
      </c>
      <c r="AV32" s="332">
        <f t="shared" si="22"/>
        <v>6.9306930693069313E-2</v>
      </c>
      <c r="AW32" s="269">
        <v>183</v>
      </c>
      <c r="AX32" s="327">
        <f t="shared" si="23"/>
        <v>0.60396039603960394</v>
      </c>
      <c r="AY32" s="441">
        <v>2371.3000000000002</v>
      </c>
      <c r="AZ32" s="78">
        <f t="shared" si="24"/>
        <v>7.4033163660340989E-3</v>
      </c>
    </row>
    <row r="33" spans="2:52" x14ac:dyDescent="0.25">
      <c r="B33" s="5">
        <v>27</v>
      </c>
      <c r="C33" s="4" t="s">
        <v>75</v>
      </c>
      <c r="D33" s="223">
        <v>455</v>
      </c>
      <c r="E33" s="225">
        <v>1896</v>
      </c>
      <c r="F33" s="223">
        <v>350</v>
      </c>
      <c r="G33" s="224">
        <v>330</v>
      </c>
      <c r="H33" s="231">
        <f t="shared" si="11"/>
        <v>0.94285714285714284</v>
      </c>
      <c r="I33" s="224">
        <v>2087</v>
      </c>
      <c r="J33" s="224">
        <v>1661</v>
      </c>
      <c r="K33" s="237">
        <f t="shared" si="12"/>
        <v>0.79587925251557257</v>
      </c>
      <c r="L33" s="223">
        <v>184</v>
      </c>
      <c r="M33" s="225">
        <v>689</v>
      </c>
      <c r="N33" s="223">
        <v>14</v>
      </c>
      <c r="O33" s="225">
        <v>197</v>
      </c>
      <c r="P33" s="223">
        <v>7</v>
      </c>
      <c r="Q33" s="225">
        <v>87</v>
      </c>
      <c r="R33" s="223">
        <v>46</v>
      </c>
      <c r="S33" s="241">
        <v>158</v>
      </c>
      <c r="T33" s="223">
        <v>251</v>
      </c>
      <c r="U33" s="243">
        <v>224</v>
      </c>
      <c r="V33" s="231">
        <f t="shared" si="13"/>
        <v>0.89243027888446214</v>
      </c>
      <c r="W33" s="224">
        <v>1544</v>
      </c>
      <c r="X33" s="241">
        <v>983</v>
      </c>
      <c r="Y33" s="264">
        <f t="shared" si="14"/>
        <v>0.63665803108808294</v>
      </c>
      <c r="Z33" s="274">
        <v>2689</v>
      </c>
      <c r="AA33" s="269">
        <v>1615</v>
      </c>
      <c r="AB33" s="317">
        <f t="shared" si="15"/>
        <v>0.60059501673484572</v>
      </c>
      <c r="AC33" s="269">
        <v>1177</v>
      </c>
      <c r="AD33" s="322">
        <f t="shared" si="16"/>
        <v>0.72879256965944272</v>
      </c>
      <c r="AE33" s="271">
        <v>1285</v>
      </c>
      <c r="AF33" s="252">
        <v>1615</v>
      </c>
      <c r="AG33" s="253">
        <v>1200</v>
      </c>
      <c r="AH33" s="254">
        <v>1301</v>
      </c>
      <c r="AI33" s="274">
        <v>2236</v>
      </c>
      <c r="AJ33" s="324">
        <v>952</v>
      </c>
      <c r="AK33" s="317">
        <f t="shared" si="17"/>
        <v>0.42576028622540252</v>
      </c>
      <c r="AL33" s="324">
        <v>208</v>
      </c>
      <c r="AM33" s="317">
        <f t="shared" si="18"/>
        <v>9.3023255813953487E-2</v>
      </c>
      <c r="AN33" s="324">
        <v>1160</v>
      </c>
      <c r="AO33" s="327">
        <f t="shared" si="19"/>
        <v>0.51878354203935595</v>
      </c>
      <c r="AP33" s="304">
        <v>2445</v>
      </c>
      <c r="AQ33" s="286">
        <v>24</v>
      </c>
      <c r="AR33" s="332">
        <f t="shared" si="20"/>
        <v>9.8159509202453993E-3</v>
      </c>
      <c r="AS33" s="269">
        <v>1548</v>
      </c>
      <c r="AT33" s="317">
        <f t="shared" si="21"/>
        <v>0.63312883435582823</v>
      </c>
      <c r="AU33" s="286">
        <v>148</v>
      </c>
      <c r="AV33" s="332">
        <f t="shared" si="22"/>
        <v>6.0531697341513292E-2</v>
      </c>
      <c r="AW33" s="269">
        <v>1704</v>
      </c>
      <c r="AX33" s="327">
        <f t="shared" si="23"/>
        <v>0.69693251533742329</v>
      </c>
      <c r="AY33" s="441">
        <v>9078.6</v>
      </c>
      <c r="AZ33" s="78">
        <f t="shared" si="24"/>
        <v>2.8343840071132782E-2</v>
      </c>
    </row>
    <row r="34" spans="2:52" ht="15.75" thickBot="1" x14ac:dyDescent="0.3">
      <c r="B34" s="3">
        <v>28</v>
      </c>
      <c r="C34" s="2" t="s">
        <v>76</v>
      </c>
      <c r="D34" s="226">
        <v>4102</v>
      </c>
      <c r="E34" s="228">
        <v>5085</v>
      </c>
      <c r="F34" s="226">
        <v>3159</v>
      </c>
      <c r="G34" s="227">
        <v>2961</v>
      </c>
      <c r="H34" s="232">
        <f t="shared" si="11"/>
        <v>0.93732193732193736</v>
      </c>
      <c r="I34" s="227">
        <v>5633</v>
      </c>
      <c r="J34" s="227">
        <v>4445</v>
      </c>
      <c r="K34" s="238">
        <f t="shared" si="12"/>
        <v>0.7890999467424108</v>
      </c>
      <c r="L34" s="226">
        <v>1898</v>
      </c>
      <c r="M34" s="228">
        <v>1451</v>
      </c>
      <c r="N34" s="226">
        <v>336</v>
      </c>
      <c r="O34" s="228">
        <v>472</v>
      </c>
      <c r="P34" s="226">
        <v>49</v>
      </c>
      <c r="Q34" s="228">
        <v>103</v>
      </c>
      <c r="R34" s="226">
        <v>645</v>
      </c>
      <c r="S34" s="242">
        <v>452</v>
      </c>
      <c r="T34" s="226">
        <v>2892</v>
      </c>
      <c r="U34" s="244">
        <v>2587</v>
      </c>
      <c r="V34" s="232">
        <f t="shared" si="13"/>
        <v>0.89453665283540806</v>
      </c>
      <c r="W34" s="227">
        <v>2989</v>
      </c>
      <c r="X34" s="242">
        <v>2212</v>
      </c>
      <c r="Y34" s="265">
        <f t="shared" si="14"/>
        <v>0.74004683840749419</v>
      </c>
      <c r="Z34" s="275">
        <v>7710</v>
      </c>
      <c r="AA34" s="270">
        <v>5628</v>
      </c>
      <c r="AB34" s="318">
        <f t="shared" si="15"/>
        <v>0.72996108949416338</v>
      </c>
      <c r="AC34" s="270">
        <v>4093</v>
      </c>
      <c r="AD34" s="323">
        <f>AC34/AA34</f>
        <v>0.72725657427149959</v>
      </c>
      <c r="AE34" s="272">
        <v>4373</v>
      </c>
      <c r="AF34" s="255">
        <v>5628</v>
      </c>
      <c r="AG34" s="256">
        <v>4169</v>
      </c>
      <c r="AH34" s="257">
        <v>4439</v>
      </c>
      <c r="AI34" s="275">
        <v>7096</v>
      </c>
      <c r="AJ34" s="325">
        <v>2903</v>
      </c>
      <c r="AK34" s="318">
        <f>AJ34/AI34</f>
        <v>0.40910372040586246</v>
      </c>
      <c r="AL34" s="325">
        <v>961</v>
      </c>
      <c r="AM34" s="318">
        <f>AL34/AI34</f>
        <v>0.13542841037204059</v>
      </c>
      <c r="AN34" s="325">
        <v>3864</v>
      </c>
      <c r="AO34" s="328">
        <f>AN34/AI34</f>
        <v>0.54453213077790308</v>
      </c>
      <c r="AP34" s="306">
        <v>6585</v>
      </c>
      <c r="AQ34" s="307">
        <v>259</v>
      </c>
      <c r="AR34" s="333">
        <f>AQ34/AP34</f>
        <v>3.9331814730447986E-2</v>
      </c>
      <c r="AS34" s="270">
        <v>4191</v>
      </c>
      <c r="AT34" s="318">
        <f>AS34/AP34</f>
        <v>0.63644646924829162</v>
      </c>
      <c r="AU34" s="307">
        <v>101</v>
      </c>
      <c r="AV34" s="333">
        <f>AU34/AP34</f>
        <v>1.533788914198937E-2</v>
      </c>
      <c r="AW34" s="270">
        <v>4500</v>
      </c>
      <c r="AX34" s="328">
        <f>AW34/AP34</f>
        <v>0.68337129840546695</v>
      </c>
      <c r="AY34" s="441">
        <v>32502.2</v>
      </c>
      <c r="AZ34" s="78">
        <f t="shared" si="24"/>
        <v>0.10147348255898178</v>
      </c>
    </row>
    <row r="35" spans="2:52" ht="26.25" customHeight="1" x14ac:dyDescent="0.25">
      <c r="B35" s="195" t="s">
        <v>162</v>
      </c>
      <c r="C35" s="276"/>
      <c r="D35" s="276"/>
      <c r="E35" s="276"/>
      <c r="F35" s="276"/>
      <c r="G35" s="276"/>
      <c r="H35" s="276"/>
      <c r="I35" s="276"/>
      <c r="J35" s="276"/>
      <c r="K35" s="276"/>
      <c r="L35" s="276"/>
      <c r="M35" s="276"/>
      <c r="N35" s="276"/>
      <c r="O35" s="276"/>
      <c r="P35" s="276"/>
      <c r="Q35" s="276"/>
      <c r="R35" s="276"/>
      <c r="S35" s="276"/>
      <c r="T35" s="276"/>
      <c r="U35" s="276"/>
      <c r="V35" s="276"/>
      <c r="W35" s="276"/>
      <c r="X35" s="276"/>
      <c r="Y35" s="276"/>
      <c r="AF35" s="276"/>
      <c r="AG35" s="276"/>
      <c r="AH35" s="276"/>
      <c r="AY35" s="393">
        <f>SUM(AY7:AY34)</f>
        <v>320302.39999999997</v>
      </c>
      <c r="AZ35" s="78">
        <f>SUM(AZ7:AZ34)</f>
        <v>1</v>
      </c>
    </row>
    <row r="37" spans="2:52" x14ac:dyDescent="0.25">
      <c r="C37" s="276"/>
      <c r="D37" s="276"/>
      <c r="E37" s="276"/>
      <c r="F37" s="276"/>
      <c r="G37" s="276"/>
      <c r="H37" s="276"/>
      <c r="I37" s="276"/>
      <c r="J37" s="276"/>
      <c r="K37" s="276"/>
      <c r="L37" s="276"/>
      <c r="M37" s="276"/>
      <c r="N37" s="276"/>
      <c r="O37" s="276"/>
      <c r="P37" s="276"/>
      <c r="Q37" s="276"/>
      <c r="R37" s="276"/>
      <c r="S37" s="276"/>
      <c r="T37" s="276"/>
      <c r="U37" s="276"/>
      <c r="V37" s="276"/>
      <c r="W37" s="276"/>
      <c r="X37" s="276"/>
      <c r="Y37" s="276"/>
      <c r="AF37" s="276"/>
      <c r="AG37" s="276"/>
      <c r="AH37" s="276"/>
      <c r="AY37" s="276"/>
      <c r="AZ37" s="276"/>
    </row>
    <row r="38" spans="2:52" x14ac:dyDescent="0.25">
      <c r="C38" s="276"/>
      <c r="D38" s="276"/>
      <c r="E38" s="276"/>
      <c r="F38" s="276"/>
      <c r="G38" s="276"/>
      <c r="H38" s="276"/>
      <c r="I38" s="276"/>
      <c r="J38" s="276"/>
      <c r="K38" s="276"/>
      <c r="L38" s="276"/>
      <c r="M38" s="276"/>
      <c r="N38" s="276"/>
      <c r="O38" s="276"/>
      <c r="P38" s="276"/>
      <c r="Q38" s="276"/>
      <c r="R38" s="276"/>
      <c r="S38" s="276"/>
      <c r="T38" s="276"/>
      <c r="U38" s="276"/>
      <c r="V38" s="276"/>
      <c r="W38" s="276"/>
      <c r="X38" s="276"/>
      <c r="Y38" s="276"/>
      <c r="AF38" s="276"/>
      <c r="AG38" s="276"/>
      <c r="AH38" s="276"/>
      <c r="AY38" s="276"/>
      <c r="AZ38" s="276"/>
    </row>
  </sheetData>
  <mergeCells count="15">
    <mergeCell ref="B1:AX1"/>
    <mergeCell ref="AP4:AX4"/>
    <mergeCell ref="D3:Y3"/>
    <mergeCell ref="C4:C5"/>
    <mergeCell ref="B4:B5"/>
    <mergeCell ref="L4:M4"/>
    <mergeCell ref="N4:O4"/>
    <mergeCell ref="P4:Q4"/>
    <mergeCell ref="R4:S4"/>
    <mergeCell ref="F4:K4"/>
    <mergeCell ref="AI4:AO4"/>
    <mergeCell ref="AF4:AH4"/>
    <mergeCell ref="D4:E4"/>
    <mergeCell ref="T4:Y4"/>
    <mergeCell ref="Z4:AE4"/>
  </mergeCells>
  <pageMargins left="0.7" right="0.7" top="0.75" bottom="0.75" header="0.3" footer="0.3"/>
  <pageSetup paperSize="5" scale="29" fitToHeight="0" orientation="landscape" r:id="rId1"/>
  <headerFooter>
    <oddFooter>&amp;A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C1:R41"/>
  <sheetViews>
    <sheetView showGridLines="0" topLeftCell="B1" zoomScale="90" zoomScaleNormal="90" workbookViewId="0">
      <pane xSplit="3" ySplit="11" topLeftCell="E12" activePane="bottomRight" state="frozen"/>
      <selection pane="topRight" activeCell="C7" sqref="C7"/>
      <selection pane="bottomLeft" activeCell="C7" sqref="C7"/>
      <selection pane="bottomRight" activeCell="C7" sqref="C7"/>
    </sheetView>
  </sheetViews>
  <sheetFormatPr defaultRowHeight="15" x14ac:dyDescent="0.25"/>
  <cols>
    <col min="1" max="1" width="9.140625" customWidth="1"/>
    <col min="2" max="2" width="6.42578125" customWidth="1"/>
    <col min="3" max="3" width="7.7109375" style="1" customWidth="1"/>
    <col min="4" max="4" width="46.28515625" bestFit="1" customWidth="1"/>
    <col min="5" max="5" width="21.7109375" customWidth="1"/>
    <col min="6" max="6" width="19.7109375" customWidth="1"/>
    <col min="7" max="7" width="16.85546875" customWidth="1"/>
    <col min="8" max="8" width="18.28515625" customWidth="1"/>
    <col min="9" max="10" width="22" customWidth="1"/>
    <col min="11" max="11" width="22.7109375" customWidth="1"/>
    <col min="12" max="12" width="27.7109375" customWidth="1"/>
    <col min="13" max="13" width="31.42578125" customWidth="1"/>
    <col min="14" max="14" width="17.5703125" customWidth="1" collapsed="1"/>
    <col min="15" max="15" width="15.42578125" customWidth="1" collapsed="1"/>
    <col min="16" max="16" width="13.140625" bestFit="1" customWidth="1"/>
    <col min="18" max="18" width="16.140625" style="276" bestFit="1" customWidth="1"/>
  </cols>
  <sheetData>
    <row r="1" spans="3:18" ht="21" x14ac:dyDescent="0.35">
      <c r="C1" s="535" t="s">
        <v>163</v>
      </c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  <c r="P1" s="276"/>
      <c r="Q1" s="276"/>
    </row>
    <row r="2" spans="3:18" ht="12.75" customHeight="1" x14ac:dyDescent="0.25">
      <c r="D2" s="276"/>
      <c r="E2" s="276"/>
      <c r="F2" s="276"/>
      <c r="G2" s="276"/>
      <c r="H2" s="276"/>
      <c r="I2" s="276"/>
      <c r="J2" s="276"/>
      <c r="K2" s="276"/>
      <c r="L2" s="276"/>
      <c r="M2" s="276"/>
      <c r="N2" s="276"/>
      <c r="O2" s="276"/>
      <c r="P2" s="276"/>
      <c r="Q2" s="276"/>
    </row>
    <row r="3" spans="3:18" ht="15.75" x14ac:dyDescent="0.25">
      <c r="D3" s="60" t="s">
        <v>164</v>
      </c>
      <c r="E3" s="61">
        <f>'Incentive Fund Amts'!C6</f>
        <v>20000000</v>
      </c>
      <c r="F3" s="62"/>
      <c r="G3" s="63" t="s">
        <v>165</v>
      </c>
      <c r="H3" s="64">
        <f>E3/N40</f>
        <v>148539.4841980311</v>
      </c>
      <c r="I3" s="276"/>
      <c r="J3" s="276"/>
      <c r="K3" s="276"/>
      <c r="L3" s="276"/>
      <c r="M3" s="276"/>
      <c r="N3" s="276"/>
      <c r="O3" s="276"/>
      <c r="P3" s="276"/>
      <c r="Q3" s="276"/>
    </row>
    <row r="4" spans="3:18" ht="15.75" thickBot="1" x14ac:dyDescent="0.3">
      <c r="D4" s="276"/>
      <c r="E4" s="276"/>
      <c r="F4" s="276"/>
      <c r="G4" s="276"/>
      <c r="H4" s="276"/>
      <c r="I4" s="276"/>
      <c r="J4" s="276"/>
      <c r="K4" s="276"/>
      <c r="L4" s="276"/>
      <c r="M4" s="276"/>
      <c r="N4" s="276"/>
      <c r="O4" s="276"/>
      <c r="P4" s="276"/>
      <c r="Q4" s="276"/>
    </row>
    <row r="5" spans="3:18" x14ac:dyDescent="0.25">
      <c r="D5" s="276"/>
      <c r="E5" s="543" t="s">
        <v>166</v>
      </c>
      <c r="F5" s="544"/>
      <c r="G5" s="544"/>
      <c r="H5" s="545"/>
      <c r="I5" s="546" t="s">
        <v>167</v>
      </c>
      <c r="J5" s="547"/>
      <c r="K5" s="546" t="s">
        <v>168</v>
      </c>
      <c r="L5" s="547"/>
      <c r="M5" s="27" t="s">
        <v>169</v>
      </c>
      <c r="N5" s="276"/>
      <c r="O5" s="276"/>
      <c r="P5" s="276"/>
      <c r="Q5" s="276"/>
    </row>
    <row r="6" spans="3:18" x14ac:dyDescent="0.25">
      <c r="D6" s="276"/>
      <c r="E6" s="28" t="s">
        <v>170</v>
      </c>
      <c r="F6" s="29" t="s">
        <v>171</v>
      </c>
      <c r="G6" s="29" t="s">
        <v>172</v>
      </c>
      <c r="H6" s="30" t="s">
        <v>173</v>
      </c>
      <c r="I6" s="28" t="s">
        <v>174</v>
      </c>
      <c r="J6" s="31" t="s">
        <v>175</v>
      </c>
      <c r="K6" s="28" t="s">
        <v>176</v>
      </c>
      <c r="L6" s="32" t="s">
        <v>177</v>
      </c>
      <c r="M6" s="33" t="s">
        <v>178</v>
      </c>
      <c r="N6" s="276"/>
      <c r="O6" s="276"/>
      <c r="P6" s="276"/>
      <c r="Q6" s="276"/>
    </row>
    <row r="7" spans="3:18" ht="15.75" thickBot="1" x14ac:dyDescent="0.3">
      <c r="D7" s="23" t="s">
        <v>179</v>
      </c>
      <c r="E7" s="35">
        <v>0.25</v>
      </c>
      <c r="F7" s="36">
        <v>0.25</v>
      </c>
      <c r="G7" s="36">
        <v>0.25</v>
      </c>
      <c r="H7" s="37">
        <v>0.25</v>
      </c>
      <c r="I7" s="35">
        <v>0.5</v>
      </c>
      <c r="J7" s="38">
        <v>0.75</v>
      </c>
      <c r="K7" s="35">
        <v>4</v>
      </c>
      <c r="L7" s="38">
        <v>3</v>
      </c>
      <c r="M7" s="39">
        <v>2</v>
      </c>
      <c r="N7" s="276"/>
      <c r="O7" s="276"/>
      <c r="P7" s="276"/>
      <c r="Q7" s="276"/>
    </row>
    <row r="8" spans="3:18" ht="15.75" thickBot="1" x14ac:dyDescent="0.3"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  <c r="O8" s="276"/>
      <c r="P8" s="276"/>
      <c r="Q8" s="276"/>
    </row>
    <row r="9" spans="3:18" ht="16.5" thickBot="1" x14ac:dyDescent="0.3">
      <c r="D9" s="276"/>
      <c r="E9" s="536" t="s">
        <v>180</v>
      </c>
      <c r="F9" s="537"/>
      <c r="G9" s="537"/>
      <c r="H9" s="538"/>
      <c r="I9" s="539" t="s">
        <v>181</v>
      </c>
      <c r="J9" s="540"/>
      <c r="K9" s="541" t="s">
        <v>182</v>
      </c>
      <c r="L9" s="542"/>
      <c r="M9" s="24" t="s">
        <v>183</v>
      </c>
      <c r="N9" s="276"/>
      <c r="O9" s="276"/>
      <c r="P9" s="276"/>
      <c r="Q9" s="276"/>
    </row>
    <row r="10" spans="3:18" ht="15.75" customHeight="1" thickBot="1" x14ac:dyDescent="0.3">
      <c r="C10" s="515"/>
      <c r="D10" s="533" t="s">
        <v>40</v>
      </c>
      <c r="E10" s="532" t="s">
        <v>112</v>
      </c>
      <c r="F10" s="529"/>
      <c r="G10" s="528" t="s">
        <v>117</v>
      </c>
      <c r="H10" s="529"/>
      <c r="I10" s="530" t="s">
        <v>184</v>
      </c>
      <c r="J10" s="531"/>
      <c r="K10" s="526" t="s">
        <v>185</v>
      </c>
      <c r="L10" s="527"/>
      <c r="M10" s="25" t="s">
        <v>120</v>
      </c>
      <c r="N10" s="276"/>
      <c r="O10" s="276"/>
      <c r="P10" s="276"/>
      <c r="Q10" s="276"/>
    </row>
    <row r="11" spans="3:18" ht="75.75" thickBot="1" x14ac:dyDescent="0.3">
      <c r="C11" s="516"/>
      <c r="D11" s="534"/>
      <c r="E11" s="22" t="s">
        <v>186</v>
      </c>
      <c r="F11" s="21" t="s">
        <v>127</v>
      </c>
      <c r="G11" s="22" t="s">
        <v>187</v>
      </c>
      <c r="H11" s="21" t="s">
        <v>127</v>
      </c>
      <c r="I11" s="19" t="s">
        <v>143</v>
      </c>
      <c r="J11" s="20" t="s">
        <v>188</v>
      </c>
      <c r="K11" s="42" t="s">
        <v>189</v>
      </c>
      <c r="L11" s="43" t="s">
        <v>147</v>
      </c>
      <c r="M11" s="26" t="s">
        <v>190</v>
      </c>
      <c r="N11" s="18" t="s">
        <v>191</v>
      </c>
      <c r="O11" s="18" t="s">
        <v>192</v>
      </c>
      <c r="P11" s="396" t="s">
        <v>193</v>
      </c>
      <c r="Q11" s="276"/>
      <c r="R11" s="392" t="s">
        <v>194</v>
      </c>
    </row>
    <row r="12" spans="3:18" ht="15.75" x14ac:dyDescent="0.25">
      <c r="C12" s="142">
        <v>1</v>
      </c>
      <c r="D12" s="143" t="s">
        <v>49</v>
      </c>
      <c r="E12" s="397">
        <f>$E$7*'2+2 Data'!H7</f>
        <v>0.22776280323450135</v>
      </c>
      <c r="F12" s="398">
        <f>F$7*'2+2 Data'!K7</f>
        <v>0.19171940928270043</v>
      </c>
      <c r="G12" s="397">
        <f>G$7*'2+2 Data'!V7</f>
        <v>0.2221461187214612</v>
      </c>
      <c r="H12" s="398">
        <f>H$7*'2+2 Data'!Y7</f>
        <v>0.19207317073170732</v>
      </c>
      <c r="I12" s="399">
        <f>I$7*'2+2 Data'!AB7</f>
        <v>0.34326200115673799</v>
      </c>
      <c r="J12" s="400">
        <f>J$7*'2+2 Data'!AD7</f>
        <v>0.57055602358887958</v>
      </c>
      <c r="K12" s="401">
        <f>K$7*'2+2 Data'!AK7</f>
        <v>1.4501300954032958</v>
      </c>
      <c r="L12" s="402">
        <f>L$7*'2+2 Data'!AM7</f>
        <v>0.17823070251517781</v>
      </c>
      <c r="M12" s="291">
        <f>M$7*'2+2 Data'!AX7</f>
        <v>1.256928135274777</v>
      </c>
      <c r="N12" s="291">
        <f>SUM(E12:M12)</f>
        <v>4.6328084599092385</v>
      </c>
      <c r="O12" s="48">
        <f>N12/$N$40</f>
        <v>3.440774895115966E-2</v>
      </c>
      <c r="P12" s="393">
        <v>10795.6</v>
      </c>
      <c r="Q12" s="276"/>
      <c r="R12" s="180">
        <f>ROUND(O12*$E$3,0)</f>
        <v>688155</v>
      </c>
    </row>
    <row r="13" spans="3:18" ht="15.75" x14ac:dyDescent="0.25">
      <c r="C13" s="56">
        <v>2</v>
      </c>
      <c r="D13" s="52" t="s">
        <v>50</v>
      </c>
      <c r="E13" s="397">
        <f>$E$7*'2+2 Data'!H8</f>
        <v>0.23279398359161349</v>
      </c>
      <c r="F13" s="398">
        <f>F$7*'2+2 Data'!K8</f>
        <v>0.18752716210343329</v>
      </c>
      <c r="G13" s="397">
        <f>G$7*'2+2 Data'!V8</f>
        <v>0.2271348071087993</v>
      </c>
      <c r="H13" s="398">
        <f>H$7*'2+2 Data'!Y8</f>
        <v>0.15954415954415954</v>
      </c>
      <c r="I13" s="399">
        <f>I$7*'2+2 Data'!AB8</f>
        <v>0.35287081339712917</v>
      </c>
      <c r="J13" s="400">
        <f>J$7*'2+2 Data'!AD8</f>
        <v>0.48268765133171909</v>
      </c>
      <c r="K13" s="401">
        <f>K$7*'2+2 Data'!AK8</f>
        <v>1.2180537040563701</v>
      </c>
      <c r="L13" s="402">
        <f>L$7*'2+2 Data'!AM8</f>
        <v>0.3565035231384498</v>
      </c>
      <c r="M13" s="291">
        <f>M$7*'2+2 Data'!AX8</f>
        <v>1.2022284122562674</v>
      </c>
      <c r="N13" s="291">
        <f t="shared" ref="N13:N39" si="0">SUM(E13:M13)</f>
        <v>4.4193442165279411</v>
      </c>
      <c r="O13" s="48">
        <f t="shared" ref="O13:O39" si="1">N13/$N$40</f>
        <v>3.2822355520830612E-2</v>
      </c>
      <c r="P13" s="393">
        <v>28334.9</v>
      </c>
      <c r="Q13" s="276"/>
      <c r="R13" s="180">
        <f t="shared" ref="R13:R39" si="2">ROUND(O13*$E$3,0)</f>
        <v>656447</v>
      </c>
    </row>
    <row r="14" spans="3:18" ht="15.75" x14ac:dyDescent="0.25">
      <c r="C14" s="56">
        <v>3</v>
      </c>
      <c r="D14" s="52" t="s">
        <v>51</v>
      </c>
      <c r="E14" s="397">
        <f>$E$7*'2+2 Data'!H9</f>
        <v>0.23109243697478993</v>
      </c>
      <c r="F14" s="398">
        <f>F$7*'2+2 Data'!K9</f>
        <v>0.17797783933518005</v>
      </c>
      <c r="G14" s="397">
        <f>G$7*'2+2 Data'!V9</f>
        <v>0.21843434343434343</v>
      </c>
      <c r="H14" s="398">
        <f>H$7*'2+2 Data'!Y9</f>
        <v>0.15596330275229359</v>
      </c>
      <c r="I14" s="399">
        <f>I$7*'2+2 Data'!AB9</f>
        <v>0.33381364073006725</v>
      </c>
      <c r="J14" s="400">
        <f>J$7*'2+2 Data'!AD9</f>
        <v>0.55575539568345322</v>
      </c>
      <c r="K14" s="401">
        <f>K$7*'2+2 Data'!AK9</f>
        <v>1.7937024972855591</v>
      </c>
      <c r="L14" s="402">
        <f>L$7*'2+2 Data'!AM9</f>
        <v>0.22801302931596093</v>
      </c>
      <c r="M14" s="291">
        <f>M$7*'2+2 Data'!AX9</f>
        <v>1.1672131147540983</v>
      </c>
      <c r="N14" s="291">
        <f t="shared" si="0"/>
        <v>4.8619656002657461</v>
      </c>
      <c r="O14" s="48">
        <f t="shared" si="1"/>
        <v>3.6109693122602232E-2</v>
      </c>
      <c r="P14" s="393">
        <v>5144.8</v>
      </c>
      <c r="Q14" s="276"/>
      <c r="R14" s="180">
        <f t="shared" si="2"/>
        <v>722194</v>
      </c>
    </row>
    <row r="15" spans="3:18" ht="15.75" x14ac:dyDescent="0.25">
      <c r="C15" s="56">
        <v>4</v>
      </c>
      <c r="D15" s="52" t="s">
        <v>52</v>
      </c>
      <c r="E15" s="397">
        <f>$E$7*'2+2 Data'!H10</f>
        <v>0.23753894080996885</v>
      </c>
      <c r="F15" s="398">
        <f>F$7*'2+2 Data'!K10</f>
        <v>0.19951923076923078</v>
      </c>
      <c r="G15" s="397">
        <f>G$7*'2+2 Data'!V10</f>
        <v>0.22340425531914893</v>
      </c>
      <c r="H15" s="398">
        <f>H$7*'2+2 Data'!Y10</f>
        <v>0.17398648648648649</v>
      </c>
      <c r="I15" s="399">
        <f>I$7*'2+2 Data'!AB10</f>
        <v>0.33549222797927464</v>
      </c>
      <c r="J15" s="400">
        <f>J$7*'2+2 Data'!AD10</f>
        <v>0.63996138996138996</v>
      </c>
      <c r="K15" s="401">
        <f>K$7*'2+2 Data'!AK10</f>
        <v>2.6516853932584268</v>
      </c>
      <c r="L15" s="402">
        <f>L$7*'2+2 Data'!AM10</f>
        <v>0.12359550561797752</v>
      </c>
      <c r="M15" s="291">
        <f>M$7*'2+2 Data'!AX10</f>
        <v>1.0952380952380953</v>
      </c>
      <c r="N15" s="291">
        <f t="shared" si="0"/>
        <v>5.6804215254399999</v>
      </c>
      <c r="O15" s="48">
        <f t="shared" si="1"/>
        <v>4.2188344170812533E-2</v>
      </c>
      <c r="P15" s="393">
        <v>1474.6</v>
      </c>
      <c r="Q15" s="276"/>
      <c r="R15" s="180">
        <f t="shared" si="2"/>
        <v>843767</v>
      </c>
    </row>
    <row r="16" spans="3:18" ht="15.75" x14ac:dyDescent="0.25">
      <c r="C16" s="56">
        <v>5</v>
      </c>
      <c r="D16" s="52" t="s">
        <v>53</v>
      </c>
      <c r="E16" s="397">
        <f>$E$7*'2+2 Data'!H11</f>
        <v>0.23095446584938703</v>
      </c>
      <c r="F16" s="398">
        <f>F$7*'2+2 Data'!K11</f>
        <v>0.19137792103142626</v>
      </c>
      <c r="G16" s="397">
        <f>G$7*'2+2 Data'!V11</f>
        <v>0.22704081632653061</v>
      </c>
      <c r="H16" s="398">
        <f>H$7*'2+2 Data'!Y11</f>
        <v>0.18253968253968253</v>
      </c>
      <c r="I16" s="399">
        <f>I$7*'2+2 Data'!AB11</f>
        <v>0.325731981981982</v>
      </c>
      <c r="J16" s="400">
        <f>J$7*'2+2 Data'!AD11</f>
        <v>0.54840103716508215</v>
      </c>
      <c r="K16" s="401">
        <f>K$7*'2+2 Data'!AK11</f>
        <v>1.6292852992446252</v>
      </c>
      <c r="L16" s="402">
        <f>L$7*'2+2 Data'!AM11</f>
        <v>0.20395119116792559</v>
      </c>
      <c r="M16" s="291">
        <f>M$7*'2+2 Data'!AX11</f>
        <v>1.1629427792915532</v>
      </c>
      <c r="N16" s="291">
        <f t="shared" si="0"/>
        <v>4.702225174598194</v>
      </c>
      <c r="O16" s="48">
        <f t="shared" si="1"/>
        <v>3.4923305100890624E-2</v>
      </c>
      <c r="P16" s="393">
        <v>11117.7</v>
      </c>
      <c r="Q16" s="276"/>
      <c r="R16" s="180">
        <f t="shared" si="2"/>
        <v>698466</v>
      </c>
    </row>
    <row r="17" spans="3:18" ht="15.75" x14ac:dyDescent="0.25">
      <c r="C17" s="56">
        <v>6</v>
      </c>
      <c r="D17" s="52" t="s">
        <v>54</v>
      </c>
      <c r="E17" s="397">
        <f>$E$7*'2+2 Data'!H12</f>
        <v>0.23539473684210527</v>
      </c>
      <c r="F17" s="398">
        <f>F$7*'2+2 Data'!K12</f>
        <v>0.19398173025255239</v>
      </c>
      <c r="G17" s="397">
        <f>G$7*'2+2 Data'!V12</f>
        <v>0.21732522796352582</v>
      </c>
      <c r="H17" s="398">
        <f>H$7*'2+2 Data'!Y12</f>
        <v>0.16399793388429751</v>
      </c>
      <c r="I17" s="399">
        <f>I$7*'2+2 Data'!AB12</f>
        <v>0.33386524822695035</v>
      </c>
      <c r="J17" s="400">
        <f>J$7*'2+2 Data'!AD12</f>
        <v>0.43773234200743494</v>
      </c>
      <c r="K17" s="401">
        <f>K$7*'2+2 Data'!AK12</f>
        <v>1.6433952787543948</v>
      </c>
      <c r="L17" s="402">
        <f>L$7*'2+2 Data'!AM12</f>
        <v>0.33601205424409841</v>
      </c>
      <c r="M17" s="291">
        <f>M$7*'2+2 Data'!AX12</f>
        <v>1.160427807486631</v>
      </c>
      <c r="N17" s="291">
        <f t="shared" si="0"/>
        <v>4.7221323596619902</v>
      </c>
      <c r="O17" s="48">
        <f t="shared" si="1"/>
        <v>3.5071155250951176E-2</v>
      </c>
      <c r="P17" s="393">
        <v>11115.4</v>
      </c>
      <c r="Q17" s="276"/>
      <c r="R17" s="180">
        <f t="shared" si="2"/>
        <v>701423</v>
      </c>
    </row>
    <row r="18" spans="3:18" ht="15.75" x14ac:dyDescent="0.25">
      <c r="C18" s="56">
        <v>7</v>
      </c>
      <c r="D18" s="52" t="s">
        <v>55</v>
      </c>
      <c r="E18" s="397">
        <f>$E$7*'2+2 Data'!H13</f>
        <v>0.21839080459770116</v>
      </c>
      <c r="F18" s="398">
        <f>F$7*'2+2 Data'!K13</f>
        <v>0.18834796488427774</v>
      </c>
      <c r="G18" s="397">
        <f>G$7*'2+2 Data'!V13</f>
        <v>0.20923632610939114</v>
      </c>
      <c r="H18" s="398">
        <f>H$7*'2+2 Data'!Y13</f>
        <v>0.17070484581497797</v>
      </c>
      <c r="I18" s="399">
        <f>I$7*'2+2 Data'!AB13</f>
        <v>0.33397897066961812</v>
      </c>
      <c r="J18" s="400">
        <f>J$7*'2+2 Data'!AD13</f>
        <v>0.48653686826843412</v>
      </c>
      <c r="K18" s="401">
        <f>K$7*'2+2 Data'!AK13</f>
        <v>1.1810111925897337</v>
      </c>
      <c r="L18" s="402">
        <f>L$7*'2+2 Data'!AM13</f>
        <v>0.27556927827093786</v>
      </c>
      <c r="M18" s="291">
        <f>M$7*'2+2 Data'!AX13</f>
        <v>1.2314737718567861</v>
      </c>
      <c r="N18" s="291">
        <f t="shared" si="0"/>
        <v>4.2952500230618575</v>
      </c>
      <c r="O18" s="48">
        <f t="shared" si="1"/>
        <v>3.1900711146359478E-2</v>
      </c>
      <c r="P18" s="393">
        <v>16907.900000000001</v>
      </c>
      <c r="Q18" s="276"/>
      <c r="R18" s="180">
        <f t="shared" si="2"/>
        <v>638014</v>
      </c>
    </row>
    <row r="19" spans="3:18" ht="15.75" x14ac:dyDescent="0.25">
      <c r="C19" s="56">
        <v>8</v>
      </c>
      <c r="D19" s="52" t="s">
        <v>56</v>
      </c>
      <c r="E19" s="397">
        <f>$E$7*'2+2 Data'!H14</f>
        <v>0.22540983606557377</v>
      </c>
      <c r="F19" s="398">
        <f>F$7*'2+2 Data'!K14</f>
        <v>0.18674698795180722</v>
      </c>
      <c r="G19" s="397">
        <f>G$7*'2+2 Data'!V14</f>
        <v>0.24249999999999999</v>
      </c>
      <c r="H19" s="398">
        <f>H$7*'2+2 Data'!Y14</f>
        <v>0.16666666666666666</v>
      </c>
      <c r="I19" s="399">
        <f>I$7*'2+2 Data'!AB14</f>
        <v>0.29914529914529914</v>
      </c>
      <c r="J19" s="400">
        <f>J$7*'2+2 Data'!AD14</f>
        <v>0.62142857142857144</v>
      </c>
      <c r="K19" s="401">
        <f>K$7*'2+2 Data'!AK14</f>
        <v>2.25</v>
      </c>
      <c r="L19" s="402">
        <f>L$7*'2+2 Data'!AM14</f>
        <v>0.30000000000000004</v>
      </c>
      <c r="M19" s="291">
        <f>M$7*'2+2 Data'!AX14</f>
        <v>0.9263157894736842</v>
      </c>
      <c r="N19" s="291">
        <f t="shared" si="0"/>
        <v>5.2182131507316027</v>
      </c>
      <c r="O19" s="48">
        <f t="shared" si="1"/>
        <v>3.8755534492252754E-2</v>
      </c>
      <c r="P19" s="393">
        <v>708.1</v>
      </c>
      <c r="Q19" s="276"/>
      <c r="R19" s="180">
        <f t="shared" si="2"/>
        <v>775111</v>
      </c>
    </row>
    <row r="20" spans="3:18" ht="15.75" x14ac:dyDescent="0.25">
      <c r="C20" s="56">
        <v>9</v>
      </c>
      <c r="D20" s="52" t="s">
        <v>57</v>
      </c>
      <c r="E20" s="397">
        <f>$E$7*'2+2 Data'!H15</f>
        <v>0.23993808049535603</v>
      </c>
      <c r="F20" s="398">
        <f>F$7*'2+2 Data'!K15</f>
        <v>0.19050343249427917</v>
      </c>
      <c r="G20" s="397">
        <f>G$7*'2+2 Data'!V15</f>
        <v>0.22415611814345993</v>
      </c>
      <c r="H20" s="398">
        <f>H$7*'2+2 Data'!Y15</f>
        <v>0.16052631578947368</v>
      </c>
      <c r="I20" s="399">
        <f>I$7*'2+2 Data'!AB15</f>
        <v>0.31128640776699029</v>
      </c>
      <c r="J20" s="400">
        <f>J$7*'2+2 Data'!AD15</f>
        <v>0.53362573099415211</v>
      </c>
      <c r="K20" s="401">
        <f>K$7*'2+2 Data'!AK15</f>
        <v>1.9922779922779923</v>
      </c>
      <c r="L20" s="402">
        <f>L$7*'2+2 Data'!AM15</f>
        <v>0.24903474903474904</v>
      </c>
      <c r="M20" s="291">
        <f>M$7*'2+2 Data'!AX15</f>
        <v>1.0277264325323474</v>
      </c>
      <c r="N20" s="291">
        <f t="shared" si="0"/>
        <v>4.9290752595287994</v>
      </c>
      <c r="O20" s="48">
        <f t="shared" si="1"/>
        <v>3.6608114831184209E-2</v>
      </c>
      <c r="P20" s="393">
        <v>3283.7</v>
      </c>
      <c r="Q20" s="276"/>
      <c r="R20" s="180">
        <f t="shared" si="2"/>
        <v>732162</v>
      </c>
    </row>
    <row r="21" spans="3:18" ht="15.75" x14ac:dyDescent="0.25">
      <c r="C21" s="56">
        <v>10</v>
      </c>
      <c r="D21" s="52" t="s">
        <v>58</v>
      </c>
      <c r="E21" s="397">
        <f>$E$7*'2+2 Data'!H16</f>
        <v>0.23202911737943585</v>
      </c>
      <c r="F21" s="398">
        <f>F$7*'2+2 Data'!K16</f>
        <v>0.18416113196650302</v>
      </c>
      <c r="G21" s="397">
        <f>G$7*'2+2 Data'!V16</f>
        <v>0.22429757343550447</v>
      </c>
      <c r="H21" s="398">
        <f>H$7*'2+2 Data'!Y16</f>
        <v>0.16754201680672268</v>
      </c>
      <c r="I21" s="399">
        <f>I$7*'2+2 Data'!AB16</f>
        <v>0.32458442694663164</v>
      </c>
      <c r="J21" s="400">
        <f>J$7*'2+2 Data'!AD16</f>
        <v>0.51549865229110514</v>
      </c>
      <c r="K21" s="401">
        <f>K$7*'2+2 Data'!AK16</f>
        <v>1.3555144793592113</v>
      </c>
      <c r="L21" s="402">
        <f>L$7*'2+2 Data'!AM16</f>
        <v>0.31977818853974121</v>
      </c>
      <c r="M21" s="291">
        <f>M$7*'2+2 Data'!AX16</f>
        <v>1.1803995006242198</v>
      </c>
      <c r="N21" s="291">
        <f t="shared" si="0"/>
        <v>4.5038050873490754</v>
      </c>
      <c r="O21" s="48">
        <f t="shared" si="1"/>
        <v>3.3449644230165006E-2</v>
      </c>
      <c r="P21" s="393">
        <v>20466.3</v>
      </c>
      <c r="Q21" s="276"/>
      <c r="R21" s="180">
        <f t="shared" si="2"/>
        <v>668993</v>
      </c>
    </row>
    <row r="22" spans="3:18" ht="15.75" x14ac:dyDescent="0.25">
      <c r="C22" s="56">
        <v>11</v>
      </c>
      <c r="D22" s="52" t="s">
        <v>59</v>
      </c>
      <c r="E22" s="397">
        <f>$E$7*'2+2 Data'!H17</f>
        <v>0.23496354799513974</v>
      </c>
      <c r="F22" s="398">
        <f>F$7*'2+2 Data'!K17</f>
        <v>0.18951612903225806</v>
      </c>
      <c r="G22" s="397">
        <f>G$7*'2+2 Data'!V17</f>
        <v>0.22863700564971751</v>
      </c>
      <c r="H22" s="398">
        <f>H$7*'2+2 Data'!Y17</f>
        <v>0.18968692449355432</v>
      </c>
      <c r="I22" s="399">
        <f>I$7*'2+2 Data'!AB17</f>
        <v>0.34054353854686631</v>
      </c>
      <c r="J22" s="400">
        <f>J$7*'2+2 Data'!AD17</f>
        <v>0.5185260586319218</v>
      </c>
      <c r="K22" s="401">
        <f>K$7*'2+2 Data'!AK17</f>
        <v>1.3696354407014306</v>
      </c>
      <c r="L22" s="402">
        <f>L$7*'2+2 Data'!AM17</f>
        <v>0.19381633594831563</v>
      </c>
      <c r="M22" s="291">
        <f>M$7*'2+2 Data'!AX17</f>
        <v>1.2395970214629872</v>
      </c>
      <c r="N22" s="291">
        <f t="shared" si="0"/>
        <v>4.504922002462191</v>
      </c>
      <c r="O22" s="48">
        <f t="shared" si="1"/>
        <v>3.3457939529904765E-2</v>
      </c>
      <c r="P22" s="393">
        <v>12785.8</v>
      </c>
      <c r="Q22" s="276"/>
      <c r="R22" s="180">
        <f t="shared" si="2"/>
        <v>669159</v>
      </c>
    </row>
    <row r="23" spans="3:18" ht="15.75" x14ac:dyDescent="0.25">
      <c r="C23" s="56">
        <v>12</v>
      </c>
      <c r="D23" s="52" t="s">
        <v>60</v>
      </c>
      <c r="E23" s="397">
        <f>$E$7*'2+2 Data'!H18</f>
        <v>0.23163841807909605</v>
      </c>
      <c r="F23" s="398">
        <f>F$7*'2+2 Data'!K18</f>
        <v>0.16931818181818181</v>
      </c>
      <c r="G23" s="397">
        <f>G$7*'2+2 Data'!V18</f>
        <v>0.22500000000000001</v>
      </c>
      <c r="H23" s="398">
        <f>H$7*'2+2 Data'!Y18</f>
        <v>0.17460317460317459</v>
      </c>
      <c r="I23" s="399">
        <f>I$7*'2+2 Data'!AB18</f>
        <v>0.32569974554707382</v>
      </c>
      <c r="J23" s="400">
        <f>J$7*'2+2 Data'!AD18</f>
        <v>0.5771484375</v>
      </c>
      <c r="K23" s="401">
        <f>K$7*'2+2 Data'!AK18</f>
        <v>2.0732984293193719</v>
      </c>
      <c r="L23" s="402">
        <f>L$7*'2+2 Data'!AM18</f>
        <v>0.14921465968586387</v>
      </c>
      <c r="M23" s="291">
        <f>M$7*'2+2 Data'!AX18</f>
        <v>0.95417789757412397</v>
      </c>
      <c r="N23" s="291">
        <f t="shared" si="0"/>
        <v>4.8800989441268863</v>
      </c>
      <c r="O23" s="48">
        <f t="shared" si="1"/>
        <v>3.6244368999798195E-2</v>
      </c>
      <c r="P23" s="393">
        <v>2414.6999999999998</v>
      </c>
      <c r="Q23" s="276"/>
      <c r="R23" s="180">
        <f t="shared" si="2"/>
        <v>724887</v>
      </c>
    </row>
    <row r="24" spans="3:18" ht="15.75" x14ac:dyDescent="0.25">
      <c r="C24" s="56">
        <v>13</v>
      </c>
      <c r="D24" s="52" t="s">
        <v>61</v>
      </c>
      <c r="E24" s="397">
        <f>$E$7*'2+2 Data'!H19</f>
        <v>0.23423076923076924</v>
      </c>
      <c r="F24" s="398">
        <f>F$7*'2+2 Data'!K19</f>
        <v>0.17660550458715596</v>
      </c>
      <c r="G24" s="397">
        <f>G$7*'2+2 Data'!V19</f>
        <v>0.23291571753986332</v>
      </c>
      <c r="H24" s="398">
        <f>H$7*'2+2 Data'!Y19</f>
        <v>0.19166666666666668</v>
      </c>
      <c r="I24" s="399">
        <f>I$7*'2+2 Data'!AB19</f>
        <v>0.33235294117647057</v>
      </c>
      <c r="J24" s="400">
        <f>J$7*'2+2 Data'!AD19</f>
        <v>0.55486725663716818</v>
      </c>
      <c r="K24" s="401">
        <f>K$7*'2+2 Data'!AK19</f>
        <v>1.6963613550815559</v>
      </c>
      <c r="L24" s="402">
        <f>L$7*'2+2 Data'!AM19</f>
        <v>0.22961104140526978</v>
      </c>
      <c r="M24" s="291">
        <f>M$7*'2+2 Data'!AX19</f>
        <v>1.2157480314960629</v>
      </c>
      <c r="N24" s="291">
        <f t="shared" si="0"/>
        <v>4.8643592838209821</v>
      </c>
      <c r="O24" s="48">
        <f t="shared" si="1"/>
        <v>3.6127470948633632E-2</v>
      </c>
      <c r="P24" s="393">
        <v>3249.9</v>
      </c>
      <c r="Q24" s="276"/>
      <c r="R24" s="180">
        <f t="shared" si="2"/>
        <v>722549</v>
      </c>
    </row>
    <row r="25" spans="3:18" ht="15.75" x14ac:dyDescent="0.25">
      <c r="C25" s="56">
        <v>14</v>
      </c>
      <c r="D25" s="52" t="s">
        <v>62</v>
      </c>
      <c r="E25" s="397">
        <f>$E$7*'2+2 Data'!H20</f>
        <v>0.22347689075630253</v>
      </c>
      <c r="F25" s="398">
        <f>F$7*'2+2 Data'!K20</f>
        <v>0.19778869778869779</v>
      </c>
      <c r="G25" s="397">
        <f>G$7*'2+2 Data'!V20</f>
        <v>0.2150887573964497</v>
      </c>
      <c r="H25" s="398">
        <f>H$7*'2+2 Data'!Y20</f>
        <v>0.15511204481792717</v>
      </c>
      <c r="I25" s="399">
        <f>I$7*'2+2 Data'!AB20</f>
        <v>0.320578231292517</v>
      </c>
      <c r="J25" s="400">
        <f>J$7*'2+2 Data'!AD20</f>
        <v>0.51326259946949593</v>
      </c>
      <c r="K25" s="401">
        <f>K$7*'2+2 Data'!AK20</f>
        <v>1.5867480383609416</v>
      </c>
      <c r="L25" s="402">
        <f>L$7*'2+2 Data'!AM20</f>
        <v>0.31909328683522231</v>
      </c>
      <c r="M25" s="291">
        <f>M$7*'2+2 Data'!AX20</f>
        <v>1.1795302013422819</v>
      </c>
      <c r="N25" s="291">
        <f t="shared" si="0"/>
        <v>4.710678748059836</v>
      </c>
      <c r="O25" s="48">
        <f t="shared" si="1"/>
        <v>3.4986089572971751E-2</v>
      </c>
      <c r="P25" s="393">
        <v>6683.8</v>
      </c>
      <c r="Q25" s="276"/>
      <c r="R25" s="180">
        <f t="shared" si="2"/>
        <v>699722</v>
      </c>
    </row>
    <row r="26" spans="3:18" ht="15.75" x14ac:dyDescent="0.25">
      <c r="C26" s="56">
        <v>15</v>
      </c>
      <c r="D26" s="52" t="s">
        <v>63</v>
      </c>
      <c r="E26" s="397">
        <f>$E$7*'2+2 Data'!H21</f>
        <v>0.23531211750305997</v>
      </c>
      <c r="F26" s="398">
        <f>F$7*'2+2 Data'!K21</f>
        <v>0.19805608667941363</v>
      </c>
      <c r="G26" s="397">
        <f>G$7*'2+2 Data'!V21</f>
        <v>0.24162011173184358</v>
      </c>
      <c r="H26" s="398">
        <f>H$7*'2+2 Data'!Y21</f>
        <v>0.17535971223021582</v>
      </c>
      <c r="I26" s="399">
        <f>I$7*'2+2 Data'!AB21</f>
        <v>0.38026596284641151</v>
      </c>
      <c r="J26" s="400">
        <f>J$7*'2+2 Data'!AD21</f>
        <v>0.56710491190603307</v>
      </c>
      <c r="K26" s="401">
        <f>K$7*'2+2 Data'!AK21</f>
        <v>1.6877470355731226</v>
      </c>
      <c r="L26" s="402">
        <f>L$7*'2+2 Data'!AM21</f>
        <v>0.36561264822134387</v>
      </c>
      <c r="M26" s="291">
        <f>M$7*'2+2 Data'!AX21</f>
        <v>1.3086840184869861</v>
      </c>
      <c r="N26" s="291">
        <f t="shared" si="0"/>
        <v>5.1597626051784307</v>
      </c>
      <c r="O26" s="48">
        <f t="shared" si="1"/>
        <v>3.8321423797874662E-2</v>
      </c>
      <c r="P26" s="393">
        <v>47485.9</v>
      </c>
      <c r="Q26" s="276"/>
      <c r="R26" s="180">
        <f t="shared" si="2"/>
        <v>766428</v>
      </c>
    </row>
    <row r="27" spans="3:18" ht="15.75" x14ac:dyDescent="0.25">
      <c r="C27" s="56">
        <v>16</v>
      </c>
      <c r="D27" s="52" t="s">
        <v>64</v>
      </c>
      <c r="E27" s="397">
        <f>$E$7*'2+2 Data'!H22</f>
        <v>0.21625</v>
      </c>
      <c r="F27" s="398">
        <f>F$7*'2+2 Data'!K22</f>
        <v>0.14945652173913043</v>
      </c>
      <c r="G27" s="397">
        <f>G$7*'2+2 Data'!V22</f>
        <v>0.22576530612244897</v>
      </c>
      <c r="H27" s="398">
        <f>H$7*'2+2 Data'!Y22</f>
        <v>0.16666666666666666</v>
      </c>
      <c r="I27" s="399">
        <f>I$7*'2+2 Data'!AB22</f>
        <v>0.34375</v>
      </c>
      <c r="J27" s="400">
        <f>J$7*'2+2 Data'!AD22</f>
        <v>0.47727272727272729</v>
      </c>
      <c r="K27" s="401">
        <f>K$7*'2+2 Data'!AK22</f>
        <v>2.1968911917098444</v>
      </c>
      <c r="L27" s="402">
        <f>L$7*'2+2 Data'!AM22</f>
        <v>7.7720207253886009E-2</v>
      </c>
      <c r="M27" s="291">
        <f>M$7*'2+2 Data'!AX22</f>
        <v>0.88749999999999996</v>
      </c>
      <c r="N27" s="291">
        <f t="shared" si="0"/>
        <v>4.7412726207647031</v>
      </c>
      <c r="O27" s="48">
        <f t="shared" si="1"/>
        <v>3.5213309476531805E-2</v>
      </c>
      <c r="P27" s="393">
        <v>846.4</v>
      </c>
      <c r="Q27" s="276"/>
      <c r="R27" s="180">
        <f t="shared" si="2"/>
        <v>704266</v>
      </c>
    </row>
    <row r="28" spans="3:18" ht="15.75" x14ac:dyDescent="0.25">
      <c r="C28" s="56">
        <v>17</v>
      </c>
      <c r="D28" s="52" t="s">
        <v>65</v>
      </c>
      <c r="E28" s="397">
        <f>$E$7*'2+2 Data'!H23</f>
        <v>0.22884940778341795</v>
      </c>
      <c r="F28" s="398">
        <f>F$7*'2+2 Data'!K23</f>
        <v>0.18552036199095023</v>
      </c>
      <c r="G28" s="397">
        <f>G$7*'2+2 Data'!V23</f>
        <v>0.22622478386167147</v>
      </c>
      <c r="H28" s="398">
        <f>H$7*'2+2 Data'!Y23</f>
        <v>0.17760617760617761</v>
      </c>
      <c r="I28" s="399">
        <f>I$7*'2+2 Data'!AB23</f>
        <v>0.31826401446654612</v>
      </c>
      <c r="J28" s="400">
        <f>J$7*'2+2 Data'!AD23</f>
        <v>0.55823863636363635</v>
      </c>
      <c r="K28" s="401">
        <f>K$7*'2+2 Data'!AK23</f>
        <v>1.2945838837516512</v>
      </c>
      <c r="L28" s="402">
        <f>L$7*'2+2 Data'!AM23</f>
        <v>0.17040951122853371</v>
      </c>
      <c r="M28" s="291">
        <f>M$7*'2+2 Data'!AX23</f>
        <v>1.0870445344129556</v>
      </c>
      <c r="N28" s="291">
        <f t="shared" si="0"/>
        <v>4.2467413114655397</v>
      </c>
      <c r="O28" s="48">
        <f t="shared" si="1"/>
        <v>3.1540438196378071E-2</v>
      </c>
      <c r="P28" s="393">
        <v>3828.6</v>
      </c>
      <c r="Q28" s="276"/>
      <c r="R28" s="180">
        <f t="shared" si="2"/>
        <v>630809</v>
      </c>
    </row>
    <row r="29" spans="3:18" ht="15.75" x14ac:dyDescent="0.25">
      <c r="C29" s="56">
        <v>18</v>
      </c>
      <c r="D29" s="52" t="s">
        <v>66</v>
      </c>
      <c r="E29" s="397">
        <f>$E$7*'2+2 Data'!H24</f>
        <v>0.23714953271028039</v>
      </c>
      <c r="F29" s="398">
        <f>F$7*'2+2 Data'!K24</f>
        <v>0.18401147626499739</v>
      </c>
      <c r="G29" s="397">
        <f>G$7*'2+2 Data'!V24</f>
        <v>0.22692307692307692</v>
      </c>
      <c r="H29" s="398">
        <f>H$7*'2+2 Data'!Y24</f>
        <v>0.16931497175141244</v>
      </c>
      <c r="I29" s="399">
        <f>I$7*'2+2 Data'!AB24</f>
        <v>0.35408560311284049</v>
      </c>
      <c r="J29" s="400">
        <f>J$7*'2+2 Data'!AD24</f>
        <v>0.48914835164835169</v>
      </c>
      <c r="K29" s="401">
        <f>K$7*'2+2 Data'!AK24</f>
        <v>1.3149625332366448</v>
      </c>
      <c r="L29" s="402">
        <f>L$7*'2+2 Data'!AM24</f>
        <v>0.38941261783901382</v>
      </c>
      <c r="M29" s="291">
        <f>M$7*'2+2 Data'!AX24</f>
        <v>1.2805080066261734</v>
      </c>
      <c r="N29" s="291">
        <f t="shared" si="0"/>
        <v>4.6455161701127912</v>
      </c>
      <c r="O29" s="48">
        <f t="shared" si="1"/>
        <v>3.4502128787108344E-2</v>
      </c>
      <c r="P29" s="393">
        <v>21130.6</v>
      </c>
      <c r="Q29" s="276"/>
      <c r="R29" s="180">
        <f t="shared" si="2"/>
        <v>690043</v>
      </c>
    </row>
    <row r="30" spans="3:18" ht="15.75" x14ac:dyDescent="0.25">
      <c r="C30" s="56">
        <v>19</v>
      </c>
      <c r="D30" s="52" t="s">
        <v>67</v>
      </c>
      <c r="E30" s="397">
        <f>$E$7*'2+2 Data'!H25</f>
        <v>0.23946188340807176</v>
      </c>
      <c r="F30" s="398">
        <f>F$7*'2+2 Data'!K25</f>
        <v>0.19898819561551434</v>
      </c>
      <c r="G30" s="397">
        <f>G$7*'2+2 Data'!V25</f>
        <v>0.2217586649550706</v>
      </c>
      <c r="H30" s="398">
        <f>H$7*'2+2 Data'!Y25</f>
        <v>0.16194968553459119</v>
      </c>
      <c r="I30" s="399">
        <f>I$7*'2+2 Data'!AB25</f>
        <v>0.36624203821656048</v>
      </c>
      <c r="J30" s="400">
        <f>J$7*'2+2 Data'!AD25</f>
        <v>0.56847826086956521</v>
      </c>
      <c r="K30" s="401">
        <f>K$7*'2+2 Data'!AK25</f>
        <v>1.8912881608339538</v>
      </c>
      <c r="L30" s="402">
        <f>L$7*'2+2 Data'!AM25</f>
        <v>0.32390171258376765</v>
      </c>
      <c r="M30" s="291">
        <f>M$7*'2+2 Data'!AX25</f>
        <v>1.2128000000000001</v>
      </c>
      <c r="N30" s="291">
        <f t="shared" si="0"/>
        <v>5.1848686020170955</v>
      </c>
      <c r="O30" s="48">
        <f t="shared" si="1"/>
        <v>3.8507885388909299E-2</v>
      </c>
      <c r="P30" s="393">
        <v>7579.6</v>
      </c>
      <c r="Q30" s="276"/>
      <c r="R30" s="180">
        <f t="shared" si="2"/>
        <v>770158</v>
      </c>
    </row>
    <row r="31" spans="3:18" ht="15.75" x14ac:dyDescent="0.25">
      <c r="C31" s="56">
        <v>20</v>
      </c>
      <c r="D31" s="52" t="s">
        <v>68</v>
      </c>
      <c r="E31" s="397">
        <f>$E$7*'2+2 Data'!H26</f>
        <v>0.24272116461366181</v>
      </c>
      <c r="F31" s="398">
        <f>F$7*'2+2 Data'!K26</f>
        <v>0.19242803504380476</v>
      </c>
      <c r="G31" s="397">
        <f>G$7*'2+2 Data'!V26</f>
        <v>0.2364609571788413</v>
      </c>
      <c r="H31" s="398">
        <f>H$7*'2+2 Data'!Y26</f>
        <v>0.1566593886462882</v>
      </c>
      <c r="I31" s="399">
        <f>I$7*'2+2 Data'!AB26</f>
        <v>0.34768211920529801</v>
      </c>
      <c r="J31" s="400">
        <f>J$7*'2+2 Data'!AD26</f>
        <v>0.51875000000000004</v>
      </c>
      <c r="K31" s="401">
        <f>K$7*'2+2 Data'!AK26</f>
        <v>1.3680672268907563</v>
      </c>
      <c r="L31" s="402">
        <f>L$7*'2+2 Data'!AM26</f>
        <v>0.26722689075630252</v>
      </c>
      <c r="M31" s="291">
        <f>M$7*'2+2 Data'!AX26</f>
        <v>1.1807860262008734</v>
      </c>
      <c r="N31" s="291">
        <f t="shared" si="0"/>
        <v>4.5107818085358264</v>
      </c>
      <c r="O31" s="48">
        <f t="shared" si="1"/>
        <v>3.3501460158488677E-2</v>
      </c>
      <c r="P31" s="393">
        <v>7258</v>
      </c>
      <c r="Q31" s="276"/>
      <c r="R31" s="180">
        <f t="shared" si="2"/>
        <v>670029</v>
      </c>
    </row>
    <row r="32" spans="3:18" ht="15.75" x14ac:dyDescent="0.25">
      <c r="C32" s="56">
        <v>21</v>
      </c>
      <c r="D32" s="52" t="s">
        <v>69</v>
      </c>
      <c r="E32" s="397">
        <f>$E$7*'2+2 Data'!H27</f>
        <v>0.22545281220209723</v>
      </c>
      <c r="F32" s="398">
        <f>F$7*'2+2 Data'!K27</f>
        <v>0.16959635416666666</v>
      </c>
      <c r="G32" s="397">
        <f>G$7*'2+2 Data'!V27</f>
        <v>0.20640176600441501</v>
      </c>
      <c r="H32" s="398">
        <f>H$7*'2+2 Data'!Y27</f>
        <v>0.16034482758620688</v>
      </c>
      <c r="I32" s="399">
        <f>I$7*'2+2 Data'!AB27</f>
        <v>0.31980115990057995</v>
      </c>
      <c r="J32" s="400">
        <f>J$7*'2+2 Data'!AD27</f>
        <v>0.47895077720207258</v>
      </c>
      <c r="K32" s="401">
        <f>K$7*'2+2 Data'!AK27</f>
        <v>1.0133752950432731</v>
      </c>
      <c r="L32" s="402">
        <f>L$7*'2+2 Data'!AM27</f>
        <v>0.20298977183320219</v>
      </c>
      <c r="M32" s="291">
        <f>M$7*'2+2 Data'!AX27</f>
        <v>1.2161339421613395</v>
      </c>
      <c r="N32" s="291">
        <f t="shared" si="0"/>
        <v>3.9930467060998529</v>
      </c>
      <c r="O32" s="48">
        <f t="shared" si="1"/>
        <v>2.9656254905135963E-2</v>
      </c>
      <c r="P32" s="393">
        <v>6605.4</v>
      </c>
      <c r="Q32" s="276"/>
      <c r="R32" s="180">
        <f t="shared" si="2"/>
        <v>593125</v>
      </c>
    </row>
    <row r="33" spans="3:18" ht="15.75" x14ac:dyDescent="0.25">
      <c r="C33" s="56">
        <v>22</v>
      </c>
      <c r="D33" s="52" t="s">
        <v>70</v>
      </c>
      <c r="E33" s="397">
        <f>$E$7*'2+2 Data'!H28</f>
        <v>0.24388379204892965</v>
      </c>
      <c r="F33" s="398">
        <f>F$7*'2+2 Data'!K28</f>
        <v>0.18564690026954178</v>
      </c>
      <c r="G33" s="397">
        <f>G$7*'2+2 Data'!V28</f>
        <v>0.23697621744054359</v>
      </c>
      <c r="H33" s="398">
        <f>H$7*'2+2 Data'!Y28</f>
        <v>0.1750503018108652</v>
      </c>
      <c r="I33" s="399">
        <f>I$7*'2+2 Data'!AB28</f>
        <v>0.32951146560319045</v>
      </c>
      <c r="J33" s="400">
        <f>J$7*'2+2 Data'!AD28</f>
        <v>0.51399394856278369</v>
      </c>
      <c r="K33" s="401">
        <f>K$7*'2+2 Data'!AK28</f>
        <v>1.973254086181278</v>
      </c>
      <c r="L33" s="402">
        <f>L$7*'2+2 Data'!AM28</f>
        <v>0.21842496285289748</v>
      </c>
      <c r="M33" s="291">
        <f>M$7*'2+2 Data'!AX28</f>
        <v>1.2045454545454546</v>
      </c>
      <c r="N33" s="291">
        <f t="shared" si="0"/>
        <v>5.0812871293154842</v>
      </c>
      <c r="O33" s="48">
        <f t="shared" si="1"/>
        <v>3.7738588462530809E-2</v>
      </c>
      <c r="P33" s="393">
        <v>4589.1000000000004</v>
      </c>
      <c r="Q33" s="276"/>
      <c r="R33" s="180">
        <f t="shared" si="2"/>
        <v>754772</v>
      </c>
    </row>
    <row r="34" spans="3:18" ht="15.75" x14ac:dyDescent="0.25">
      <c r="C34" s="56">
        <v>23</v>
      </c>
      <c r="D34" s="52" t="s">
        <v>71</v>
      </c>
      <c r="E34" s="397">
        <f>$E$7*'2+2 Data'!H29</f>
        <v>0.23930753564154786</v>
      </c>
      <c r="F34" s="398">
        <f>F$7*'2+2 Data'!K29</f>
        <v>0.18904736275565123</v>
      </c>
      <c r="G34" s="397">
        <f>G$7*'2+2 Data'!V29</f>
        <v>0.23210877862595419</v>
      </c>
      <c r="H34" s="398">
        <f>H$7*'2+2 Data'!Y29</f>
        <v>0.18530701754385964</v>
      </c>
      <c r="I34" s="399">
        <f>I$7*'2+2 Data'!AB29</f>
        <v>0.33899853801169588</v>
      </c>
      <c r="J34" s="400">
        <f>J$7*'2+2 Data'!AD29</f>
        <v>0.51752021563342321</v>
      </c>
      <c r="K34" s="401">
        <f>K$7*'2+2 Data'!AK29</f>
        <v>1.3683501683501684</v>
      </c>
      <c r="L34" s="402">
        <f>L$7*'2+2 Data'!AM29</f>
        <v>0.31717171717171716</v>
      </c>
      <c r="M34" s="291">
        <f>M$7*'2+2 Data'!AX29</f>
        <v>1.3089232438296718</v>
      </c>
      <c r="N34" s="291">
        <f t="shared" si="0"/>
        <v>4.6967345775636895</v>
      </c>
      <c r="O34" s="48">
        <f t="shared" si="1"/>
        <v>3.4882526578318397E-2</v>
      </c>
      <c r="P34" s="393">
        <v>18601.099999999999</v>
      </c>
      <c r="Q34" s="276"/>
      <c r="R34" s="180">
        <f t="shared" si="2"/>
        <v>697651</v>
      </c>
    </row>
    <row r="35" spans="3:18" ht="15.75" x14ac:dyDescent="0.25">
      <c r="C35" s="56">
        <v>24</v>
      </c>
      <c r="D35" s="52" t="s">
        <v>72</v>
      </c>
      <c r="E35" s="397">
        <f>$E$7*'2+2 Data'!H30</f>
        <v>0.236328125</v>
      </c>
      <c r="F35" s="398">
        <f>F$7*'2+2 Data'!K30</f>
        <v>0.189863608183509</v>
      </c>
      <c r="G35" s="397">
        <f>G$7*'2+2 Data'!V30</f>
        <v>0.21533613445378152</v>
      </c>
      <c r="H35" s="398">
        <f>H$7*'2+2 Data'!Y30</f>
        <v>0.17351900972590628</v>
      </c>
      <c r="I35" s="399">
        <f>I$7*'2+2 Data'!AB30</f>
        <v>0.3371484630477436</v>
      </c>
      <c r="J35" s="400">
        <f>J$7*'2+2 Data'!AD30</f>
        <v>0.56122696411251205</v>
      </c>
      <c r="K35" s="401">
        <f>K$7*'2+2 Data'!AK30</f>
        <v>2.0542463317029793</v>
      </c>
      <c r="L35" s="402">
        <f>L$7*'2+2 Data'!AM30</f>
        <v>0.24544241885282347</v>
      </c>
      <c r="M35" s="291">
        <f>M$7*'2+2 Data'!AX30</f>
        <v>1.2664059104737071</v>
      </c>
      <c r="N35" s="291">
        <f t="shared" si="0"/>
        <v>5.2795169655529621</v>
      </c>
      <c r="O35" s="48">
        <f t="shared" si="1"/>
        <v>3.9210836343899567E-2</v>
      </c>
      <c r="P35" s="393">
        <v>11084.3</v>
      </c>
      <c r="Q35" s="276"/>
      <c r="R35" s="180">
        <f t="shared" si="2"/>
        <v>784217</v>
      </c>
    </row>
    <row r="36" spans="3:18" ht="15.75" x14ac:dyDescent="0.25">
      <c r="C36" s="56">
        <v>25</v>
      </c>
      <c r="D36" s="52" t="s">
        <v>73</v>
      </c>
      <c r="E36" s="397">
        <f>$E$7*'2+2 Data'!H31</f>
        <v>0.24043062200956938</v>
      </c>
      <c r="F36" s="398">
        <f>F$7*'2+2 Data'!K31</f>
        <v>0.19017299375300337</v>
      </c>
      <c r="G36" s="397">
        <f>G$7*'2+2 Data'!V31</f>
        <v>0.23111510791366907</v>
      </c>
      <c r="H36" s="398">
        <f>H$7*'2+2 Data'!Y31</f>
        <v>0.18461134453781514</v>
      </c>
      <c r="I36" s="399">
        <f>I$7*'2+2 Data'!AB31</f>
        <v>0.35180109631949885</v>
      </c>
      <c r="J36" s="400">
        <f>J$7*'2+2 Data'!AD31</f>
        <v>0.54549248747913193</v>
      </c>
      <c r="K36" s="401">
        <f>K$7*'2+2 Data'!AK31</f>
        <v>1.4963783553472518</v>
      </c>
      <c r="L36" s="402">
        <f>L$7*'2+2 Data'!AM31</f>
        <v>0.3323391563698338</v>
      </c>
      <c r="M36" s="291">
        <f>M$7*'2+2 Data'!AX31</f>
        <v>1.341486359360301</v>
      </c>
      <c r="N36" s="291">
        <f t="shared" si="0"/>
        <v>4.9138275230900748</v>
      </c>
      <c r="O36" s="48">
        <f t="shared" si="1"/>
        <v>3.6494870285894425E-2</v>
      </c>
      <c r="P36" s="393">
        <v>12858.1</v>
      </c>
      <c r="Q36" s="276"/>
      <c r="R36" s="180">
        <f t="shared" si="2"/>
        <v>729897</v>
      </c>
    </row>
    <row r="37" spans="3:18" ht="15.75" x14ac:dyDescent="0.25">
      <c r="C37" s="56">
        <v>26</v>
      </c>
      <c r="D37" s="52" t="s">
        <v>74</v>
      </c>
      <c r="E37" s="397">
        <f>$E$7*'2+2 Data'!H32</f>
        <v>0.23258196721311475</v>
      </c>
      <c r="F37" s="398">
        <f>F$7*'2+2 Data'!K32</f>
        <v>0.17799999999999999</v>
      </c>
      <c r="G37" s="397">
        <f>G$7*'2+2 Data'!V32</f>
        <v>0.23380281690140844</v>
      </c>
      <c r="H37" s="398">
        <f>H$7*'2+2 Data'!Y32</f>
        <v>0.19962686567164178</v>
      </c>
      <c r="I37" s="399">
        <f>I$7*'2+2 Data'!AB32</f>
        <v>0.3413566739606127</v>
      </c>
      <c r="J37" s="400">
        <f>J$7*'2+2 Data'!AD32</f>
        <v>0.53846153846153844</v>
      </c>
      <c r="K37" s="401">
        <f>K$7*'2+2 Data'!AK32</f>
        <v>1.9084967320261439</v>
      </c>
      <c r="L37" s="402">
        <f>L$7*'2+2 Data'!AM32</f>
        <v>0.22549019607843135</v>
      </c>
      <c r="M37" s="291">
        <f>M$7*'2+2 Data'!AX32</f>
        <v>1.2079207920792079</v>
      </c>
      <c r="N37" s="291">
        <f t="shared" si="0"/>
        <v>5.0657375823920994</v>
      </c>
      <c r="O37" s="48">
        <f t="shared" si="1"/>
        <v>3.7623102378555179E-2</v>
      </c>
      <c r="P37" s="393">
        <v>2371.3000000000002</v>
      </c>
      <c r="Q37" s="276"/>
      <c r="R37" s="180">
        <f t="shared" si="2"/>
        <v>752462</v>
      </c>
    </row>
    <row r="38" spans="3:18" ht="15.75" x14ac:dyDescent="0.25">
      <c r="C38" s="56">
        <v>27</v>
      </c>
      <c r="D38" s="52" t="s">
        <v>75</v>
      </c>
      <c r="E38" s="397">
        <f>$E$7*'2+2 Data'!H33</f>
        <v>0.23571428571428571</v>
      </c>
      <c r="F38" s="398">
        <f>F$7*'2+2 Data'!K33</f>
        <v>0.19896981312889314</v>
      </c>
      <c r="G38" s="397">
        <f>G$7*'2+2 Data'!V33</f>
        <v>0.22310756972111553</v>
      </c>
      <c r="H38" s="398">
        <f>H$7*'2+2 Data'!Y33</f>
        <v>0.15916450777202074</v>
      </c>
      <c r="I38" s="399">
        <f>I$7*'2+2 Data'!AB33</f>
        <v>0.30029750836742286</v>
      </c>
      <c r="J38" s="400">
        <f>J$7*'2+2 Data'!AD33</f>
        <v>0.54659442724458207</v>
      </c>
      <c r="K38" s="401">
        <f>K$7*'2+2 Data'!AK33</f>
        <v>1.7030411449016101</v>
      </c>
      <c r="L38" s="402">
        <f>L$7*'2+2 Data'!AM33</f>
        <v>0.27906976744186046</v>
      </c>
      <c r="M38" s="291">
        <f>M$7*'2+2 Data'!AX33</f>
        <v>1.3938650306748466</v>
      </c>
      <c r="N38" s="291">
        <f t="shared" si="0"/>
        <v>5.0398240549666369</v>
      </c>
      <c r="O38" s="48">
        <f t="shared" si="1"/>
        <v>3.7430643278678691E-2</v>
      </c>
      <c r="P38" s="393">
        <v>9078.6</v>
      </c>
      <c r="Q38" s="276"/>
      <c r="R38" s="180">
        <f t="shared" si="2"/>
        <v>748613</v>
      </c>
    </row>
    <row r="39" spans="3:18" ht="16.5" thickBot="1" x14ac:dyDescent="0.3">
      <c r="C39" s="57">
        <v>28</v>
      </c>
      <c r="D39" s="53" t="s">
        <v>76</v>
      </c>
      <c r="E39" s="397">
        <f>$E$7*'2+2 Data'!H34</f>
        <v>0.23433048433048434</v>
      </c>
      <c r="F39" s="398">
        <f>F$7*'2+2 Data'!K34</f>
        <v>0.1972749866856027</v>
      </c>
      <c r="G39" s="397">
        <f>G$7*'2+2 Data'!V34</f>
        <v>0.22363416320885202</v>
      </c>
      <c r="H39" s="398">
        <f>H$7*'2+2 Data'!Y34</f>
        <v>0.18501170960187355</v>
      </c>
      <c r="I39" s="399">
        <f>I$7*'2+2 Data'!AB34</f>
        <v>0.36498054474708169</v>
      </c>
      <c r="J39" s="400">
        <f>J$7*'2+2 Data'!AD34</f>
        <v>0.54544243070362475</v>
      </c>
      <c r="K39" s="401">
        <f>K$7*'2+2 Data'!AK34</f>
        <v>1.6364148816234498</v>
      </c>
      <c r="L39" s="402">
        <f>L$7*'2+2 Data'!AM34</f>
        <v>0.4062852311161218</v>
      </c>
      <c r="M39" s="291">
        <f>M$7*'2+2 Data'!AX34</f>
        <v>1.3667425968109339</v>
      </c>
      <c r="N39" s="45">
        <f t="shared" si="0"/>
        <v>5.160117028828024</v>
      </c>
      <c r="O39" s="49">
        <f t="shared" si="1"/>
        <v>3.8324056093179577E-2</v>
      </c>
      <c r="P39" s="394">
        <v>32502.2</v>
      </c>
      <c r="Q39" s="276"/>
      <c r="R39" s="180">
        <f t="shared" si="2"/>
        <v>766481</v>
      </c>
    </row>
    <row r="40" spans="3:18" x14ac:dyDescent="0.25">
      <c r="C40" s="59">
        <v>29</v>
      </c>
      <c r="D40" s="54" t="s">
        <v>195</v>
      </c>
      <c r="E40" s="292">
        <f>SUM(E12:E39)</f>
        <v>6.5233885620802612</v>
      </c>
      <c r="F40" s="293">
        <f>SUM(F12:F39)</f>
        <v>5.2321240195743615</v>
      </c>
      <c r="G40" s="292">
        <f>SUM(G12:G39)</f>
        <v>6.3185525221908874</v>
      </c>
      <c r="H40" s="293">
        <f>SUM(H12:H39)</f>
        <v>4.8348055782833335</v>
      </c>
      <c r="I40" s="292">
        <f t="shared" ref="I40:O40" si="3">SUM(I12:I39)</f>
        <v>9.4073906623690906</v>
      </c>
      <c r="J40" s="293">
        <f t="shared" si="3"/>
        <v>14.982663692418789</v>
      </c>
      <c r="K40" s="292">
        <f t="shared" si="3"/>
        <v>46.798196222865052</v>
      </c>
      <c r="L40" s="293">
        <f t="shared" si="3"/>
        <v>7.2839203553194238</v>
      </c>
      <c r="M40" s="44">
        <f t="shared" si="3"/>
        <v>33.263292906326363</v>
      </c>
      <c r="N40" s="44">
        <f t="shared" si="3"/>
        <v>134.64433452142754</v>
      </c>
      <c r="O40" s="50">
        <f t="shared" si="3"/>
        <v>1</v>
      </c>
      <c r="P40" s="395">
        <f>SUM(P12:P39)</f>
        <v>320302.39999999997</v>
      </c>
      <c r="Q40" s="276"/>
      <c r="R40" s="51">
        <f>SUM(R12:R39)</f>
        <v>20000000</v>
      </c>
    </row>
    <row r="41" spans="3:18" ht="15.75" thickBot="1" x14ac:dyDescent="0.3">
      <c r="C41" s="106">
        <v>30</v>
      </c>
      <c r="D41" s="55" t="s">
        <v>196</v>
      </c>
      <c r="E41" s="294">
        <f>E40/$N$40</f>
        <v>4.844903861173689E-2</v>
      </c>
      <c r="F41" s="295">
        <f t="shared" ref="F41:N41" si="4">F40/$N$40</f>
        <v>3.8858850156385245E-2</v>
      </c>
      <c r="G41" s="294">
        <f t="shared" si="4"/>
        <v>4.6927726626220148E-2</v>
      </c>
      <c r="H41" s="295">
        <f t="shared" si="4"/>
        <v>3.5907976339798496E-2</v>
      </c>
      <c r="I41" s="294">
        <f t="shared" si="4"/>
        <v>6.9868447831883951E-2</v>
      </c>
      <c r="J41" s="295">
        <f t="shared" si="4"/>
        <v>0.11127585683922275</v>
      </c>
      <c r="K41" s="294">
        <f t="shared" si="4"/>
        <v>0.34756899641713113</v>
      </c>
      <c r="L41" s="295">
        <f t="shared" si="4"/>
        <v>5.4097488625934331E-2</v>
      </c>
      <c r="M41" s="47">
        <f t="shared" si="4"/>
        <v>0.24704561855168725</v>
      </c>
      <c r="N41" s="46">
        <f t="shared" si="4"/>
        <v>1</v>
      </c>
      <c r="O41" s="46"/>
      <c r="P41" s="276"/>
      <c r="Q41" s="276"/>
    </row>
  </sheetData>
  <mergeCells count="13">
    <mergeCell ref="C1:O1"/>
    <mergeCell ref="E9:H9"/>
    <mergeCell ref="I9:J9"/>
    <mergeCell ref="K9:L9"/>
    <mergeCell ref="E5:H5"/>
    <mergeCell ref="I5:J5"/>
    <mergeCell ref="K5:L5"/>
    <mergeCell ref="K10:L10"/>
    <mergeCell ref="G10:H10"/>
    <mergeCell ref="I10:J10"/>
    <mergeCell ref="E10:F10"/>
    <mergeCell ref="C10:C11"/>
    <mergeCell ref="D10:D11"/>
  </mergeCells>
  <pageMargins left="0.7" right="0.7" top="0.75" bottom="0.75" header="0.3" footer="0.3"/>
  <pageSetup paperSize="5" scale="55" fitToHeight="0" orientation="landscape" r:id="rId1"/>
  <headerFooter>
    <oddFooter>&amp;A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C1:R41"/>
  <sheetViews>
    <sheetView showGridLines="0" topLeftCell="B1" zoomScale="90" zoomScaleNormal="90" workbookViewId="0">
      <pane xSplit="3" ySplit="11" topLeftCell="E12" activePane="bottomRight" state="frozen"/>
      <selection pane="topRight" activeCell="C7" sqref="C7"/>
      <selection pane="bottomLeft" activeCell="C7" sqref="C7"/>
      <selection pane="bottomRight" activeCell="C7" sqref="C7"/>
    </sheetView>
  </sheetViews>
  <sheetFormatPr defaultRowHeight="15" x14ac:dyDescent="0.25"/>
  <cols>
    <col min="1" max="1" width="9.140625" style="276" customWidth="1"/>
    <col min="2" max="2" width="6.42578125" style="276" customWidth="1"/>
    <col min="3" max="3" width="7.7109375" style="1" customWidth="1"/>
    <col min="4" max="4" width="46.28515625" style="276" bestFit="1" customWidth="1"/>
    <col min="5" max="5" width="21.7109375" style="276" customWidth="1"/>
    <col min="6" max="6" width="19.7109375" style="276" customWidth="1"/>
    <col min="7" max="7" width="16.85546875" style="276" customWidth="1"/>
    <col min="8" max="8" width="18.28515625" style="276" customWidth="1"/>
    <col min="9" max="10" width="22" style="276" customWidth="1"/>
    <col min="11" max="11" width="22.7109375" style="276" customWidth="1"/>
    <col min="12" max="12" width="27.7109375" style="276" customWidth="1"/>
    <col min="13" max="13" width="31.42578125" style="276" customWidth="1"/>
    <col min="14" max="14" width="17.5703125" style="276" customWidth="1" collapsed="1"/>
    <col min="15" max="15" width="15.42578125" style="276" customWidth="1" collapsed="1"/>
    <col min="16" max="16" width="13.42578125" style="276" customWidth="1"/>
    <col min="17" max="17" width="9.140625" style="276"/>
    <col min="18" max="18" width="16.140625" style="276" bestFit="1" customWidth="1"/>
    <col min="19" max="16384" width="9.140625" style="276"/>
  </cols>
  <sheetData>
    <row r="1" spans="3:18" ht="21" x14ac:dyDescent="0.35">
      <c r="C1" s="535" t="s">
        <v>163</v>
      </c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  <c r="O1" s="535"/>
    </row>
    <row r="2" spans="3:18" ht="12.75" customHeight="1" x14ac:dyDescent="0.25"/>
    <row r="3" spans="3:18" ht="15.75" x14ac:dyDescent="0.25">
      <c r="D3" s="60" t="s">
        <v>164</v>
      </c>
      <c r="E3" s="61">
        <f>'Incentive Fund Amts'!C6</f>
        <v>20000000</v>
      </c>
      <c r="F3" s="62"/>
      <c r="G3" s="63" t="s">
        <v>165</v>
      </c>
      <c r="H3" s="64">
        <f>E3/N40</f>
        <v>78.564932935009125</v>
      </c>
    </row>
    <row r="4" spans="3:18" ht="15.75" thickBot="1" x14ac:dyDescent="0.3"/>
    <row r="5" spans="3:18" x14ac:dyDescent="0.25">
      <c r="E5" s="543" t="s">
        <v>166</v>
      </c>
      <c r="F5" s="544"/>
      <c r="G5" s="544"/>
      <c r="H5" s="545"/>
      <c r="I5" s="546" t="s">
        <v>167</v>
      </c>
      <c r="J5" s="547"/>
      <c r="K5" s="546" t="s">
        <v>168</v>
      </c>
      <c r="L5" s="547"/>
      <c r="M5" s="27" t="s">
        <v>169</v>
      </c>
    </row>
    <row r="6" spans="3:18" x14ac:dyDescent="0.25">
      <c r="E6" s="28" t="s">
        <v>170</v>
      </c>
      <c r="F6" s="29" t="s">
        <v>171</v>
      </c>
      <c r="G6" s="29" t="s">
        <v>172</v>
      </c>
      <c r="H6" s="30" t="s">
        <v>173</v>
      </c>
      <c r="I6" s="28" t="s">
        <v>174</v>
      </c>
      <c r="J6" s="31" t="s">
        <v>175</v>
      </c>
      <c r="K6" s="28" t="s">
        <v>176</v>
      </c>
      <c r="L6" s="32" t="s">
        <v>177</v>
      </c>
      <c r="M6" s="33" t="s">
        <v>178</v>
      </c>
    </row>
    <row r="7" spans="3:18" ht="15.75" thickBot="1" x14ac:dyDescent="0.3">
      <c r="D7" s="23" t="s">
        <v>179</v>
      </c>
      <c r="E7" s="35">
        <v>0.25</v>
      </c>
      <c r="F7" s="36">
        <v>0.25</v>
      </c>
      <c r="G7" s="36">
        <v>0.25</v>
      </c>
      <c r="H7" s="37">
        <v>0.25</v>
      </c>
      <c r="I7" s="35">
        <v>0.5</v>
      </c>
      <c r="J7" s="38">
        <v>0.75</v>
      </c>
      <c r="K7" s="35">
        <v>4</v>
      </c>
      <c r="L7" s="38">
        <v>3</v>
      </c>
      <c r="M7" s="39">
        <v>2</v>
      </c>
    </row>
    <row r="8" spans="3:18" ht="15.75" thickBot="1" x14ac:dyDescent="0.3"/>
    <row r="9" spans="3:18" ht="16.5" thickBot="1" x14ac:dyDescent="0.3">
      <c r="E9" s="536" t="s">
        <v>180</v>
      </c>
      <c r="F9" s="537"/>
      <c r="G9" s="537"/>
      <c r="H9" s="538"/>
      <c r="I9" s="539" t="s">
        <v>181</v>
      </c>
      <c r="J9" s="540"/>
      <c r="K9" s="541" t="s">
        <v>182</v>
      </c>
      <c r="L9" s="542"/>
      <c r="M9" s="24" t="s">
        <v>183</v>
      </c>
    </row>
    <row r="10" spans="3:18" ht="15.75" customHeight="1" thickBot="1" x14ac:dyDescent="0.3">
      <c r="C10" s="515"/>
      <c r="D10" s="533" t="s">
        <v>40</v>
      </c>
      <c r="E10" s="532" t="s">
        <v>112</v>
      </c>
      <c r="F10" s="529"/>
      <c r="G10" s="528" t="s">
        <v>117</v>
      </c>
      <c r="H10" s="529"/>
      <c r="I10" s="530" t="s">
        <v>184</v>
      </c>
      <c r="J10" s="531"/>
      <c r="K10" s="526" t="s">
        <v>185</v>
      </c>
      <c r="L10" s="527"/>
      <c r="M10" s="25" t="s">
        <v>120</v>
      </c>
    </row>
    <row r="11" spans="3:18" ht="75.75" thickBot="1" x14ac:dyDescent="0.3">
      <c r="C11" s="516"/>
      <c r="D11" s="534"/>
      <c r="E11" s="22" t="s">
        <v>186</v>
      </c>
      <c r="F11" s="21" t="s">
        <v>127</v>
      </c>
      <c r="G11" s="22" t="s">
        <v>187</v>
      </c>
      <c r="H11" s="21" t="s">
        <v>127</v>
      </c>
      <c r="I11" s="19" t="s">
        <v>143</v>
      </c>
      <c r="J11" s="20" t="s">
        <v>188</v>
      </c>
      <c r="K11" s="42" t="s">
        <v>189</v>
      </c>
      <c r="L11" s="43" t="s">
        <v>147</v>
      </c>
      <c r="M11" s="26" t="s">
        <v>190</v>
      </c>
      <c r="N11" s="18" t="s">
        <v>191</v>
      </c>
      <c r="O11" s="18" t="s">
        <v>192</v>
      </c>
      <c r="P11" s="396" t="s">
        <v>193</v>
      </c>
    </row>
    <row r="12" spans="3:18" ht="15.75" x14ac:dyDescent="0.25">
      <c r="C12" s="142">
        <v>1</v>
      </c>
      <c r="D12" s="143" t="s">
        <v>49</v>
      </c>
      <c r="E12" s="403">
        <f>$E$7*'2+2 Data'!G7</f>
        <v>253.5</v>
      </c>
      <c r="F12" s="404">
        <f>F$7*'2+2 Data'!J7</f>
        <v>181.75</v>
      </c>
      <c r="G12" s="403">
        <f>G$7*'2+2 Data'!U7</f>
        <v>243.25</v>
      </c>
      <c r="H12" s="404">
        <f>H$7*'2+2 Data'!X7</f>
        <v>126</v>
      </c>
      <c r="I12" s="405">
        <f>I$7*'2+2 Data'!AA7</f>
        <v>593.5</v>
      </c>
      <c r="J12" s="406">
        <f>J$7*'2+2 Data'!AC7</f>
        <v>677.25</v>
      </c>
      <c r="K12" s="407">
        <f>K$7*'2+2 Data'!AJ7</f>
        <v>3344</v>
      </c>
      <c r="L12" s="408">
        <f>L$7*'2+2 Data'!AL7</f>
        <v>411</v>
      </c>
      <c r="M12" s="409">
        <f>M$7*'2+2 Data'!AW7</f>
        <v>2676</v>
      </c>
      <c r="N12" s="291">
        <f>SUM(E12:M12)</f>
        <v>8506.25</v>
      </c>
      <c r="O12" s="48">
        <f>N12/$N$40</f>
        <v>3.3414648038921066E-2</v>
      </c>
      <c r="P12" s="393">
        <v>10795.6</v>
      </c>
      <c r="R12" s="180">
        <f>ROUND(O12*$E$3,0)</f>
        <v>668293</v>
      </c>
    </row>
    <row r="13" spans="3:18" ht="15.75" x14ac:dyDescent="0.25">
      <c r="C13" s="56">
        <v>2</v>
      </c>
      <c r="D13" s="52" t="s">
        <v>50</v>
      </c>
      <c r="E13" s="403">
        <f>$E$7*'2+2 Data'!G8</f>
        <v>510.75</v>
      </c>
      <c r="F13" s="404">
        <f>F$7*'2+2 Data'!J8</f>
        <v>863</v>
      </c>
      <c r="G13" s="403">
        <f>G$7*'2+2 Data'!U8</f>
        <v>524</v>
      </c>
      <c r="H13" s="404">
        <f>H$7*'2+2 Data'!X8</f>
        <v>280</v>
      </c>
      <c r="I13" s="405">
        <f>I$7*'2+2 Data'!AA8</f>
        <v>2065</v>
      </c>
      <c r="J13" s="406">
        <f>J$7*'2+2 Data'!AC8</f>
        <v>1993.5</v>
      </c>
      <c r="K13" s="407">
        <f>K$7*'2+2 Data'!AJ8</f>
        <v>6396</v>
      </c>
      <c r="L13" s="408">
        <f>L$7*'2+2 Data'!AL8</f>
        <v>1872</v>
      </c>
      <c r="M13" s="409">
        <f>M$7*'2+2 Data'!AW8</f>
        <v>6474</v>
      </c>
      <c r="N13" s="291">
        <f t="shared" ref="N13:N39" si="0">SUM(E13:M13)</f>
        <v>20978.25</v>
      </c>
      <c r="O13" s="48">
        <f t="shared" ref="O13:O39" si="1">N13/$N$40</f>
        <v>8.2407740217192757E-2</v>
      </c>
      <c r="P13" s="393">
        <v>28334.9</v>
      </c>
      <c r="R13" s="180">
        <f t="shared" ref="R13:R39" si="2">ROUND(O13*$E$3,0)</f>
        <v>1648155</v>
      </c>
    </row>
    <row r="14" spans="3:18" ht="15.75" x14ac:dyDescent="0.25">
      <c r="C14" s="56">
        <v>3</v>
      </c>
      <c r="D14" s="52" t="s">
        <v>51</v>
      </c>
      <c r="E14" s="403">
        <f>$E$7*'2+2 Data'!G9</f>
        <v>137.5</v>
      </c>
      <c r="F14" s="404">
        <f>F$7*'2+2 Data'!J9</f>
        <v>128.5</v>
      </c>
      <c r="G14" s="403">
        <f>G$7*'2+2 Data'!U9</f>
        <v>129.75</v>
      </c>
      <c r="H14" s="404">
        <f>H$7*'2+2 Data'!X9</f>
        <v>85</v>
      </c>
      <c r="I14" s="405">
        <f>I$7*'2+2 Data'!AA9</f>
        <v>347.5</v>
      </c>
      <c r="J14" s="406">
        <f>J$7*'2+2 Data'!AC9</f>
        <v>386.25</v>
      </c>
      <c r="K14" s="407">
        <f>K$7*'2+2 Data'!AJ9</f>
        <v>1652</v>
      </c>
      <c r="L14" s="408">
        <f>L$7*'2+2 Data'!AL9</f>
        <v>210</v>
      </c>
      <c r="M14" s="409">
        <f>M$7*'2+2 Data'!AW9</f>
        <v>1068</v>
      </c>
      <c r="N14" s="291">
        <f t="shared" si="0"/>
        <v>4144.5</v>
      </c>
      <c r="O14" s="48">
        <f t="shared" si="1"/>
        <v>1.6280618227457265E-2</v>
      </c>
      <c r="P14" s="393">
        <v>5144.8</v>
      </c>
      <c r="R14" s="180">
        <f t="shared" si="2"/>
        <v>325612</v>
      </c>
    </row>
    <row r="15" spans="3:18" ht="15.75" x14ac:dyDescent="0.25">
      <c r="C15" s="56">
        <v>4</v>
      </c>
      <c r="D15" s="52" t="s">
        <v>52</v>
      </c>
      <c r="E15" s="403">
        <f>$E$7*'2+2 Data'!G10</f>
        <v>76.25</v>
      </c>
      <c r="F15" s="404">
        <f>F$7*'2+2 Data'!J10</f>
        <v>41.5</v>
      </c>
      <c r="G15" s="403">
        <f>G$7*'2+2 Data'!U10</f>
        <v>21</v>
      </c>
      <c r="H15" s="404">
        <f>H$7*'2+2 Data'!X10</f>
        <v>25.75</v>
      </c>
      <c r="I15" s="405">
        <f>I$7*'2+2 Data'!AA10</f>
        <v>129.5</v>
      </c>
      <c r="J15" s="406">
        <f>J$7*'2+2 Data'!AC10</f>
        <v>165.75</v>
      </c>
      <c r="K15" s="407">
        <f>K$7*'2+2 Data'!AJ10</f>
        <v>708</v>
      </c>
      <c r="L15" s="408">
        <f>L$7*'2+2 Data'!AL10</f>
        <v>33</v>
      </c>
      <c r="M15" s="409">
        <f>M$7*'2+2 Data'!AW10</f>
        <v>276</v>
      </c>
      <c r="N15" s="291">
        <f t="shared" si="0"/>
        <v>1476.75</v>
      </c>
      <c r="O15" s="48">
        <f t="shared" si="1"/>
        <v>5.8010382355887366E-3</v>
      </c>
      <c r="P15" s="393">
        <v>1474.6</v>
      </c>
      <c r="R15" s="180">
        <f t="shared" si="2"/>
        <v>116021</v>
      </c>
    </row>
    <row r="16" spans="3:18" ht="15.75" x14ac:dyDescent="0.25">
      <c r="C16" s="56">
        <v>5</v>
      </c>
      <c r="D16" s="52" t="s">
        <v>53</v>
      </c>
      <c r="E16" s="403">
        <f>$E$7*'2+2 Data'!G11</f>
        <v>263.75</v>
      </c>
      <c r="F16" s="404">
        <f>F$7*'2+2 Data'!J11</f>
        <v>237.5</v>
      </c>
      <c r="G16" s="403">
        <f>G$7*'2+2 Data'!U11</f>
        <v>200.25</v>
      </c>
      <c r="H16" s="404">
        <f>H$7*'2+2 Data'!X11</f>
        <v>184</v>
      </c>
      <c r="I16" s="405">
        <f>I$7*'2+2 Data'!AA11</f>
        <v>578.5</v>
      </c>
      <c r="J16" s="406">
        <f>J$7*'2+2 Data'!AC11</f>
        <v>634.5</v>
      </c>
      <c r="K16" s="407">
        <f>K$7*'2+2 Data'!AJ11</f>
        <v>2804</v>
      </c>
      <c r="L16" s="408">
        <f>L$7*'2+2 Data'!AL11</f>
        <v>351</v>
      </c>
      <c r="M16" s="409">
        <f>M$7*'2+2 Data'!AW11</f>
        <v>2134</v>
      </c>
      <c r="N16" s="291">
        <f t="shared" si="0"/>
        <v>7387.5</v>
      </c>
      <c r="O16" s="48">
        <f t="shared" si="1"/>
        <v>2.9019922102868995E-2</v>
      </c>
      <c r="P16" s="393">
        <v>11117.7</v>
      </c>
      <c r="R16" s="180">
        <f t="shared" si="2"/>
        <v>580398</v>
      </c>
    </row>
    <row r="17" spans="3:18" ht="15.75" x14ac:dyDescent="0.25">
      <c r="C17" s="56">
        <v>6</v>
      </c>
      <c r="D17" s="52" t="s">
        <v>54</v>
      </c>
      <c r="E17" s="403">
        <f>$E$7*'2+2 Data'!G12</f>
        <v>447.25</v>
      </c>
      <c r="F17" s="404">
        <f>F$7*'2+2 Data'!J12</f>
        <v>361</v>
      </c>
      <c r="G17" s="403">
        <f>G$7*'2+2 Data'!U12</f>
        <v>286</v>
      </c>
      <c r="H17" s="404">
        <f>H$7*'2+2 Data'!X12</f>
        <v>158.75</v>
      </c>
      <c r="I17" s="405">
        <f>I$7*'2+2 Data'!AA12</f>
        <v>941.5</v>
      </c>
      <c r="J17" s="406">
        <f>J$7*'2+2 Data'!AC12</f>
        <v>824.25</v>
      </c>
      <c r="K17" s="407">
        <f>K$7*'2+2 Data'!AJ12</f>
        <v>3272</v>
      </c>
      <c r="L17" s="408">
        <f>L$7*'2+2 Data'!AL12</f>
        <v>669</v>
      </c>
      <c r="M17" s="409">
        <f>M$7*'2+2 Data'!AW12</f>
        <v>1736</v>
      </c>
      <c r="N17" s="291">
        <f t="shared" si="0"/>
        <v>8695.75</v>
      </c>
      <c r="O17" s="48">
        <f t="shared" si="1"/>
        <v>3.4159050778480277E-2</v>
      </c>
      <c r="P17" s="393">
        <v>11115.4</v>
      </c>
      <c r="R17" s="180">
        <f t="shared" si="2"/>
        <v>683181</v>
      </c>
    </row>
    <row r="18" spans="3:18" ht="15.75" x14ac:dyDescent="0.25">
      <c r="C18" s="56">
        <v>7</v>
      </c>
      <c r="D18" s="52" t="s">
        <v>55</v>
      </c>
      <c r="E18" s="403">
        <f>$E$7*'2+2 Data'!G13</f>
        <v>266</v>
      </c>
      <c r="F18" s="404">
        <f>F$7*'2+2 Data'!J13</f>
        <v>236</v>
      </c>
      <c r="G18" s="403">
        <f>G$7*'2+2 Data'!U13</f>
        <v>202.75</v>
      </c>
      <c r="H18" s="404">
        <f>H$7*'2+2 Data'!X13</f>
        <v>116.25</v>
      </c>
      <c r="I18" s="405">
        <f>I$7*'2+2 Data'!AA13</f>
        <v>603.5</v>
      </c>
      <c r="J18" s="406">
        <f>J$7*'2+2 Data'!AC13</f>
        <v>587.25</v>
      </c>
      <c r="K18" s="407">
        <f>K$7*'2+2 Data'!AJ13</f>
        <v>3060</v>
      </c>
      <c r="L18" s="408">
        <f>L$7*'2+2 Data'!AL13</f>
        <v>714</v>
      </c>
      <c r="M18" s="409">
        <f>M$7*'2+2 Data'!AW13</f>
        <v>2958</v>
      </c>
      <c r="N18" s="291">
        <f t="shared" si="0"/>
        <v>8743.75</v>
      </c>
      <c r="O18" s="48">
        <f t="shared" si="1"/>
        <v>3.4347606617524298E-2</v>
      </c>
      <c r="P18" s="393">
        <v>16907.900000000001</v>
      </c>
      <c r="R18" s="180">
        <f t="shared" si="2"/>
        <v>686952</v>
      </c>
    </row>
    <row r="19" spans="3:18" ht="15.75" x14ac:dyDescent="0.25">
      <c r="C19" s="56">
        <v>8</v>
      </c>
      <c r="D19" s="52" t="s">
        <v>56</v>
      </c>
      <c r="E19" s="403">
        <f>$E$7*'2+2 Data'!G14</f>
        <v>13.75</v>
      </c>
      <c r="F19" s="404">
        <f>F$7*'2+2 Data'!J14</f>
        <v>15.5</v>
      </c>
      <c r="G19" s="403">
        <f>G$7*'2+2 Data'!U14</f>
        <v>24.25</v>
      </c>
      <c r="H19" s="404">
        <f>H$7*'2+2 Data'!X14</f>
        <v>8.5</v>
      </c>
      <c r="I19" s="405">
        <f>I$7*'2+2 Data'!AA14</f>
        <v>35</v>
      </c>
      <c r="J19" s="406">
        <f>J$7*'2+2 Data'!AC14</f>
        <v>43.5</v>
      </c>
      <c r="K19" s="407">
        <f>K$7*'2+2 Data'!AJ14</f>
        <v>180</v>
      </c>
      <c r="L19" s="408">
        <f>L$7*'2+2 Data'!AL14</f>
        <v>24</v>
      </c>
      <c r="M19" s="409">
        <f>M$7*'2+2 Data'!AW14</f>
        <v>88</v>
      </c>
      <c r="N19" s="291">
        <f t="shared" si="0"/>
        <v>432.5</v>
      </c>
      <c r="O19" s="48">
        <f t="shared" si="1"/>
        <v>1.6989666747195722E-3</v>
      </c>
      <c r="P19" s="393">
        <v>708.1</v>
      </c>
      <c r="R19" s="180">
        <f t="shared" si="2"/>
        <v>33979</v>
      </c>
    </row>
    <row r="20" spans="3:18" ht="15.75" x14ac:dyDescent="0.25">
      <c r="C20" s="56">
        <v>9</v>
      </c>
      <c r="D20" s="52" t="s">
        <v>57</v>
      </c>
      <c r="E20" s="403">
        <f>$E$7*'2+2 Data'!G15</f>
        <v>77.5</v>
      </c>
      <c r="F20" s="404">
        <f>F$7*'2+2 Data'!J15</f>
        <v>83.25</v>
      </c>
      <c r="G20" s="403">
        <f>G$7*'2+2 Data'!U15</f>
        <v>106.25</v>
      </c>
      <c r="H20" s="404">
        <f>H$7*'2+2 Data'!X15</f>
        <v>61</v>
      </c>
      <c r="I20" s="405">
        <f>I$7*'2+2 Data'!AA15</f>
        <v>256.5</v>
      </c>
      <c r="J20" s="406">
        <f>J$7*'2+2 Data'!AC15</f>
        <v>273.75</v>
      </c>
      <c r="K20" s="407">
        <f>K$7*'2+2 Data'!AJ15</f>
        <v>1032</v>
      </c>
      <c r="L20" s="408">
        <f>L$7*'2+2 Data'!AL15</f>
        <v>129</v>
      </c>
      <c r="M20" s="409">
        <f>M$7*'2+2 Data'!AW15</f>
        <v>556</v>
      </c>
      <c r="N20" s="291">
        <f t="shared" si="0"/>
        <v>2575.25</v>
      </c>
      <c r="O20" s="48">
        <f t="shared" si="1"/>
        <v>1.0116217177044112E-2</v>
      </c>
      <c r="P20" s="393">
        <v>3283.7</v>
      </c>
      <c r="R20" s="180">
        <f t="shared" si="2"/>
        <v>202324</v>
      </c>
    </row>
    <row r="21" spans="3:18" ht="15.75" x14ac:dyDescent="0.25">
      <c r="C21" s="56">
        <v>10</v>
      </c>
      <c r="D21" s="52" t="s">
        <v>58</v>
      </c>
      <c r="E21" s="403">
        <f>$E$7*'2+2 Data'!G16</f>
        <v>510</v>
      </c>
      <c r="F21" s="404">
        <f>F$7*'2+2 Data'!J16</f>
        <v>637.75</v>
      </c>
      <c r="G21" s="403">
        <f>G$7*'2+2 Data'!U16</f>
        <v>351.25</v>
      </c>
      <c r="H21" s="404">
        <f>H$7*'2+2 Data'!X16</f>
        <v>319</v>
      </c>
      <c r="I21" s="405">
        <f>I$7*'2+2 Data'!AA16</f>
        <v>1484</v>
      </c>
      <c r="J21" s="406">
        <f>J$7*'2+2 Data'!AC16</f>
        <v>1530</v>
      </c>
      <c r="K21" s="407">
        <f>K$7*'2+2 Data'!AJ16</f>
        <v>4400</v>
      </c>
      <c r="L21" s="408">
        <f>L$7*'2+2 Data'!AL16</f>
        <v>1038</v>
      </c>
      <c r="M21" s="409">
        <f>M$7*'2+2 Data'!AW16</f>
        <v>3782</v>
      </c>
      <c r="N21" s="291">
        <f t="shared" si="0"/>
        <v>14052</v>
      </c>
      <c r="O21" s="48">
        <f t="shared" si="1"/>
        <v>5.5199721880137408E-2</v>
      </c>
      <c r="P21" s="393">
        <v>20466.3</v>
      </c>
      <c r="R21" s="180">
        <f t="shared" si="2"/>
        <v>1103994</v>
      </c>
    </row>
    <row r="22" spans="3:18" ht="15.75" x14ac:dyDescent="0.25">
      <c r="C22" s="56">
        <v>11</v>
      </c>
      <c r="D22" s="52" t="s">
        <v>59</v>
      </c>
      <c r="E22" s="403">
        <f>$E$7*'2+2 Data'!G17</f>
        <v>386.75</v>
      </c>
      <c r="F22" s="404">
        <f>F$7*'2+2 Data'!J17</f>
        <v>211.5</v>
      </c>
      <c r="G22" s="403">
        <f>G$7*'2+2 Data'!U17</f>
        <v>323.75</v>
      </c>
      <c r="H22" s="404">
        <f>H$7*'2+2 Data'!X17</f>
        <v>103</v>
      </c>
      <c r="I22" s="405">
        <f>I$7*'2+2 Data'!AA17</f>
        <v>614</v>
      </c>
      <c r="J22" s="406">
        <f>J$7*'2+2 Data'!AC17</f>
        <v>636.75</v>
      </c>
      <c r="K22" s="407">
        <f>K$7*'2+2 Data'!AJ17</f>
        <v>2968</v>
      </c>
      <c r="L22" s="408">
        <f>L$7*'2+2 Data'!AL17</f>
        <v>420</v>
      </c>
      <c r="M22" s="409">
        <f>M$7*'2+2 Data'!AW17</f>
        <v>2830</v>
      </c>
      <c r="N22" s="291">
        <f t="shared" si="0"/>
        <v>8493.75</v>
      </c>
      <c r="O22" s="48">
        <f t="shared" si="1"/>
        <v>3.3365544955836685E-2</v>
      </c>
      <c r="P22" s="393">
        <v>12785.8</v>
      </c>
      <c r="R22" s="180">
        <f t="shared" si="2"/>
        <v>667311</v>
      </c>
    </row>
    <row r="23" spans="3:18" ht="15.75" x14ac:dyDescent="0.25">
      <c r="C23" s="56">
        <v>12</v>
      </c>
      <c r="D23" s="52" t="s">
        <v>60</v>
      </c>
      <c r="E23" s="403">
        <f>$E$7*'2+2 Data'!G18</f>
        <v>82</v>
      </c>
      <c r="F23" s="404">
        <f>F$7*'2+2 Data'!J18</f>
        <v>37.25</v>
      </c>
      <c r="G23" s="403">
        <f>G$7*'2+2 Data'!U18</f>
        <v>56.25</v>
      </c>
      <c r="H23" s="404">
        <f>H$7*'2+2 Data'!X18</f>
        <v>22</v>
      </c>
      <c r="I23" s="405">
        <f>I$7*'2+2 Data'!AA18</f>
        <v>128</v>
      </c>
      <c r="J23" s="406">
        <f>J$7*'2+2 Data'!AC18</f>
        <v>147.75</v>
      </c>
      <c r="K23" s="407">
        <f>K$7*'2+2 Data'!AJ18</f>
        <v>792</v>
      </c>
      <c r="L23" s="408">
        <f>L$7*'2+2 Data'!AL18</f>
        <v>57</v>
      </c>
      <c r="M23" s="409">
        <f>M$7*'2+2 Data'!AW18</f>
        <v>354</v>
      </c>
      <c r="N23" s="291">
        <f t="shared" si="0"/>
        <v>1676.25</v>
      </c>
      <c r="O23" s="48">
        <f t="shared" si="1"/>
        <v>6.5847234416154523E-3</v>
      </c>
      <c r="P23" s="393">
        <v>2414.6999999999998</v>
      </c>
      <c r="R23" s="180">
        <f t="shared" si="2"/>
        <v>131694</v>
      </c>
    </row>
    <row r="24" spans="3:18" ht="15.75" x14ac:dyDescent="0.25">
      <c r="C24" s="56">
        <v>13</v>
      </c>
      <c r="D24" s="52" t="s">
        <v>61</v>
      </c>
      <c r="E24" s="403">
        <f>$E$7*'2+2 Data'!G19</f>
        <v>152.25</v>
      </c>
      <c r="F24" s="404">
        <f>F$7*'2+2 Data'!J19</f>
        <v>96.25</v>
      </c>
      <c r="G24" s="403">
        <f>G$7*'2+2 Data'!U19</f>
        <v>102.25</v>
      </c>
      <c r="H24" s="404">
        <f>H$7*'2+2 Data'!X19</f>
        <v>57.5</v>
      </c>
      <c r="I24" s="405">
        <f>I$7*'2+2 Data'!AA19</f>
        <v>282.5</v>
      </c>
      <c r="J24" s="406">
        <f>J$7*'2+2 Data'!AC19</f>
        <v>313.5</v>
      </c>
      <c r="K24" s="407">
        <f>K$7*'2+2 Data'!AJ19</f>
        <v>1352</v>
      </c>
      <c r="L24" s="408">
        <f>L$7*'2+2 Data'!AL19</f>
        <v>183</v>
      </c>
      <c r="M24" s="409">
        <f>M$7*'2+2 Data'!AW19</f>
        <v>772</v>
      </c>
      <c r="N24" s="291">
        <f t="shared" si="0"/>
        <v>3311.25</v>
      </c>
      <c r="O24" s="48">
        <f t="shared" si="1"/>
        <v>1.3007406709052448E-2</v>
      </c>
      <c r="P24" s="393">
        <v>3249.9</v>
      </c>
      <c r="R24" s="180">
        <f t="shared" si="2"/>
        <v>260148</v>
      </c>
    </row>
    <row r="25" spans="3:18" ht="15.75" x14ac:dyDescent="0.25">
      <c r="C25" s="56">
        <v>14</v>
      </c>
      <c r="D25" s="52" t="s">
        <v>62</v>
      </c>
      <c r="E25" s="403">
        <f>$E$7*'2+2 Data'!G20</f>
        <v>212.75</v>
      </c>
      <c r="F25" s="404">
        <f>F$7*'2+2 Data'!J20</f>
        <v>241.5</v>
      </c>
      <c r="G25" s="403">
        <f>G$7*'2+2 Data'!U20</f>
        <v>181.75</v>
      </c>
      <c r="H25" s="404">
        <f>H$7*'2+2 Data'!X20</f>
        <v>110.75</v>
      </c>
      <c r="I25" s="405">
        <f>I$7*'2+2 Data'!AA20</f>
        <v>565.5</v>
      </c>
      <c r="J25" s="406">
        <f>J$7*'2+2 Data'!AC20</f>
        <v>580.5</v>
      </c>
      <c r="K25" s="407">
        <f>K$7*'2+2 Data'!AJ20</f>
        <v>1820</v>
      </c>
      <c r="L25" s="408">
        <f>L$7*'2+2 Data'!AL20</f>
        <v>366</v>
      </c>
      <c r="M25" s="409">
        <f>M$7*'2+2 Data'!AW20</f>
        <v>1406</v>
      </c>
      <c r="N25" s="291">
        <f t="shared" si="0"/>
        <v>5484.75</v>
      </c>
      <c r="O25" s="48">
        <f t="shared" si="1"/>
        <v>2.1545450795764566E-2</v>
      </c>
      <c r="P25" s="393">
        <v>6683.8</v>
      </c>
      <c r="R25" s="180">
        <f t="shared" si="2"/>
        <v>430909</v>
      </c>
    </row>
    <row r="26" spans="3:18" ht="15.75" x14ac:dyDescent="0.25">
      <c r="C26" s="56">
        <v>15</v>
      </c>
      <c r="D26" s="52" t="s">
        <v>63</v>
      </c>
      <c r="E26" s="403">
        <f>$E$7*'2+2 Data'!G21</f>
        <v>192.25</v>
      </c>
      <c r="F26" s="404">
        <f>F$7*'2+2 Data'!J21</f>
        <v>1553.75</v>
      </c>
      <c r="G26" s="403">
        <f>G$7*'2+2 Data'!U21</f>
        <v>346</v>
      </c>
      <c r="H26" s="404">
        <f>H$7*'2+2 Data'!X21</f>
        <v>926.25</v>
      </c>
      <c r="I26" s="405">
        <f>I$7*'2+2 Data'!AA21</f>
        <v>3746</v>
      </c>
      <c r="J26" s="406">
        <f>J$7*'2+2 Data'!AC21</f>
        <v>4248.75</v>
      </c>
      <c r="K26" s="407">
        <f>K$7*'2+2 Data'!AJ21</f>
        <v>15372</v>
      </c>
      <c r="L26" s="408">
        <f>L$7*'2+2 Data'!AL21</f>
        <v>3330</v>
      </c>
      <c r="M26" s="409">
        <f>M$7*'2+2 Data'!AW21</f>
        <v>10760</v>
      </c>
      <c r="N26" s="291">
        <f t="shared" si="0"/>
        <v>40475</v>
      </c>
      <c r="O26" s="48">
        <f t="shared" si="1"/>
        <v>0.15899578302722472</v>
      </c>
      <c r="P26" s="393">
        <v>47485.9</v>
      </c>
      <c r="R26" s="180">
        <f t="shared" si="2"/>
        <v>3179916</v>
      </c>
    </row>
    <row r="27" spans="3:18" ht="15.75" x14ac:dyDescent="0.25">
      <c r="C27" s="56">
        <v>16</v>
      </c>
      <c r="D27" s="52" t="s">
        <v>64</v>
      </c>
      <c r="E27" s="403">
        <f>$E$7*'2+2 Data'!G22</f>
        <v>43.25</v>
      </c>
      <c r="F27" s="404">
        <f>F$7*'2+2 Data'!J22</f>
        <v>13.75</v>
      </c>
      <c r="G27" s="403">
        <f>G$7*'2+2 Data'!U22</f>
        <v>44.25</v>
      </c>
      <c r="H27" s="404">
        <f>H$7*'2+2 Data'!X22</f>
        <v>13</v>
      </c>
      <c r="I27" s="405">
        <f>I$7*'2+2 Data'!AA22</f>
        <v>49.5</v>
      </c>
      <c r="J27" s="406">
        <f>J$7*'2+2 Data'!AC22</f>
        <v>47.25</v>
      </c>
      <c r="K27" s="407">
        <f>K$7*'2+2 Data'!AJ22</f>
        <v>424</v>
      </c>
      <c r="L27" s="408">
        <f>L$7*'2+2 Data'!AL22</f>
        <v>15</v>
      </c>
      <c r="M27" s="409">
        <f>M$7*'2+2 Data'!AW22</f>
        <v>142</v>
      </c>
      <c r="N27" s="291">
        <f t="shared" si="0"/>
        <v>792</v>
      </c>
      <c r="O27" s="48">
        <f t="shared" si="1"/>
        <v>3.1111713442263612E-3</v>
      </c>
      <c r="P27" s="393">
        <v>846.4</v>
      </c>
      <c r="R27" s="180">
        <f t="shared" si="2"/>
        <v>62223</v>
      </c>
    </row>
    <row r="28" spans="3:18" ht="15.75" x14ac:dyDescent="0.25">
      <c r="C28" s="56">
        <v>17</v>
      </c>
      <c r="D28" s="52" t="s">
        <v>65</v>
      </c>
      <c r="E28" s="403">
        <f>$E$7*'2+2 Data'!G23</f>
        <v>135.25</v>
      </c>
      <c r="F28" s="404">
        <f>F$7*'2+2 Data'!J23</f>
        <v>82</v>
      </c>
      <c r="G28" s="403">
        <f>G$7*'2+2 Data'!U23</f>
        <v>157</v>
      </c>
      <c r="H28" s="404">
        <f>H$7*'2+2 Data'!X23</f>
        <v>46</v>
      </c>
      <c r="I28" s="405">
        <f>I$7*'2+2 Data'!AA23</f>
        <v>176</v>
      </c>
      <c r="J28" s="406">
        <f>J$7*'2+2 Data'!AC23</f>
        <v>196.5</v>
      </c>
      <c r="K28" s="407">
        <f>K$7*'2+2 Data'!AJ23</f>
        <v>980</v>
      </c>
      <c r="L28" s="408">
        <f>L$7*'2+2 Data'!AL23</f>
        <v>129</v>
      </c>
      <c r="M28" s="409">
        <f>M$7*'2+2 Data'!AW23</f>
        <v>1074</v>
      </c>
      <c r="N28" s="291">
        <f t="shared" si="0"/>
        <v>2975.75</v>
      </c>
      <c r="O28" s="48">
        <f t="shared" si="1"/>
        <v>1.168947995906767E-2</v>
      </c>
      <c r="P28" s="393">
        <v>3828.6</v>
      </c>
      <c r="R28" s="180">
        <f t="shared" si="2"/>
        <v>233790</v>
      </c>
    </row>
    <row r="29" spans="3:18" ht="15.75" x14ac:dyDescent="0.25">
      <c r="C29" s="56">
        <v>18</v>
      </c>
      <c r="D29" s="52" t="s">
        <v>66</v>
      </c>
      <c r="E29" s="403">
        <f>$E$7*'2+2 Data'!G24</f>
        <v>203</v>
      </c>
      <c r="F29" s="404">
        <f>F$7*'2+2 Data'!J24</f>
        <v>705.5</v>
      </c>
      <c r="G29" s="403">
        <f>G$7*'2+2 Data'!U24</f>
        <v>324.5</v>
      </c>
      <c r="H29" s="404">
        <f>H$7*'2+2 Data'!X24</f>
        <v>239.75</v>
      </c>
      <c r="I29" s="405">
        <f>I$7*'2+2 Data'!AA24</f>
        <v>1820</v>
      </c>
      <c r="J29" s="406">
        <f>J$7*'2+2 Data'!AC24</f>
        <v>1780.5</v>
      </c>
      <c r="K29" s="407">
        <f>K$7*'2+2 Data'!AJ24</f>
        <v>5440</v>
      </c>
      <c r="L29" s="408">
        <f>L$7*'2+2 Data'!AL24</f>
        <v>1611</v>
      </c>
      <c r="M29" s="409">
        <f>M$7*'2+2 Data'!AW24</f>
        <v>4638</v>
      </c>
      <c r="N29" s="291">
        <f t="shared" si="0"/>
        <v>16762.25</v>
      </c>
      <c r="O29" s="48">
        <f t="shared" si="1"/>
        <v>6.5846252354492832E-2</v>
      </c>
      <c r="P29" s="393">
        <v>21130.6</v>
      </c>
      <c r="R29" s="180">
        <f t="shared" si="2"/>
        <v>1316925</v>
      </c>
    </row>
    <row r="30" spans="3:18" ht="15.75" x14ac:dyDescent="0.25">
      <c r="C30" s="56">
        <v>19</v>
      </c>
      <c r="D30" s="52" t="s">
        <v>67</v>
      </c>
      <c r="E30" s="403">
        <f>$E$7*'2+2 Data'!G25</f>
        <v>267</v>
      </c>
      <c r="F30" s="404">
        <f>F$7*'2+2 Data'!J25</f>
        <v>236</v>
      </c>
      <c r="G30" s="403">
        <f>G$7*'2+2 Data'!U25</f>
        <v>172.75</v>
      </c>
      <c r="H30" s="404">
        <f>H$7*'2+2 Data'!X25</f>
        <v>103</v>
      </c>
      <c r="I30" s="405">
        <f>I$7*'2+2 Data'!AA25</f>
        <v>690</v>
      </c>
      <c r="J30" s="406">
        <f>J$7*'2+2 Data'!AC25</f>
        <v>784.5</v>
      </c>
      <c r="K30" s="407">
        <f>K$7*'2+2 Data'!AJ25</f>
        <v>2540</v>
      </c>
      <c r="L30" s="408">
        <f>L$7*'2+2 Data'!AL25</f>
        <v>435</v>
      </c>
      <c r="M30" s="409">
        <f>M$7*'2+2 Data'!AW25</f>
        <v>1516</v>
      </c>
      <c r="N30" s="291">
        <f t="shared" si="0"/>
        <v>6744.25</v>
      </c>
      <c r="O30" s="48">
        <f t="shared" si="1"/>
        <v>2.6493077447346764E-2</v>
      </c>
      <c r="P30" s="393">
        <v>7579.6</v>
      </c>
      <c r="R30" s="180">
        <f t="shared" si="2"/>
        <v>529862</v>
      </c>
    </row>
    <row r="31" spans="3:18" ht="15.75" x14ac:dyDescent="0.25">
      <c r="C31" s="56">
        <v>20</v>
      </c>
      <c r="D31" s="52" t="s">
        <v>68</v>
      </c>
      <c r="E31" s="403">
        <f>$E$7*'2+2 Data'!G26</f>
        <v>216.75</v>
      </c>
      <c r="F31" s="404">
        <f>F$7*'2+2 Data'!J26</f>
        <v>153.75</v>
      </c>
      <c r="G31" s="403">
        <f>G$7*'2+2 Data'!U26</f>
        <v>187.75</v>
      </c>
      <c r="H31" s="404">
        <f>H$7*'2+2 Data'!X26</f>
        <v>71.75</v>
      </c>
      <c r="I31" s="405">
        <f>I$7*'2+2 Data'!AA26</f>
        <v>420</v>
      </c>
      <c r="J31" s="406">
        <f>J$7*'2+2 Data'!AC26</f>
        <v>435.75</v>
      </c>
      <c r="K31" s="407">
        <f>K$7*'2+2 Data'!AJ26</f>
        <v>1628</v>
      </c>
      <c r="L31" s="408">
        <f>L$7*'2+2 Data'!AL26</f>
        <v>318</v>
      </c>
      <c r="M31" s="409">
        <f>M$7*'2+2 Data'!AW26</f>
        <v>1352</v>
      </c>
      <c r="N31" s="291">
        <f t="shared" si="0"/>
        <v>4783.75</v>
      </c>
      <c r="O31" s="48">
        <f t="shared" si="1"/>
        <v>1.8791749896392495E-2</v>
      </c>
      <c r="P31" s="393">
        <v>7258</v>
      </c>
      <c r="R31" s="180">
        <f t="shared" si="2"/>
        <v>375835</v>
      </c>
    </row>
    <row r="32" spans="3:18" ht="15.75" x14ac:dyDescent="0.25">
      <c r="C32" s="56">
        <v>21</v>
      </c>
      <c r="D32" s="52" t="s">
        <v>69</v>
      </c>
      <c r="E32" s="403">
        <f>$E$7*'2+2 Data'!G27</f>
        <v>236.5</v>
      </c>
      <c r="F32" s="404">
        <f>F$7*'2+2 Data'!J27</f>
        <v>130.25</v>
      </c>
      <c r="G32" s="403">
        <f>G$7*'2+2 Data'!U27</f>
        <v>187</v>
      </c>
      <c r="H32" s="404">
        <f>H$7*'2+2 Data'!X27</f>
        <v>46.5</v>
      </c>
      <c r="I32" s="405">
        <f>I$7*'2+2 Data'!AA27</f>
        <v>386</v>
      </c>
      <c r="J32" s="406">
        <f>J$7*'2+2 Data'!AC27</f>
        <v>369.75</v>
      </c>
      <c r="K32" s="407">
        <f>K$7*'2+2 Data'!AJ27</f>
        <v>1288</v>
      </c>
      <c r="L32" s="408">
        <f>L$7*'2+2 Data'!AL27</f>
        <v>258</v>
      </c>
      <c r="M32" s="409">
        <f>M$7*'2+2 Data'!AW27</f>
        <v>1598</v>
      </c>
      <c r="N32" s="291">
        <f t="shared" si="0"/>
        <v>4500</v>
      </c>
      <c r="O32" s="48">
        <f t="shared" si="1"/>
        <v>1.7677109910377051E-2</v>
      </c>
      <c r="P32" s="393">
        <v>6605.4</v>
      </c>
      <c r="R32" s="180">
        <f t="shared" si="2"/>
        <v>353542</v>
      </c>
    </row>
    <row r="33" spans="3:18" ht="15.75" x14ac:dyDescent="0.25">
      <c r="C33" s="56">
        <v>22</v>
      </c>
      <c r="D33" s="52" t="s">
        <v>70</v>
      </c>
      <c r="E33" s="403">
        <f>$E$7*'2+2 Data'!G28</f>
        <v>239.25</v>
      </c>
      <c r="F33" s="404">
        <f>F$7*'2+2 Data'!J28</f>
        <v>137.75</v>
      </c>
      <c r="G33" s="403">
        <f>G$7*'2+2 Data'!U28</f>
        <v>209.25</v>
      </c>
      <c r="H33" s="404">
        <f>H$7*'2+2 Data'!X28</f>
        <v>87</v>
      </c>
      <c r="I33" s="405">
        <f>I$7*'2+2 Data'!AA28</f>
        <v>330.5</v>
      </c>
      <c r="J33" s="406">
        <f>J$7*'2+2 Data'!AC28</f>
        <v>339.75</v>
      </c>
      <c r="K33" s="407">
        <f>K$7*'2+2 Data'!AJ28</f>
        <v>1328</v>
      </c>
      <c r="L33" s="408">
        <f>L$7*'2+2 Data'!AL28</f>
        <v>147</v>
      </c>
      <c r="M33" s="409">
        <f>M$7*'2+2 Data'!AW28</f>
        <v>848</v>
      </c>
      <c r="N33" s="291">
        <f t="shared" si="0"/>
        <v>3666.5</v>
      </c>
      <c r="O33" s="48">
        <f t="shared" si="1"/>
        <v>1.4402916330310548E-2</v>
      </c>
      <c r="P33" s="393">
        <v>4589.1000000000004</v>
      </c>
      <c r="R33" s="180">
        <f t="shared" si="2"/>
        <v>288058</v>
      </c>
    </row>
    <row r="34" spans="3:18" ht="15.75" x14ac:dyDescent="0.25">
      <c r="C34" s="56">
        <v>23</v>
      </c>
      <c r="D34" s="52" t="s">
        <v>71</v>
      </c>
      <c r="E34" s="403">
        <f>$E$7*'2+2 Data'!G29</f>
        <v>352.5</v>
      </c>
      <c r="F34" s="404">
        <f>F$7*'2+2 Data'!J29</f>
        <v>351.25</v>
      </c>
      <c r="G34" s="403">
        <f>G$7*'2+2 Data'!U29</f>
        <v>243.25</v>
      </c>
      <c r="H34" s="404">
        <f>H$7*'2+2 Data'!X29</f>
        <v>169</v>
      </c>
      <c r="I34" s="405">
        <f>I$7*'2+2 Data'!AA29</f>
        <v>927.5</v>
      </c>
      <c r="J34" s="406">
        <f>J$7*'2+2 Data'!AC29</f>
        <v>960</v>
      </c>
      <c r="K34" s="407">
        <f>K$7*'2+2 Data'!AJ29</f>
        <v>4064</v>
      </c>
      <c r="L34" s="408">
        <f>L$7*'2+2 Data'!AL29</f>
        <v>942</v>
      </c>
      <c r="M34" s="409">
        <f>M$7*'2+2 Data'!AW29</f>
        <v>4826</v>
      </c>
      <c r="N34" s="291">
        <f t="shared" si="0"/>
        <v>12835.5</v>
      </c>
      <c r="O34" s="48">
        <f t="shared" si="1"/>
        <v>5.0421009834365482E-2</v>
      </c>
      <c r="P34" s="393">
        <v>18601.099999999999</v>
      </c>
      <c r="R34" s="180">
        <f t="shared" si="2"/>
        <v>1008420</v>
      </c>
    </row>
    <row r="35" spans="3:18" ht="15.75" x14ac:dyDescent="0.25">
      <c r="C35" s="56">
        <v>24</v>
      </c>
      <c r="D35" s="52" t="s">
        <v>72</v>
      </c>
      <c r="E35" s="403">
        <f>$E$7*'2+2 Data'!G30</f>
        <v>121</v>
      </c>
      <c r="F35" s="404">
        <f>F$7*'2+2 Data'!J30</f>
        <v>306.25</v>
      </c>
      <c r="G35" s="403">
        <f>G$7*'2+2 Data'!U30</f>
        <v>102.5</v>
      </c>
      <c r="H35" s="404">
        <f>H$7*'2+2 Data'!X30</f>
        <v>196.25</v>
      </c>
      <c r="I35" s="405">
        <f>I$7*'2+2 Data'!AA30</f>
        <v>1031</v>
      </c>
      <c r="J35" s="406">
        <f>J$7*'2+2 Data'!AC30</f>
        <v>1157.25</v>
      </c>
      <c r="K35" s="407">
        <f>K$7*'2+2 Data'!AJ30</f>
        <v>4620</v>
      </c>
      <c r="L35" s="408">
        <f>L$7*'2+2 Data'!AL30</f>
        <v>552</v>
      </c>
      <c r="M35" s="409">
        <f>M$7*'2+2 Data'!AW30</f>
        <v>2914</v>
      </c>
      <c r="N35" s="291">
        <f t="shared" si="0"/>
        <v>11000.25</v>
      </c>
      <c r="O35" s="48">
        <f t="shared" si="1"/>
        <v>4.3211695175916706E-2</v>
      </c>
      <c r="P35" s="393">
        <v>11084.3</v>
      </c>
      <c r="R35" s="180">
        <f t="shared" si="2"/>
        <v>864234</v>
      </c>
    </row>
    <row r="36" spans="3:18" ht="15.75" x14ac:dyDescent="0.25">
      <c r="C36" s="56">
        <v>25</v>
      </c>
      <c r="D36" s="52" t="s">
        <v>73</v>
      </c>
      <c r="E36" s="403">
        <f>$E$7*'2+2 Data'!G31</f>
        <v>100.5</v>
      </c>
      <c r="F36" s="404">
        <f>F$7*'2+2 Data'!J31</f>
        <v>395.75</v>
      </c>
      <c r="G36" s="403">
        <f>G$7*'2+2 Data'!U31</f>
        <v>64.25</v>
      </c>
      <c r="H36" s="404">
        <f>H$7*'2+2 Data'!X31</f>
        <v>175.75</v>
      </c>
      <c r="I36" s="405">
        <f>I$7*'2+2 Data'!AA31</f>
        <v>898.5</v>
      </c>
      <c r="J36" s="406">
        <f>J$7*'2+2 Data'!AC31</f>
        <v>980.25</v>
      </c>
      <c r="K36" s="407">
        <f>K$7*'2+2 Data'!AJ31</f>
        <v>3512</v>
      </c>
      <c r="L36" s="408">
        <f>L$7*'2+2 Data'!AL31</f>
        <v>780</v>
      </c>
      <c r="M36" s="409">
        <f>M$7*'2+2 Data'!AW31</f>
        <v>2852</v>
      </c>
      <c r="N36" s="291">
        <f t="shared" si="0"/>
        <v>9759</v>
      </c>
      <c r="O36" s="48">
        <f t="shared" si="1"/>
        <v>3.8335759025637704E-2</v>
      </c>
      <c r="P36" s="393">
        <v>12858.1</v>
      </c>
      <c r="R36" s="180">
        <f t="shared" si="2"/>
        <v>766715</v>
      </c>
    </row>
    <row r="37" spans="3:18" ht="15.75" x14ac:dyDescent="0.25">
      <c r="C37" s="56">
        <v>26</v>
      </c>
      <c r="D37" s="52" t="s">
        <v>74</v>
      </c>
      <c r="E37" s="403">
        <f>$E$7*'2+2 Data'!G32</f>
        <v>56.75</v>
      </c>
      <c r="F37" s="404">
        <f>F$7*'2+2 Data'!J32</f>
        <v>44.5</v>
      </c>
      <c r="G37" s="403">
        <f>G$7*'2+2 Data'!U32</f>
        <v>83</v>
      </c>
      <c r="H37" s="404">
        <f>H$7*'2+2 Data'!X32</f>
        <v>26.75</v>
      </c>
      <c r="I37" s="405">
        <f>I$7*'2+2 Data'!AA32</f>
        <v>156</v>
      </c>
      <c r="J37" s="406">
        <f>J$7*'2+2 Data'!AC32</f>
        <v>168</v>
      </c>
      <c r="K37" s="407">
        <f>K$7*'2+2 Data'!AJ32</f>
        <v>584</v>
      </c>
      <c r="L37" s="408">
        <f>L$7*'2+2 Data'!AL32</f>
        <v>69</v>
      </c>
      <c r="M37" s="409">
        <f>M$7*'2+2 Data'!AW32</f>
        <v>366</v>
      </c>
      <c r="N37" s="291">
        <f t="shared" si="0"/>
        <v>1554</v>
      </c>
      <c r="O37" s="48">
        <f t="shared" si="1"/>
        <v>6.1044952890502088E-3</v>
      </c>
      <c r="P37" s="393">
        <v>2371.3000000000002</v>
      </c>
      <c r="R37" s="180">
        <f t="shared" si="2"/>
        <v>122090</v>
      </c>
    </row>
    <row r="38" spans="3:18" ht="15.75" x14ac:dyDescent="0.25">
      <c r="C38" s="56">
        <v>27</v>
      </c>
      <c r="D38" s="52" t="s">
        <v>75</v>
      </c>
      <c r="E38" s="403">
        <f>$E$7*'2+2 Data'!G33</f>
        <v>82.5</v>
      </c>
      <c r="F38" s="404">
        <f>F$7*'2+2 Data'!J33</f>
        <v>415.25</v>
      </c>
      <c r="G38" s="403">
        <f>G$7*'2+2 Data'!U33</f>
        <v>56</v>
      </c>
      <c r="H38" s="404">
        <f>H$7*'2+2 Data'!X33</f>
        <v>245.75</v>
      </c>
      <c r="I38" s="405">
        <f>I$7*'2+2 Data'!AA33</f>
        <v>807.5</v>
      </c>
      <c r="J38" s="406">
        <f>J$7*'2+2 Data'!AC33</f>
        <v>882.75</v>
      </c>
      <c r="K38" s="407">
        <f>K$7*'2+2 Data'!AJ33</f>
        <v>3808</v>
      </c>
      <c r="L38" s="408">
        <f>L$7*'2+2 Data'!AL33</f>
        <v>624</v>
      </c>
      <c r="M38" s="409">
        <f>M$7*'2+2 Data'!AW33</f>
        <v>3408</v>
      </c>
      <c r="N38" s="291">
        <f t="shared" si="0"/>
        <v>10329.75</v>
      </c>
      <c r="O38" s="48">
        <f t="shared" si="1"/>
        <v>4.0577805799270526E-2</v>
      </c>
      <c r="P38" s="393">
        <v>9078.6</v>
      </c>
      <c r="R38" s="180">
        <f t="shared" si="2"/>
        <v>811556</v>
      </c>
    </row>
    <row r="39" spans="3:18" ht="16.5" thickBot="1" x14ac:dyDescent="0.3">
      <c r="C39" s="57">
        <v>28</v>
      </c>
      <c r="D39" s="53" t="s">
        <v>76</v>
      </c>
      <c r="E39" s="403">
        <f>$E$7*'2+2 Data'!G34</f>
        <v>740.25</v>
      </c>
      <c r="F39" s="404">
        <f>F$7*'2+2 Data'!J34</f>
        <v>1111.25</v>
      </c>
      <c r="G39" s="403">
        <f>G$7*'2+2 Data'!U34</f>
        <v>646.75</v>
      </c>
      <c r="H39" s="404">
        <f>H$7*'2+2 Data'!X34</f>
        <v>553</v>
      </c>
      <c r="I39" s="405">
        <f>I$7*'2+2 Data'!AA34</f>
        <v>2814</v>
      </c>
      <c r="J39" s="406">
        <f>J$7*'2+2 Data'!AC34</f>
        <v>3069.75</v>
      </c>
      <c r="K39" s="407">
        <f>K$7*'2+2 Data'!AJ34</f>
        <v>11612</v>
      </c>
      <c r="L39" s="408">
        <f>L$7*'2+2 Data'!AL34</f>
        <v>2883</v>
      </c>
      <c r="M39" s="409">
        <f>M$7*'2+2 Data'!AW34</f>
        <v>9000</v>
      </c>
      <c r="N39" s="45">
        <f t="shared" si="0"/>
        <v>32430</v>
      </c>
      <c r="O39" s="49">
        <f t="shared" si="1"/>
        <v>0.12739303875411728</v>
      </c>
      <c r="P39" s="394">
        <v>32502.2</v>
      </c>
      <c r="R39" s="180">
        <f t="shared" si="2"/>
        <v>2547861</v>
      </c>
    </row>
    <row r="40" spans="3:18" x14ac:dyDescent="0.25">
      <c r="C40" s="59">
        <v>29</v>
      </c>
      <c r="D40" s="54" t="s">
        <v>195</v>
      </c>
      <c r="E40" s="292">
        <f>SUM(E12:E39)</f>
        <v>6376.75</v>
      </c>
      <c r="F40" s="293">
        <f>SUM(F12:F39)</f>
        <v>9009.25</v>
      </c>
      <c r="G40" s="292">
        <f>SUM(G12:G39)</f>
        <v>5577</v>
      </c>
      <c r="H40" s="293">
        <f>SUM(H12:H39)</f>
        <v>4557.25</v>
      </c>
      <c r="I40" s="292">
        <f t="shared" ref="I40:O40" si="3">SUM(I12:I39)</f>
        <v>22877</v>
      </c>
      <c r="J40" s="293">
        <f t="shared" si="3"/>
        <v>24215.25</v>
      </c>
      <c r="K40" s="292">
        <f t="shared" si="3"/>
        <v>90980</v>
      </c>
      <c r="L40" s="293">
        <f t="shared" si="3"/>
        <v>18570</v>
      </c>
      <c r="M40" s="44">
        <f t="shared" si="3"/>
        <v>72404</v>
      </c>
      <c r="N40" s="44">
        <f t="shared" si="3"/>
        <v>254566.5</v>
      </c>
      <c r="O40" s="50">
        <f t="shared" si="3"/>
        <v>1</v>
      </c>
      <c r="P40" s="395">
        <f>SUM(P12:P39)</f>
        <v>320302.39999999997</v>
      </c>
      <c r="R40" s="51">
        <f>SUM(R12:R39)</f>
        <v>19999998</v>
      </c>
    </row>
    <row r="41" spans="3:18" ht="15.75" thickBot="1" x14ac:dyDescent="0.3">
      <c r="C41" s="106">
        <v>30</v>
      </c>
      <c r="D41" s="55" t="s">
        <v>196</v>
      </c>
      <c r="E41" s="294">
        <f>E40/$N$40</f>
        <v>2.5049446804665972E-2</v>
      </c>
      <c r="F41" s="295">
        <f t="shared" ref="F41:N41" si="4">F40/$N$40</f>
        <v>3.5390556102236549E-2</v>
      </c>
      <c r="G41" s="294">
        <f t="shared" si="4"/>
        <v>2.1907831548927295E-2</v>
      </c>
      <c r="H41" s="295">
        <f t="shared" si="4"/>
        <v>1.7902002030903516E-2</v>
      </c>
      <c r="I41" s="294">
        <f t="shared" si="4"/>
        <v>8.9866498537710185E-2</v>
      </c>
      <c r="J41" s="295">
        <f t="shared" si="4"/>
        <v>9.5123474612723982E-2</v>
      </c>
      <c r="K41" s="294">
        <f t="shared" si="4"/>
        <v>0.35739187992135651</v>
      </c>
      <c r="L41" s="295">
        <f t="shared" si="4"/>
        <v>7.2947540230155969E-2</v>
      </c>
      <c r="M41" s="47">
        <f t="shared" si="4"/>
        <v>0.28442077021132001</v>
      </c>
      <c r="N41" s="46">
        <f t="shared" si="4"/>
        <v>1</v>
      </c>
      <c r="O41" s="46"/>
    </row>
  </sheetData>
  <mergeCells count="13">
    <mergeCell ref="K10:L10"/>
    <mergeCell ref="C1:O1"/>
    <mergeCell ref="E5:H5"/>
    <mergeCell ref="I5:J5"/>
    <mergeCell ref="K5:L5"/>
    <mergeCell ref="E9:H9"/>
    <mergeCell ref="I9:J9"/>
    <mergeCell ref="K9:L9"/>
    <mergeCell ref="C10:C11"/>
    <mergeCell ref="D10:D11"/>
    <mergeCell ref="E10:F10"/>
    <mergeCell ref="G10:H10"/>
    <mergeCell ref="I10:J10"/>
  </mergeCells>
  <pageMargins left="0.7" right="0.7" top="0.75" bottom="0.75" header="0.3" footer="0.3"/>
  <pageSetup paperSize="5" scale="55" fitToHeight="0" orientation="landscape" r:id="rId1"/>
  <headerFooter>
    <oddFooter>&amp;A</oddFoot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B1:N46"/>
  <sheetViews>
    <sheetView showGridLines="0" zoomScale="90" zoomScaleNormal="90" workbookViewId="0">
      <selection activeCell="C7" sqref="C7"/>
    </sheetView>
  </sheetViews>
  <sheetFormatPr defaultRowHeight="15" x14ac:dyDescent="0.25"/>
  <cols>
    <col min="1" max="1" width="9.140625" customWidth="1"/>
    <col min="2" max="2" width="8.85546875" style="1" customWidth="1"/>
    <col min="3" max="3" width="46.28515625" bestFit="1" customWidth="1"/>
    <col min="4" max="4" width="21.7109375" customWidth="1"/>
    <col min="5" max="5" width="19.7109375" customWidth="1"/>
    <col min="6" max="6" width="16.85546875" customWidth="1"/>
    <col min="7" max="7" width="18.28515625" customWidth="1"/>
    <col min="8" max="9" width="22" customWidth="1"/>
    <col min="10" max="10" width="22.7109375" customWidth="1"/>
    <col min="11" max="11" width="27.7109375" customWidth="1"/>
    <col min="12" max="12" width="26.42578125" customWidth="1"/>
    <col min="13" max="13" width="17.5703125" customWidth="1" collapsed="1"/>
    <col min="14" max="14" width="9.85546875" customWidth="1" collapsed="1"/>
  </cols>
  <sheetData>
    <row r="1" spans="2:14" ht="21" x14ac:dyDescent="0.35">
      <c r="B1" s="535" t="s">
        <v>163</v>
      </c>
      <c r="C1" s="535"/>
      <c r="D1" s="535"/>
      <c r="E1" s="535"/>
      <c r="F1" s="535"/>
      <c r="G1" s="535"/>
      <c r="H1" s="535"/>
      <c r="I1" s="535"/>
      <c r="J1" s="535"/>
      <c r="K1" s="535"/>
      <c r="L1" s="535"/>
      <c r="M1" s="535"/>
      <c r="N1" s="535"/>
    </row>
    <row r="2" spans="2:14" ht="10.5" customHeight="1" x14ac:dyDescent="0.35">
      <c r="B2" s="482"/>
      <c r="C2" s="482"/>
      <c r="D2" s="482"/>
      <c r="E2" s="482"/>
      <c r="F2" s="482"/>
      <c r="G2" s="482"/>
      <c r="H2" s="482"/>
      <c r="I2" s="482"/>
      <c r="J2" s="482"/>
      <c r="K2" s="482"/>
      <c r="L2" s="482"/>
      <c r="M2" s="482"/>
      <c r="N2" s="482"/>
    </row>
    <row r="3" spans="2:14" ht="15.75" x14ac:dyDescent="0.25">
      <c r="C3" s="60" t="s">
        <v>164</v>
      </c>
      <c r="D3" s="61">
        <f>'Incentive Fund Amts'!C6</f>
        <v>20000000</v>
      </c>
      <c r="E3" s="62"/>
      <c r="F3" s="63" t="s">
        <v>165</v>
      </c>
      <c r="G3" s="64">
        <f>'2+2 Weighted Points'!H3</f>
        <v>78.564932935009125</v>
      </c>
      <c r="H3" s="62"/>
      <c r="I3" s="276"/>
      <c r="J3" s="276"/>
      <c r="K3" s="276"/>
      <c r="L3" s="276"/>
      <c r="M3" s="276"/>
      <c r="N3" s="276"/>
    </row>
    <row r="5" spans="2:14" hidden="1" x14ac:dyDescent="0.25">
      <c r="C5" s="276"/>
      <c r="D5" s="543" t="s">
        <v>166</v>
      </c>
      <c r="E5" s="544"/>
      <c r="F5" s="544"/>
      <c r="G5" s="545"/>
      <c r="H5" s="546" t="s">
        <v>167</v>
      </c>
      <c r="I5" s="547"/>
      <c r="J5" s="546" t="s">
        <v>168</v>
      </c>
      <c r="K5" s="547"/>
      <c r="L5" s="27" t="s">
        <v>169</v>
      </c>
      <c r="M5" s="276"/>
      <c r="N5" s="276"/>
    </row>
    <row r="6" spans="2:14" hidden="1" x14ac:dyDescent="0.25">
      <c r="C6" s="276"/>
      <c r="D6" s="28" t="s">
        <v>170</v>
      </c>
      <c r="E6" s="29" t="s">
        <v>171</v>
      </c>
      <c r="F6" s="29" t="s">
        <v>172</v>
      </c>
      <c r="G6" s="30" t="s">
        <v>173</v>
      </c>
      <c r="H6" s="28" t="s">
        <v>174</v>
      </c>
      <c r="I6" s="31" t="s">
        <v>175</v>
      </c>
      <c r="J6" s="28" t="s">
        <v>176</v>
      </c>
      <c r="K6" s="32" t="s">
        <v>177</v>
      </c>
      <c r="L6" s="33" t="s">
        <v>178</v>
      </c>
      <c r="M6" s="276"/>
      <c r="N6" s="276"/>
    </row>
    <row r="7" spans="2:14" ht="15.75" hidden="1" thickBot="1" x14ac:dyDescent="0.3">
      <c r="C7" s="23" t="s">
        <v>179</v>
      </c>
      <c r="D7" s="40">
        <v>0.125</v>
      </c>
      <c r="E7" s="36">
        <v>0.25</v>
      </c>
      <c r="F7" s="41">
        <v>0.125</v>
      </c>
      <c r="G7" s="37">
        <v>0.25</v>
      </c>
      <c r="H7" s="35">
        <v>0.5</v>
      </c>
      <c r="I7" s="38">
        <v>0.75</v>
      </c>
      <c r="J7" s="35">
        <v>4</v>
      </c>
      <c r="K7" s="38">
        <v>3</v>
      </c>
      <c r="L7" s="39">
        <v>2</v>
      </c>
      <c r="M7" s="276"/>
      <c r="N7" s="276"/>
    </row>
    <row r="8" spans="2:14" ht="15.75" thickBot="1" x14ac:dyDescent="0.3">
      <c r="C8" s="276"/>
      <c r="D8" s="276"/>
      <c r="E8" s="276"/>
      <c r="F8" s="276"/>
      <c r="G8" s="276"/>
      <c r="H8" s="276"/>
      <c r="I8" s="276"/>
      <c r="J8" s="276"/>
      <c r="K8" s="276"/>
      <c r="L8" s="276"/>
      <c r="M8" s="276"/>
      <c r="N8" s="276"/>
    </row>
    <row r="9" spans="2:14" ht="16.5" thickBot="1" x14ac:dyDescent="0.3">
      <c r="C9" s="276"/>
      <c r="D9" s="536" t="s">
        <v>180</v>
      </c>
      <c r="E9" s="537"/>
      <c r="F9" s="537"/>
      <c r="G9" s="538"/>
      <c r="H9" s="539" t="s">
        <v>181</v>
      </c>
      <c r="I9" s="540"/>
      <c r="J9" s="541" t="s">
        <v>182</v>
      </c>
      <c r="K9" s="542"/>
      <c r="L9" s="24" t="s">
        <v>183</v>
      </c>
      <c r="M9" s="276"/>
      <c r="N9" s="276"/>
    </row>
    <row r="10" spans="2:14" ht="15.75" customHeight="1" thickBot="1" x14ac:dyDescent="0.3">
      <c r="B10" s="515" t="s">
        <v>39</v>
      </c>
      <c r="C10" s="533" t="s">
        <v>40</v>
      </c>
      <c r="D10" s="532" t="s">
        <v>112</v>
      </c>
      <c r="E10" s="529"/>
      <c r="F10" s="528" t="s">
        <v>117</v>
      </c>
      <c r="G10" s="529"/>
      <c r="H10" s="530" t="s">
        <v>184</v>
      </c>
      <c r="I10" s="531"/>
      <c r="J10" s="526" t="s">
        <v>185</v>
      </c>
      <c r="K10" s="527"/>
      <c r="L10" s="25" t="s">
        <v>120</v>
      </c>
      <c r="M10" s="276"/>
      <c r="N10" s="276"/>
    </row>
    <row r="11" spans="2:14" ht="75.75" thickBot="1" x14ac:dyDescent="0.3">
      <c r="B11" s="548"/>
      <c r="C11" s="549"/>
      <c r="D11" s="22" t="s">
        <v>186</v>
      </c>
      <c r="E11" s="21" t="s">
        <v>127</v>
      </c>
      <c r="F11" s="22" t="s">
        <v>187</v>
      </c>
      <c r="G11" s="21" t="s">
        <v>127</v>
      </c>
      <c r="H11" s="19" t="s">
        <v>143</v>
      </c>
      <c r="I11" s="20" t="s">
        <v>188</v>
      </c>
      <c r="J11" s="42" t="s">
        <v>189</v>
      </c>
      <c r="K11" s="43" t="s">
        <v>147</v>
      </c>
      <c r="L11" s="26" t="s">
        <v>197</v>
      </c>
      <c r="M11" s="18" t="s">
        <v>198</v>
      </c>
      <c r="N11" s="18" t="s">
        <v>199</v>
      </c>
    </row>
    <row r="12" spans="2:14" ht="15.75" x14ac:dyDescent="0.25">
      <c r="B12" s="56">
        <v>1</v>
      </c>
      <c r="C12" s="52" t="s">
        <v>49</v>
      </c>
      <c r="D12" s="94">
        <f>$G$3*'2+2 Weighted Points'!E12</f>
        <v>19916.210499024812</v>
      </c>
      <c r="E12" s="95">
        <f>$G$3*'2+2 Weighted Points'!F12</f>
        <v>14279.176560937909</v>
      </c>
      <c r="F12" s="94">
        <f>$G$3*'2+2 Weighted Points'!G12</f>
        <v>19110.919936440969</v>
      </c>
      <c r="G12" s="95">
        <f>$G$3*'2+2 Weighted Points'!H12</f>
        <v>9899.18154981115</v>
      </c>
      <c r="H12" s="96">
        <f>$G$3*'2+2 Weighted Points'!I12</f>
        <v>46628.287696927917</v>
      </c>
      <c r="I12" s="97">
        <f>$G$3*'2+2 Weighted Points'!J12</f>
        <v>53208.100830234929</v>
      </c>
      <c r="J12" s="98">
        <f>$G$3*'2+2 Weighted Points'!K12</f>
        <v>262721.1357346705</v>
      </c>
      <c r="K12" s="99">
        <f>$G$3*'2+2 Weighted Points'!L12</f>
        <v>32290.18743628875</v>
      </c>
      <c r="L12" s="100">
        <f>$G$3*'2+2 Weighted Points'!M12</f>
        <v>210239.76053408443</v>
      </c>
      <c r="M12" s="100">
        <f>ROUND(SUM(D12:L12),0)</f>
        <v>668293</v>
      </c>
      <c r="N12" s="48">
        <f>M12/$M$40</f>
        <v>3.3414653341465331E-2</v>
      </c>
    </row>
    <row r="13" spans="2:14" ht="15.75" x14ac:dyDescent="0.25">
      <c r="B13" s="56">
        <v>2</v>
      </c>
      <c r="C13" s="52" t="s">
        <v>50</v>
      </c>
      <c r="D13" s="94">
        <f>$G$3*'2+2 Weighted Points'!E13</f>
        <v>40127.03949655591</v>
      </c>
      <c r="E13" s="95">
        <f>$G$3*'2+2 Weighted Points'!F13</f>
        <v>67801.53712291288</v>
      </c>
      <c r="F13" s="94">
        <f>$G$3*'2+2 Weighted Points'!G13</f>
        <v>41168.02485794478</v>
      </c>
      <c r="G13" s="95">
        <f>$G$3*'2+2 Weighted Points'!H13</f>
        <v>21998.181221802555</v>
      </c>
      <c r="H13" s="96">
        <f>$G$3*'2+2 Weighted Points'!I13</f>
        <v>162236.58651079383</v>
      </c>
      <c r="I13" s="97">
        <f>$G$3*'2+2 Weighted Points'!J13</f>
        <v>156619.19380594068</v>
      </c>
      <c r="J13" s="98">
        <f>$G$3*'2+2 Weighted Points'!K13</f>
        <v>502501.31105231837</v>
      </c>
      <c r="K13" s="99">
        <f>$G$3*'2+2 Weighted Points'!L13</f>
        <v>147073.55445433708</v>
      </c>
      <c r="L13" s="100">
        <f>$G$3*'2+2 Weighted Points'!M13</f>
        <v>508629.37582124909</v>
      </c>
      <c r="M13" s="100">
        <f t="shared" ref="M13:M39" si="0">ROUND(SUM(D13:L13),0)</f>
        <v>1648155</v>
      </c>
      <c r="N13" s="48">
        <f t="shared" ref="N13:N39" si="1">M13/$M$40</f>
        <v>8.2407758240775827E-2</v>
      </c>
    </row>
    <row r="14" spans="2:14" ht="15.75" x14ac:dyDescent="0.25">
      <c r="B14" s="56">
        <v>3</v>
      </c>
      <c r="C14" s="52" t="s">
        <v>51</v>
      </c>
      <c r="D14" s="94">
        <f>$G$3*'2+2 Weighted Points'!E14</f>
        <v>10802.678278563755</v>
      </c>
      <c r="E14" s="95">
        <f>$G$3*'2+2 Weighted Points'!F14</f>
        <v>10095.593882148672</v>
      </c>
      <c r="F14" s="94">
        <f>$G$3*'2+2 Weighted Points'!G14</f>
        <v>10193.800048317435</v>
      </c>
      <c r="G14" s="95">
        <f>$G$3*'2+2 Weighted Points'!H14</f>
        <v>6678.0192994757754</v>
      </c>
      <c r="H14" s="96">
        <f>$G$3*'2+2 Weighted Points'!I14</f>
        <v>27301.314194915671</v>
      </c>
      <c r="I14" s="97">
        <f>$G$3*'2+2 Weighted Points'!J14</f>
        <v>30345.705346147275</v>
      </c>
      <c r="J14" s="98">
        <f>$G$3*'2+2 Weighted Points'!K14</f>
        <v>129789.26920863507</v>
      </c>
      <c r="K14" s="99">
        <f>$G$3*'2+2 Weighted Points'!L14</f>
        <v>16498.635916351916</v>
      </c>
      <c r="L14" s="100">
        <f>$G$3*'2+2 Weighted Points'!M14</f>
        <v>83907.348374589739</v>
      </c>
      <c r="M14" s="100">
        <f t="shared" si="0"/>
        <v>325612</v>
      </c>
      <c r="N14" s="48">
        <f t="shared" si="1"/>
        <v>1.6280601628060162E-2</v>
      </c>
    </row>
    <row r="15" spans="2:14" ht="15.75" x14ac:dyDescent="0.25">
      <c r="B15" s="56">
        <v>4</v>
      </c>
      <c r="C15" s="52" t="s">
        <v>52</v>
      </c>
      <c r="D15" s="94">
        <f>$G$3*'2+2 Weighted Points'!E15</f>
        <v>5990.5761362944459</v>
      </c>
      <c r="E15" s="95">
        <f>$G$3*'2+2 Weighted Points'!F15</f>
        <v>3260.4447168028787</v>
      </c>
      <c r="F15" s="94">
        <f>$G$3*'2+2 Weighted Points'!G15</f>
        <v>1649.8635916351916</v>
      </c>
      <c r="G15" s="95">
        <f>$G$3*'2+2 Weighted Points'!H15</f>
        <v>2023.0470230764849</v>
      </c>
      <c r="H15" s="96">
        <f>$G$3*'2+2 Weighted Points'!I15</f>
        <v>10174.158815083681</v>
      </c>
      <c r="I15" s="97">
        <f>$G$3*'2+2 Weighted Points'!J15</f>
        <v>13022.137633977762</v>
      </c>
      <c r="J15" s="98">
        <f>$G$3*'2+2 Weighted Points'!K15</f>
        <v>55623.972517986462</v>
      </c>
      <c r="K15" s="99">
        <f>$G$3*'2+2 Weighted Points'!L15</f>
        <v>2592.642786855301</v>
      </c>
      <c r="L15" s="100">
        <f>$G$3*'2+2 Weighted Points'!M15</f>
        <v>21683.921490062519</v>
      </c>
      <c r="M15" s="100">
        <f t="shared" si="0"/>
        <v>116021</v>
      </c>
      <c r="N15" s="48">
        <f t="shared" si="1"/>
        <v>5.801050580105058E-3</v>
      </c>
    </row>
    <row r="16" spans="2:14" ht="15.75" x14ac:dyDescent="0.25">
      <c r="B16" s="56">
        <v>5</v>
      </c>
      <c r="C16" s="52" t="s">
        <v>53</v>
      </c>
      <c r="D16" s="94">
        <f>$G$3*'2+2 Weighted Points'!E16</f>
        <v>20721.501061608658</v>
      </c>
      <c r="E16" s="95">
        <f>$G$3*'2+2 Weighted Points'!F16</f>
        <v>18659.171572064668</v>
      </c>
      <c r="F16" s="94">
        <f>$G$3*'2+2 Weighted Points'!G16</f>
        <v>15732.627820235577</v>
      </c>
      <c r="G16" s="95">
        <f>$G$3*'2+2 Weighted Points'!H16</f>
        <v>14455.947660041678</v>
      </c>
      <c r="H16" s="96">
        <f>$G$3*'2+2 Weighted Points'!I16</f>
        <v>45449.813702902778</v>
      </c>
      <c r="I16" s="97">
        <f>$G$3*'2+2 Weighted Points'!J16</f>
        <v>49849.449947263289</v>
      </c>
      <c r="J16" s="98">
        <f>$G$3*'2+2 Weighted Points'!K16</f>
        <v>220296.07194976558</v>
      </c>
      <c r="K16" s="99">
        <f>$G$3*'2+2 Weighted Points'!L16</f>
        <v>27576.291460188204</v>
      </c>
      <c r="L16" s="100">
        <f>$G$3*'2+2 Weighted Points'!M16</f>
        <v>167657.56688330948</v>
      </c>
      <c r="M16" s="100">
        <f t="shared" si="0"/>
        <v>580398</v>
      </c>
      <c r="N16" s="48">
        <f t="shared" si="1"/>
        <v>2.9019902901990292E-2</v>
      </c>
    </row>
    <row r="17" spans="2:14" ht="15.75" x14ac:dyDescent="0.25">
      <c r="B17" s="56">
        <v>6</v>
      </c>
      <c r="C17" s="52" t="s">
        <v>54</v>
      </c>
      <c r="D17" s="94">
        <f>$G$3*'2+2 Weighted Points'!E17</f>
        <v>35138.166255182834</v>
      </c>
      <c r="E17" s="95">
        <f>$G$3*'2+2 Weighted Points'!F17</f>
        <v>28361.940789538294</v>
      </c>
      <c r="F17" s="94">
        <f>$G$3*'2+2 Weighted Points'!G17</f>
        <v>22469.570819412609</v>
      </c>
      <c r="G17" s="95">
        <f>$G$3*'2+2 Weighted Points'!H17</f>
        <v>12472.183103432699</v>
      </c>
      <c r="H17" s="96">
        <f>$G$3*'2+2 Weighted Points'!I17</f>
        <v>73968.884358311087</v>
      </c>
      <c r="I17" s="97">
        <f>$G$3*'2+2 Weighted Points'!J17</f>
        <v>64757.145971681268</v>
      </c>
      <c r="J17" s="98">
        <f>$G$3*'2+2 Weighted Points'!K17</f>
        <v>257064.46056334986</v>
      </c>
      <c r="K17" s="99">
        <f>$G$3*'2+2 Weighted Points'!L17</f>
        <v>52559.940133521108</v>
      </c>
      <c r="L17" s="100">
        <f>$G$3*'2+2 Weighted Points'!M17</f>
        <v>136388.72357517583</v>
      </c>
      <c r="M17" s="100">
        <f t="shared" si="0"/>
        <v>683181</v>
      </c>
      <c r="N17" s="48">
        <f t="shared" si="1"/>
        <v>3.415905341590534E-2</v>
      </c>
    </row>
    <row r="18" spans="2:14" ht="15.75" x14ac:dyDescent="0.25">
      <c r="B18" s="56">
        <v>7</v>
      </c>
      <c r="C18" s="52" t="s">
        <v>55</v>
      </c>
      <c r="D18" s="94">
        <f>$G$3*'2+2 Weighted Points'!E18</f>
        <v>20898.272160712426</v>
      </c>
      <c r="E18" s="95">
        <f>$G$3*'2+2 Weighted Points'!F18</f>
        <v>18541.324172662153</v>
      </c>
      <c r="F18" s="94">
        <f>$G$3*'2+2 Weighted Points'!G18</f>
        <v>15929.040152573099</v>
      </c>
      <c r="G18" s="95">
        <f>$G$3*'2+2 Weighted Points'!H18</f>
        <v>9133.1734536948115</v>
      </c>
      <c r="H18" s="96">
        <f>$G$3*'2+2 Weighted Points'!I18</f>
        <v>47413.937026278007</v>
      </c>
      <c r="I18" s="97">
        <f>$G$3*'2+2 Weighted Points'!J18</f>
        <v>46137.256866084106</v>
      </c>
      <c r="J18" s="98">
        <f>$G$3*'2+2 Weighted Points'!K18</f>
        <v>240408.69478112791</v>
      </c>
      <c r="K18" s="99">
        <f>$G$3*'2+2 Weighted Points'!L18</f>
        <v>56095.362115596516</v>
      </c>
      <c r="L18" s="100">
        <f>$G$3*'2+2 Weighted Points'!M18</f>
        <v>232395.071621757</v>
      </c>
      <c r="M18" s="100">
        <f t="shared" si="0"/>
        <v>686952</v>
      </c>
      <c r="N18" s="48">
        <f t="shared" si="1"/>
        <v>3.4347603434760343E-2</v>
      </c>
    </row>
    <row r="19" spans="2:14" ht="15.75" x14ac:dyDescent="0.25">
      <c r="B19" s="56">
        <v>8</v>
      </c>
      <c r="C19" s="52" t="s">
        <v>56</v>
      </c>
      <c r="D19" s="94">
        <f>$G$3*'2+2 Weighted Points'!E19</f>
        <v>1080.2678278563756</v>
      </c>
      <c r="E19" s="95">
        <f>$G$3*'2+2 Weighted Points'!F19</f>
        <v>1217.7564604926415</v>
      </c>
      <c r="F19" s="94">
        <f>$G$3*'2+2 Weighted Points'!G19</f>
        <v>1905.1996236739712</v>
      </c>
      <c r="G19" s="95">
        <f>$G$3*'2+2 Weighted Points'!H19</f>
        <v>667.80192994757761</v>
      </c>
      <c r="H19" s="96">
        <f>$G$3*'2+2 Weighted Points'!I19</f>
        <v>2749.7726527253194</v>
      </c>
      <c r="I19" s="97">
        <f>$G$3*'2+2 Weighted Points'!J19</f>
        <v>3417.5745826728971</v>
      </c>
      <c r="J19" s="98">
        <f>$G$3*'2+2 Weighted Points'!K19</f>
        <v>14141.687928301642</v>
      </c>
      <c r="K19" s="99">
        <f>$G$3*'2+2 Weighted Points'!L19</f>
        <v>1885.558390440219</v>
      </c>
      <c r="L19" s="100">
        <f>$G$3*'2+2 Weighted Points'!M19</f>
        <v>6913.7140982808032</v>
      </c>
      <c r="M19" s="100">
        <f>ROUND(SUM(D19:L19),0)</f>
        <v>33979</v>
      </c>
      <c r="N19" s="48">
        <f t="shared" si="1"/>
        <v>1.698950169895017E-3</v>
      </c>
    </row>
    <row r="20" spans="2:14" ht="15.75" x14ac:dyDescent="0.25">
      <c r="B20" s="56">
        <v>9</v>
      </c>
      <c r="C20" s="52" t="s">
        <v>57</v>
      </c>
      <c r="D20" s="94">
        <f>$G$3*'2+2 Weighted Points'!E20</f>
        <v>6088.7823024632071</v>
      </c>
      <c r="E20" s="95">
        <f>$G$3*'2+2 Weighted Points'!F20</f>
        <v>6540.5306668395096</v>
      </c>
      <c r="F20" s="94">
        <f>$G$3*'2+2 Weighted Points'!G20</f>
        <v>8347.5241243447199</v>
      </c>
      <c r="G20" s="95">
        <f>$G$3*'2+2 Weighted Points'!H20</f>
        <v>4792.4609090355571</v>
      </c>
      <c r="H20" s="96">
        <f>$G$3*'2+2 Weighted Points'!I20</f>
        <v>20151.905297829842</v>
      </c>
      <c r="I20" s="97">
        <f>$G$3*'2+2 Weighted Points'!J20</f>
        <v>21507.150390958748</v>
      </c>
      <c r="J20" s="98">
        <f>$G$3*'2+2 Weighted Points'!K20</f>
        <v>81079.010788929416</v>
      </c>
      <c r="K20" s="99">
        <f>$G$3*'2+2 Weighted Points'!L20</f>
        <v>10134.876348616177</v>
      </c>
      <c r="L20" s="100">
        <f>$G$3*'2+2 Weighted Points'!M20</f>
        <v>43682.102711865075</v>
      </c>
      <c r="M20" s="100">
        <f t="shared" si="0"/>
        <v>202324</v>
      </c>
      <c r="N20" s="48">
        <f t="shared" si="1"/>
        <v>1.0116201011620101E-2</v>
      </c>
    </row>
    <row r="21" spans="2:14" ht="15.75" x14ac:dyDescent="0.25">
      <c r="B21" s="56">
        <v>10</v>
      </c>
      <c r="C21" s="52" t="s">
        <v>58</v>
      </c>
      <c r="D21" s="94">
        <f>$G$3*'2+2 Weighted Points'!E21</f>
        <v>40068.115796854654</v>
      </c>
      <c r="E21" s="95">
        <f>$G$3*'2+2 Weighted Points'!F21</f>
        <v>50104.785979302069</v>
      </c>
      <c r="F21" s="94">
        <f>$G$3*'2+2 Weighted Points'!G21</f>
        <v>27595.932693421953</v>
      </c>
      <c r="G21" s="95">
        <f>$G$3*'2+2 Weighted Points'!H21</f>
        <v>25062.213606267909</v>
      </c>
      <c r="H21" s="96">
        <f>$G$3*'2+2 Weighted Points'!I21</f>
        <v>116590.36047555353</v>
      </c>
      <c r="I21" s="97">
        <f>$G$3*'2+2 Weighted Points'!J21</f>
        <v>120204.34739056395</v>
      </c>
      <c r="J21" s="98">
        <f>$G$3*'2+2 Weighted Points'!K21</f>
        <v>345685.70491404017</v>
      </c>
      <c r="K21" s="99">
        <f>$G$3*'2+2 Weighted Points'!L21</f>
        <v>81550.400386539477</v>
      </c>
      <c r="L21" s="100">
        <f>$G$3*'2+2 Weighted Points'!M21</f>
        <v>297132.57636020449</v>
      </c>
      <c r="M21" s="100">
        <f t="shared" si="0"/>
        <v>1103994</v>
      </c>
      <c r="N21" s="48">
        <f t="shared" si="1"/>
        <v>5.5199705519970554E-2</v>
      </c>
    </row>
    <row r="22" spans="2:14" ht="15.75" x14ac:dyDescent="0.25">
      <c r="B22" s="56">
        <v>11</v>
      </c>
      <c r="C22" s="52" t="s">
        <v>59</v>
      </c>
      <c r="D22" s="94">
        <f>$G$3*'2+2 Weighted Points'!E22</f>
        <v>30384.987812614778</v>
      </c>
      <c r="E22" s="95">
        <f>$G$3*'2+2 Weighted Points'!F22</f>
        <v>16616.483315754431</v>
      </c>
      <c r="F22" s="94">
        <f>$G$3*'2+2 Weighted Points'!G22</f>
        <v>25435.397037709205</v>
      </c>
      <c r="G22" s="95">
        <f>$G$3*'2+2 Weighted Points'!H22</f>
        <v>8092.1880923059398</v>
      </c>
      <c r="H22" s="96">
        <f>$G$3*'2+2 Weighted Points'!I22</f>
        <v>48238.868822095603</v>
      </c>
      <c r="I22" s="97">
        <f>$G$3*'2+2 Weighted Points'!J22</f>
        <v>50026.221046367064</v>
      </c>
      <c r="J22" s="98">
        <f>$G$3*'2+2 Weighted Points'!K22</f>
        <v>233180.72095110707</v>
      </c>
      <c r="K22" s="99">
        <f>$G$3*'2+2 Weighted Points'!L22</f>
        <v>32997.271832703831</v>
      </c>
      <c r="L22" s="100">
        <f>$G$3*'2+2 Weighted Points'!M22</f>
        <v>222338.76020607582</v>
      </c>
      <c r="M22" s="100">
        <f t="shared" si="0"/>
        <v>667311</v>
      </c>
      <c r="N22" s="48">
        <f t="shared" si="1"/>
        <v>3.3365553336555331E-2</v>
      </c>
    </row>
    <row r="23" spans="2:14" ht="15.75" x14ac:dyDescent="0.25">
      <c r="B23" s="56">
        <v>12</v>
      </c>
      <c r="C23" s="52" t="s">
        <v>60</v>
      </c>
      <c r="D23" s="94">
        <f>$G$3*'2+2 Weighted Points'!E23</f>
        <v>6442.3245006707484</v>
      </c>
      <c r="E23" s="95">
        <f>$G$3*'2+2 Weighted Points'!F23</f>
        <v>2926.5437518290901</v>
      </c>
      <c r="F23" s="94">
        <f>$G$3*'2+2 Weighted Points'!G23</f>
        <v>4419.2774775942635</v>
      </c>
      <c r="G23" s="95">
        <f>$G$3*'2+2 Weighted Points'!H23</f>
        <v>1728.4285245702008</v>
      </c>
      <c r="H23" s="96">
        <f>$G$3*'2+2 Weighted Points'!I23</f>
        <v>10056.311415681168</v>
      </c>
      <c r="I23" s="97">
        <f>$G$3*'2+2 Weighted Points'!J23</f>
        <v>11607.968841147598</v>
      </c>
      <c r="J23" s="98">
        <f>$G$3*'2+2 Weighted Points'!K23</f>
        <v>62223.426884527224</v>
      </c>
      <c r="K23" s="99">
        <f>$G$3*'2+2 Weighted Points'!L23</f>
        <v>4478.2011772955202</v>
      </c>
      <c r="L23" s="100">
        <f>$G$3*'2+2 Weighted Points'!M23</f>
        <v>27811.986258993231</v>
      </c>
      <c r="M23" s="100">
        <f t="shared" si="0"/>
        <v>131694</v>
      </c>
      <c r="N23" s="48">
        <f t="shared" si="1"/>
        <v>6.5847006584700656E-3</v>
      </c>
    </row>
    <row r="24" spans="2:14" ht="15.75" x14ac:dyDescent="0.25">
      <c r="B24" s="56">
        <v>13</v>
      </c>
      <c r="C24" s="52" t="s">
        <v>61</v>
      </c>
      <c r="D24" s="94">
        <f>$G$3*'2+2 Weighted Points'!E24</f>
        <v>11961.511039355139</v>
      </c>
      <c r="E24" s="95">
        <f>$G$3*'2+2 Weighted Points'!F24</f>
        <v>7561.8747949946282</v>
      </c>
      <c r="F24" s="94">
        <f>$G$3*'2+2 Weighted Points'!G24</f>
        <v>8033.2643926046831</v>
      </c>
      <c r="G24" s="95">
        <f>$G$3*'2+2 Weighted Points'!H24</f>
        <v>4517.4836437630247</v>
      </c>
      <c r="H24" s="96">
        <f>$G$3*'2+2 Weighted Points'!I24</f>
        <v>22194.59355414008</v>
      </c>
      <c r="I24" s="97">
        <f>$G$3*'2+2 Weighted Points'!J24</f>
        <v>24630.106475125362</v>
      </c>
      <c r="J24" s="98">
        <f>$G$3*'2+2 Weighted Points'!K24</f>
        <v>106219.78932813233</v>
      </c>
      <c r="K24" s="99">
        <f>$G$3*'2+2 Weighted Points'!L24</f>
        <v>14377.382727106669</v>
      </c>
      <c r="L24" s="100">
        <f>$G$3*'2+2 Weighted Points'!M24</f>
        <v>60652.128225827044</v>
      </c>
      <c r="M24" s="100">
        <f t="shared" si="0"/>
        <v>260148</v>
      </c>
      <c r="N24" s="48">
        <f t="shared" si="1"/>
        <v>1.3007401300740131E-2</v>
      </c>
    </row>
    <row r="25" spans="2:14" ht="15.75" x14ac:dyDescent="0.25">
      <c r="B25" s="56">
        <v>14</v>
      </c>
      <c r="C25" s="52" t="s">
        <v>62</v>
      </c>
      <c r="D25" s="94">
        <f>$G$3*'2+2 Weighted Points'!E25</f>
        <v>16714.689481923193</v>
      </c>
      <c r="E25" s="95">
        <f>$G$3*'2+2 Weighted Points'!F25</f>
        <v>18973.431303804704</v>
      </c>
      <c r="F25" s="94">
        <f>$G$3*'2+2 Weighted Points'!G25</f>
        <v>14279.176560937909</v>
      </c>
      <c r="G25" s="95">
        <f>$G$3*'2+2 Weighted Points'!H25</f>
        <v>8701.0663225522603</v>
      </c>
      <c r="H25" s="96">
        <f>$G$3*'2+2 Weighted Points'!I25</f>
        <v>44428.469574747658</v>
      </c>
      <c r="I25" s="97">
        <f>$G$3*'2+2 Weighted Points'!J25</f>
        <v>45606.943568772796</v>
      </c>
      <c r="J25" s="98">
        <f>$G$3*'2+2 Weighted Points'!K25</f>
        <v>142988.1779417166</v>
      </c>
      <c r="K25" s="99">
        <f>$G$3*'2+2 Weighted Points'!L25</f>
        <v>28754.765454213339</v>
      </c>
      <c r="L25" s="100">
        <f>$G$3*'2+2 Weighted Points'!M25</f>
        <v>110462.29570662283</v>
      </c>
      <c r="M25" s="100">
        <f t="shared" si="0"/>
        <v>430909</v>
      </c>
      <c r="N25" s="48">
        <f t="shared" si="1"/>
        <v>2.1545452154545217E-2</v>
      </c>
    </row>
    <row r="26" spans="2:14" ht="15.75" x14ac:dyDescent="0.25">
      <c r="B26" s="56">
        <v>15</v>
      </c>
      <c r="C26" s="52" t="s">
        <v>63</v>
      </c>
      <c r="D26" s="94">
        <f>$G$3*'2+2 Weighted Points'!E26</f>
        <v>15104.108356755505</v>
      </c>
      <c r="E26" s="95">
        <f>$G$3*'2+2 Weighted Points'!F26</f>
        <v>122070.26454777042</v>
      </c>
      <c r="F26" s="94">
        <f>$G$3*'2+2 Weighted Points'!G26</f>
        <v>27183.466795513159</v>
      </c>
      <c r="G26" s="95">
        <f>$G$3*'2+2 Weighted Points'!H26</f>
        <v>72770.769131052206</v>
      </c>
      <c r="H26" s="96">
        <f>$G$3*'2+2 Weighted Points'!I26</f>
        <v>294304.23877454421</v>
      </c>
      <c r="I26" s="97">
        <f>$G$3*'2+2 Weighted Points'!J26</f>
        <v>333802.75880762003</v>
      </c>
      <c r="J26" s="98">
        <f>$G$3*'2+2 Weighted Points'!K26</f>
        <v>1207700.1490769603</v>
      </c>
      <c r="K26" s="99">
        <f>$G$3*'2+2 Weighted Points'!L26</f>
        <v>261621.22667358039</v>
      </c>
      <c r="L26" s="100">
        <f>$G$3*'2+2 Weighted Points'!M26</f>
        <v>845358.6783806982</v>
      </c>
      <c r="M26" s="100">
        <f t="shared" si="0"/>
        <v>3179916</v>
      </c>
      <c r="N26" s="48">
        <f t="shared" si="1"/>
        <v>0.15899581589958159</v>
      </c>
    </row>
    <row r="27" spans="2:14" ht="15.75" x14ac:dyDescent="0.25">
      <c r="B27" s="56">
        <v>16</v>
      </c>
      <c r="C27" s="52" t="s">
        <v>64</v>
      </c>
      <c r="D27" s="94">
        <f>$G$3*'2+2 Weighted Points'!E27</f>
        <v>3397.9333494391449</v>
      </c>
      <c r="E27" s="95">
        <f>$G$3*'2+2 Weighted Points'!F27</f>
        <v>1080.2678278563756</v>
      </c>
      <c r="F27" s="94">
        <f>$G$3*'2+2 Weighted Points'!G27</f>
        <v>3476.4982823741539</v>
      </c>
      <c r="G27" s="95">
        <f>$G$3*'2+2 Weighted Points'!H27</f>
        <v>1021.3441281551186</v>
      </c>
      <c r="H27" s="96">
        <f>$G$3*'2+2 Weighted Points'!I27</f>
        <v>3888.9641802829515</v>
      </c>
      <c r="I27" s="97">
        <f>$G$3*'2+2 Weighted Points'!J27</f>
        <v>3712.1930811791813</v>
      </c>
      <c r="J27" s="98">
        <f>$G$3*'2+2 Weighted Points'!K27</f>
        <v>33311.531564443867</v>
      </c>
      <c r="K27" s="99">
        <f>$G$3*'2+2 Weighted Points'!L27</f>
        <v>1178.4739940251368</v>
      </c>
      <c r="L27" s="100">
        <f>$G$3*'2+2 Weighted Points'!M27</f>
        <v>11156.220476771296</v>
      </c>
      <c r="M27" s="100">
        <f>ROUND(SUM(D27:L27),0)</f>
        <v>62223</v>
      </c>
      <c r="N27" s="48">
        <f t="shared" si="1"/>
        <v>3.1111503111150309E-3</v>
      </c>
    </row>
    <row r="28" spans="2:14" ht="15.75" x14ac:dyDescent="0.25">
      <c r="B28" s="56">
        <v>17</v>
      </c>
      <c r="C28" s="52" t="s">
        <v>65</v>
      </c>
      <c r="D28" s="94">
        <f>$G$3*'2+2 Weighted Points'!E28</f>
        <v>10625.907179459984</v>
      </c>
      <c r="E28" s="95">
        <f>$G$3*'2+2 Weighted Points'!F28</f>
        <v>6442.3245006707484</v>
      </c>
      <c r="F28" s="94">
        <f>$G$3*'2+2 Weighted Points'!G28</f>
        <v>12334.694470796432</v>
      </c>
      <c r="G28" s="95">
        <f>$G$3*'2+2 Weighted Points'!H28</f>
        <v>3613.9869150104196</v>
      </c>
      <c r="H28" s="96">
        <f>$G$3*'2+2 Weighted Points'!I28</f>
        <v>13827.428196561606</v>
      </c>
      <c r="I28" s="97">
        <f>$G$3*'2+2 Weighted Points'!J28</f>
        <v>15438.009321729292</v>
      </c>
      <c r="J28" s="98">
        <f>$G$3*'2+2 Weighted Points'!K28</f>
        <v>76993.634276308949</v>
      </c>
      <c r="K28" s="99">
        <f>$G$3*'2+2 Weighted Points'!L28</f>
        <v>10134.876348616177</v>
      </c>
      <c r="L28" s="100">
        <f>$G$3*'2+2 Weighted Points'!M28</f>
        <v>84378.7379721998</v>
      </c>
      <c r="M28" s="100">
        <f t="shared" si="0"/>
        <v>233790</v>
      </c>
      <c r="N28" s="48">
        <f t="shared" si="1"/>
        <v>1.1689501168950117E-2</v>
      </c>
    </row>
    <row r="29" spans="2:14" ht="15.75" x14ac:dyDescent="0.25">
      <c r="B29" s="56">
        <v>18</v>
      </c>
      <c r="C29" s="52" t="s">
        <v>66</v>
      </c>
      <c r="D29" s="94">
        <f>$G$3*'2+2 Weighted Points'!E29</f>
        <v>15948.681385806853</v>
      </c>
      <c r="E29" s="95">
        <f>$G$3*'2+2 Weighted Points'!F29</f>
        <v>55427.560185648937</v>
      </c>
      <c r="F29" s="94">
        <f>$G$3*'2+2 Weighted Points'!G29</f>
        <v>25494.32073741046</v>
      </c>
      <c r="G29" s="95">
        <f>$G$3*'2+2 Weighted Points'!H29</f>
        <v>18835.942671168439</v>
      </c>
      <c r="H29" s="96">
        <f>$G$3*'2+2 Weighted Points'!I29</f>
        <v>142988.1779417166</v>
      </c>
      <c r="I29" s="97">
        <f>$G$3*'2+2 Weighted Points'!J29</f>
        <v>139884.86309078374</v>
      </c>
      <c r="J29" s="98">
        <f>$G$3*'2+2 Weighted Points'!K29</f>
        <v>427393.23516644962</v>
      </c>
      <c r="K29" s="99">
        <f>$G$3*'2+2 Weighted Points'!L29</f>
        <v>126568.1069582997</v>
      </c>
      <c r="L29" s="100">
        <f>$G$3*'2+2 Weighted Points'!M29</f>
        <v>364384.15895257232</v>
      </c>
      <c r="M29" s="100">
        <f t="shared" si="0"/>
        <v>1316925</v>
      </c>
      <c r="N29" s="48">
        <f t="shared" si="1"/>
        <v>6.5846256584625659E-2</v>
      </c>
    </row>
    <row r="30" spans="2:14" ht="15.75" x14ac:dyDescent="0.25">
      <c r="B30" s="56">
        <v>19</v>
      </c>
      <c r="C30" s="52" t="s">
        <v>67</v>
      </c>
      <c r="D30" s="94">
        <f>$G$3*'2+2 Weighted Points'!E30</f>
        <v>20976.837093647435</v>
      </c>
      <c r="E30" s="95">
        <f>$G$3*'2+2 Weighted Points'!F30</f>
        <v>18541.324172662153</v>
      </c>
      <c r="F30" s="94">
        <f>$G$3*'2+2 Weighted Points'!G30</f>
        <v>13572.092164522826</v>
      </c>
      <c r="G30" s="95">
        <f>$G$3*'2+2 Weighted Points'!H30</f>
        <v>8092.1880923059398</v>
      </c>
      <c r="H30" s="96">
        <f>$G$3*'2+2 Weighted Points'!I30</f>
        <v>54209.803725156293</v>
      </c>
      <c r="I30" s="97">
        <f>$G$3*'2+2 Weighted Points'!J30</f>
        <v>61634.189887514658</v>
      </c>
      <c r="J30" s="98">
        <f>$G$3*'2+2 Weighted Points'!K30</f>
        <v>199554.92965492318</v>
      </c>
      <c r="K30" s="99">
        <f>$G$3*'2+2 Weighted Points'!L30</f>
        <v>34175.745826728969</v>
      </c>
      <c r="L30" s="100">
        <f>$G$3*'2+2 Weighted Points'!M30</f>
        <v>119104.43832947384</v>
      </c>
      <c r="M30" s="100">
        <f t="shared" si="0"/>
        <v>529862</v>
      </c>
      <c r="N30" s="48">
        <f t="shared" si="1"/>
        <v>2.6493102649310266E-2</v>
      </c>
    </row>
    <row r="31" spans="2:14" ht="15.75" x14ac:dyDescent="0.25">
      <c r="B31" s="56">
        <v>20</v>
      </c>
      <c r="C31" s="52" t="s">
        <v>68</v>
      </c>
      <c r="D31" s="94">
        <f>$G$3*'2+2 Weighted Points'!E31</f>
        <v>17028.949213663229</v>
      </c>
      <c r="E31" s="95">
        <f>$G$3*'2+2 Weighted Points'!F31</f>
        <v>12079.358438757654</v>
      </c>
      <c r="F31" s="94">
        <f>$G$3*'2+2 Weighted Points'!G31</f>
        <v>14750.566158547963</v>
      </c>
      <c r="G31" s="95">
        <f>$G$3*'2+2 Weighted Points'!H31</f>
        <v>5637.0339380869045</v>
      </c>
      <c r="H31" s="96">
        <f>$G$3*'2+2 Weighted Points'!I31</f>
        <v>32997.271832703831</v>
      </c>
      <c r="I31" s="97">
        <f>$G$3*'2+2 Weighted Points'!J31</f>
        <v>34234.669526430225</v>
      </c>
      <c r="J31" s="98">
        <f>$G$3*'2+2 Weighted Points'!K31</f>
        <v>127903.71081819486</v>
      </c>
      <c r="K31" s="99">
        <f>$G$3*'2+2 Weighted Points'!L31</f>
        <v>24983.6486733329</v>
      </c>
      <c r="L31" s="100">
        <f>$G$3*'2+2 Weighted Points'!M31</f>
        <v>106219.78932813233</v>
      </c>
      <c r="M31" s="100">
        <f t="shared" si="0"/>
        <v>375835</v>
      </c>
      <c r="N31" s="48">
        <f t="shared" si="1"/>
        <v>1.8791751879175186E-2</v>
      </c>
    </row>
    <row r="32" spans="2:14" ht="15.75" x14ac:dyDescent="0.25">
      <c r="B32" s="56">
        <v>21</v>
      </c>
      <c r="C32" s="52" t="s">
        <v>69</v>
      </c>
      <c r="D32" s="94">
        <f>$G$3*'2+2 Weighted Points'!E32</f>
        <v>18580.606639129659</v>
      </c>
      <c r="E32" s="95">
        <f>$G$3*'2+2 Weighted Points'!F32</f>
        <v>10233.082514784939</v>
      </c>
      <c r="F32" s="94">
        <f>$G$3*'2+2 Weighted Points'!G32</f>
        <v>14691.642458846707</v>
      </c>
      <c r="G32" s="95">
        <f>$G$3*'2+2 Weighted Points'!H32</f>
        <v>3653.2693814779245</v>
      </c>
      <c r="H32" s="96">
        <f>$G$3*'2+2 Weighted Points'!I32</f>
        <v>30326.064112913522</v>
      </c>
      <c r="I32" s="97">
        <f>$G$3*'2+2 Weighted Points'!J32</f>
        <v>29049.383952719625</v>
      </c>
      <c r="J32" s="98">
        <f>$G$3*'2+2 Weighted Points'!K32</f>
        <v>101191.63362029176</v>
      </c>
      <c r="K32" s="99">
        <f>$G$3*'2+2 Weighted Points'!L32</f>
        <v>20269.752697232354</v>
      </c>
      <c r="L32" s="100">
        <f>$G$3*'2+2 Weighted Points'!M32</f>
        <v>125546.76283014458</v>
      </c>
      <c r="M32" s="100">
        <f t="shared" si="0"/>
        <v>353542</v>
      </c>
      <c r="N32" s="48">
        <f t="shared" si="1"/>
        <v>1.7677101767710177E-2</v>
      </c>
    </row>
    <row r="33" spans="2:14" ht="15.75" x14ac:dyDescent="0.25">
      <c r="B33" s="56">
        <v>22</v>
      </c>
      <c r="C33" s="52" t="s">
        <v>70</v>
      </c>
      <c r="D33" s="94">
        <f>$G$3*'2+2 Weighted Points'!E33</f>
        <v>18796.660204700933</v>
      </c>
      <c r="E33" s="95">
        <f>$G$3*'2+2 Weighted Points'!F33</f>
        <v>10822.319511797506</v>
      </c>
      <c r="F33" s="94">
        <f>$G$3*'2+2 Weighted Points'!G33</f>
        <v>16439.71221665066</v>
      </c>
      <c r="G33" s="95">
        <f>$G$3*'2+2 Weighted Points'!H33</f>
        <v>6835.1491653457942</v>
      </c>
      <c r="H33" s="96">
        <f>$G$3*'2+2 Weighted Points'!I33</f>
        <v>25965.710335020514</v>
      </c>
      <c r="I33" s="97">
        <f>$G$3*'2+2 Weighted Points'!J33</f>
        <v>26692.435964669352</v>
      </c>
      <c r="J33" s="98">
        <f>$G$3*'2+2 Weighted Points'!K33</f>
        <v>104334.23093769212</v>
      </c>
      <c r="K33" s="99">
        <f>$G$3*'2+2 Weighted Points'!L33</f>
        <v>11549.04514144634</v>
      </c>
      <c r="L33" s="100">
        <f>$G$3*'2+2 Weighted Points'!M33</f>
        <v>66623.063128887734</v>
      </c>
      <c r="M33" s="100">
        <f t="shared" si="0"/>
        <v>288058</v>
      </c>
      <c r="N33" s="48">
        <f t="shared" si="1"/>
        <v>1.4402901440290144E-2</v>
      </c>
    </row>
    <row r="34" spans="2:14" ht="15.75" x14ac:dyDescent="0.25">
      <c r="B34" s="56">
        <v>23</v>
      </c>
      <c r="C34" s="52" t="s">
        <v>71</v>
      </c>
      <c r="D34" s="94">
        <f>$G$3*'2+2 Weighted Points'!E34</f>
        <v>27694.138859590716</v>
      </c>
      <c r="E34" s="95">
        <f>$G$3*'2+2 Weighted Points'!F34</f>
        <v>27595.932693421953</v>
      </c>
      <c r="F34" s="94">
        <f>$G$3*'2+2 Weighted Points'!G34</f>
        <v>19110.919936440969</v>
      </c>
      <c r="G34" s="95">
        <f>$G$3*'2+2 Weighted Points'!H34</f>
        <v>13277.473666016542</v>
      </c>
      <c r="H34" s="96">
        <f>$G$3*'2+2 Weighted Points'!I34</f>
        <v>72868.975297220968</v>
      </c>
      <c r="I34" s="97">
        <f>$G$3*'2+2 Weighted Points'!J34</f>
        <v>75422.335617608755</v>
      </c>
      <c r="J34" s="98">
        <f>$G$3*'2+2 Weighted Points'!K34</f>
        <v>319287.88744787709</v>
      </c>
      <c r="K34" s="99">
        <f>$G$3*'2+2 Weighted Points'!L34</f>
        <v>74008.1668247786</v>
      </c>
      <c r="L34" s="100">
        <f>$G$3*'2+2 Weighted Points'!M34</f>
        <v>379154.36634435406</v>
      </c>
      <c r="M34" s="100">
        <f t="shared" si="0"/>
        <v>1008420</v>
      </c>
      <c r="N34" s="48">
        <f t="shared" si="1"/>
        <v>5.0421005042100502E-2</v>
      </c>
    </row>
    <row r="35" spans="2:14" ht="15.75" x14ac:dyDescent="0.25">
      <c r="B35" s="56">
        <v>24</v>
      </c>
      <c r="C35" s="52" t="s">
        <v>72</v>
      </c>
      <c r="D35" s="94">
        <f>$G$3*'2+2 Weighted Points'!E35</f>
        <v>9506.3568851361033</v>
      </c>
      <c r="E35" s="95">
        <f>$G$3*'2+2 Weighted Points'!F35</f>
        <v>24060.510711346546</v>
      </c>
      <c r="F35" s="94">
        <f>$G$3*'2+2 Weighted Points'!G35</f>
        <v>8052.9056258384353</v>
      </c>
      <c r="G35" s="95">
        <f>$G$3*'2+2 Weighted Points'!H35</f>
        <v>15418.368088495541</v>
      </c>
      <c r="H35" s="96">
        <f>$G$3*'2+2 Weighted Points'!I35</f>
        <v>81000.445855994403</v>
      </c>
      <c r="I35" s="97">
        <f>$G$3*'2+2 Weighted Points'!J35</f>
        <v>90919.268639039306</v>
      </c>
      <c r="J35" s="98">
        <f>$G$3*'2+2 Weighted Points'!K35</f>
        <v>362969.99015974218</v>
      </c>
      <c r="K35" s="99">
        <f>$G$3*'2+2 Weighted Points'!L35</f>
        <v>43367.842980125039</v>
      </c>
      <c r="L35" s="100">
        <f>$G$3*'2+2 Weighted Points'!M35</f>
        <v>228938.21457261659</v>
      </c>
      <c r="M35" s="100">
        <f t="shared" si="0"/>
        <v>864234</v>
      </c>
      <c r="N35" s="48">
        <f t="shared" si="1"/>
        <v>4.3211704321170434E-2</v>
      </c>
    </row>
    <row r="36" spans="2:14" ht="15.75" x14ac:dyDescent="0.25">
      <c r="B36" s="56">
        <v>25</v>
      </c>
      <c r="C36" s="52" t="s">
        <v>73</v>
      </c>
      <c r="D36" s="94">
        <f>$G$3*'2+2 Weighted Points'!E36</f>
        <v>7895.7757599684173</v>
      </c>
      <c r="E36" s="95">
        <f>$G$3*'2+2 Weighted Points'!F36</f>
        <v>31092.072209029862</v>
      </c>
      <c r="F36" s="94">
        <f>$G$3*'2+2 Weighted Points'!G36</f>
        <v>5047.7969410743362</v>
      </c>
      <c r="G36" s="95">
        <f>$G$3*'2+2 Weighted Points'!H36</f>
        <v>13807.786963327853</v>
      </c>
      <c r="H36" s="96">
        <f>$G$3*'2+2 Weighted Points'!I36</f>
        <v>70590.592242105704</v>
      </c>
      <c r="I36" s="97">
        <f>$G$3*'2+2 Weighted Points'!J36</f>
        <v>77013.275509542698</v>
      </c>
      <c r="J36" s="98">
        <f>$G$3*'2+2 Weighted Points'!K36</f>
        <v>275920.04446775204</v>
      </c>
      <c r="K36" s="99">
        <f>$G$3*'2+2 Weighted Points'!L36</f>
        <v>61280.647689307116</v>
      </c>
      <c r="L36" s="100">
        <f>$G$3*'2+2 Weighted Points'!M36</f>
        <v>224067.18873064601</v>
      </c>
      <c r="M36" s="100">
        <f t="shared" si="0"/>
        <v>766715</v>
      </c>
      <c r="N36" s="48">
        <f t="shared" si="1"/>
        <v>3.8335753833575383E-2</v>
      </c>
    </row>
    <row r="37" spans="2:14" ht="15.75" x14ac:dyDescent="0.25">
      <c r="B37" s="56">
        <v>26</v>
      </c>
      <c r="C37" s="52" t="s">
        <v>74</v>
      </c>
      <c r="D37" s="94">
        <f>$G$3*'2+2 Weighted Points'!E37</f>
        <v>4458.559944061768</v>
      </c>
      <c r="E37" s="95">
        <f>$G$3*'2+2 Weighted Points'!F37</f>
        <v>3496.1395156079061</v>
      </c>
      <c r="F37" s="94">
        <f>$G$3*'2+2 Weighted Points'!G37</f>
        <v>6520.8894336057574</v>
      </c>
      <c r="G37" s="95">
        <f>$G$3*'2+2 Weighted Points'!H37</f>
        <v>2101.6119560114939</v>
      </c>
      <c r="H37" s="96">
        <f>$G$3*'2+2 Weighted Points'!I37</f>
        <v>12256.129537861423</v>
      </c>
      <c r="I37" s="97">
        <f>$G$3*'2+2 Weighted Points'!J37</f>
        <v>13198.908733081533</v>
      </c>
      <c r="J37" s="98">
        <f>$G$3*'2+2 Weighted Points'!K37</f>
        <v>45881.920834045326</v>
      </c>
      <c r="K37" s="99">
        <f>$G$3*'2+2 Weighted Points'!L37</f>
        <v>5420.9803725156298</v>
      </c>
      <c r="L37" s="100">
        <f>$G$3*'2+2 Weighted Points'!M37</f>
        <v>28754.765454213339</v>
      </c>
      <c r="M37" s="100">
        <f t="shared" si="0"/>
        <v>122090</v>
      </c>
      <c r="N37" s="48">
        <f t="shared" si="1"/>
        <v>6.1045006104500608E-3</v>
      </c>
    </row>
    <row r="38" spans="2:14" ht="15.75" x14ac:dyDescent="0.25">
      <c r="B38" s="56">
        <v>27</v>
      </c>
      <c r="C38" s="52" t="s">
        <v>75</v>
      </c>
      <c r="D38" s="94">
        <f>$G$3*'2+2 Weighted Points'!E38</f>
        <v>6481.6069671382529</v>
      </c>
      <c r="E38" s="95">
        <f>$G$3*'2+2 Weighted Points'!F38</f>
        <v>32624.088401262539</v>
      </c>
      <c r="F38" s="94">
        <f>$G$3*'2+2 Weighted Points'!G38</f>
        <v>4399.6362443605112</v>
      </c>
      <c r="G38" s="95">
        <f>$G$3*'2+2 Weighted Points'!H38</f>
        <v>19307.332268778493</v>
      </c>
      <c r="H38" s="96">
        <f>$G$3*'2+2 Weighted Points'!I38</f>
        <v>63441.183345019868</v>
      </c>
      <c r="I38" s="97">
        <f>$G$3*'2+2 Weighted Points'!J38</f>
        <v>69353.19454837931</v>
      </c>
      <c r="J38" s="98">
        <f>$G$3*'2+2 Weighted Points'!K38</f>
        <v>299175.26461651473</v>
      </c>
      <c r="K38" s="99">
        <f>$G$3*'2+2 Weighted Points'!L38</f>
        <v>49024.518151445693</v>
      </c>
      <c r="L38" s="100">
        <f>$G$3*'2+2 Weighted Points'!M38</f>
        <v>267749.29144251108</v>
      </c>
      <c r="M38" s="100">
        <f t="shared" si="0"/>
        <v>811556</v>
      </c>
      <c r="N38" s="48">
        <f t="shared" si="1"/>
        <v>4.0577804057780407E-2</v>
      </c>
    </row>
    <row r="39" spans="2:14" ht="16.5" thickBot="1" x14ac:dyDescent="0.3">
      <c r="B39" s="57">
        <v>28</v>
      </c>
      <c r="C39" s="53" t="s">
        <v>76</v>
      </c>
      <c r="D39" s="94">
        <f>$G$3*'2+2 Weighted Points'!E39</f>
        <v>58157.691605140506</v>
      </c>
      <c r="E39" s="95">
        <f>$G$3*'2+2 Weighted Points'!F39</f>
        <v>87305.281724028886</v>
      </c>
      <c r="F39" s="94">
        <f>$G$3*'2+2 Weighted Points'!G39</f>
        <v>50811.870375717153</v>
      </c>
      <c r="G39" s="95">
        <f>$G$3*'2+2 Weighted Points'!H39</f>
        <v>43446.407913060044</v>
      </c>
      <c r="H39" s="96">
        <f>$G$3*'2+2 Weighted Points'!I39</f>
        <v>221081.72127911568</v>
      </c>
      <c r="I39" s="97">
        <f>$G$3*'2+2 Weighted Points'!J39</f>
        <v>241174.70287724427</v>
      </c>
      <c r="J39" s="98">
        <f>$G$3*'2+2 Weighted Points'!K39</f>
        <v>912296.00124132598</v>
      </c>
      <c r="K39" s="99">
        <f>$G$3*'2+2 Weighted Points'!L39</f>
        <v>226502.7016516313</v>
      </c>
      <c r="L39" s="100">
        <f>$G$3*'2+2 Weighted Points'!M39</f>
        <v>707084.39641508216</v>
      </c>
      <c r="M39" s="101">
        <f t="shared" si="0"/>
        <v>2547861</v>
      </c>
      <c r="N39" s="49">
        <f t="shared" si="1"/>
        <v>0.12739306273930628</v>
      </c>
    </row>
    <row r="40" spans="2:14" x14ac:dyDescent="0.25">
      <c r="B40" s="59">
        <v>29</v>
      </c>
      <c r="C40" s="54" t="s">
        <v>195</v>
      </c>
      <c r="D40" s="102">
        <f>SUM(D12:D39)</f>
        <v>500988.9360933195</v>
      </c>
      <c r="E40" s="103">
        <f t="shared" ref="E40:M40" si="2">SUM(E12:E39)</f>
        <v>707811.12204473082</v>
      </c>
      <c r="F40" s="102">
        <f t="shared" si="2"/>
        <v>438156.63097854599</v>
      </c>
      <c r="G40" s="103">
        <f t="shared" si="2"/>
        <v>358040.04061807034</v>
      </c>
      <c r="H40" s="102">
        <f t="shared" si="2"/>
        <v>1797329.9707542034</v>
      </c>
      <c r="I40" s="103">
        <f t="shared" si="2"/>
        <v>1902469.49225448</v>
      </c>
      <c r="J40" s="102">
        <f t="shared" si="2"/>
        <v>7147837.5984271308</v>
      </c>
      <c r="K40" s="103">
        <f t="shared" si="2"/>
        <v>1458950.8046031198</v>
      </c>
      <c r="L40" s="104">
        <f t="shared" si="2"/>
        <v>5688415.404226399</v>
      </c>
      <c r="M40" s="104">
        <f t="shared" si="2"/>
        <v>19999998</v>
      </c>
      <c r="N40" s="50">
        <f t="shared" ref="N40" si="3">SUM(N12:N39)</f>
        <v>0.99999999999999989</v>
      </c>
    </row>
    <row r="41" spans="2:14" ht="15.75" thickBot="1" x14ac:dyDescent="0.3">
      <c r="B41" s="58">
        <v>30</v>
      </c>
      <c r="C41" s="55" t="s">
        <v>196</v>
      </c>
      <c r="D41" s="294">
        <f>D40/$M$40</f>
        <v>2.5049449309610904E-2</v>
      </c>
      <c r="E41" s="295">
        <f t="shared" ref="E41:M41" si="4">E40/$M$40</f>
        <v>3.5390559641292507E-2</v>
      </c>
      <c r="F41" s="294">
        <f t="shared" si="4"/>
        <v>2.1907833739710673E-2</v>
      </c>
      <c r="G41" s="295">
        <f t="shared" si="4"/>
        <v>1.79020038211039E-2</v>
      </c>
      <c r="H41" s="294">
        <f t="shared" si="4"/>
        <v>8.9866507524360928E-2</v>
      </c>
      <c r="I41" s="295">
        <f t="shared" si="4"/>
        <v>9.5123484125072419E-2</v>
      </c>
      <c r="J41" s="294">
        <f t="shared" si="4"/>
        <v>0.35739191566054812</v>
      </c>
      <c r="K41" s="295">
        <f t="shared" si="4"/>
        <v>7.2947547524910741E-2</v>
      </c>
      <c r="L41" s="47">
        <f t="shared" si="4"/>
        <v>0.28442079865339981</v>
      </c>
      <c r="M41" s="46">
        <f t="shared" si="4"/>
        <v>1</v>
      </c>
      <c r="N41" s="46"/>
    </row>
    <row r="43" spans="2:14" x14ac:dyDescent="0.25"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78"/>
      <c r="N43" s="276"/>
    </row>
    <row r="45" spans="2:14" x14ac:dyDescent="0.25">
      <c r="C45" s="276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</row>
    <row r="46" spans="2:14" x14ac:dyDescent="0.25">
      <c r="C46" s="276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</row>
  </sheetData>
  <mergeCells count="13">
    <mergeCell ref="B1:N1"/>
    <mergeCell ref="B10:B11"/>
    <mergeCell ref="C10:C11"/>
    <mergeCell ref="D10:E10"/>
    <mergeCell ref="F10:G10"/>
    <mergeCell ref="H10:I10"/>
    <mergeCell ref="J10:K10"/>
    <mergeCell ref="D5:G5"/>
    <mergeCell ref="H5:I5"/>
    <mergeCell ref="J5:K5"/>
    <mergeCell ref="D9:G9"/>
    <mergeCell ref="H9:I9"/>
    <mergeCell ref="J9:K9"/>
  </mergeCells>
  <pageMargins left="0.7" right="0.7" top="0.75" bottom="0.75" header="0.3" footer="0.3"/>
  <pageSetup paperSize="5" scale="57" fitToHeight="0" orientation="landscape" r:id="rId1"/>
  <headerFooter>
    <oddFooter>&amp;A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-0.249977111117893"/>
    <pageSetUpPr fitToPage="1"/>
  </sheetPr>
  <dimension ref="A1:AK50"/>
  <sheetViews>
    <sheetView showGridLines="0" zoomScale="90" zoomScaleNormal="90" zoomScalePageLayoutView="90" workbookViewId="0">
      <pane xSplit="2" ySplit="1" topLeftCell="AC2" activePane="bottomRight" state="frozen"/>
      <selection pane="topRight" activeCell="C7" sqref="C7"/>
      <selection pane="bottomLeft" activeCell="C7" sqref="C7"/>
      <selection pane="bottomRight" activeCell="AP19" sqref="AP19"/>
    </sheetView>
  </sheetViews>
  <sheetFormatPr defaultRowHeight="15" x14ac:dyDescent="0.25"/>
  <cols>
    <col min="1" max="1" width="8.5703125" style="12" customWidth="1"/>
    <col min="2" max="2" width="46.28515625" style="8" bestFit="1" customWidth="1"/>
    <col min="3" max="3" width="22.7109375" style="8" customWidth="1" collapsed="1"/>
    <col min="4" max="4" width="22.7109375" style="8" customWidth="1"/>
    <col min="5" max="5" width="16.7109375" style="277" customWidth="1"/>
    <col min="6" max="6" width="22.7109375" style="8" customWidth="1"/>
    <col min="7" max="7" width="16.5703125" style="277" customWidth="1"/>
    <col min="8" max="8" width="22.7109375" style="8" customWidth="1"/>
    <col min="9" max="9" width="20.140625" style="8" customWidth="1"/>
    <col min="10" max="10" width="23" style="8" customWidth="1"/>
    <col min="11" max="11" width="20.140625" style="8" bestFit="1" customWidth="1"/>
    <col min="12" max="12" width="22.85546875" style="8" customWidth="1"/>
    <col min="13" max="13" width="16.5703125" style="277" customWidth="1"/>
    <col min="14" max="14" width="30.28515625" style="8" customWidth="1"/>
    <col min="15" max="15" width="16.5703125" style="277" customWidth="1"/>
    <col min="16" max="16" width="29.140625" style="8" customWidth="1"/>
    <col min="17" max="17" width="16.5703125" style="277" customWidth="1"/>
    <col min="18" max="18" width="23.7109375" style="8" customWidth="1" collapsed="1"/>
    <col min="19" max="21" width="23.7109375" style="8" customWidth="1"/>
    <col min="22" max="22" width="20.140625" style="8" customWidth="1"/>
    <col min="23" max="23" width="23" style="8" customWidth="1"/>
    <col min="24" max="24" width="20.140625" style="8" customWidth="1"/>
    <col min="25" max="25" width="22.85546875" style="8" customWidth="1"/>
    <col min="26" max="26" width="30.28515625" style="8" customWidth="1"/>
    <col min="27" max="27" width="29.140625" style="8" customWidth="1"/>
    <col min="28" max="28" width="23.7109375" style="8" customWidth="1"/>
    <col min="29" max="31" width="22.5703125" style="8" customWidth="1"/>
    <col min="32" max="32" width="20.140625" style="8" customWidth="1"/>
    <col min="33" max="33" width="23" style="8" customWidth="1"/>
    <col min="34" max="34" width="20.140625" style="8" customWidth="1"/>
    <col min="35" max="35" width="22.7109375" style="8" customWidth="1"/>
    <col min="36" max="36" width="29.28515625" style="8" customWidth="1"/>
    <col min="37" max="37" width="28.85546875" style="8" customWidth="1"/>
    <col min="38" max="16384" width="9.140625" style="8"/>
  </cols>
  <sheetData>
    <row r="1" spans="1:37" ht="18.75" x14ac:dyDescent="0.3">
      <c r="A1" s="559" t="s">
        <v>200</v>
      </c>
      <c r="B1" s="559"/>
      <c r="C1" s="483"/>
      <c r="D1" s="483"/>
      <c r="E1" s="483"/>
      <c r="F1" s="483"/>
      <c r="G1" s="483"/>
      <c r="H1" s="483"/>
      <c r="I1" s="483"/>
      <c r="J1" s="483"/>
      <c r="K1" s="483"/>
      <c r="L1" s="483"/>
      <c r="M1" s="483"/>
      <c r="N1" s="483"/>
      <c r="O1" s="483"/>
      <c r="P1" s="483"/>
      <c r="Q1" s="483"/>
      <c r="R1" s="277"/>
      <c r="S1" s="277"/>
      <c r="T1" s="277"/>
      <c r="U1" s="277"/>
      <c r="V1" s="277"/>
      <c r="W1" s="277"/>
      <c r="X1" s="277"/>
      <c r="Y1" s="277"/>
      <c r="Z1" s="277"/>
      <c r="AA1" s="277"/>
      <c r="AB1" s="277"/>
      <c r="AC1" s="277"/>
      <c r="AD1" s="277"/>
      <c r="AE1" s="277"/>
      <c r="AF1" s="277"/>
      <c r="AG1" s="277"/>
      <c r="AH1" s="277"/>
      <c r="AI1" s="277"/>
      <c r="AJ1" s="277"/>
      <c r="AK1" s="277"/>
    </row>
    <row r="2" spans="1:37" ht="15.75" thickBot="1" x14ac:dyDescent="0.3">
      <c r="B2" s="277"/>
      <c r="C2" s="281"/>
      <c r="D2" s="281"/>
      <c r="E2" s="281"/>
      <c r="F2" s="281"/>
      <c r="G2" s="281"/>
      <c r="H2" s="281"/>
      <c r="I2" s="282"/>
      <c r="J2" s="282"/>
      <c r="K2" s="282"/>
      <c r="L2" s="282"/>
      <c r="M2" s="282"/>
      <c r="N2" s="282"/>
      <c r="O2" s="282"/>
      <c r="P2" s="282"/>
      <c r="Q2" s="282"/>
      <c r="R2" s="277"/>
      <c r="S2" s="277"/>
      <c r="T2" s="277"/>
      <c r="U2" s="277"/>
      <c r="V2" s="282"/>
      <c r="W2" s="282"/>
      <c r="X2" s="282"/>
      <c r="Y2" s="282"/>
      <c r="Z2" s="282"/>
      <c r="AA2" s="282"/>
      <c r="AB2" s="277"/>
      <c r="AC2" s="277"/>
      <c r="AD2" s="277"/>
      <c r="AE2" s="277"/>
      <c r="AF2" s="13"/>
      <c r="AG2" s="13"/>
      <c r="AH2" s="13"/>
      <c r="AI2" s="13"/>
      <c r="AJ2" s="13"/>
      <c r="AK2" s="13"/>
    </row>
    <row r="3" spans="1:37" ht="15.75" thickBot="1" x14ac:dyDescent="0.3">
      <c r="A3" s="131"/>
      <c r="B3" s="338"/>
      <c r="C3" s="560" t="s">
        <v>110</v>
      </c>
      <c r="D3" s="561"/>
      <c r="E3" s="561"/>
      <c r="F3" s="561"/>
      <c r="G3" s="562"/>
      <c r="H3" s="563"/>
      <c r="I3" s="550" t="s">
        <v>110</v>
      </c>
      <c r="J3" s="551"/>
      <c r="K3" s="551"/>
      <c r="L3" s="551"/>
      <c r="M3" s="551"/>
      <c r="N3" s="551"/>
      <c r="O3" s="551"/>
      <c r="P3" s="551"/>
      <c r="Q3" s="552"/>
      <c r="R3" s="556" t="s">
        <v>110</v>
      </c>
      <c r="S3" s="557"/>
      <c r="T3" s="557"/>
      <c r="U3" s="558"/>
      <c r="V3" s="550" t="s">
        <v>110</v>
      </c>
      <c r="W3" s="551"/>
      <c r="X3" s="551"/>
      <c r="Y3" s="551"/>
      <c r="Z3" s="551"/>
      <c r="AA3" s="552"/>
      <c r="AB3" s="556" t="s">
        <v>110</v>
      </c>
      <c r="AC3" s="557"/>
      <c r="AD3" s="557"/>
      <c r="AE3" s="558"/>
      <c r="AF3" s="553" t="s">
        <v>110</v>
      </c>
      <c r="AG3" s="554"/>
      <c r="AH3" s="554"/>
      <c r="AI3" s="554"/>
      <c r="AJ3" s="554"/>
      <c r="AK3" s="555"/>
    </row>
    <row r="4" spans="1:37" ht="158.25" customHeight="1" x14ac:dyDescent="0.25">
      <c r="A4" s="131" t="s">
        <v>39</v>
      </c>
      <c r="B4" s="283" t="s">
        <v>40</v>
      </c>
      <c r="C4" s="300" t="s">
        <v>201</v>
      </c>
      <c r="D4" s="283" t="s">
        <v>202</v>
      </c>
      <c r="E4" s="217" t="s">
        <v>203</v>
      </c>
      <c r="F4" s="283" t="s">
        <v>204</v>
      </c>
      <c r="G4" s="217" t="s">
        <v>205</v>
      </c>
      <c r="H4" s="301" t="s">
        <v>206</v>
      </c>
      <c r="I4" s="65" t="s">
        <v>207</v>
      </c>
      <c r="J4" s="343" t="s">
        <v>208</v>
      </c>
      <c r="K4" s="343" t="s">
        <v>209</v>
      </c>
      <c r="L4" s="344" t="s">
        <v>210</v>
      </c>
      <c r="M4" s="344" t="s">
        <v>211</v>
      </c>
      <c r="N4" s="344" t="s">
        <v>212</v>
      </c>
      <c r="O4" s="345" t="s">
        <v>213</v>
      </c>
      <c r="P4" s="344" t="s">
        <v>214</v>
      </c>
      <c r="Q4" s="349" t="s">
        <v>215</v>
      </c>
      <c r="R4" s="351" t="s">
        <v>216</v>
      </c>
      <c r="S4" s="350" t="s">
        <v>217</v>
      </c>
      <c r="T4" s="350" t="s">
        <v>218</v>
      </c>
      <c r="U4" s="352" t="s">
        <v>219</v>
      </c>
      <c r="V4" s="355" t="s">
        <v>207</v>
      </c>
      <c r="W4" s="343" t="s">
        <v>208</v>
      </c>
      <c r="X4" s="343" t="s">
        <v>209</v>
      </c>
      <c r="Y4" s="344" t="s">
        <v>220</v>
      </c>
      <c r="Z4" s="344" t="s">
        <v>221</v>
      </c>
      <c r="AA4" s="349" t="s">
        <v>222</v>
      </c>
      <c r="AB4" s="341" t="s">
        <v>223</v>
      </c>
      <c r="AC4" s="217" t="s">
        <v>224</v>
      </c>
      <c r="AD4" s="217" t="s">
        <v>204</v>
      </c>
      <c r="AE4" s="342" t="s">
        <v>225</v>
      </c>
      <c r="AF4" s="355" t="s">
        <v>207</v>
      </c>
      <c r="AG4" s="343" t="s">
        <v>208</v>
      </c>
      <c r="AH4" s="343" t="s">
        <v>209</v>
      </c>
      <c r="AI4" s="344" t="s">
        <v>220</v>
      </c>
      <c r="AJ4" s="344" t="s">
        <v>221</v>
      </c>
      <c r="AK4" s="349" t="s">
        <v>222</v>
      </c>
    </row>
    <row r="5" spans="1:37" x14ac:dyDescent="0.25">
      <c r="A5" s="132" t="s">
        <v>226</v>
      </c>
      <c r="B5" s="289" t="s">
        <v>227</v>
      </c>
      <c r="C5" s="69" t="s">
        <v>228</v>
      </c>
      <c r="D5" s="475" t="s">
        <v>229</v>
      </c>
      <c r="E5" s="289"/>
      <c r="F5" s="475" t="s">
        <v>230</v>
      </c>
      <c r="G5" s="289"/>
      <c r="H5" s="70" t="s">
        <v>231</v>
      </c>
      <c r="I5" s="290" t="s">
        <v>232</v>
      </c>
      <c r="J5" s="290" t="s">
        <v>233</v>
      </c>
      <c r="K5" s="476" t="s">
        <v>234</v>
      </c>
      <c r="L5" s="290" t="s">
        <v>235</v>
      </c>
      <c r="M5" s="290"/>
      <c r="N5" s="476" t="s">
        <v>236</v>
      </c>
      <c r="O5" s="315"/>
      <c r="P5" s="476" t="s">
        <v>237</v>
      </c>
      <c r="Q5" s="312"/>
      <c r="R5" s="353"/>
      <c r="S5" s="284"/>
      <c r="T5" s="284"/>
      <c r="U5" s="354"/>
      <c r="V5" s="356"/>
      <c r="W5" s="279"/>
      <c r="X5" s="279"/>
      <c r="Y5" s="280"/>
      <c r="Z5" s="280"/>
      <c r="AA5" s="346"/>
      <c r="AB5" s="300"/>
      <c r="AC5" s="283"/>
      <c r="AD5" s="283"/>
      <c r="AE5" s="301"/>
      <c r="AF5" s="356"/>
      <c r="AG5" s="279"/>
      <c r="AH5" s="279"/>
      <c r="AI5" s="280"/>
      <c r="AJ5" s="280"/>
      <c r="AK5" s="346"/>
    </row>
    <row r="6" spans="1:37" s="16" customFormat="1" x14ac:dyDescent="0.25">
      <c r="A6" s="133">
        <v>0</v>
      </c>
      <c r="B6" s="14" t="s">
        <v>160</v>
      </c>
      <c r="C6" s="302">
        <f>SUM(C7:C34)</f>
        <v>52493</v>
      </c>
      <c r="D6" s="285">
        <f>SUM(D7:D34)</f>
        <v>13515</v>
      </c>
      <c r="E6" s="337">
        <f>D6/C6</f>
        <v>0.25746289981521348</v>
      </c>
      <c r="F6" s="285">
        <f>SUM(F7:F34)</f>
        <v>3118</v>
      </c>
      <c r="G6" s="337">
        <f>F6/C6</f>
        <v>5.9398395976606407E-2</v>
      </c>
      <c r="H6" s="303">
        <f>SUM(H7:H34)</f>
        <v>16633</v>
      </c>
      <c r="I6" s="66">
        <f t="shared" ref="I6:P6" si="0">SUM(I7:I34)</f>
        <v>44382</v>
      </c>
      <c r="J6" s="288">
        <f t="shared" si="0"/>
        <v>43819</v>
      </c>
      <c r="K6" s="288">
        <f t="shared" si="0"/>
        <v>2132</v>
      </c>
      <c r="L6" s="288">
        <f t="shared" si="0"/>
        <v>37262</v>
      </c>
      <c r="M6" s="339">
        <f>K6/J6</f>
        <v>4.8654693169629615E-2</v>
      </c>
      <c r="N6" s="288">
        <f t="shared" si="0"/>
        <v>25493</v>
      </c>
      <c r="O6" s="339">
        <f>N6/J6</f>
        <v>0.5817795933270955</v>
      </c>
      <c r="P6" s="288">
        <f t="shared" si="0"/>
        <v>6279</v>
      </c>
      <c r="Q6" s="347">
        <f>P6/J6</f>
        <v>0.14329400488372623</v>
      </c>
      <c r="R6" s="302">
        <f>SUM(R7:R34)</f>
        <v>44060</v>
      </c>
      <c r="S6" s="285">
        <f>SUM(S7:S34)</f>
        <v>8195</v>
      </c>
      <c r="T6" s="285">
        <f>SUM(T7:T34)</f>
        <v>2362</v>
      </c>
      <c r="U6" s="303">
        <f>SUM(U7:U34)</f>
        <v>10557</v>
      </c>
      <c r="V6" s="357">
        <f t="shared" ref="V6:AA6" si="1">SUM(V7:V34)</f>
        <v>36323</v>
      </c>
      <c r="W6" s="288">
        <f t="shared" si="1"/>
        <v>35789</v>
      </c>
      <c r="X6" s="288">
        <f t="shared" si="1"/>
        <v>2068</v>
      </c>
      <c r="Y6" s="288">
        <f t="shared" si="1"/>
        <v>30380</v>
      </c>
      <c r="Z6" s="288">
        <f t="shared" si="1"/>
        <v>19886</v>
      </c>
      <c r="AA6" s="296">
        <f t="shared" si="1"/>
        <v>5808</v>
      </c>
      <c r="AB6" s="302">
        <f>SUM(AB7:AB34)</f>
        <v>9121</v>
      </c>
      <c r="AC6" s="285">
        <f>SUM(AC7:AC34)</f>
        <v>5330</v>
      </c>
      <c r="AD6" s="285">
        <f>SUM(AD7:AD34)</f>
        <v>905</v>
      </c>
      <c r="AE6" s="303">
        <f>SUM(AE7:AE34)</f>
        <v>6235</v>
      </c>
      <c r="AF6" s="357">
        <f t="shared" ref="AF6:AK6" si="2">SUM(AF7:AF34)</f>
        <v>8497</v>
      </c>
      <c r="AG6" s="288">
        <f t="shared" si="2"/>
        <v>8466</v>
      </c>
      <c r="AH6" s="288">
        <f t="shared" si="2"/>
        <v>69</v>
      </c>
      <c r="AI6" s="288">
        <f t="shared" si="2"/>
        <v>7261</v>
      </c>
      <c r="AJ6" s="288">
        <f t="shared" si="2"/>
        <v>5890</v>
      </c>
      <c r="AK6" s="296">
        <f t="shared" si="2"/>
        <v>481</v>
      </c>
    </row>
    <row r="7" spans="1:37" x14ac:dyDescent="0.25">
      <c r="A7" s="134">
        <v>1</v>
      </c>
      <c r="B7" s="15" t="s">
        <v>49</v>
      </c>
      <c r="C7" s="304">
        <v>2008</v>
      </c>
      <c r="D7" s="286">
        <v>481</v>
      </c>
      <c r="E7" s="332">
        <f>D7/C7</f>
        <v>0.23954183266932272</v>
      </c>
      <c r="F7" s="286">
        <v>117</v>
      </c>
      <c r="G7" s="332">
        <f>F7/C7</f>
        <v>5.8266932270916331E-2</v>
      </c>
      <c r="H7" s="305">
        <v>598</v>
      </c>
      <c r="I7" s="67">
        <v>1672</v>
      </c>
      <c r="J7" s="287">
        <v>1665</v>
      </c>
      <c r="K7" s="287">
        <v>101</v>
      </c>
      <c r="L7" s="287">
        <v>1391</v>
      </c>
      <c r="M7" s="339">
        <f>K7/J7</f>
        <v>6.0660660660660663E-2</v>
      </c>
      <c r="N7" s="287">
        <v>798</v>
      </c>
      <c r="O7" s="339">
        <f>N7/J7</f>
        <v>0.47927927927927927</v>
      </c>
      <c r="P7" s="287">
        <v>201</v>
      </c>
      <c r="Q7" s="347">
        <f>P7/J7</f>
        <v>0.12072072072072072</v>
      </c>
      <c r="R7" s="304">
        <v>1680</v>
      </c>
      <c r="S7" s="286">
        <v>227</v>
      </c>
      <c r="T7" s="286">
        <v>78</v>
      </c>
      <c r="U7" s="305">
        <v>305</v>
      </c>
      <c r="V7" s="358">
        <v>1399</v>
      </c>
      <c r="W7" s="287">
        <v>1392</v>
      </c>
      <c r="X7" s="287">
        <v>96</v>
      </c>
      <c r="Y7" s="287">
        <v>1167</v>
      </c>
      <c r="Z7" s="287">
        <v>635</v>
      </c>
      <c r="AA7" s="297">
        <v>178</v>
      </c>
      <c r="AB7" s="304">
        <v>402</v>
      </c>
      <c r="AC7" s="286">
        <v>256</v>
      </c>
      <c r="AD7" s="286">
        <v>42</v>
      </c>
      <c r="AE7" s="305">
        <v>298</v>
      </c>
      <c r="AF7" s="358">
        <v>297</v>
      </c>
      <c r="AG7" s="287">
        <v>297</v>
      </c>
      <c r="AH7" s="287">
        <v>7</v>
      </c>
      <c r="AI7" s="287">
        <v>243</v>
      </c>
      <c r="AJ7" s="287">
        <v>175</v>
      </c>
      <c r="AK7" s="297">
        <v>23</v>
      </c>
    </row>
    <row r="8" spans="1:37" x14ac:dyDescent="0.25">
      <c r="A8" s="134">
        <v>2</v>
      </c>
      <c r="B8" s="15" t="s">
        <v>50</v>
      </c>
      <c r="C8" s="304">
        <v>5307</v>
      </c>
      <c r="D8" s="286">
        <v>1162</v>
      </c>
      <c r="E8" s="332">
        <f t="shared" ref="E8:E34" si="3">D8/C8</f>
        <v>0.2189560957226305</v>
      </c>
      <c r="F8" s="286">
        <v>245</v>
      </c>
      <c r="G8" s="332">
        <f t="shared" ref="G8:G33" si="4">F8/C8</f>
        <v>4.6165441869229322E-2</v>
      </c>
      <c r="H8" s="305">
        <v>1407</v>
      </c>
      <c r="I8" s="67">
        <v>4794</v>
      </c>
      <c r="J8" s="287">
        <v>4649</v>
      </c>
      <c r="K8" s="287">
        <v>384</v>
      </c>
      <c r="L8" s="287">
        <v>3900</v>
      </c>
      <c r="M8" s="339">
        <f t="shared" ref="M8:M33" si="5">K8/J8</f>
        <v>8.2598408259840828E-2</v>
      </c>
      <c r="N8" s="287">
        <v>2456</v>
      </c>
      <c r="O8" s="339">
        <f t="shared" ref="O8:O34" si="6">N8/J8</f>
        <v>0.52828565282856532</v>
      </c>
      <c r="P8" s="287">
        <v>792</v>
      </c>
      <c r="Q8" s="347">
        <f t="shared" ref="Q8:Q33" si="7">P8/J8</f>
        <v>0.17035921703592172</v>
      </c>
      <c r="R8" s="304">
        <v>4811</v>
      </c>
      <c r="S8" s="286">
        <v>763</v>
      </c>
      <c r="T8" s="286">
        <v>196</v>
      </c>
      <c r="U8" s="305">
        <v>959</v>
      </c>
      <c r="V8" s="358">
        <v>4271</v>
      </c>
      <c r="W8" s="287">
        <v>4128</v>
      </c>
      <c r="X8" s="287">
        <v>380</v>
      </c>
      <c r="Y8" s="287">
        <v>3448</v>
      </c>
      <c r="Z8" s="287">
        <v>2078</v>
      </c>
      <c r="AA8" s="297">
        <v>777</v>
      </c>
      <c r="AB8" s="304">
        <v>667</v>
      </c>
      <c r="AC8" s="286">
        <v>399</v>
      </c>
      <c r="AD8" s="286">
        <v>55</v>
      </c>
      <c r="AE8" s="305">
        <v>454</v>
      </c>
      <c r="AF8" s="358">
        <v>613</v>
      </c>
      <c r="AG8" s="287">
        <v>611</v>
      </c>
      <c r="AH8" s="287">
        <v>4</v>
      </c>
      <c r="AI8" s="287">
        <v>531</v>
      </c>
      <c r="AJ8" s="287">
        <v>433</v>
      </c>
      <c r="AK8" s="297">
        <v>15</v>
      </c>
    </row>
    <row r="9" spans="1:37" x14ac:dyDescent="0.25">
      <c r="A9" s="134">
        <v>3</v>
      </c>
      <c r="B9" s="15" t="s">
        <v>51</v>
      </c>
      <c r="C9" s="304">
        <v>1170</v>
      </c>
      <c r="D9" s="286">
        <v>341</v>
      </c>
      <c r="E9" s="332">
        <f t="shared" si="3"/>
        <v>0.29145299145299147</v>
      </c>
      <c r="F9" s="286">
        <v>73</v>
      </c>
      <c r="G9" s="332">
        <f t="shared" si="4"/>
        <v>6.2393162393162394E-2</v>
      </c>
      <c r="H9" s="305">
        <v>414</v>
      </c>
      <c r="I9" s="67">
        <v>1010</v>
      </c>
      <c r="J9" s="287">
        <v>1004</v>
      </c>
      <c r="K9" s="287">
        <v>71</v>
      </c>
      <c r="L9" s="287">
        <v>861</v>
      </c>
      <c r="M9" s="339">
        <f t="shared" si="5"/>
        <v>7.0717131474103592E-2</v>
      </c>
      <c r="N9" s="287">
        <v>606</v>
      </c>
      <c r="O9" s="339">
        <f t="shared" si="6"/>
        <v>0.60358565737051795</v>
      </c>
      <c r="P9" s="287">
        <v>173</v>
      </c>
      <c r="Q9" s="347">
        <f t="shared" si="7"/>
        <v>0.17231075697211157</v>
      </c>
      <c r="R9" s="304">
        <v>991</v>
      </c>
      <c r="S9" s="286">
        <v>210</v>
      </c>
      <c r="T9" s="286">
        <v>63</v>
      </c>
      <c r="U9" s="305">
        <v>273</v>
      </c>
      <c r="V9" s="358">
        <v>863</v>
      </c>
      <c r="W9" s="287">
        <v>857</v>
      </c>
      <c r="X9" s="287">
        <v>70</v>
      </c>
      <c r="Y9" s="287">
        <v>731</v>
      </c>
      <c r="Z9" s="287">
        <v>509</v>
      </c>
      <c r="AA9" s="297">
        <v>170</v>
      </c>
      <c r="AB9" s="304">
        <v>224</v>
      </c>
      <c r="AC9" s="286">
        <v>131</v>
      </c>
      <c r="AD9" s="286">
        <v>12</v>
      </c>
      <c r="AE9" s="305">
        <v>143</v>
      </c>
      <c r="AF9" s="358">
        <v>199</v>
      </c>
      <c r="AG9" s="287">
        <v>199</v>
      </c>
      <c r="AH9" s="287">
        <v>1</v>
      </c>
      <c r="AI9" s="287">
        <v>174</v>
      </c>
      <c r="AJ9" s="287">
        <v>131</v>
      </c>
      <c r="AK9" s="297">
        <v>3</v>
      </c>
    </row>
    <row r="10" spans="1:37" x14ac:dyDescent="0.25">
      <c r="A10" s="134">
        <v>4</v>
      </c>
      <c r="B10" s="15" t="s">
        <v>52</v>
      </c>
      <c r="C10" s="304">
        <v>333</v>
      </c>
      <c r="D10" s="286">
        <v>193</v>
      </c>
      <c r="E10" s="332">
        <f t="shared" si="3"/>
        <v>0.57957957957957962</v>
      </c>
      <c r="F10" s="286">
        <v>30</v>
      </c>
      <c r="G10" s="332">
        <f t="shared" si="4"/>
        <v>9.0090090090090086E-2</v>
      </c>
      <c r="H10" s="305">
        <v>223</v>
      </c>
      <c r="I10" s="67">
        <v>256</v>
      </c>
      <c r="J10" s="287">
        <v>255</v>
      </c>
      <c r="K10" s="287">
        <v>5</v>
      </c>
      <c r="L10" s="287">
        <v>211</v>
      </c>
      <c r="M10" s="339">
        <f t="shared" si="5"/>
        <v>1.9607843137254902E-2</v>
      </c>
      <c r="N10" s="287">
        <v>166</v>
      </c>
      <c r="O10" s="339">
        <f t="shared" si="6"/>
        <v>0.65098039215686276</v>
      </c>
      <c r="P10" s="287">
        <v>23</v>
      </c>
      <c r="Q10" s="347">
        <f t="shared" si="7"/>
        <v>9.0196078431372548E-2</v>
      </c>
      <c r="R10" s="304">
        <v>264</v>
      </c>
      <c r="S10" s="286">
        <v>134</v>
      </c>
      <c r="T10" s="286">
        <v>25</v>
      </c>
      <c r="U10" s="305">
        <v>159</v>
      </c>
      <c r="V10" s="358">
        <v>193</v>
      </c>
      <c r="W10" s="287">
        <v>192</v>
      </c>
      <c r="X10" s="287">
        <v>5</v>
      </c>
      <c r="Y10" s="287">
        <v>155</v>
      </c>
      <c r="Z10" s="287">
        <v>113</v>
      </c>
      <c r="AA10" s="297">
        <v>21</v>
      </c>
      <c r="AB10" s="304">
        <v>69</v>
      </c>
      <c r="AC10" s="286">
        <v>59</v>
      </c>
      <c r="AD10" s="286">
        <v>8</v>
      </c>
      <c r="AE10" s="305">
        <v>67</v>
      </c>
      <c r="AF10" s="358">
        <v>63</v>
      </c>
      <c r="AG10" s="287">
        <v>63</v>
      </c>
      <c r="AH10" s="287">
        <v>0</v>
      </c>
      <c r="AI10" s="287">
        <v>56</v>
      </c>
      <c r="AJ10" s="287">
        <v>53</v>
      </c>
      <c r="AK10" s="297">
        <v>2</v>
      </c>
    </row>
    <row r="11" spans="1:37" x14ac:dyDescent="0.25">
      <c r="A11" s="134">
        <v>5</v>
      </c>
      <c r="B11" s="15" t="s">
        <v>53</v>
      </c>
      <c r="C11" s="304">
        <v>1893</v>
      </c>
      <c r="D11" s="286">
        <v>649</v>
      </c>
      <c r="E11" s="332">
        <f t="shared" si="3"/>
        <v>0.34284204965662968</v>
      </c>
      <c r="F11" s="286">
        <v>129</v>
      </c>
      <c r="G11" s="332">
        <f t="shared" si="4"/>
        <v>6.8145800316957217E-2</v>
      </c>
      <c r="H11" s="305">
        <v>778</v>
      </c>
      <c r="I11" s="67">
        <v>1932</v>
      </c>
      <c r="J11" s="287">
        <v>1929</v>
      </c>
      <c r="K11" s="287">
        <v>60</v>
      </c>
      <c r="L11" s="287">
        <v>1657</v>
      </c>
      <c r="M11" s="339">
        <f t="shared" si="5"/>
        <v>3.110419906687403E-2</v>
      </c>
      <c r="N11" s="287">
        <v>1140</v>
      </c>
      <c r="O11" s="339">
        <f t="shared" si="6"/>
        <v>0.59097978227060655</v>
      </c>
      <c r="P11" s="287">
        <v>250</v>
      </c>
      <c r="Q11" s="347">
        <f t="shared" si="7"/>
        <v>0.12960082944530846</v>
      </c>
      <c r="R11" s="304">
        <v>1421</v>
      </c>
      <c r="S11" s="286">
        <v>366</v>
      </c>
      <c r="T11" s="286">
        <v>74</v>
      </c>
      <c r="U11" s="305">
        <v>440</v>
      </c>
      <c r="V11" s="358">
        <v>1513</v>
      </c>
      <c r="W11" s="287">
        <v>1510</v>
      </c>
      <c r="X11" s="287">
        <v>58</v>
      </c>
      <c r="Y11" s="287">
        <v>1294</v>
      </c>
      <c r="Z11" s="287">
        <v>841</v>
      </c>
      <c r="AA11" s="297">
        <v>242</v>
      </c>
      <c r="AB11" s="304">
        <v>485</v>
      </c>
      <c r="AC11" s="286">
        <v>283</v>
      </c>
      <c r="AD11" s="286">
        <v>58</v>
      </c>
      <c r="AE11" s="305">
        <v>341</v>
      </c>
      <c r="AF11" s="358">
        <v>437</v>
      </c>
      <c r="AG11" s="287">
        <v>437</v>
      </c>
      <c r="AH11" s="287">
        <v>2</v>
      </c>
      <c r="AI11" s="287">
        <v>378</v>
      </c>
      <c r="AJ11" s="287">
        <v>310</v>
      </c>
      <c r="AK11" s="297">
        <v>8</v>
      </c>
    </row>
    <row r="12" spans="1:37" x14ac:dyDescent="0.25">
      <c r="A12" s="134">
        <v>6</v>
      </c>
      <c r="B12" s="15" t="s">
        <v>54</v>
      </c>
      <c r="C12" s="304">
        <v>1006</v>
      </c>
      <c r="D12" s="286">
        <v>423</v>
      </c>
      <c r="E12" s="332">
        <f t="shared" si="3"/>
        <v>0.42047713717693835</v>
      </c>
      <c r="F12" s="286">
        <v>98</v>
      </c>
      <c r="G12" s="332">
        <f t="shared" si="4"/>
        <v>9.7415506958250492E-2</v>
      </c>
      <c r="H12" s="305">
        <v>521</v>
      </c>
      <c r="I12" s="67">
        <v>781</v>
      </c>
      <c r="J12" s="287">
        <v>781</v>
      </c>
      <c r="K12" s="287">
        <v>9</v>
      </c>
      <c r="L12" s="287">
        <v>712</v>
      </c>
      <c r="M12" s="339">
        <f t="shared" si="5"/>
        <v>1.1523687580025609E-2</v>
      </c>
      <c r="N12" s="287">
        <v>587</v>
      </c>
      <c r="O12" s="339">
        <f t="shared" si="6"/>
        <v>0.75160051216389245</v>
      </c>
      <c r="P12" s="287">
        <v>63</v>
      </c>
      <c r="Q12" s="347">
        <f t="shared" si="7"/>
        <v>8.0665813060179253E-2</v>
      </c>
      <c r="R12" s="304">
        <v>669</v>
      </c>
      <c r="S12" s="286">
        <v>176</v>
      </c>
      <c r="T12" s="286">
        <v>80</v>
      </c>
      <c r="U12" s="305">
        <v>256</v>
      </c>
      <c r="V12" s="358">
        <v>508</v>
      </c>
      <c r="W12" s="287">
        <v>508</v>
      </c>
      <c r="X12" s="287">
        <v>8</v>
      </c>
      <c r="Y12" s="287">
        <v>464</v>
      </c>
      <c r="Z12" s="287">
        <v>367</v>
      </c>
      <c r="AA12" s="297">
        <v>58</v>
      </c>
      <c r="AB12" s="304">
        <v>338</v>
      </c>
      <c r="AC12" s="286">
        <v>247</v>
      </c>
      <c r="AD12" s="286">
        <v>18</v>
      </c>
      <c r="AE12" s="305">
        <v>265</v>
      </c>
      <c r="AF12" s="358">
        <v>275</v>
      </c>
      <c r="AG12" s="287">
        <v>275</v>
      </c>
      <c r="AH12" s="287">
        <v>1</v>
      </c>
      <c r="AI12" s="287">
        <v>250</v>
      </c>
      <c r="AJ12" s="287">
        <v>221</v>
      </c>
      <c r="AK12" s="297">
        <v>5</v>
      </c>
    </row>
    <row r="13" spans="1:37" x14ac:dyDescent="0.25">
      <c r="A13" s="134">
        <v>7</v>
      </c>
      <c r="B13" s="15" t="s">
        <v>55</v>
      </c>
      <c r="C13" s="304">
        <v>4303</v>
      </c>
      <c r="D13" s="286">
        <v>952</v>
      </c>
      <c r="E13" s="332">
        <f t="shared" si="3"/>
        <v>0.22124099465489194</v>
      </c>
      <c r="F13" s="286">
        <v>254</v>
      </c>
      <c r="G13" s="332">
        <f t="shared" si="4"/>
        <v>5.9028584708343018E-2</v>
      </c>
      <c r="H13" s="305">
        <v>1206</v>
      </c>
      <c r="I13" s="67">
        <v>3253</v>
      </c>
      <c r="J13" s="287">
        <v>3249</v>
      </c>
      <c r="K13" s="287">
        <v>115</v>
      </c>
      <c r="L13" s="287">
        <v>2683</v>
      </c>
      <c r="M13" s="339">
        <f t="shared" si="5"/>
        <v>3.5395506309633736E-2</v>
      </c>
      <c r="N13" s="287">
        <v>1926</v>
      </c>
      <c r="O13" s="339">
        <f t="shared" si="6"/>
        <v>0.59279778393351801</v>
      </c>
      <c r="P13" s="287">
        <v>362</v>
      </c>
      <c r="Q13" s="347">
        <f t="shared" si="7"/>
        <v>0.11141889812249924</v>
      </c>
      <c r="R13" s="304">
        <v>3489</v>
      </c>
      <c r="S13" s="286">
        <v>486</v>
      </c>
      <c r="T13" s="286">
        <v>157</v>
      </c>
      <c r="U13" s="305">
        <v>643</v>
      </c>
      <c r="V13" s="358">
        <v>2444</v>
      </c>
      <c r="W13" s="287">
        <v>2440</v>
      </c>
      <c r="X13" s="287">
        <v>100</v>
      </c>
      <c r="Y13" s="287">
        <v>2020</v>
      </c>
      <c r="Z13" s="287">
        <v>1398</v>
      </c>
      <c r="AA13" s="297">
        <v>301</v>
      </c>
      <c r="AB13" s="304">
        <v>836</v>
      </c>
      <c r="AC13" s="286">
        <v>466</v>
      </c>
      <c r="AD13" s="286">
        <v>108</v>
      </c>
      <c r="AE13" s="305">
        <v>574</v>
      </c>
      <c r="AF13" s="358">
        <v>819</v>
      </c>
      <c r="AG13" s="287">
        <v>819</v>
      </c>
      <c r="AH13" s="287">
        <v>15</v>
      </c>
      <c r="AI13" s="287">
        <v>669</v>
      </c>
      <c r="AJ13" s="287">
        <v>532</v>
      </c>
      <c r="AK13" s="297">
        <v>61</v>
      </c>
    </row>
    <row r="14" spans="1:37" x14ac:dyDescent="0.25">
      <c r="A14" s="134">
        <v>8</v>
      </c>
      <c r="B14" s="15" t="s">
        <v>56</v>
      </c>
      <c r="C14" s="304">
        <v>207</v>
      </c>
      <c r="D14" s="286">
        <v>70</v>
      </c>
      <c r="E14" s="332">
        <f t="shared" si="3"/>
        <v>0.33816425120772947</v>
      </c>
      <c r="F14" s="286">
        <v>6</v>
      </c>
      <c r="G14" s="332">
        <f t="shared" si="4"/>
        <v>2.8985507246376812E-2</v>
      </c>
      <c r="H14" s="305">
        <v>76</v>
      </c>
      <c r="I14" s="67">
        <v>232</v>
      </c>
      <c r="J14" s="287">
        <v>231</v>
      </c>
      <c r="K14" s="287">
        <v>7</v>
      </c>
      <c r="L14" s="287">
        <v>178</v>
      </c>
      <c r="M14" s="339">
        <f t="shared" si="5"/>
        <v>3.0303030303030304E-2</v>
      </c>
      <c r="N14" s="287">
        <v>134</v>
      </c>
      <c r="O14" s="339">
        <f t="shared" si="6"/>
        <v>0.58008658008658009</v>
      </c>
      <c r="P14" s="287">
        <v>21</v>
      </c>
      <c r="Q14" s="347">
        <f t="shared" si="7"/>
        <v>9.0909090909090912E-2</v>
      </c>
      <c r="R14" s="304">
        <v>201</v>
      </c>
      <c r="S14" s="286">
        <v>64</v>
      </c>
      <c r="T14" s="286">
        <v>6</v>
      </c>
      <c r="U14" s="305">
        <v>70</v>
      </c>
      <c r="V14" s="358">
        <v>227</v>
      </c>
      <c r="W14" s="287">
        <v>226</v>
      </c>
      <c r="X14" s="287">
        <v>7</v>
      </c>
      <c r="Y14" s="287">
        <v>174</v>
      </c>
      <c r="Z14" s="287">
        <v>132</v>
      </c>
      <c r="AA14" s="297">
        <v>21</v>
      </c>
      <c r="AB14" s="304">
        <v>7</v>
      </c>
      <c r="AC14" s="286">
        <v>6</v>
      </c>
      <c r="AD14" s="286">
        <v>0</v>
      </c>
      <c r="AE14" s="305">
        <v>6</v>
      </c>
      <c r="AF14" s="358">
        <v>8</v>
      </c>
      <c r="AG14" s="287">
        <v>8</v>
      </c>
      <c r="AH14" s="287">
        <v>0</v>
      </c>
      <c r="AI14" s="287">
        <v>6</v>
      </c>
      <c r="AJ14" s="287">
        <v>4</v>
      </c>
      <c r="AK14" s="297">
        <v>0</v>
      </c>
    </row>
    <row r="15" spans="1:37" x14ac:dyDescent="0.25">
      <c r="A15" s="134">
        <v>9</v>
      </c>
      <c r="B15" s="15" t="s">
        <v>57</v>
      </c>
      <c r="C15" s="304">
        <v>594</v>
      </c>
      <c r="D15" s="286">
        <v>157</v>
      </c>
      <c r="E15" s="332">
        <f t="shared" si="3"/>
        <v>0.26430976430976433</v>
      </c>
      <c r="F15" s="286">
        <v>38</v>
      </c>
      <c r="G15" s="332">
        <f t="shared" si="4"/>
        <v>6.3973063973063973E-2</v>
      </c>
      <c r="H15" s="305">
        <v>195</v>
      </c>
      <c r="I15" s="67">
        <v>608</v>
      </c>
      <c r="J15" s="287">
        <v>607</v>
      </c>
      <c r="K15" s="287">
        <v>17</v>
      </c>
      <c r="L15" s="287">
        <v>521</v>
      </c>
      <c r="M15" s="339">
        <f t="shared" si="5"/>
        <v>2.800658978583196E-2</v>
      </c>
      <c r="N15" s="287">
        <v>424</v>
      </c>
      <c r="O15" s="339">
        <f t="shared" si="6"/>
        <v>0.69851729818780894</v>
      </c>
      <c r="P15" s="287">
        <v>63</v>
      </c>
      <c r="Q15" s="347">
        <f t="shared" si="7"/>
        <v>0.10378912685337727</v>
      </c>
      <c r="R15" s="304">
        <v>510</v>
      </c>
      <c r="S15" s="286">
        <v>150</v>
      </c>
      <c r="T15" s="286">
        <v>35</v>
      </c>
      <c r="U15" s="305">
        <v>185</v>
      </c>
      <c r="V15" s="358">
        <v>541</v>
      </c>
      <c r="W15" s="287">
        <v>540</v>
      </c>
      <c r="X15" s="287">
        <v>17</v>
      </c>
      <c r="Y15" s="287">
        <v>465</v>
      </c>
      <c r="Z15" s="287">
        <v>378</v>
      </c>
      <c r="AA15" s="297">
        <v>63</v>
      </c>
      <c r="AB15" s="304">
        <v>84</v>
      </c>
      <c r="AC15" s="286">
        <v>7</v>
      </c>
      <c r="AD15" s="286">
        <v>3</v>
      </c>
      <c r="AE15" s="305">
        <v>10</v>
      </c>
      <c r="AF15" s="358">
        <v>67</v>
      </c>
      <c r="AG15" s="287">
        <v>67</v>
      </c>
      <c r="AH15" s="287">
        <v>0</v>
      </c>
      <c r="AI15" s="287">
        <v>56</v>
      </c>
      <c r="AJ15" s="287">
        <v>46</v>
      </c>
      <c r="AK15" s="297">
        <v>0</v>
      </c>
    </row>
    <row r="16" spans="1:37" x14ac:dyDescent="0.25">
      <c r="A16" s="134">
        <v>10</v>
      </c>
      <c r="B16" s="15" t="s">
        <v>58</v>
      </c>
      <c r="C16" s="304">
        <v>2182</v>
      </c>
      <c r="D16" s="286">
        <v>421</v>
      </c>
      <c r="E16" s="332">
        <f t="shared" si="3"/>
        <v>0.19294225481209898</v>
      </c>
      <c r="F16" s="286">
        <v>151</v>
      </c>
      <c r="G16" s="332">
        <f t="shared" si="4"/>
        <v>6.92025664527956E-2</v>
      </c>
      <c r="H16" s="305">
        <v>572</v>
      </c>
      <c r="I16" s="67">
        <v>2176</v>
      </c>
      <c r="J16" s="287">
        <v>2141</v>
      </c>
      <c r="K16" s="287">
        <v>83</v>
      </c>
      <c r="L16" s="287">
        <v>1894</v>
      </c>
      <c r="M16" s="339">
        <f t="shared" si="5"/>
        <v>3.8766931340495095E-2</v>
      </c>
      <c r="N16" s="287">
        <v>1335</v>
      </c>
      <c r="O16" s="339">
        <f t="shared" si="6"/>
        <v>0.6235404016814573</v>
      </c>
      <c r="P16" s="287">
        <v>224</v>
      </c>
      <c r="Q16" s="347">
        <f t="shared" si="7"/>
        <v>0.10462400747314339</v>
      </c>
      <c r="R16" s="304">
        <v>2182</v>
      </c>
      <c r="S16" s="286">
        <v>421</v>
      </c>
      <c r="T16" s="286">
        <v>151</v>
      </c>
      <c r="U16" s="305">
        <v>572</v>
      </c>
      <c r="V16" s="358">
        <v>2176</v>
      </c>
      <c r="W16" s="287">
        <v>2141</v>
      </c>
      <c r="X16" s="287">
        <v>83</v>
      </c>
      <c r="Y16" s="287">
        <v>1894</v>
      </c>
      <c r="Z16" s="287">
        <v>1335</v>
      </c>
      <c r="AA16" s="297">
        <v>224</v>
      </c>
      <c r="AB16" s="304"/>
      <c r="AC16" s="286"/>
      <c r="AD16" s="286"/>
      <c r="AE16" s="305"/>
      <c r="AF16" s="358"/>
      <c r="AG16" s="287"/>
      <c r="AH16" s="287"/>
      <c r="AI16" s="287"/>
      <c r="AJ16" s="287"/>
      <c r="AK16" s="297"/>
    </row>
    <row r="17" spans="1:37" x14ac:dyDescent="0.25">
      <c r="A17" s="134">
        <v>11</v>
      </c>
      <c r="B17" s="15" t="s">
        <v>59</v>
      </c>
      <c r="C17" s="304">
        <v>2250</v>
      </c>
      <c r="D17" s="286">
        <v>635</v>
      </c>
      <c r="E17" s="332">
        <f t="shared" si="3"/>
        <v>0.28222222222222221</v>
      </c>
      <c r="F17" s="286">
        <v>154</v>
      </c>
      <c r="G17" s="332">
        <f t="shared" si="4"/>
        <v>6.8444444444444447E-2</v>
      </c>
      <c r="H17" s="305">
        <v>789</v>
      </c>
      <c r="I17" s="67">
        <v>2530</v>
      </c>
      <c r="J17" s="287">
        <v>2503</v>
      </c>
      <c r="K17" s="287">
        <v>81</v>
      </c>
      <c r="L17" s="287">
        <v>2131</v>
      </c>
      <c r="M17" s="339">
        <f t="shared" si="5"/>
        <v>3.2361166600079906E-2</v>
      </c>
      <c r="N17" s="287">
        <v>1351</v>
      </c>
      <c r="O17" s="339">
        <f t="shared" si="6"/>
        <v>0.53975229724330798</v>
      </c>
      <c r="P17" s="287">
        <v>412</v>
      </c>
      <c r="Q17" s="347">
        <f t="shared" si="7"/>
        <v>0.16460247702756692</v>
      </c>
      <c r="R17" s="304">
        <v>1508</v>
      </c>
      <c r="S17" s="286">
        <v>359</v>
      </c>
      <c r="T17" s="286">
        <v>98</v>
      </c>
      <c r="U17" s="305">
        <v>457</v>
      </c>
      <c r="V17" s="358">
        <v>1779</v>
      </c>
      <c r="W17" s="287">
        <v>1754</v>
      </c>
      <c r="X17" s="287">
        <v>73</v>
      </c>
      <c r="Y17" s="287">
        <v>1499</v>
      </c>
      <c r="Z17" s="287">
        <v>902</v>
      </c>
      <c r="AA17" s="297">
        <v>287</v>
      </c>
      <c r="AB17" s="304">
        <v>755</v>
      </c>
      <c r="AC17" s="286">
        <v>278</v>
      </c>
      <c r="AD17" s="286">
        <v>68</v>
      </c>
      <c r="AE17" s="305">
        <v>346</v>
      </c>
      <c r="AF17" s="358">
        <v>773</v>
      </c>
      <c r="AG17" s="287">
        <v>769</v>
      </c>
      <c r="AH17" s="287">
        <v>8</v>
      </c>
      <c r="AI17" s="287">
        <v>649</v>
      </c>
      <c r="AJ17" s="287">
        <v>464</v>
      </c>
      <c r="AK17" s="297">
        <v>125</v>
      </c>
    </row>
    <row r="18" spans="1:37" x14ac:dyDescent="0.25">
      <c r="A18" s="134">
        <v>12</v>
      </c>
      <c r="B18" s="15" t="s">
        <v>60</v>
      </c>
      <c r="C18" s="304">
        <v>569</v>
      </c>
      <c r="D18" s="286">
        <v>217</v>
      </c>
      <c r="E18" s="332">
        <f t="shared" si="3"/>
        <v>0.38137082601054484</v>
      </c>
      <c r="F18" s="286">
        <v>28</v>
      </c>
      <c r="G18" s="332">
        <f t="shared" si="4"/>
        <v>4.9209138840070298E-2</v>
      </c>
      <c r="H18" s="305">
        <v>245</v>
      </c>
      <c r="I18" s="67">
        <v>581</v>
      </c>
      <c r="J18" s="287">
        <v>578</v>
      </c>
      <c r="K18" s="287">
        <v>14</v>
      </c>
      <c r="L18" s="287">
        <v>518</v>
      </c>
      <c r="M18" s="339">
        <f t="shared" si="5"/>
        <v>2.4221453287197232E-2</v>
      </c>
      <c r="N18" s="287">
        <v>392</v>
      </c>
      <c r="O18" s="339">
        <f t="shared" si="6"/>
        <v>0.67820069204152245</v>
      </c>
      <c r="P18" s="287">
        <v>47</v>
      </c>
      <c r="Q18" s="347">
        <f t="shared" si="7"/>
        <v>8.1314878892733561E-2</v>
      </c>
      <c r="R18" s="304">
        <v>522</v>
      </c>
      <c r="S18" s="286">
        <v>188</v>
      </c>
      <c r="T18" s="286">
        <v>28</v>
      </c>
      <c r="U18" s="305">
        <v>216</v>
      </c>
      <c r="V18" s="358">
        <v>550</v>
      </c>
      <c r="W18" s="287">
        <v>547</v>
      </c>
      <c r="X18" s="287">
        <v>14</v>
      </c>
      <c r="Y18" s="287">
        <v>490</v>
      </c>
      <c r="Z18" s="287">
        <v>370</v>
      </c>
      <c r="AA18" s="297">
        <v>46</v>
      </c>
      <c r="AB18" s="304">
        <v>48</v>
      </c>
      <c r="AC18" s="286">
        <v>29</v>
      </c>
      <c r="AD18" s="286">
        <v>0</v>
      </c>
      <c r="AE18" s="305">
        <v>29</v>
      </c>
      <c r="AF18" s="358">
        <v>32</v>
      </c>
      <c r="AG18" s="287">
        <v>32</v>
      </c>
      <c r="AH18" s="287">
        <v>0</v>
      </c>
      <c r="AI18" s="287">
        <v>29</v>
      </c>
      <c r="AJ18" s="287">
        <v>23</v>
      </c>
      <c r="AK18" s="297">
        <v>1</v>
      </c>
    </row>
    <row r="19" spans="1:37" x14ac:dyDescent="0.25">
      <c r="A19" s="134">
        <v>13</v>
      </c>
      <c r="B19" s="15" t="s">
        <v>61</v>
      </c>
      <c r="C19" s="304">
        <v>218</v>
      </c>
      <c r="D19" s="286">
        <v>68</v>
      </c>
      <c r="E19" s="332">
        <f t="shared" si="3"/>
        <v>0.31192660550458717</v>
      </c>
      <c r="F19" s="286">
        <v>15</v>
      </c>
      <c r="G19" s="332">
        <f t="shared" si="4"/>
        <v>6.8807339449541288E-2</v>
      </c>
      <c r="H19" s="305">
        <v>83</v>
      </c>
      <c r="I19" s="67">
        <v>182</v>
      </c>
      <c r="J19" s="287">
        <v>180</v>
      </c>
      <c r="K19" s="287">
        <v>10</v>
      </c>
      <c r="L19" s="287">
        <v>155</v>
      </c>
      <c r="M19" s="339">
        <f t="shared" si="5"/>
        <v>5.5555555555555552E-2</v>
      </c>
      <c r="N19" s="287">
        <v>123</v>
      </c>
      <c r="O19" s="339">
        <f t="shared" si="6"/>
        <v>0.68333333333333335</v>
      </c>
      <c r="P19" s="287">
        <v>26</v>
      </c>
      <c r="Q19" s="347">
        <f t="shared" si="7"/>
        <v>0.14444444444444443</v>
      </c>
      <c r="R19" s="304">
        <v>191</v>
      </c>
      <c r="S19" s="286">
        <v>49</v>
      </c>
      <c r="T19" s="286">
        <v>11</v>
      </c>
      <c r="U19" s="305">
        <v>60</v>
      </c>
      <c r="V19" s="358">
        <v>150</v>
      </c>
      <c r="W19" s="287">
        <v>149</v>
      </c>
      <c r="X19" s="287">
        <v>9</v>
      </c>
      <c r="Y19" s="287">
        <v>131</v>
      </c>
      <c r="Z19" s="287">
        <v>104</v>
      </c>
      <c r="AA19" s="297">
        <v>26</v>
      </c>
      <c r="AB19" s="304">
        <v>27</v>
      </c>
      <c r="AC19" s="286">
        <v>19</v>
      </c>
      <c r="AD19" s="286">
        <v>4</v>
      </c>
      <c r="AE19" s="305">
        <v>23</v>
      </c>
      <c r="AF19" s="358">
        <v>32</v>
      </c>
      <c r="AG19" s="287">
        <v>31</v>
      </c>
      <c r="AH19" s="287">
        <v>1</v>
      </c>
      <c r="AI19" s="287">
        <v>24</v>
      </c>
      <c r="AJ19" s="287">
        <v>19</v>
      </c>
      <c r="AK19" s="297">
        <v>0</v>
      </c>
    </row>
    <row r="20" spans="1:37" x14ac:dyDescent="0.25">
      <c r="A20" s="134">
        <v>14</v>
      </c>
      <c r="B20" s="15" t="s">
        <v>62</v>
      </c>
      <c r="C20" s="304">
        <v>644</v>
      </c>
      <c r="D20" s="286">
        <v>277</v>
      </c>
      <c r="E20" s="332">
        <f t="shared" si="3"/>
        <v>0.43012422360248448</v>
      </c>
      <c r="F20" s="286">
        <v>62</v>
      </c>
      <c r="G20" s="332">
        <f t="shared" si="4"/>
        <v>9.627329192546584E-2</v>
      </c>
      <c r="H20" s="305">
        <v>339</v>
      </c>
      <c r="I20" s="67">
        <v>632</v>
      </c>
      <c r="J20" s="287">
        <v>631</v>
      </c>
      <c r="K20" s="287">
        <v>20</v>
      </c>
      <c r="L20" s="287">
        <v>553</v>
      </c>
      <c r="M20" s="339">
        <f t="shared" si="5"/>
        <v>3.1695721077654518E-2</v>
      </c>
      <c r="N20" s="287">
        <v>445</v>
      </c>
      <c r="O20" s="339">
        <f t="shared" si="6"/>
        <v>0.70522979397781305</v>
      </c>
      <c r="P20" s="287">
        <v>67</v>
      </c>
      <c r="Q20" s="347">
        <f t="shared" si="7"/>
        <v>0.10618066561014262</v>
      </c>
      <c r="R20" s="304">
        <v>359</v>
      </c>
      <c r="S20" s="286">
        <v>65</v>
      </c>
      <c r="T20" s="286">
        <v>42</v>
      </c>
      <c r="U20" s="305">
        <v>107</v>
      </c>
      <c r="V20" s="358">
        <v>359</v>
      </c>
      <c r="W20" s="287">
        <v>358</v>
      </c>
      <c r="X20" s="287">
        <v>19</v>
      </c>
      <c r="Y20" s="287">
        <v>309</v>
      </c>
      <c r="Z20" s="287">
        <v>230</v>
      </c>
      <c r="AA20" s="297">
        <v>46</v>
      </c>
      <c r="AB20" s="304">
        <v>287</v>
      </c>
      <c r="AC20" s="286">
        <v>212</v>
      </c>
      <c r="AD20" s="286">
        <v>22</v>
      </c>
      <c r="AE20" s="305">
        <v>234</v>
      </c>
      <c r="AF20" s="358">
        <v>276</v>
      </c>
      <c r="AG20" s="287">
        <v>276</v>
      </c>
      <c r="AH20" s="287">
        <v>1</v>
      </c>
      <c r="AI20" s="287">
        <v>247</v>
      </c>
      <c r="AJ20" s="287">
        <v>217</v>
      </c>
      <c r="AK20" s="297">
        <v>21</v>
      </c>
    </row>
    <row r="21" spans="1:37" x14ac:dyDescent="0.25">
      <c r="A21" s="134">
        <v>15</v>
      </c>
      <c r="B21" s="15" t="s">
        <v>63</v>
      </c>
      <c r="C21" s="304">
        <v>7051</v>
      </c>
      <c r="D21" s="286">
        <v>2132</v>
      </c>
      <c r="E21" s="332">
        <f t="shared" si="3"/>
        <v>0.30236845837469861</v>
      </c>
      <c r="F21" s="286">
        <v>292</v>
      </c>
      <c r="G21" s="332">
        <f t="shared" si="4"/>
        <v>4.1412565593532832E-2</v>
      </c>
      <c r="H21" s="305">
        <v>2424</v>
      </c>
      <c r="I21" s="67">
        <v>3501</v>
      </c>
      <c r="J21" s="287">
        <v>3425</v>
      </c>
      <c r="K21" s="287">
        <v>143</v>
      </c>
      <c r="L21" s="287">
        <v>2905</v>
      </c>
      <c r="M21" s="339">
        <f t="shared" si="5"/>
        <v>4.1751824817518247E-2</v>
      </c>
      <c r="N21" s="287">
        <v>2080</v>
      </c>
      <c r="O21" s="339">
        <f t="shared" si="6"/>
        <v>0.60729927007299267</v>
      </c>
      <c r="P21" s="287">
        <v>433</v>
      </c>
      <c r="Q21" s="347">
        <f t="shared" si="7"/>
        <v>0.12642335766423357</v>
      </c>
      <c r="R21" s="304">
        <v>6022</v>
      </c>
      <c r="S21" s="286">
        <v>1556</v>
      </c>
      <c r="T21" s="286">
        <v>218</v>
      </c>
      <c r="U21" s="305">
        <v>1774</v>
      </c>
      <c r="V21" s="358">
        <v>2448</v>
      </c>
      <c r="W21" s="287">
        <v>2383</v>
      </c>
      <c r="X21" s="287">
        <v>137</v>
      </c>
      <c r="Y21" s="287">
        <v>1981</v>
      </c>
      <c r="Z21" s="287">
        <v>1298</v>
      </c>
      <c r="AA21" s="297">
        <v>375</v>
      </c>
      <c r="AB21" s="304">
        <v>1217</v>
      </c>
      <c r="AC21" s="286">
        <v>577</v>
      </c>
      <c r="AD21" s="286">
        <v>90</v>
      </c>
      <c r="AE21" s="305">
        <v>667</v>
      </c>
      <c r="AF21" s="358">
        <v>1160</v>
      </c>
      <c r="AG21" s="287">
        <v>1149</v>
      </c>
      <c r="AH21" s="287">
        <v>8</v>
      </c>
      <c r="AI21" s="287">
        <v>1018</v>
      </c>
      <c r="AJ21" s="287">
        <v>850</v>
      </c>
      <c r="AK21" s="297">
        <v>66</v>
      </c>
    </row>
    <row r="22" spans="1:37" x14ac:dyDescent="0.25">
      <c r="A22" s="134">
        <v>16</v>
      </c>
      <c r="B22" s="15" t="s">
        <v>64</v>
      </c>
      <c r="C22" s="304">
        <v>225</v>
      </c>
      <c r="D22" s="286">
        <v>62</v>
      </c>
      <c r="E22" s="332">
        <f t="shared" si="3"/>
        <v>0.27555555555555555</v>
      </c>
      <c r="F22" s="286">
        <v>1</v>
      </c>
      <c r="G22" s="332">
        <f t="shared" si="4"/>
        <v>4.4444444444444444E-3</v>
      </c>
      <c r="H22" s="305">
        <v>63</v>
      </c>
      <c r="I22" s="67">
        <v>204</v>
      </c>
      <c r="J22" s="287">
        <v>204</v>
      </c>
      <c r="K22" s="287">
        <v>7</v>
      </c>
      <c r="L22" s="287">
        <v>172</v>
      </c>
      <c r="M22" s="339">
        <f t="shared" si="5"/>
        <v>3.4313725490196081E-2</v>
      </c>
      <c r="N22" s="287">
        <v>123</v>
      </c>
      <c r="O22" s="339">
        <f t="shared" si="6"/>
        <v>0.6029411764705882</v>
      </c>
      <c r="P22" s="287">
        <v>24</v>
      </c>
      <c r="Q22" s="347">
        <f t="shared" si="7"/>
        <v>0.11764705882352941</v>
      </c>
      <c r="R22" s="304">
        <v>216</v>
      </c>
      <c r="S22" s="286">
        <v>53</v>
      </c>
      <c r="T22" s="286">
        <v>1</v>
      </c>
      <c r="U22" s="305">
        <v>54</v>
      </c>
      <c r="V22" s="358">
        <v>204</v>
      </c>
      <c r="W22" s="287">
        <v>204</v>
      </c>
      <c r="X22" s="287">
        <v>7</v>
      </c>
      <c r="Y22" s="287">
        <v>172</v>
      </c>
      <c r="Z22" s="287">
        <v>123</v>
      </c>
      <c r="AA22" s="297">
        <v>24</v>
      </c>
      <c r="AB22" s="304">
        <v>9</v>
      </c>
      <c r="AC22" s="286">
        <v>9</v>
      </c>
      <c r="AD22" s="286">
        <v>0</v>
      </c>
      <c r="AE22" s="305">
        <v>9</v>
      </c>
      <c r="AF22" s="358"/>
      <c r="AG22" s="287"/>
      <c r="AH22" s="287"/>
      <c r="AI22" s="287"/>
      <c r="AJ22" s="287"/>
      <c r="AK22" s="297"/>
    </row>
    <row r="23" spans="1:37" x14ac:dyDescent="0.25">
      <c r="A23" s="134">
        <v>17</v>
      </c>
      <c r="B23" s="15" t="s">
        <v>65</v>
      </c>
      <c r="C23" s="304">
        <v>548</v>
      </c>
      <c r="D23" s="286">
        <v>211</v>
      </c>
      <c r="E23" s="332">
        <f t="shared" si="3"/>
        <v>0.38503649635036497</v>
      </c>
      <c r="F23" s="286">
        <v>28</v>
      </c>
      <c r="G23" s="332">
        <f t="shared" si="4"/>
        <v>5.1094890510948905E-2</v>
      </c>
      <c r="H23" s="305">
        <v>239</v>
      </c>
      <c r="I23" s="67">
        <v>562</v>
      </c>
      <c r="J23" s="287">
        <v>559</v>
      </c>
      <c r="K23" s="287">
        <v>21</v>
      </c>
      <c r="L23" s="287">
        <v>424</v>
      </c>
      <c r="M23" s="339">
        <f t="shared" si="5"/>
        <v>3.7567084078711989E-2</v>
      </c>
      <c r="N23" s="287">
        <v>290</v>
      </c>
      <c r="O23" s="339">
        <f t="shared" si="6"/>
        <v>0.51878354203935595</v>
      </c>
      <c r="P23" s="287">
        <v>70</v>
      </c>
      <c r="Q23" s="347">
        <f t="shared" si="7"/>
        <v>0.12522361359570661</v>
      </c>
      <c r="R23" s="304">
        <v>385</v>
      </c>
      <c r="S23" s="286">
        <v>76</v>
      </c>
      <c r="T23" s="286">
        <v>18</v>
      </c>
      <c r="U23" s="305">
        <v>94</v>
      </c>
      <c r="V23" s="358">
        <v>418</v>
      </c>
      <c r="W23" s="287">
        <v>416</v>
      </c>
      <c r="X23" s="287">
        <v>20</v>
      </c>
      <c r="Y23" s="287">
        <v>317</v>
      </c>
      <c r="Z23" s="287">
        <v>205</v>
      </c>
      <c r="AA23" s="297">
        <v>61</v>
      </c>
      <c r="AB23" s="304">
        <v>165</v>
      </c>
      <c r="AC23" s="286">
        <v>135</v>
      </c>
      <c r="AD23" s="286">
        <v>13</v>
      </c>
      <c r="AE23" s="305">
        <v>148</v>
      </c>
      <c r="AF23" s="358">
        <v>146</v>
      </c>
      <c r="AG23" s="287">
        <v>145</v>
      </c>
      <c r="AH23" s="287">
        <v>1</v>
      </c>
      <c r="AI23" s="287">
        <v>109</v>
      </c>
      <c r="AJ23" s="287">
        <v>86</v>
      </c>
      <c r="AK23" s="297">
        <v>9</v>
      </c>
    </row>
    <row r="24" spans="1:37" x14ac:dyDescent="0.25">
      <c r="A24" s="134">
        <v>18</v>
      </c>
      <c r="B24" s="15" t="s">
        <v>66</v>
      </c>
      <c r="C24" s="304">
        <v>3044</v>
      </c>
      <c r="D24" s="286">
        <v>624</v>
      </c>
      <c r="E24" s="332">
        <f t="shared" si="3"/>
        <v>0.2049934296977661</v>
      </c>
      <c r="F24" s="286">
        <v>168</v>
      </c>
      <c r="G24" s="332">
        <f t="shared" si="4"/>
        <v>5.5190538764783179E-2</v>
      </c>
      <c r="H24" s="305">
        <v>792</v>
      </c>
      <c r="I24" s="67">
        <v>2595</v>
      </c>
      <c r="J24" s="287">
        <v>2558</v>
      </c>
      <c r="K24" s="287">
        <v>77</v>
      </c>
      <c r="L24" s="287">
        <v>2234</v>
      </c>
      <c r="M24" s="339">
        <f t="shared" si="5"/>
        <v>3.0101641907740423E-2</v>
      </c>
      <c r="N24" s="287">
        <v>1402</v>
      </c>
      <c r="O24" s="339">
        <f t="shared" si="6"/>
        <v>0.54808444096950748</v>
      </c>
      <c r="P24" s="287">
        <v>334</v>
      </c>
      <c r="Q24" s="347">
        <f t="shared" si="7"/>
        <v>0.1305707584050039</v>
      </c>
      <c r="R24" s="304">
        <v>2623</v>
      </c>
      <c r="S24" s="286">
        <v>404</v>
      </c>
      <c r="T24" s="286">
        <v>136</v>
      </c>
      <c r="U24" s="305">
        <v>540</v>
      </c>
      <c r="V24" s="358">
        <v>2247</v>
      </c>
      <c r="W24" s="287">
        <v>2215</v>
      </c>
      <c r="X24" s="287">
        <v>74</v>
      </c>
      <c r="Y24" s="287">
        <v>1935</v>
      </c>
      <c r="Z24" s="287">
        <v>1170</v>
      </c>
      <c r="AA24" s="297">
        <v>330</v>
      </c>
      <c r="AB24" s="304">
        <v>428</v>
      </c>
      <c r="AC24" s="286">
        <v>220</v>
      </c>
      <c r="AD24" s="286">
        <v>34</v>
      </c>
      <c r="AE24" s="305">
        <v>254</v>
      </c>
      <c r="AF24" s="358">
        <v>353</v>
      </c>
      <c r="AG24" s="287">
        <v>348</v>
      </c>
      <c r="AH24" s="287">
        <v>3</v>
      </c>
      <c r="AI24" s="287">
        <v>304</v>
      </c>
      <c r="AJ24" s="287">
        <v>235</v>
      </c>
      <c r="AK24" s="297">
        <v>4</v>
      </c>
    </row>
    <row r="25" spans="1:37" x14ac:dyDescent="0.25">
      <c r="A25" s="134">
        <v>19</v>
      </c>
      <c r="B25" s="15" t="s">
        <v>67</v>
      </c>
      <c r="C25" s="304">
        <v>1046</v>
      </c>
      <c r="D25" s="286">
        <v>355</v>
      </c>
      <c r="E25" s="332">
        <f t="shared" si="3"/>
        <v>0.33938814531548755</v>
      </c>
      <c r="F25" s="286">
        <v>106</v>
      </c>
      <c r="G25" s="332">
        <f t="shared" si="4"/>
        <v>0.10133843212237094</v>
      </c>
      <c r="H25" s="305">
        <v>461</v>
      </c>
      <c r="I25" s="67">
        <v>1051</v>
      </c>
      <c r="J25" s="287">
        <v>1051</v>
      </c>
      <c r="K25" s="287">
        <v>32</v>
      </c>
      <c r="L25" s="287">
        <v>945</v>
      </c>
      <c r="M25" s="339">
        <f t="shared" si="5"/>
        <v>3.0447193149381543E-2</v>
      </c>
      <c r="N25" s="287">
        <v>662</v>
      </c>
      <c r="O25" s="339">
        <f t="shared" si="6"/>
        <v>0.62987630827783059</v>
      </c>
      <c r="P25" s="287">
        <v>156</v>
      </c>
      <c r="Q25" s="347">
        <f t="shared" si="7"/>
        <v>0.14843006660323502</v>
      </c>
      <c r="R25" s="304">
        <v>834</v>
      </c>
      <c r="S25" s="286">
        <v>227</v>
      </c>
      <c r="T25" s="286">
        <v>79</v>
      </c>
      <c r="U25" s="305">
        <v>306</v>
      </c>
      <c r="V25" s="358">
        <v>902</v>
      </c>
      <c r="W25" s="287">
        <v>902</v>
      </c>
      <c r="X25" s="287">
        <v>31</v>
      </c>
      <c r="Y25" s="287">
        <v>815</v>
      </c>
      <c r="Z25" s="287">
        <v>566</v>
      </c>
      <c r="AA25" s="297">
        <v>156</v>
      </c>
      <c r="AB25" s="304">
        <v>214</v>
      </c>
      <c r="AC25" s="286">
        <v>128</v>
      </c>
      <c r="AD25" s="286">
        <v>28</v>
      </c>
      <c r="AE25" s="305">
        <v>156</v>
      </c>
      <c r="AF25" s="358">
        <v>150</v>
      </c>
      <c r="AG25" s="287">
        <v>150</v>
      </c>
      <c r="AH25" s="287">
        <v>1</v>
      </c>
      <c r="AI25" s="287">
        <v>131</v>
      </c>
      <c r="AJ25" s="287">
        <v>97</v>
      </c>
      <c r="AK25" s="297">
        <v>0</v>
      </c>
    </row>
    <row r="26" spans="1:37" x14ac:dyDescent="0.25">
      <c r="A26" s="134">
        <v>20</v>
      </c>
      <c r="B26" s="15" t="s">
        <v>68</v>
      </c>
      <c r="C26" s="304">
        <v>1067</v>
      </c>
      <c r="D26" s="286">
        <v>282</v>
      </c>
      <c r="E26" s="332">
        <f t="shared" si="3"/>
        <v>0.26429240862230552</v>
      </c>
      <c r="F26" s="286">
        <v>59</v>
      </c>
      <c r="G26" s="332">
        <f t="shared" si="4"/>
        <v>5.5295220243673851E-2</v>
      </c>
      <c r="H26" s="305">
        <v>341</v>
      </c>
      <c r="I26" s="67">
        <v>1041</v>
      </c>
      <c r="J26" s="287">
        <v>1039</v>
      </c>
      <c r="K26" s="287">
        <v>52</v>
      </c>
      <c r="L26" s="287">
        <v>803</v>
      </c>
      <c r="M26" s="339">
        <f t="shared" si="5"/>
        <v>5.004812319538017E-2</v>
      </c>
      <c r="N26" s="287">
        <v>497</v>
      </c>
      <c r="O26" s="339">
        <f t="shared" si="6"/>
        <v>0.47834456207892206</v>
      </c>
      <c r="P26" s="287">
        <v>118</v>
      </c>
      <c r="Q26" s="347">
        <f t="shared" si="7"/>
        <v>0.11357074109720885</v>
      </c>
      <c r="R26" s="304">
        <v>894</v>
      </c>
      <c r="S26" s="286">
        <v>168</v>
      </c>
      <c r="T26" s="286">
        <v>48</v>
      </c>
      <c r="U26" s="305">
        <v>216</v>
      </c>
      <c r="V26" s="358">
        <v>888</v>
      </c>
      <c r="W26" s="287">
        <v>886</v>
      </c>
      <c r="X26" s="287">
        <v>51</v>
      </c>
      <c r="Y26" s="287">
        <v>674</v>
      </c>
      <c r="Z26" s="287">
        <v>408</v>
      </c>
      <c r="AA26" s="297">
        <v>117</v>
      </c>
      <c r="AB26" s="304">
        <v>178</v>
      </c>
      <c r="AC26" s="286">
        <v>114</v>
      </c>
      <c r="AD26" s="286">
        <v>11</v>
      </c>
      <c r="AE26" s="305">
        <v>125</v>
      </c>
      <c r="AF26" s="358">
        <v>153</v>
      </c>
      <c r="AG26" s="287">
        <v>153</v>
      </c>
      <c r="AH26" s="287">
        <v>1</v>
      </c>
      <c r="AI26" s="287">
        <v>129</v>
      </c>
      <c r="AJ26" s="287">
        <v>89</v>
      </c>
      <c r="AK26" s="297">
        <v>1</v>
      </c>
    </row>
    <row r="27" spans="1:37" x14ac:dyDescent="0.25">
      <c r="A27" s="134">
        <v>21</v>
      </c>
      <c r="B27" s="15" t="s">
        <v>69</v>
      </c>
      <c r="C27" s="304">
        <v>1219</v>
      </c>
      <c r="D27" s="286">
        <v>370</v>
      </c>
      <c r="E27" s="332">
        <f t="shared" si="3"/>
        <v>0.30352748154224773</v>
      </c>
      <c r="F27" s="286">
        <v>92</v>
      </c>
      <c r="G27" s="332">
        <f t="shared" si="4"/>
        <v>7.5471698113207544E-2</v>
      </c>
      <c r="H27" s="305">
        <v>462</v>
      </c>
      <c r="I27" s="67">
        <v>1427</v>
      </c>
      <c r="J27" s="287">
        <v>1419</v>
      </c>
      <c r="K27" s="287">
        <v>34</v>
      </c>
      <c r="L27" s="287">
        <v>1279</v>
      </c>
      <c r="M27" s="339">
        <f t="shared" si="5"/>
        <v>2.3960535588442564E-2</v>
      </c>
      <c r="N27" s="287">
        <v>1018</v>
      </c>
      <c r="O27" s="339">
        <f t="shared" si="6"/>
        <v>0.71740662438336855</v>
      </c>
      <c r="P27" s="287">
        <v>48</v>
      </c>
      <c r="Q27" s="347">
        <f t="shared" si="7"/>
        <v>3.382663847780127E-2</v>
      </c>
      <c r="R27" s="304">
        <v>771</v>
      </c>
      <c r="S27" s="286">
        <v>124</v>
      </c>
      <c r="T27" s="286">
        <v>38</v>
      </c>
      <c r="U27" s="305">
        <v>162</v>
      </c>
      <c r="V27" s="358">
        <v>1015</v>
      </c>
      <c r="W27" s="287">
        <v>1010</v>
      </c>
      <c r="X27" s="287">
        <v>33</v>
      </c>
      <c r="Y27" s="287">
        <v>910</v>
      </c>
      <c r="Z27" s="287">
        <v>720</v>
      </c>
      <c r="AA27" s="297">
        <v>45</v>
      </c>
      <c r="AB27" s="304">
        <v>452</v>
      </c>
      <c r="AC27" s="286">
        <v>246</v>
      </c>
      <c r="AD27" s="286">
        <v>62</v>
      </c>
      <c r="AE27" s="305">
        <v>308</v>
      </c>
      <c r="AF27" s="358">
        <v>450</v>
      </c>
      <c r="AG27" s="287">
        <v>447</v>
      </c>
      <c r="AH27" s="287">
        <v>1</v>
      </c>
      <c r="AI27" s="287">
        <v>404</v>
      </c>
      <c r="AJ27" s="287">
        <v>326</v>
      </c>
      <c r="AK27" s="297">
        <v>3</v>
      </c>
    </row>
    <row r="28" spans="1:37" x14ac:dyDescent="0.25">
      <c r="A28" s="134">
        <v>22</v>
      </c>
      <c r="B28" s="15" t="s">
        <v>70</v>
      </c>
      <c r="C28" s="304">
        <v>465</v>
      </c>
      <c r="D28" s="286">
        <v>156</v>
      </c>
      <c r="E28" s="332">
        <f t="shared" si="3"/>
        <v>0.33548387096774196</v>
      </c>
      <c r="F28" s="286">
        <v>36</v>
      </c>
      <c r="G28" s="332">
        <f t="shared" si="4"/>
        <v>7.7419354838709681E-2</v>
      </c>
      <c r="H28" s="305">
        <v>192</v>
      </c>
      <c r="I28" s="67">
        <v>543</v>
      </c>
      <c r="J28" s="287">
        <v>542</v>
      </c>
      <c r="K28" s="287">
        <v>20</v>
      </c>
      <c r="L28" s="287">
        <v>473</v>
      </c>
      <c r="M28" s="339">
        <f t="shared" si="5"/>
        <v>3.6900369003690037E-2</v>
      </c>
      <c r="N28" s="287">
        <v>349</v>
      </c>
      <c r="O28" s="339">
        <f t="shared" si="6"/>
        <v>0.64391143911439119</v>
      </c>
      <c r="P28" s="287">
        <v>63</v>
      </c>
      <c r="Q28" s="347">
        <f t="shared" si="7"/>
        <v>0.11623616236162361</v>
      </c>
      <c r="R28" s="304">
        <v>362</v>
      </c>
      <c r="S28" s="286">
        <v>96</v>
      </c>
      <c r="T28" s="286">
        <v>28</v>
      </c>
      <c r="U28" s="305">
        <v>124</v>
      </c>
      <c r="V28" s="358">
        <v>445</v>
      </c>
      <c r="W28" s="287">
        <v>444</v>
      </c>
      <c r="X28" s="287">
        <v>20</v>
      </c>
      <c r="Y28" s="287">
        <v>386</v>
      </c>
      <c r="Z28" s="287">
        <v>275</v>
      </c>
      <c r="AA28" s="297">
        <v>59</v>
      </c>
      <c r="AB28" s="304">
        <v>103</v>
      </c>
      <c r="AC28" s="286">
        <v>60</v>
      </c>
      <c r="AD28" s="286">
        <v>12</v>
      </c>
      <c r="AE28" s="305">
        <v>72</v>
      </c>
      <c r="AF28" s="358">
        <v>104</v>
      </c>
      <c r="AG28" s="287">
        <v>104</v>
      </c>
      <c r="AH28" s="287">
        <v>0</v>
      </c>
      <c r="AI28" s="287">
        <v>93</v>
      </c>
      <c r="AJ28" s="287">
        <v>78</v>
      </c>
      <c r="AK28" s="297">
        <v>4</v>
      </c>
    </row>
    <row r="29" spans="1:37" x14ac:dyDescent="0.25">
      <c r="A29" s="134">
        <v>23</v>
      </c>
      <c r="B29" s="15" t="s">
        <v>71</v>
      </c>
      <c r="C29" s="304">
        <v>3287</v>
      </c>
      <c r="D29" s="286">
        <v>1042</v>
      </c>
      <c r="E29" s="332">
        <f t="shared" si="3"/>
        <v>0.31700638880438087</v>
      </c>
      <c r="F29" s="286">
        <v>276</v>
      </c>
      <c r="G29" s="332">
        <f t="shared" si="4"/>
        <v>8.3967143291755406E-2</v>
      </c>
      <c r="H29" s="305">
        <v>1318</v>
      </c>
      <c r="I29" s="67">
        <v>3378</v>
      </c>
      <c r="J29" s="287">
        <v>3372</v>
      </c>
      <c r="K29" s="287">
        <v>168</v>
      </c>
      <c r="L29" s="287">
        <v>2786</v>
      </c>
      <c r="M29" s="339">
        <f t="shared" si="5"/>
        <v>4.9822064056939501E-2</v>
      </c>
      <c r="N29" s="287">
        <v>2150</v>
      </c>
      <c r="O29" s="339">
        <f t="shared" si="6"/>
        <v>0.63760379596678529</v>
      </c>
      <c r="P29" s="287">
        <v>341</v>
      </c>
      <c r="Q29" s="347">
        <f t="shared" si="7"/>
        <v>0.10112692763938315</v>
      </c>
      <c r="R29" s="304">
        <v>2057</v>
      </c>
      <c r="S29" s="286">
        <v>225</v>
      </c>
      <c r="T29" s="286">
        <v>137</v>
      </c>
      <c r="U29" s="305">
        <v>362</v>
      </c>
      <c r="V29" s="358">
        <v>2042</v>
      </c>
      <c r="W29" s="287">
        <v>2036</v>
      </c>
      <c r="X29" s="287">
        <v>158</v>
      </c>
      <c r="Y29" s="287">
        <v>1683</v>
      </c>
      <c r="Z29" s="287">
        <v>1200</v>
      </c>
      <c r="AA29" s="297">
        <v>263</v>
      </c>
      <c r="AB29" s="304">
        <v>1238</v>
      </c>
      <c r="AC29" s="286">
        <v>818</v>
      </c>
      <c r="AD29" s="286">
        <v>172</v>
      </c>
      <c r="AE29" s="305">
        <v>990</v>
      </c>
      <c r="AF29" s="358">
        <v>1346</v>
      </c>
      <c r="AG29" s="287">
        <v>1346</v>
      </c>
      <c r="AH29" s="287">
        <v>11</v>
      </c>
      <c r="AI29" s="287">
        <v>1111</v>
      </c>
      <c r="AJ29" s="287">
        <v>956</v>
      </c>
      <c r="AK29" s="297">
        <v>78</v>
      </c>
    </row>
    <row r="30" spans="1:37" x14ac:dyDescent="0.25">
      <c r="A30" s="134">
        <v>24</v>
      </c>
      <c r="B30" s="15" t="s">
        <v>72</v>
      </c>
      <c r="C30" s="304">
        <v>1356</v>
      </c>
      <c r="D30" s="286">
        <v>413</v>
      </c>
      <c r="E30" s="332">
        <f t="shared" si="3"/>
        <v>0.30457227138643067</v>
      </c>
      <c r="F30" s="286">
        <v>81</v>
      </c>
      <c r="G30" s="332">
        <f t="shared" si="4"/>
        <v>5.9734513274336286E-2</v>
      </c>
      <c r="H30" s="305">
        <v>494</v>
      </c>
      <c r="I30" s="67">
        <v>1059</v>
      </c>
      <c r="J30" s="287">
        <v>1053</v>
      </c>
      <c r="K30" s="287">
        <v>38</v>
      </c>
      <c r="L30" s="287">
        <v>889</v>
      </c>
      <c r="M30" s="339">
        <f t="shared" si="5"/>
        <v>3.6087369420702751E-2</v>
      </c>
      <c r="N30" s="287">
        <v>675</v>
      </c>
      <c r="O30" s="339">
        <f t="shared" si="6"/>
        <v>0.64102564102564108</v>
      </c>
      <c r="P30" s="287">
        <v>82</v>
      </c>
      <c r="Q30" s="347">
        <f t="shared" si="7"/>
        <v>7.7872744539411204E-2</v>
      </c>
      <c r="R30" s="304">
        <v>1105</v>
      </c>
      <c r="S30" s="286">
        <v>168</v>
      </c>
      <c r="T30" s="286">
        <v>77</v>
      </c>
      <c r="U30" s="305">
        <v>245</v>
      </c>
      <c r="V30" s="358">
        <v>840</v>
      </c>
      <c r="W30" s="287">
        <v>835</v>
      </c>
      <c r="X30" s="287">
        <v>35</v>
      </c>
      <c r="Y30" s="287">
        <v>701</v>
      </c>
      <c r="Z30" s="287">
        <v>524</v>
      </c>
      <c r="AA30" s="297">
        <v>74</v>
      </c>
      <c r="AB30" s="304">
        <v>261</v>
      </c>
      <c r="AC30" s="286">
        <v>245</v>
      </c>
      <c r="AD30" s="286">
        <v>31</v>
      </c>
      <c r="AE30" s="305">
        <v>276</v>
      </c>
      <c r="AF30" s="358">
        <v>228</v>
      </c>
      <c r="AG30" s="287">
        <v>227</v>
      </c>
      <c r="AH30" s="287">
        <v>3</v>
      </c>
      <c r="AI30" s="287">
        <v>196</v>
      </c>
      <c r="AJ30" s="287">
        <v>158</v>
      </c>
      <c r="AK30" s="297">
        <v>8</v>
      </c>
    </row>
    <row r="31" spans="1:37" x14ac:dyDescent="0.25">
      <c r="A31" s="134">
        <v>25</v>
      </c>
      <c r="B31" s="15" t="s">
        <v>73</v>
      </c>
      <c r="C31" s="304">
        <v>3484</v>
      </c>
      <c r="D31" s="286">
        <v>744</v>
      </c>
      <c r="E31" s="332">
        <f t="shared" si="3"/>
        <v>0.21354764638346727</v>
      </c>
      <c r="F31" s="286">
        <v>134</v>
      </c>
      <c r="G31" s="332">
        <f t="shared" si="4"/>
        <v>3.8461538461538464E-2</v>
      </c>
      <c r="H31" s="305">
        <v>878</v>
      </c>
      <c r="I31" s="67">
        <v>2675</v>
      </c>
      <c r="J31" s="287">
        <v>2655</v>
      </c>
      <c r="K31" s="287">
        <v>190</v>
      </c>
      <c r="L31" s="287">
        <v>2251</v>
      </c>
      <c r="M31" s="339">
        <f t="shared" si="5"/>
        <v>7.1563088512241052E-2</v>
      </c>
      <c r="N31" s="287">
        <v>1440</v>
      </c>
      <c r="O31" s="339">
        <f t="shared" si="6"/>
        <v>0.5423728813559322</v>
      </c>
      <c r="P31" s="287">
        <v>573</v>
      </c>
      <c r="Q31" s="347">
        <f t="shared" si="7"/>
        <v>0.21581920903954802</v>
      </c>
      <c r="R31" s="304">
        <v>3098</v>
      </c>
      <c r="S31" s="286">
        <v>456</v>
      </c>
      <c r="T31" s="286">
        <v>108</v>
      </c>
      <c r="U31" s="305">
        <v>564</v>
      </c>
      <c r="V31" s="358">
        <v>2335</v>
      </c>
      <c r="W31" s="287">
        <v>2317</v>
      </c>
      <c r="X31" s="287">
        <v>190</v>
      </c>
      <c r="Y31" s="287">
        <v>1960</v>
      </c>
      <c r="Z31" s="287">
        <v>1200</v>
      </c>
      <c r="AA31" s="297">
        <v>534</v>
      </c>
      <c r="AB31" s="304">
        <v>470</v>
      </c>
      <c r="AC31" s="286">
        <v>289</v>
      </c>
      <c r="AD31" s="286">
        <v>37</v>
      </c>
      <c r="AE31" s="305">
        <v>326</v>
      </c>
      <c r="AF31" s="358">
        <v>364</v>
      </c>
      <c r="AG31" s="287">
        <v>362</v>
      </c>
      <c r="AH31" s="287">
        <v>0</v>
      </c>
      <c r="AI31" s="287">
        <v>312</v>
      </c>
      <c r="AJ31" s="287">
        <v>257</v>
      </c>
      <c r="AK31" s="297">
        <v>41</v>
      </c>
    </row>
    <row r="32" spans="1:37" x14ac:dyDescent="0.25">
      <c r="A32" s="134">
        <v>26</v>
      </c>
      <c r="B32" s="15" t="s">
        <v>74</v>
      </c>
      <c r="C32" s="304">
        <v>546</v>
      </c>
      <c r="D32" s="286">
        <v>193</v>
      </c>
      <c r="E32" s="332">
        <f t="shared" si="3"/>
        <v>0.3534798534798535</v>
      </c>
      <c r="F32" s="286">
        <v>37</v>
      </c>
      <c r="G32" s="332">
        <f t="shared" si="4"/>
        <v>6.7765567765567761E-2</v>
      </c>
      <c r="H32" s="305">
        <v>230</v>
      </c>
      <c r="I32" s="67">
        <v>475</v>
      </c>
      <c r="J32" s="287">
        <v>474</v>
      </c>
      <c r="K32" s="287">
        <v>12</v>
      </c>
      <c r="L32" s="287">
        <v>427</v>
      </c>
      <c r="M32" s="339">
        <f t="shared" si="5"/>
        <v>2.5316455696202531E-2</v>
      </c>
      <c r="N32" s="287">
        <v>310</v>
      </c>
      <c r="O32" s="339">
        <f t="shared" si="6"/>
        <v>0.65400843881856541</v>
      </c>
      <c r="P32" s="287">
        <v>70</v>
      </c>
      <c r="Q32" s="347">
        <f t="shared" si="7"/>
        <v>0.14767932489451477</v>
      </c>
      <c r="R32" s="304">
        <v>505</v>
      </c>
      <c r="S32" s="286">
        <v>152</v>
      </c>
      <c r="T32" s="286">
        <v>36</v>
      </c>
      <c r="U32" s="305">
        <v>188</v>
      </c>
      <c r="V32" s="358">
        <v>413</v>
      </c>
      <c r="W32" s="287">
        <v>412</v>
      </c>
      <c r="X32" s="287">
        <v>12</v>
      </c>
      <c r="Y32" s="287">
        <v>367</v>
      </c>
      <c r="Z32" s="287">
        <v>258</v>
      </c>
      <c r="AA32" s="297">
        <v>70</v>
      </c>
      <c r="AB32" s="304">
        <v>65</v>
      </c>
      <c r="AC32" s="286">
        <v>44</v>
      </c>
      <c r="AD32" s="286">
        <v>3</v>
      </c>
      <c r="AE32" s="305">
        <v>47</v>
      </c>
      <c r="AF32" s="358">
        <v>63</v>
      </c>
      <c r="AG32" s="287">
        <v>63</v>
      </c>
      <c r="AH32" s="287">
        <v>0</v>
      </c>
      <c r="AI32" s="287">
        <v>61</v>
      </c>
      <c r="AJ32" s="287">
        <v>53</v>
      </c>
      <c r="AK32" s="297">
        <v>0</v>
      </c>
    </row>
    <row r="33" spans="1:37" x14ac:dyDescent="0.25">
      <c r="A33" s="134">
        <v>27</v>
      </c>
      <c r="B33" s="15" t="s">
        <v>75</v>
      </c>
      <c r="C33" s="304">
        <v>865</v>
      </c>
      <c r="D33" s="286">
        <v>126</v>
      </c>
      <c r="E33" s="332">
        <f t="shared" si="3"/>
        <v>0.14566473988439307</v>
      </c>
      <c r="F33" s="286">
        <v>42</v>
      </c>
      <c r="G33" s="332">
        <f t="shared" si="4"/>
        <v>4.8554913294797684E-2</v>
      </c>
      <c r="H33" s="305">
        <v>168</v>
      </c>
      <c r="I33" s="67">
        <v>671</v>
      </c>
      <c r="J33" s="287">
        <v>661</v>
      </c>
      <c r="K33" s="287">
        <v>20</v>
      </c>
      <c r="L33" s="287">
        <v>582</v>
      </c>
      <c r="M33" s="339">
        <f t="shared" si="5"/>
        <v>3.0257186081694403E-2</v>
      </c>
      <c r="N33" s="287">
        <v>464</v>
      </c>
      <c r="O33" s="339">
        <f t="shared" si="6"/>
        <v>0.70196671709531011</v>
      </c>
      <c r="P33" s="287">
        <v>66</v>
      </c>
      <c r="Q33" s="347">
        <f t="shared" si="7"/>
        <v>9.9848714069591532E-2</v>
      </c>
      <c r="R33" s="304">
        <v>853</v>
      </c>
      <c r="S33" s="286">
        <v>115</v>
      </c>
      <c r="T33" s="286">
        <v>42</v>
      </c>
      <c r="U33" s="305">
        <v>157</v>
      </c>
      <c r="V33" s="358">
        <v>671</v>
      </c>
      <c r="W33" s="287">
        <v>661</v>
      </c>
      <c r="X33" s="287">
        <v>20</v>
      </c>
      <c r="Y33" s="287">
        <v>582</v>
      </c>
      <c r="Z33" s="287">
        <v>464</v>
      </c>
      <c r="AA33" s="297">
        <v>66</v>
      </c>
      <c r="AB33" s="304">
        <v>12</v>
      </c>
      <c r="AC33" s="286">
        <v>11</v>
      </c>
      <c r="AD33" s="286">
        <v>0</v>
      </c>
      <c r="AE33" s="305">
        <v>11</v>
      </c>
      <c r="AF33" s="358"/>
      <c r="AG33" s="287"/>
      <c r="AH33" s="287"/>
      <c r="AI33" s="287"/>
      <c r="AJ33" s="287"/>
      <c r="AK33" s="297"/>
    </row>
    <row r="34" spans="1:37" ht="15.75" thickBot="1" x14ac:dyDescent="0.3">
      <c r="A34" s="135">
        <v>28</v>
      </c>
      <c r="B34" s="136" t="s">
        <v>76</v>
      </c>
      <c r="C34" s="306">
        <v>5606</v>
      </c>
      <c r="D34" s="307">
        <v>759</v>
      </c>
      <c r="E34" s="333">
        <f t="shared" si="3"/>
        <v>0.13539065287192295</v>
      </c>
      <c r="F34" s="307">
        <v>366</v>
      </c>
      <c r="G34" s="333">
        <f>F34/C34</f>
        <v>6.5287192293970744E-2</v>
      </c>
      <c r="H34" s="308">
        <v>1125</v>
      </c>
      <c r="I34" s="68">
        <v>4561</v>
      </c>
      <c r="J34" s="298">
        <v>4404</v>
      </c>
      <c r="K34" s="298">
        <v>341</v>
      </c>
      <c r="L34" s="298">
        <v>3727</v>
      </c>
      <c r="M34" s="340">
        <f>K34/J34</f>
        <v>7.7429609445958225E-2</v>
      </c>
      <c r="N34" s="298">
        <v>2150</v>
      </c>
      <c r="O34" s="339">
        <f t="shared" si="6"/>
        <v>0.48819255222524977</v>
      </c>
      <c r="P34" s="298">
        <v>1177</v>
      </c>
      <c r="Q34" s="348">
        <f>P34/J34</f>
        <v>0.26725703905540416</v>
      </c>
      <c r="R34" s="306">
        <v>5537</v>
      </c>
      <c r="S34" s="307">
        <v>717</v>
      </c>
      <c r="T34" s="307">
        <v>352</v>
      </c>
      <c r="U34" s="308">
        <v>1069</v>
      </c>
      <c r="V34" s="359">
        <v>4482</v>
      </c>
      <c r="W34" s="298">
        <v>4326</v>
      </c>
      <c r="X34" s="298">
        <v>341</v>
      </c>
      <c r="Y34" s="298">
        <v>3656</v>
      </c>
      <c r="Z34" s="298">
        <v>2083</v>
      </c>
      <c r="AA34" s="299">
        <v>1174</v>
      </c>
      <c r="AB34" s="306">
        <v>80</v>
      </c>
      <c r="AC34" s="307">
        <v>42</v>
      </c>
      <c r="AD34" s="307">
        <v>14</v>
      </c>
      <c r="AE34" s="308">
        <v>56</v>
      </c>
      <c r="AF34" s="359">
        <v>89</v>
      </c>
      <c r="AG34" s="298">
        <v>88</v>
      </c>
      <c r="AH34" s="298">
        <v>0</v>
      </c>
      <c r="AI34" s="298">
        <v>81</v>
      </c>
      <c r="AJ34" s="298">
        <v>77</v>
      </c>
      <c r="AK34" s="299">
        <v>3</v>
      </c>
    </row>
    <row r="35" spans="1:37" ht="23.25" customHeight="1" x14ac:dyDescent="0.25">
      <c r="B35" s="195" t="s">
        <v>162</v>
      </c>
      <c r="C35" s="277"/>
      <c r="D35" s="277"/>
      <c r="F35" s="277"/>
      <c r="H35" s="277"/>
      <c r="I35" s="277"/>
      <c r="J35" s="277"/>
      <c r="K35" s="277"/>
      <c r="L35" s="277"/>
      <c r="N35" s="277"/>
      <c r="P35" s="277"/>
      <c r="R35" s="277"/>
      <c r="S35" s="277"/>
      <c r="T35" s="277"/>
      <c r="U35" s="277"/>
      <c r="V35" s="277"/>
      <c r="W35" s="277"/>
      <c r="X35" s="277"/>
      <c r="Y35" s="277"/>
      <c r="Z35" s="277"/>
      <c r="AA35" s="277"/>
      <c r="AB35" s="277"/>
      <c r="AC35" s="277"/>
      <c r="AD35" s="277"/>
      <c r="AE35" s="277"/>
      <c r="AF35" s="277"/>
      <c r="AG35" s="277"/>
      <c r="AH35" s="277"/>
      <c r="AI35" s="277"/>
      <c r="AJ35" s="277"/>
      <c r="AK35" s="277"/>
    </row>
    <row r="36" spans="1:37" ht="31.5" customHeight="1" x14ac:dyDescent="0.25">
      <c r="B36" s="444" t="s">
        <v>238</v>
      </c>
      <c r="C36" s="316"/>
      <c r="D36" s="316"/>
      <c r="E36" s="316"/>
      <c r="F36" s="316"/>
      <c r="G36" s="316"/>
      <c r="H36" s="316"/>
      <c r="I36" s="316"/>
      <c r="J36" s="316"/>
      <c r="K36" s="316"/>
      <c r="L36" s="316"/>
      <c r="M36" s="316"/>
      <c r="N36" s="316"/>
      <c r="O36" s="316"/>
      <c r="P36" s="316"/>
      <c r="Q36" s="316"/>
      <c r="R36" s="277"/>
      <c r="S36" s="277"/>
      <c r="T36" s="277"/>
      <c r="U36" s="277"/>
      <c r="V36" s="277"/>
      <c r="W36" s="277"/>
      <c r="X36" s="277"/>
      <c r="Y36" s="277"/>
      <c r="Z36" s="277"/>
      <c r="AA36" s="277"/>
      <c r="AB36" s="277"/>
      <c r="AC36" s="277"/>
      <c r="AD36" s="277"/>
      <c r="AE36" s="277"/>
      <c r="AF36" s="277"/>
      <c r="AG36" s="277"/>
      <c r="AH36" s="277"/>
      <c r="AI36" s="277"/>
      <c r="AJ36" s="277"/>
      <c r="AK36" s="277"/>
    </row>
    <row r="37" spans="1:37" x14ac:dyDescent="0.25">
      <c r="B37" s="17"/>
      <c r="C37" s="277"/>
      <c r="D37" s="277"/>
      <c r="F37" s="277"/>
      <c r="H37" s="277"/>
      <c r="I37" s="277"/>
      <c r="J37" s="277"/>
      <c r="K37" s="277"/>
      <c r="L37" s="277"/>
      <c r="N37" s="277"/>
      <c r="P37" s="277"/>
      <c r="R37" s="277"/>
      <c r="S37" s="277"/>
      <c r="T37" s="277"/>
      <c r="U37" s="277"/>
      <c r="V37" s="277"/>
      <c r="W37" s="277"/>
      <c r="X37" s="277"/>
      <c r="Y37" s="277"/>
      <c r="Z37" s="277"/>
      <c r="AA37" s="277"/>
      <c r="AB37" s="277"/>
      <c r="AC37" s="277"/>
      <c r="AD37" s="277"/>
      <c r="AE37" s="277"/>
      <c r="AF37" s="277"/>
      <c r="AG37" s="277"/>
      <c r="AH37" s="277"/>
      <c r="AI37" s="277"/>
      <c r="AJ37" s="277"/>
      <c r="AK37" s="277"/>
    </row>
    <row r="38" spans="1:37" x14ac:dyDescent="0.25">
      <c r="B38" s="17"/>
      <c r="C38" s="277"/>
      <c r="D38" s="277"/>
      <c r="F38" s="277"/>
      <c r="H38" s="277"/>
      <c r="I38" s="277"/>
      <c r="J38" s="277"/>
      <c r="K38" s="277"/>
      <c r="L38" s="277"/>
      <c r="N38" s="277"/>
      <c r="P38" s="277"/>
      <c r="R38" s="277"/>
      <c r="S38" s="277"/>
      <c r="T38" s="277"/>
      <c r="U38" s="277"/>
      <c r="V38" s="277"/>
      <c r="W38" s="277"/>
      <c r="X38" s="277"/>
      <c r="Y38" s="277"/>
      <c r="Z38" s="277"/>
      <c r="AA38" s="277"/>
      <c r="AB38" s="277"/>
      <c r="AC38" s="277"/>
      <c r="AD38" s="277"/>
      <c r="AE38" s="277"/>
      <c r="AF38" s="277"/>
      <c r="AG38" s="277"/>
      <c r="AH38" s="277"/>
      <c r="AI38" s="277"/>
      <c r="AJ38" s="277"/>
      <c r="AK38" s="277"/>
    </row>
    <row r="39" spans="1:37" x14ac:dyDescent="0.25">
      <c r="B39" s="17"/>
      <c r="C39" s="277"/>
      <c r="D39" s="277"/>
      <c r="F39" s="277"/>
      <c r="H39" s="277"/>
      <c r="I39" s="277"/>
      <c r="J39" s="277"/>
      <c r="K39" s="277"/>
      <c r="L39" s="277"/>
      <c r="N39" s="277"/>
      <c r="P39" s="277"/>
      <c r="R39" s="277"/>
      <c r="S39" s="277"/>
      <c r="T39" s="277"/>
      <c r="U39" s="277"/>
      <c r="V39" s="277"/>
      <c r="W39" s="277"/>
      <c r="X39" s="277"/>
      <c r="Y39" s="277"/>
      <c r="Z39" s="277"/>
      <c r="AA39" s="277"/>
      <c r="AB39" s="277"/>
      <c r="AC39" s="277"/>
      <c r="AD39" s="277"/>
      <c r="AE39" s="277"/>
      <c r="AF39" s="277"/>
      <c r="AG39" s="277"/>
      <c r="AH39" s="277"/>
      <c r="AI39" s="277"/>
      <c r="AJ39" s="277"/>
      <c r="AK39" s="277"/>
    </row>
    <row r="40" spans="1:37" x14ac:dyDescent="0.25">
      <c r="B40" s="17"/>
      <c r="C40" s="277"/>
      <c r="D40" s="277"/>
      <c r="F40" s="277"/>
      <c r="H40" s="277"/>
      <c r="I40" s="277"/>
      <c r="J40" s="277"/>
      <c r="K40" s="277"/>
      <c r="L40" s="277"/>
      <c r="N40" s="277"/>
      <c r="P40" s="277"/>
      <c r="R40" s="277"/>
      <c r="S40" s="277"/>
      <c r="T40" s="277"/>
      <c r="U40" s="277"/>
      <c r="V40" s="277"/>
      <c r="W40" s="277"/>
      <c r="X40" s="277"/>
      <c r="Y40" s="277"/>
      <c r="Z40" s="277"/>
      <c r="AA40" s="277"/>
      <c r="AB40" s="277"/>
      <c r="AC40" s="277"/>
      <c r="AD40" s="277"/>
      <c r="AE40" s="277"/>
      <c r="AF40" s="277"/>
      <c r="AG40" s="277"/>
      <c r="AH40" s="277"/>
      <c r="AI40" s="277"/>
      <c r="AJ40" s="277"/>
      <c r="AK40" s="277"/>
    </row>
    <row r="41" spans="1:37" x14ac:dyDescent="0.25">
      <c r="B41" s="17"/>
      <c r="C41" s="277"/>
      <c r="D41" s="277"/>
      <c r="F41" s="277"/>
      <c r="H41" s="277"/>
      <c r="I41" s="277"/>
      <c r="J41" s="277"/>
      <c r="K41" s="277"/>
      <c r="L41" s="277"/>
      <c r="N41" s="277"/>
      <c r="P41" s="277"/>
      <c r="R41" s="277"/>
      <c r="S41" s="277"/>
      <c r="T41" s="277"/>
      <c r="U41" s="277"/>
      <c r="V41" s="277"/>
      <c r="W41" s="277"/>
      <c r="X41" s="277"/>
      <c r="Y41" s="277"/>
      <c r="Z41" s="277"/>
      <c r="AA41" s="277"/>
      <c r="AB41" s="277"/>
      <c r="AC41" s="277"/>
      <c r="AD41" s="277"/>
      <c r="AE41" s="277"/>
      <c r="AF41" s="277"/>
      <c r="AG41" s="277"/>
      <c r="AH41" s="277"/>
      <c r="AI41" s="277"/>
      <c r="AJ41" s="277"/>
      <c r="AK41" s="277"/>
    </row>
    <row r="42" spans="1:37" x14ac:dyDescent="0.25">
      <c r="B42" s="17"/>
      <c r="C42" s="277"/>
      <c r="D42" s="277"/>
      <c r="F42" s="277"/>
      <c r="H42" s="277"/>
      <c r="I42" s="277"/>
      <c r="J42" s="277"/>
      <c r="K42" s="277"/>
      <c r="L42" s="277"/>
      <c r="N42" s="277"/>
      <c r="P42" s="277"/>
      <c r="R42" s="277"/>
      <c r="S42" s="277"/>
      <c r="T42" s="277"/>
      <c r="U42" s="277"/>
      <c r="V42" s="277"/>
      <c r="W42" s="277"/>
      <c r="X42" s="277"/>
      <c r="Y42" s="277"/>
      <c r="Z42" s="277"/>
      <c r="AA42" s="277"/>
      <c r="AB42" s="277"/>
      <c r="AC42" s="277"/>
      <c r="AD42" s="277"/>
      <c r="AE42" s="277"/>
      <c r="AF42" s="277"/>
      <c r="AG42" s="277"/>
      <c r="AH42" s="277"/>
      <c r="AI42" s="277"/>
      <c r="AJ42" s="277"/>
      <c r="AK42" s="277"/>
    </row>
    <row r="43" spans="1:37" x14ac:dyDescent="0.25">
      <c r="B43" s="17"/>
      <c r="C43" s="277"/>
      <c r="D43" s="277"/>
      <c r="F43" s="277"/>
      <c r="H43" s="277"/>
      <c r="I43" s="277"/>
      <c r="J43" s="277"/>
      <c r="K43" s="277"/>
      <c r="L43" s="277"/>
      <c r="N43" s="277"/>
      <c r="P43" s="277"/>
      <c r="R43" s="277"/>
      <c r="S43" s="277"/>
      <c r="T43" s="277"/>
      <c r="U43" s="277"/>
      <c r="V43" s="277"/>
      <c r="W43" s="277"/>
      <c r="X43" s="277"/>
      <c r="Y43" s="277"/>
      <c r="Z43" s="277"/>
      <c r="AA43" s="277"/>
      <c r="AB43" s="277"/>
      <c r="AC43" s="277"/>
      <c r="AD43" s="277"/>
      <c r="AE43" s="277"/>
      <c r="AF43" s="277"/>
      <c r="AG43" s="277"/>
      <c r="AH43" s="277"/>
      <c r="AI43" s="277"/>
      <c r="AJ43" s="277"/>
      <c r="AK43" s="277"/>
    </row>
    <row r="44" spans="1:37" x14ac:dyDescent="0.25">
      <c r="B44" s="17"/>
      <c r="C44" s="277"/>
      <c r="D44" s="277"/>
      <c r="F44" s="277"/>
      <c r="H44" s="277"/>
      <c r="I44" s="277"/>
      <c r="J44" s="277"/>
      <c r="K44" s="277"/>
      <c r="L44" s="277"/>
      <c r="N44" s="277"/>
      <c r="P44" s="277"/>
      <c r="R44" s="277"/>
      <c r="S44" s="277"/>
      <c r="T44" s="277"/>
      <c r="U44" s="277"/>
      <c r="V44" s="277"/>
      <c r="W44" s="277"/>
      <c r="X44" s="277"/>
      <c r="Y44" s="277"/>
      <c r="Z44" s="277"/>
      <c r="AA44" s="277"/>
      <c r="AB44" s="277"/>
      <c r="AC44" s="277"/>
      <c r="AD44" s="277"/>
      <c r="AE44" s="277"/>
      <c r="AF44" s="9"/>
      <c r="AG44" s="9"/>
      <c r="AH44" s="277"/>
      <c r="AI44" s="277"/>
      <c r="AJ44" s="277"/>
      <c r="AK44" s="277"/>
    </row>
    <row r="45" spans="1:37" x14ac:dyDescent="0.25">
      <c r="B45" s="277"/>
      <c r="C45" s="277"/>
      <c r="D45" s="277"/>
      <c r="F45" s="277"/>
      <c r="H45" s="277"/>
      <c r="I45" s="277"/>
      <c r="J45" s="277"/>
      <c r="K45" s="277"/>
      <c r="L45" s="277"/>
      <c r="N45" s="277"/>
      <c r="P45" s="277"/>
      <c r="R45" s="277"/>
      <c r="S45" s="277"/>
      <c r="T45" s="277"/>
      <c r="U45" s="277"/>
      <c r="V45" s="277"/>
      <c r="W45" s="277"/>
      <c r="X45" s="277"/>
      <c r="Y45" s="277"/>
      <c r="Z45" s="277"/>
      <c r="AA45" s="277"/>
      <c r="AB45" s="277"/>
      <c r="AC45" s="277"/>
      <c r="AD45" s="277"/>
      <c r="AE45" s="277"/>
      <c r="AF45" s="10"/>
      <c r="AG45" s="10"/>
      <c r="AH45" s="277"/>
      <c r="AI45" s="277"/>
      <c r="AJ45" s="277"/>
      <c r="AK45" s="277"/>
    </row>
    <row r="46" spans="1:37" x14ac:dyDescent="0.25">
      <c r="B46" s="277"/>
      <c r="C46" s="277"/>
      <c r="D46" s="277"/>
      <c r="F46" s="277"/>
      <c r="H46" s="277"/>
      <c r="I46" s="277"/>
      <c r="J46" s="277"/>
      <c r="K46" s="277"/>
      <c r="L46" s="277"/>
      <c r="N46" s="277"/>
      <c r="P46" s="277"/>
      <c r="R46" s="277"/>
      <c r="S46" s="277"/>
      <c r="T46" s="277"/>
      <c r="U46" s="277"/>
      <c r="V46" s="277"/>
      <c r="W46" s="277"/>
      <c r="X46" s="277"/>
      <c r="Y46" s="277"/>
      <c r="Z46" s="277"/>
      <c r="AA46" s="277"/>
      <c r="AB46" s="277"/>
      <c r="AC46" s="277"/>
      <c r="AD46" s="277"/>
      <c r="AE46" s="277"/>
      <c r="AF46" s="10"/>
      <c r="AG46" s="10"/>
      <c r="AH46" s="277"/>
      <c r="AI46" s="277"/>
      <c r="AJ46" s="277"/>
      <c r="AK46" s="277"/>
    </row>
    <row r="48" spans="1:37" x14ac:dyDescent="0.25">
      <c r="B48" s="277"/>
      <c r="C48" s="277"/>
      <c r="D48" s="277"/>
      <c r="F48" s="277"/>
      <c r="H48" s="277"/>
      <c r="I48" s="277"/>
      <c r="J48" s="277"/>
      <c r="K48" s="277"/>
      <c r="L48" s="277"/>
      <c r="N48" s="277"/>
      <c r="P48" s="277"/>
      <c r="R48" s="277"/>
      <c r="S48" s="277"/>
      <c r="T48" s="277"/>
      <c r="U48" s="277"/>
      <c r="V48" s="9"/>
      <c r="W48" s="9"/>
      <c r="X48" s="277"/>
      <c r="Y48" s="277"/>
      <c r="Z48" s="277"/>
      <c r="AA48" s="277"/>
      <c r="AB48" s="277"/>
      <c r="AC48" s="277"/>
      <c r="AD48" s="277"/>
      <c r="AE48" s="277"/>
      <c r="AF48" s="277"/>
      <c r="AG48" s="277"/>
      <c r="AH48" s="277"/>
      <c r="AI48" s="277"/>
      <c r="AJ48" s="277"/>
      <c r="AK48" s="277"/>
    </row>
    <row r="49" spans="22:23" x14ac:dyDescent="0.25">
      <c r="V49" s="10"/>
      <c r="W49" s="10"/>
    </row>
    <row r="50" spans="22:23" x14ac:dyDescent="0.25">
      <c r="V50" s="10"/>
      <c r="W50" s="10"/>
    </row>
  </sheetData>
  <sortState ref="A4:BJ32">
    <sortCondition ref="A4:A32"/>
  </sortState>
  <mergeCells count="7">
    <mergeCell ref="V3:AA3"/>
    <mergeCell ref="AF3:AK3"/>
    <mergeCell ref="AB3:AE3"/>
    <mergeCell ref="A1:B1"/>
    <mergeCell ref="C3:H3"/>
    <mergeCell ref="R3:U3"/>
    <mergeCell ref="I3:Q3"/>
  </mergeCells>
  <pageMargins left="0.7" right="0.7" top="0.75" bottom="0.75" header="0.3" footer="0.3"/>
  <pageSetup paperSize="5" scale="18" fitToHeight="0" orientation="landscape" r:id="rId1"/>
  <headerFooter>
    <oddFooter>&amp;A</oddFooter>
  </headerFooter>
  <legacyDrawingHF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659981C66CA4B4987FB1DAD7A73D51E" ma:contentTypeVersion="13" ma:contentTypeDescription="Create a new document." ma:contentTypeScope="" ma:versionID="edf52df0117db6bba071c0537bde45b1">
  <xsd:schema xmlns:xsd="http://www.w3.org/2001/XMLSchema" xmlns:xs="http://www.w3.org/2001/XMLSchema" xmlns:p="http://schemas.microsoft.com/office/2006/metadata/properties" xmlns:ns3="92382370-2f43-4289-8d46-509e4d74d624" xmlns:ns4="f42206f0-7640-4d91-ad45-550f8b1d797f" targetNamespace="http://schemas.microsoft.com/office/2006/metadata/properties" ma:root="true" ma:fieldsID="b6572a5e43ab00631b6f58da0c7aa07f" ns3:_="" ns4:_="">
    <xsd:import namespace="92382370-2f43-4289-8d46-509e4d74d624"/>
    <xsd:import namespace="f42206f0-7640-4d91-ad45-550f8b1d797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382370-2f43-4289-8d46-509e4d74d62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2206f0-7640-4d91-ad45-550f8b1d797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42549D4-8686-49C0-B2FD-A6E88071269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21A913D-155E-495D-ABF5-E50DE52FD3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2382370-2f43-4289-8d46-509e4d74d624"/>
    <ds:schemaRef ds:uri="f42206f0-7640-4d91-ad45-550f8b1d797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0132007-3594-4F43-9B66-73885807001C}">
  <ds:schemaRefs>
    <ds:schemaRef ds:uri="http://purl.org/dc/terms/"/>
    <ds:schemaRef ds:uri="f42206f0-7640-4d91-ad45-550f8b1d797f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documentManagement/types"/>
    <ds:schemaRef ds:uri="92382370-2f43-4289-8d46-509e4d74d624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27</vt:i4>
      </vt:variant>
    </vt:vector>
  </HeadingPairs>
  <TitlesOfParts>
    <vt:vector size="41" baseType="lpstr">
      <vt:lpstr>Incentive Fund Amts</vt:lpstr>
      <vt:lpstr>2+2 Description</vt:lpstr>
      <vt:lpstr>Work Florida Description</vt:lpstr>
      <vt:lpstr>FB - Percent Success</vt:lpstr>
      <vt:lpstr>2+2 Data</vt:lpstr>
      <vt:lpstr>2+2 Weighted Points PCT</vt:lpstr>
      <vt:lpstr>2+2 Weighted Points</vt:lpstr>
      <vt:lpstr>2+2 $ Allocation</vt:lpstr>
      <vt:lpstr>Work Florida Data</vt:lpstr>
      <vt:lpstr>Work FL Points Weighted PCT</vt:lpstr>
      <vt:lpstr>Work Florida Points Weighted</vt:lpstr>
      <vt:lpstr>Work Florida $ Allocation </vt:lpstr>
      <vt:lpstr>Compare Base </vt:lpstr>
      <vt:lpstr>Compare FTE</vt:lpstr>
      <vt:lpstr>'2+2 $ Allocation'!_2018</vt:lpstr>
      <vt:lpstr>'2+2 Weighted Points'!_2018</vt:lpstr>
      <vt:lpstr>'2+2 Weighted Points PCT'!_2018</vt:lpstr>
      <vt:lpstr>'Work FL Points Weighted PCT'!_2018</vt:lpstr>
      <vt:lpstr>'Work Florida $ Allocation '!_2018</vt:lpstr>
      <vt:lpstr>'Work Florida Points Weighted'!_2018</vt:lpstr>
      <vt:lpstr>_2018</vt:lpstr>
      <vt:lpstr>'2+2 $ Allocation'!Print_Area</vt:lpstr>
      <vt:lpstr>'2+2 Data'!Print_Area</vt:lpstr>
      <vt:lpstr>'2+2 Description'!Print_Area</vt:lpstr>
      <vt:lpstr>'2+2 Weighted Points'!Print_Area</vt:lpstr>
      <vt:lpstr>'2+2 Weighted Points PCT'!Print_Area</vt:lpstr>
      <vt:lpstr>'Compare Base '!Print_Area</vt:lpstr>
      <vt:lpstr>'Compare FTE'!Print_Area</vt:lpstr>
      <vt:lpstr>'FB - Percent Success'!Print_Area</vt:lpstr>
      <vt:lpstr>'Work FL Points Weighted PCT'!Print_Area</vt:lpstr>
      <vt:lpstr>'Work Florida $ Allocation '!Print_Area</vt:lpstr>
      <vt:lpstr>'Work Florida Description'!Print_Area</vt:lpstr>
      <vt:lpstr>'Work Florida Points Weighted'!Print_Area</vt:lpstr>
      <vt:lpstr>'2+2 $ Allocation'!Print_Titles</vt:lpstr>
      <vt:lpstr>'2+2 Data'!Print_Titles</vt:lpstr>
      <vt:lpstr>'2+2 Weighted Points'!Print_Titles</vt:lpstr>
      <vt:lpstr>'2+2 Weighted Points PCT'!Print_Titles</vt:lpstr>
      <vt:lpstr>'Work FL Points Weighted PCT'!Print_Titles</vt:lpstr>
      <vt:lpstr>'Work Florida $ Allocation '!Print_Titles</vt:lpstr>
      <vt:lpstr>'Work Florida Data'!Print_Titles</vt:lpstr>
      <vt:lpstr>'Work Florida Points Weighted'!Print_Titles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Brian Underhill</dc:creator>
  <cp:keywords/>
  <dc:description/>
  <cp:lastModifiedBy>Manalo, Jonathon</cp:lastModifiedBy>
  <cp:revision/>
  <cp:lastPrinted>2020-05-26T14:16:09Z</cp:lastPrinted>
  <dcterms:created xsi:type="dcterms:W3CDTF">2019-03-01T20:32:22Z</dcterms:created>
  <dcterms:modified xsi:type="dcterms:W3CDTF">2020-05-26T14:56:46Z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0x0101006659981C66CA4B4987FB1DAD7A73D51E</vt:lpwstr>
  </property>
</Properties>
</file>