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e\Session\Session 2020\Tier Based Funding Model\"/>
    </mc:Choice>
  </mc:AlternateContent>
  <bookViews>
    <workbookView xWindow="0" yWindow="0" windowWidth="25425" windowHeight="11115"/>
  </bookViews>
  <sheets>
    <sheet name="Worksheet" sheetId="4" r:id="rId1"/>
    <sheet name="2017-18 FTE-3" sheetId="2" r:id="rId2"/>
    <sheet name="2018-19 FTE-3" sheetId="3" r:id="rId3"/>
    <sheet name="2019-20 FTE-1" sheetId="1" r:id="rId4"/>
  </sheets>
  <definedNames>
    <definedName name="_xlnm.Print_Area" localSheetId="0">Worksheet!$B$1:$O$20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3" l="1"/>
  <c r="C14" i="3"/>
  <c r="C14" i="2" l="1"/>
  <c r="O18" i="4" l="1"/>
  <c r="N9" i="4"/>
  <c r="M9" i="4"/>
  <c r="L9" i="4"/>
  <c r="K9" i="4"/>
  <c r="J9" i="4"/>
  <c r="I9" i="4"/>
  <c r="H9" i="4"/>
  <c r="G9" i="4"/>
  <c r="F9" i="4"/>
  <c r="N8" i="4"/>
  <c r="M8" i="4"/>
  <c r="L8" i="4"/>
  <c r="K8" i="4"/>
  <c r="J8" i="4"/>
  <c r="I8" i="4"/>
  <c r="H8" i="4"/>
  <c r="G8" i="4"/>
  <c r="F8" i="4"/>
  <c r="N7" i="4"/>
  <c r="M7" i="4"/>
  <c r="L7" i="4"/>
  <c r="K7" i="4"/>
  <c r="J7" i="4"/>
  <c r="I7" i="4"/>
  <c r="H7" i="4"/>
  <c r="G7" i="4"/>
  <c r="F7" i="4"/>
  <c r="E9" i="4"/>
  <c r="E8" i="4"/>
  <c r="E7" i="4"/>
  <c r="L38" i="1"/>
  <c r="L38" i="3"/>
  <c r="L38" i="2"/>
  <c r="D12" i="4" l="1"/>
  <c r="D11" i="4"/>
  <c r="O13" i="4"/>
  <c r="N12" i="4" l="1"/>
  <c r="M12" i="4"/>
  <c r="L12" i="4"/>
  <c r="K12" i="4"/>
  <c r="J12" i="4"/>
  <c r="I12" i="4"/>
  <c r="H12" i="4"/>
  <c r="G12" i="4"/>
  <c r="F12" i="4"/>
  <c r="E12" i="4"/>
  <c r="N11" i="4"/>
  <c r="L11" i="4"/>
  <c r="J11" i="4"/>
  <c r="H11" i="4"/>
  <c r="H14" i="4" s="1"/>
  <c r="H19" i="4" s="1"/>
  <c r="H20" i="4" s="1"/>
  <c r="G11" i="4"/>
  <c r="F11" i="4"/>
  <c r="N14" i="4" l="1"/>
  <c r="N19" i="4" s="1"/>
  <c r="N20" i="4" s="1"/>
  <c r="F14" i="4"/>
  <c r="F19" i="4" s="1"/>
  <c r="F20" i="4" s="1"/>
  <c r="G14" i="4"/>
  <c r="G19" i="4" s="1"/>
  <c r="G20" i="4" s="1"/>
  <c r="L14" i="4"/>
  <c r="L19" i="4" s="1"/>
  <c r="L20" i="4" s="1"/>
  <c r="J14" i="4"/>
  <c r="J19" i="4" s="1"/>
  <c r="J20" i="4" s="1"/>
  <c r="M10" i="4"/>
  <c r="M11" i="4"/>
  <c r="M14" i="4" s="1"/>
  <c r="M19" i="4" s="1"/>
  <c r="M20" i="4" s="1"/>
  <c r="I10" i="4"/>
  <c r="I11" i="4"/>
  <c r="I14" i="4" s="1"/>
  <c r="I19" i="4" s="1"/>
  <c r="I20" i="4" s="1"/>
  <c r="O12" i="4"/>
  <c r="E10" i="4"/>
  <c r="E11" i="4"/>
  <c r="E14" i="4" s="1"/>
  <c r="E19" i="4" s="1"/>
  <c r="K10" i="4"/>
  <c r="K11" i="4"/>
  <c r="K14" i="4" s="1"/>
  <c r="K19" i="4" s="1"/>
  <c r="K20" i="4" s="1"/>
  <c r="F10" i="4"/>
  <c r="L10" i="4"/>
  <c r="O7" i="4"/>
  <c r="G10" i="4"/>
  <c r="H10" i="4"/>
  <c r="H15" i="4" s="1"/>
  <c r="H16" i="4" s="1"/>
  <c r="N10" i="4"/>
  <c r="N15" i="4" s="1"/>
  <c r="N16" i="4" s="1"/>
  <c r="J10" i="4"/>
  <c r="O9" i="4"/>
  <c r="O8" i="4"/>
  <c r="E20" i="4" l="1"/>
  <c r="O19" i="4"/>
  <c r="F15" i="4"/>
  <c r="F16" i="4" s="1"/>
  <c r="I15" i="4"/>
  <c r="I16" i="4" s="1"/>
  <c r="K15" i="4"/>
  <c r="K16" i="4" s="1"/>
  <c r="L15" i="4"/>
  <c r="L16" i="4" s="1"/>
  <c r="M15" i="4"/>
  <c r="M16" i="4" s="1"/>
  <c r="J15" i="4"/>
  <c r="J16" i="4" s="1"/>
  <c r="G15" i="4"/>
  <c r="G16" i="4" s="1"/>
  <c r="E15" i="4"/>
  <c r="E16" i="4" s="1"/>
  <c r="O14" i="4"/>
  <c r="O11" i="4"/>
  <c r="O10" i="4"/>
  <c r="O20" i="4" l="1"/>
  <c r="O15" i="4"/>
  <c r="O16" i="4" s="1"/>
</calcChain>
</file>

<file path=xl/sharedStrings.xml><?xml version="1.0" encoding="utf-8"?>
<sst xmlns="http://schemas.openxmlformats.org/spreadsheetml/2006/main" count="186" uniqueCount="75">
  <si>
    <t xml:space="preserve"> </t>
  </si>
  <si>
    <t>FLORIDA COLLEGE SYSTEM</t>
  </si>
  <si>
    <t>FTE ENROLLMENT: FUNDED, LOWER AND UPPER DIVISION</t>
  </si>
  <si>
    <t>DIVISION ESTIMATES</t>
  </si>
  <si>
    <t>2019-20 FTE-1</t>
  </si>
  <si>
    <t/>
  </si>
  <si>
    <t>UPPER
DIVISION</t>
  </si>
  <si>
    <t>A &amp; P</t>
  </si>
  <si>
    <t>POSTSEC
VOC</t>
  </si>
  <si>
    <t>DEV ED</t>
  </si>
  <si>
    <t>EPI</t>
  </si>
  <si>
    <t>POSTSEC
ADULT
VOC</t>
  </si>
  <si>
    <t>APPRENTICE</t>
  </si>
  <si>
    <t>ADULT
BASIC</t>
  </si>
  <si>
    <t>ADULT
SEC/GED
PREP</t>
  </si>
  <si>
    <t>VOC
PREP</t>
  </si>
  <si>
    <t>TOTAL</t>
  </si>
  <si>
    <t>SYST</t>
  </si>
  <si>
    <t>SOURCE:  FN30C3</t>
  </si>
  <si>
    <t>CCTCMIS: FTECOL, CO3F29C - 07/20/2018    2:38 PM</t>
  </si>
  <si>
    <t>2017-18 FTE-3</t>
  </si>
  <si>
    <t>CCTCMIS: FTECOL, CO3F29C - 07/11/2019    5:28 PM</t>
  </si>
  <si>
    <t>2018-19 FTE-3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</si>
  <si>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</si>
  <si>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</si>
  <si>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</si>
  <si>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</si>
  <si>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</si>
  <si>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</si>
  <si>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</si>
  <si>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</si>
  <si>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</si>
  <si>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</si>
  <si>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</si>
  <si>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</si>
  <si>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</si>
  <si>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</si>
  <si>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</si>
  <si>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</si>
  <si>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</si>
  <si>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</si>
  <si>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</si>
  <si>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</si>
  <si>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</si>
  <si>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</si>
  <si>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</si>
  <si>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</si>
  <si>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</si>
  <si>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</si>
  <si>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</si>
  <si>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</si>
  <si>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Total</t>
  </si>
  <si>
    <t>Division Projection vs. College Adj. Projection</t>
  </si>
  <si>
    <t>Please select your college:</t>
  </si>
  <si>
    <t>Tier Model FTE Projection Worksheet</t>
  </si>
  <si>
    <t>Example College</t>
  </si>
  <si>
    <t>2019-20 FTE-1 College Adjustments</t>
  </si>
  <si>
    <t>Current 2020-21 Tier Model FTE Division Projection</t>
  </si>
  <si>
    <t>Division Projection vs. College Adj. Projection %</t>
  </si>
  <si>
    <t>Projection of 2020-21 Tier Model FTE</t>
  </si>
  <si>
    <t>Variance between rows 6 and 4.</t>
  </si>
  <si>
    <t>Percent change between rows 6 and 4.</t>
  </si>
  <si>
    <t>Notes:</t>
  </si>
  <si>
    <t>Updated projection number if new FTE-1A data is entered in row 5.</t>
  </si>
  <si>
    <t xml:space="preserve">Enter the same amounts entered on the FTE-1  Estimate Adjustment Form </t>
  </si>
  <si>
    <t>This is a trend analysis using the two years of FTE-3 data along with the FTE-1 data to return a projected amount for the college.</t>
  </si>
  <si>
    <t>This is the variance between rows 9 and 6.</t>
  </si>
  <si>
    <t>This is the percent change between rows 9 and 6.</t>
  </si>
  <si>
    <t>2) The FTE for Florida SouthWestern has been adjusted based on this year's corrected reporting.</t>
  </si>
  <si>
    <t>1) Totals may not match due to rounding.</t>
  </si>
  <si>
    <t>Note: Florida SouthWestern has modified FTE due to charter students</t>
  </si>
  <si>
    <t>If changes are needed for projections in row 6, enter new 2020-21 total projection amounts, based on data and evidence requirements in the instructions.</t>
  </si>
  <si>
    <t>2020-21 College Adjusted Projections</t>
  </si>
  <si>
    <t>FTE-1 Model Projection vs. FTE-1A Model Projection</t>
  </si>
  <si>
    <t>FTE-1 Model Projection vs. FTE-1A Model Projection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</si>
</sst>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name val="Arial, Albany AMT, sans-serif"/>
    </font>
    <font>
      <sz val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AF3D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AAC1D9"/>
      </right>
      <top/>
      <bottom style="thin">
        <color rgb="FFAAC1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0" fillId="3" borderId="0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right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left"/>
    </xf>
    <xf numFmtId="0" fontId="5" fillId="0" borderId="2" xfId="0" applyFont="1" applyBorder="1"/>
    <xf numFmtId="0" fontId="5" fillId="5" borderId="2" xfId="0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3" fontId="5" fillId="1" borderId="2" xfId="0" applyNumberFormat="1" applyFont="1" applyFill="1" applyBorder="1" applyAlignment="1">
      <alignment horizontal="center" vertical="center"/>
    </xf>
    <xf numFmtId="0" fontId="6" fillId="0" borderId="0" xfId="0" applyFont="1"/>
    <xf numFmtId="3" fontId="5" fillId="8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wrapText="1"/>
    </xf>
    <xf numFmtId="10" fontId="0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 wrapText="1"/>
    </xf>
    <xf numFmtId="0" fontId="6" fillId="1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/>
    <xf numFmtId="3" fontId="5" fillId="8" borderId="2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2" borderId="0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topLeftCell="B1" zoomScaleNormal="100" workbookViewId="0">
      <selection activeCell="B1" sqref="B1"/>
    </sheetView>
  </sheetViews>
  <sheetFormatPr defaultRowHeight="15"/>
  <cols>
    <col min="1" max="1" width="4" hidden="1" customWidth="1"/>
    <col min="2" max="2" width="38.85546875" customWidth="1"/>
    <col min="3" max="3" width="3" style="18" customWidth="1"/>
    <col min="4" max="4" width="28.140625" customWidth="1"/>
    <col min="5" max="5" width="12" customWidth="1"/>
    <col min="6" max="7" width="11.140625" customWidth="1"/>
    <col min="8" max="8" width="10.42578125" customWidth="1"/>
    <col min="9" max="9" width="9.5703125" customWidth="1"/>
    <col min="10" max="10" width="12" customWidth="1"/>
    <col min="11" max="11" width="12.42578125" customWidth="1"/>
    <col min="12" max="12" width="12.28515625" customWidth="1"/>
    <col min="13" max="13" width="11.85546875" customWidth="1"/>
    <col min="14" max="14" width="10.5703125" customWidth="1"/>
    <col min="15" max="15" width="9.5703125" bestFit="1" customWidth="1"/>
  </cols>
  <sheetData>
    <row r="1" spans="1:15" ht="18.75">
      <c r="D1" s="14" t="s">
        <v>53</v>
      </c>
      <c r="E1" s="36" t="s">
        <v>55</v>
      </c>
      <c r="F1" s="36"/>
      <c r="G1" s="36"/>
      <c r="H1" s="36"/>
      <c r="I1" s="36"/>
      <c r="J1" s="36"/>
      <c r="K1" s="36"/>
      <c r="L1" s="36"/>
      <c r="M1" s="36"/>
      <c r="N1" s="36"/>
    </row>
    <row r="2" spans="1:15" ht="18.75">
      <c r="E2" s="37" t="s">
        <v>54</v>
      </c>
      <c r="F2" s="37"/>
      <c r="G2" s="37"/>
      <c r="H2" s="37"/>
      <c r="I2" s="37"/>
      <c r="J2" s="37"/>
      <c r="K2" s="37"/>
      <c r="L2" s="37"/>
      <c r="M2" s="37"/>
      <c r="N2" s="37"/>
    </row>
    <row r="6" spans="1:15" ht="47.25">
      <c r="D6" s="8"/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14</v>
      </c>
      <c r="N6" s="9" t="s">
        <v>15</v>
      </c>
      <c r="O6" s="9" t="s">
        <v>51</v>
      </c>
    </row>
    <row r="7" spans="1:15" ht="15.75">
      <c r="A7">
        <v>1</v>
      </c>
      <c r="C7" s="33">
        <v>1</v>
      </c>
      <c r="D7" s="20" t="s">
        <v>20</v>
      </c>
      <c r="E7" s="11">
        <f>VLOOKUP($E$1,'2017-18 FTE-3'!$A$8:$K$38,2,FALSE)</f>
        <v>896.1</v>
      </c>
      <c r="F7" s="11">
        <f>VLOOKUP($E$1,'2017-18 FTE-3'!$A$8:$K$38,3,FALSE)</f>
        <v>3939.9</v>
      </c>
      <c r="G7" s="11">
        <f>VLOOKUP($E$1,'2017-18 FTE-3'!$A$8:$K$38,4,FALSE)</f>
        <v>514.20000000000005</v>
      </c>
      <c r="H7" s="11">
        <f>VLOOKUP($E$1,'2017-18 FTE-3'!$A$8:$K$38,5,FALSE)</f>
        <v>197.7</v>
      </c>
      <c r="I7" s="11">
        <f>VLOOKUP($E$1,'2017-18 FTE-3'!$A$8:$K$38,6,FALSE)</f>
        <v>1.6</v>
      </c>
      <c r="J7" s="11">
        <f>VLOOKUP($E$1,'2017-18 FTE-3'!$A$8:$K$38,7,FALSE)</f>
        <v>28</v>
      </c>
      <c r="K7" s="11">
        <f>VLOOKUP($E$1,'2017-18 FTE-3'!$A$8:$K$38,8,FALSE)</f>
        <v>0</v>
      </c>
      <c r="L7" s="11">
        <f>VLOOKUP($E$1,'2017-18 FTE-3'!$A$8:$K$38,9,FALSE)</f>
        <v>0</v>
      </c>
      <c r="M7" s="11">
        <f>VLOOKUP($E$1,'2017-18 FTE-3'!$A$8:$K$38,10,FALSE)</f>
        <v>4.4000000000000004</v>
      </c>
      <c r="N7" s="11">
        <f>VLOOKUP($E$1,'2017-18 FTE-3'!$A$8:$K$38,11,FALSE)</f>
        <v>0</v>
      </c>
      <c r="O7" s="11">
        <f>SUM(E7:N7)</f>
        <v>5581.9</v>
      </c>
    </row>
    <row r="8" spans="1:15" ht="15.75">
      <c r="A8">
        <v>2</v>
      </c>
      <c r="C8" s="33">
        <v>2</v>
      </c>
      <c r="D8" s="20" t="s">
        <v>22</v>
      </c>
      <c r="E8" s="11">
        <f>VLOOKUP($E$1,'2018-19 FTE-3'!$A$8:$K$38,2,FALSE)</f>
        <v>902.5</v>
      </c>
      <c r="F8" s="11">
        <f>VLOOKUP($E$1,'2018-19 FTE-3'!$A$8:$K$38,3,FALSE)</f>
        <v>3850</v>
      </c>
      <c r="G8" s="11">
        <f>VLOOKUP($E$1,'2018-19 FTE-3'!$A$8:$K$38,4,FALSE)</f>
        <v>500</v>
      </c>
      <c r="H8" s="11">
        <f>VLOOKUP($E$1,'2018-19 FTE-3'!$A$8:$K$38,5,FALSE)</f>
        <v>220</v>
      </c>
      <c r="I8" s="11">
        <f>VLOOKUP($E$1,'2018-19 FTE-3'!$A$8:$K$38,6,FALSE)</f>
        <v>4</v>
      </c>
      <c r="J8" s="11">
        <f>VLOOKUP($E$1,'2018-19 FTE-3'!$A$8:$K$38,7,FALSE)</f>
        <v>25</v>
      </c>
      <c r="K8" s="11">
        <f>VLOOKUP($E$1,'2018-19 FTE-3'!$A$8:$K$38,8,FALSE)</f>
        <v>0</v>
      </c>
      <c r="L8" s="11">
        <f>VLOOKUP($E$1,'2018-19 FTE-3'!$A$8:$K$38,9,FALSE)</f>
        <v>0</v>
      </c>
      <c r="M8" s="11">
        <f>VLOOKUP($E$1,'2018-19 FTE-3'!$A$8:$K$38,10,FALSE)</f>
        <v>3</v>
      </c>
      <c r="N8" s="11">
        <f>VLOOKUP($E$1,'2018-19 FTE-3'!$A$8:$K$38,11,FALSE)</f>
        <v>0</v>
      </c>
      <c r="O8" s="11">
        <f>SUM(E8:N8)</f>
        <v>5504.5</v>
      </c>
    </row>
    <row r="9" spans="1:15" ht="15.75">
      <c r="A9">
        <v>3</v>
      </c>
      <c r="C9" s="33">
        <v>3</v>
      </c>
      <c r="D9" s="20" t="s">
        <v>4</v>
      </c>
      <c r="E9" s="11">
        <f>VLOOKUP($E$1,'2019-20 FTE-1'!$A$8:$K$38,2,FALSE)</f>
        <v>910</v>
      </c>
      <c r="F9" s="11">
        <f>VLOOKUP($E$1,'2019-20 FTE-1'!$A$8:$K$38,3,FALSE)</f>
        <v>3865</v>
      </c>
      <c r="G9" s="11">
        <f>VLOOKUP($E$1,'2019-20 FTE-1'!$A$8:$K$38,4,FALSE)</f>
        <v>495</v>
      </c>
      <c r="H9" s="11">
        <f>VLOOKUP($E$1,'2019-20 FTE-1'!$A$8:$K$38,5,FALSE)</f>
        <v>235</v>
      </c>
      <c r="I9" s="11">
        <f>VLOOKUP($E$1,'2019-20 FTE-1'!$A$8:$K$38,6,FALSE)</f>
        <v>6</v>
      </c>
      <c r="J9" s="11">
        <f>VLOOKUP($E$1,'2019-20 FTE-1'!$A$8:$K$38,7,FALSE)</f>
        <v>32</v>
      </c>
      <c r="K9" s="11">
        <f>VLOOKUP($E$1,'2019-20 FTE-1'!$A$8:$K$38,8,FALSE)</f>
        <v>0</v>
      </c>
      <c r="L9" s="11">
        <f>VLOOKUP($E$1,'2019-20 FTE-1'!$A$8:$K$38,9,FALSE)</f>
        <v>0</v>
      </c>
      <c r="M9" s="11">
        <f>VLOOKUP($E$1,'2019-20 FTE-1'!$A$8:$K$38,10,FALSE)</f>
        <v>5</v>
      </c>
      <c r="N9" s="11">
        <f>VLOOKUP($E$1,'2019-20 FTE-1'!$A$8:$K$38,11,FALSE)</f>
        <v>0</v>
      </c>
      <c r="O9" s="11">
        <f>SUM(E9:N9)</f>
        <v>5548</v>
      </c>
    </row>
    <row r="10" spans="1:15" ht="60">
      <c r="A10">
        <v>4</v>
      </c>
      <c r="B10" s="27" t="s">
        <v>65</v>
      </c>
      <c r="C10" s="31">
        <v>4</v>
      </c>
      <c r="D10" s="21" t="s">
        <v>57</v>
      </c>
      <c r="E10" s="12">
        <f>TREND(E7:E9,$A$7:$A$9,$A$10,TRUE)</f>
        <v>916.76666666666665</v>
      </c>
      <c r="F10" s="12">
        <f t="shared" ref="F10:N10" si="0">TREND(F7:F9,$A$7:$A$9,$A$10,TRUE)</f>
        <v>3810.0666666666666</v>
      </c>
      <c r="G10" s="12">
        <f t="shared" si="0"/>
        <v>483.86666666666656</v>
      </c>
      <c r="H10" s="12">
        <f t="shared" si="0"/>
        <v>254.8666666666667</v>
      </c>
      <c r="I10" s="12">
        <f t="shared" si="0"/>
        <v>8.2666666666666657</v>
      </c>
      <c r="J10" s="12">
        <f t="shared" si="0"/>
        <v>32.333333333333329</v>
      </c>
      <c r="K10" s="12">
        <f t="shared" si="0"/>
        <v>0</v>
      </c>
      <c r="L10" s="12">
        <f t="shared" si="0"/>
        <v>0</v>
      </c>
      <c r="M10" s="12">
        <f t="shared" si="0"/>
        <v>4.7333333333333325</v>
      </c>
      <c r="N10" s="12">
        <f t="shared" si="0"/>
        <v>0</v>
      </c>
      <c r="O10" s="12">
        <f>SUM(E10:N10)</f>
        <v>5510.9</v>
      </c>
    </row>
    <row r="11" spans="1:15" ht="15.75" hidden="1">
      <c r="B11" s="28"/>
      <c r="C11" s="33"/>
      <c r="D11" s="22" t="str">
        <f>D7</f>
        <v>2017-18 FTE-3</v>
      </c>
      <c r="E11" s="13">
        <f>E7</f>
        <v>896.1</v>
      </c>
      <c r="F11" s="13">
        <f t="shared" ref="F11:N11" si="1">F7</f>
        <v>3939.9</v>
      </c>
      <c r="G11" s="13">
        <f t="shared" si="1"/>
        <v>514.20000000000005</v>
      </c>
      <c r="H11" s="13">
        <f t="shared" si="1"/>
        <v>197.7</v>
      </c>
      <c r="I11" s="13">
        <f t="shared" si="1"/>
        <v>1.6</v>
      </c>
      <c r="J11" s="13">
        <f t="shared" si="1"/>
        <v>28</v>
      </c>
      <c r="K11" s="13">
        <f t="shared" si="1"/>
        <v>0</v>
      </c>
      <c r="L11" s="13">
        <f t="shared" si="1"/>
        <v>0</v>
      </c>
      <c r="M11" s="13">
        <f t="shared" si="1"/>
        <v>4.4000000000000004</v>
      </c>
      <c r="N11" s="13">
        <f t="shared" si="1"/>
        <v>0</v>
      </c>
      <c r="O11" s="13">
        <f t="shared" ref="O11:O12" si="2">SUM(E11:N11)</f>
        <v>5581.9</v>
      </c>
    </row>
    <row r="12" spans="1:15" ht="15.75" hidden="1">
      <c r="B12" s="28"/>
      <c r="C12" s="33"/>
      <c r="D12" s="22" t="str">
        <f>D8</f>
        <v>2018-19 FTE-3</v>
      </c>
      <c r="E12" s="13">
        <f>E8</f>
        <v>902.5</v>
      </c>
      <c r="F12" s="13">
        <f t="shared" ref="F12:N12" si="3">F8</f>
        <v>3850</v>
      </c>
      <c r="G12" s="13">
        <f t="shared" si="3"/>
        <v>500</v>
      </c>
      <c r="H12" s="13">
        <f t="shared" si="3"/>
        <v>220</v>
      </c>
      <c r="I12" s="13">
        <f t="shared" si="3"/>
        <v>4</v>
      </c>
      <c r="J12" s="13">
        <f t="shared" si="3"/>
        <v>25</v>
      </c>
      <c r="K12" s="13">
        <f t="shared" si="3"/>
        <v>0</v>
      </c>
      <c r="L12" s="13">
        <f t="shared" si="3"/>
        <v>0</v>
      </c>
      <c r="M12" s="13">
        <f t="shared" si="3"/>
        <v>3</v>
      </c>
      <c r="N12" s="13">
        <f t="shared" si="3"/>
        <v>0</v>
      </c>
      <c r="O12" s="13">
        <f t="shared" si="2"/>
        <v>5504.5</v>
      </c>
    </row>
    <row r="13" spans="1:15" ht="31.5">
      <c r="B13" s="29" t="s">
        <v>64</v>
      </c>
      <c r="C13" s="31">
        <v>5</v>
      </c>
      <c r="D13" s="23" t="s">
        <v>56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15">
        <f>SUM(E13:N13)</f>
        <v>0</v>
      </c>
    </row>
    <row r="14" spans="1:15" ht="31.5">
      <c r="B14" s="27" t="s">
        <v>63</v>
      </c>
      <c r="C14" s="31">
        <v>6</v>
      </c>
      <c r="D14" s="24" t="s">
        <v>59</v>
      </c>
      <c r="E14" s="10" t="e">
        <f>IF(TREND(E11:E13,$A$7:$A$9,$A$10,TRUE)&lt;=0,0,TREND(E11:E13,$A$7:$A$9,$A$10,TRUE))</f>
        <v>#VALUE!</v>
      </c>
      <c r="F14" s="10" t="e">
        <f t="shared" ref="F14:N14" si="4">IF(TREND(F11:F13,$A$7:$A$9,$A$10,TRUE)&lt;=0,0,TREND(F11:F13,$A$7:$A$9,$A$10,TRUE))</f>
        <v>#VALUE!</v>
      </c>
      <c r="G14" s="10" t="e">
        <f t="shared" si="4"/>
        <v>#VALUE!</v>
      </c>
      <c r="H14" s="10" t="e">
        <f t="shared" si="4"/>
        <v>#VALUE!</v>
      </c>
      <c r="I14" s="10" t="e">
        <f t="shared" si="4"/>
        <v>#VALUE!</v>
      </c>
      <c r="J14" s="10" t="e">
        <f t="shared" si="4"/>
        <v>#VALUE!</v>
      </c>
      <c r="K14" s="10" t="e">
        <f t="shared" si="4"/>
        <v>#VALUE!</v>
      </c>
      <c r="L14" s="10" t="e">
        <f t="shared" si="4"/>
        <v>#VALUE!</v>
      </c>
      <c r="M14" s="10" t="e">
        <f t="shared" si="4"/>
        <v>#VALUE!</v>
      </c>
      <c r="N14" s="10" t="e">
        <f t="shared" si="4"/>
        <v>#VALUE!</v>
      </c>
      <c r="O14" s="10" t="e">
        <f>SUM(E14:N14)</f>
        <v>#VALUE!</v>
      </c>
    </row>
    <row r="15" spans="1:15" ht="31.5">
      <c r="B15" s="27" t="s">
        <v>60</v>
      </c>
      <c r="C15" s="31">
        <v>7</v>
      </c>
      <c r="D15" s="25" t="s">
        <v>73</v>
      </c>
      <c r="E15" s="11" t="e">
        <f>E14-E10</f>
        <v>#VALUE!</v>
      </c>
      <c r="F15" s="11" t="e">
        <f t="shared" ref="F15:N15" si="5">F14-F10</f>
        <v>#VALUE!</v>
      </c>
      <c r="G15" s="11" t="e">
        <f t="shared" si="5"/>
        <v>#VALUE!</v>
      </c>
      <c r="H15" s="11" t="e">
        <f t="shared" si="5"/>
        <v>#VALUE!</v>
      </c>
      <c r="I15" s="11" t="e">
        <f t="shared" si="5"/>
        <v>#VALUE!</v>
      </c>
      <c r="J15" s="11" t="e">
        <f t="shared" si="5"/>
        <v>#VALUE!</v>
      </c>
      <c r="K15" s="11" t="e">
        <f t="shared" si="5"/>
        <v>#VALUE!</v>
      </c>
      <c r="L15" s="11" t="e">
        <f t="shared" si="5"/>
        <v>#VALUE!</v>
      </c>
      <c r="M15" s="11" t="e">
        <f t="shared" si="5"/>
        <v>#VALUE!</v>
      </c>
      <c r="N15" s="11" t="e">
        <f t="shared" si="5"/>
        <v>#VALUE!</v>
      </c>
      <c r="O15" s="11" t="e">
        <f>SUM(E15:N15)</f>
        <v>#VALUE!</v>
      </c>
    </row>
    <row r="16" spans="1:15" ht="31.5">
      <c r="B16" s="27" t="s">
        <v>61</v>
      </c>
      <c r="C16" s="31">
        <v>8</v>
      </c>
      <c r="D16" s="25" t="s">
        <v>74</v>
      </c>
      <c r="E16" s="17">
        <f>IFERROR(E15/E10,0)</f>
        <v>0</v>
      </c>
      <c r="F16" s="17">
        <f t="shared" ref="F16:O16" si="6">IFERROR(F15/F10,0)</f>
        <v>0</v>
      </c>
      <c r="G16" s="17">
        <f t="shared" si="6"/>
        <v>0</v>
      </c>
      <c r="H16" s="17">
        <f t="shared" si="6"/>
        <v>0</v>
      </c>
      <c r="I16" s="17">
        <f t="shared" si="6"/>
        <v>0</v>
      </c>
      <c r="J16" s="17">
        <f t="shared" si="6"/>
        <v>0</v>
      </c>
      <c r="K16" s="17">
        <f t="shared" si="6"/>
        <v>0</v>
      </c>
      <c r="L16" s="17">
        <f t="shared" si="6"/>
        <v>0</v>
      </c>
      <c r="M16" s="17">
        <f t="shared" si="6"/>
        <v>0</v>
      </c>
      <c r="N16" s="17">
        <f t="shared" si="6"/>
        <v>0</v>
      </c>
      <c r="O16" s="17">
        <f t="shared" si="6"/>
        <v>0</v>
      </c>
    </row>
    <row r="17" spans="2:15">
      <c r="C17" s="19"/>
      <c r="D17" s="26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2:15" ht="60.75" customHeight="1">
      <c r="B18" s="30" t="s">
        <v>71</v>
      </c>
      <c r="C18" s="31">
        <v>9</v>
      </c>
      <c r="D18" s="23" t="s">
        <v>72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5">
        <f>SUM(E18:N18)</f>
        <v>0</v>
      </c>
    </row>
    <row r="19" spans="2:15" ht="31.5">
      <c r="B19" s="27" t="s">
        <v>66</v>
      </c>
      <c r="C19" s="32">
        <v>10</v>
      </c>
      <c r="D19" s="25" t="s">
        <v>52</v>
      </c>
      <c r="E19" s="11" t="e">
        <f>E18-E14</f>
        <v>#VALUE!</v>
      </c>
      <c r="F19" s="11" t="e">
        <f t="shared" ref="F19:N19" si="7">F18-F14</f>
        <v>#VALUE!</v>
      </c>
      <c r="G19" s="11" t="e">
        <f t="shared" si="7"/>
        <v>#VALUE!</v>
      </c>
      <c r="H19" s="11" t="e">
        <f t="shared" si="7"/>
        <v>#VALUE!</v>
      </c>
      <c r="I19" s="11" t="e">
        <f t="shared" si="7"/>
        <v>#VALUE!</v>
      </c>
      <c r="J19" s="11" t="e">
        <f t="shared" si="7"/>
        <v>#VALUE!</v>
      </c>
      <c r="K19" s="11" t="e">
        <f t="shared" si="7"/>
        <v>#VALUE!</v>
      </c>
      <c r="L19" s="11" t="e">
        <f t="shared" si="7"/>
        <v>#VALUE!</v>
      </c>
      <c r="M19" s="11" t="e">
        <f t="shared" si="7"/>
        <v>#VALUE!</v>
      </c>
      <c r="N19" s="11" t="e">
        <f t="shared" si="7"/>
        <v>#VALUE!</v>
      </c>
      <c r="O19" s="11" t="e">
        <f>SUM(E19:N19)</f>
        <v>#VALUE!</v>
      </c>
    </row>
    <row r="20" spans="2:15" ht="31.5">
      <c r="B20" s="27" t="s">
        <v>67</v>
      </c>
      <c r="C20" s="32">
        <v>11</v>
      </c>
      <c r="D20" s="25" t="s">
        <v>58</v>
      </c>
      <c r="E20" s="17">
        <f>IFERROR(E19/E14,0)</f>
        <v>0</v>
      </c>
      <c r="F20" s="17">
        <f t="shared" ref="F20" si="8">IFERROR(F19/F14,0)</f>
        <v>0</v>
      </c>
      <c r="G20" s="17">
        <f t="shared" ref="G20" si="9">IFERROR(G19/G14,0)</f>
        <v>0</v>
      </c>
      <c r="H20" s="17">
        <f t="shared" ref="H20" si="10">IFERROR(H19/H14,0)</f>
        <v>0</v>
      </c>
      <c r="I20" s="17">
        <f t="shared" ref="I20" si="11">IFERROR(I19/I14,0)</f>
        <v>0</v>
      </c>
      <c r="J20" s="17">
        <f t="shared" ref="J20" si="12">IFERROR(J19/J14,0)</f>
        <v>0</v>
      </c>
      <c r="K20" s="17">
        <f t="shared" ref="K20" si="13">IFERROR(K19/K14,0)</f>
        <v>0</v>
      </c>
      <c r="L20" s="17">
        <f t="shared" ref="L20" si="14">IFERROR(L19/L14,0)</f>
        <v>0</v>
      </c>
      <c r="M20" s="17">
        <f t="shared" ref="M20" si="15">IFERROR(M19/M14,0)</f>
        <v>0</v>
      </c>
      <c r="N20" s="17">
        <f t="shared" ref="N20" si="16">IFERROR(N19/N14,0)</f>
        <v>0</v>
      </c>
      <c r="O20" s="17">
        <f t="shared" ref="O20" si="17">IFERROR(O19/O14,0)</f>
        <v>0</v>
      </c>
    </row>
    <row r="22" spans="2:15">
      <c r="D22" s="34" t="s">
        <v>62</v>
      </c>
    </row>
    <row r="23" spans="2:15">
      <c r="D23" t="s">
        <v>69</v>
      </c>
    </row>
    <row r="24" spans="2:15">
      <c r="D24" t="s">
        <v>68</v>
      </c>
    </row>
  </sheetData>
  <sheetProtection algorithmName="SHA-512" hashValue="M3Yg8d7KX9MD3a5RUbcAKSo8AnqgSmkxBCh4DRiHsbY+VAvi8K2CR1mGudKk8Pp9E4rC4iueIamyIn/P5GTCvA==" saltValue="9aO1oSQ63UjFb7Ot8zrZgg==" spinCount="100000" sheet="1" objects="1" scenarios="1"/>
  <mergeCells count="2">
    <mergeCell ref="E1:N1"/>
    <mergeCell ref="E2:N2"/>
  </mergeCells>
  <printOptions horizontalCentered="1"/>
  <pageMargins left="0.45" right="0.45" top="0.75" bottom="0.75" header="0.3" footer="0.3"/>
  <pageSetup scale="67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'2017-18 FTE-3'!$A$8:$A$38</xm:f>
          </x14:formula1>
          <xm:sqref>E1:N1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14" sqref="C14"/>
    </sheetView>
  </sheetViews>
  <sheetFormatPr defaultRowHeight="15"/>
  <cols>
    <col min="1" max="1" width="31.140625" style="1" bestFit="1" customWidth="1"/>
    <col min="2" max="11" width="8.85546875" style="1" customWidth="1"/>
    <col min="12" max="12" width="9.7109375" style="1" customWidth="1"/>
    <col min="13" max="16384" width="9.140625" style="1"/>
  </cols>
  <sheetData>
    <row r="1" spans="1:12" ht="15.9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.9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9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.95" customHeight="1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.95" customHeight="1">
      <c r="A5" s="38" t="s">
        <v>20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95" customHeight="1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2.95" customHeight="1"/>
    <row r="8" spans="1:12" ht="33.75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</row>
    <row r="9" spans="1:12" ht="15" customHeight="1">
      <c r="A9" s="7" t="s">
        <v>23</v>
      </c>
      <c r="B9" s="4">
        <v>700.2</v>
      </c>
      <c r="C9" s="4">
        <v>7297.3</v>
      </c>
      <c r="D9" s="4">
        <v>2090.6999999999998</v>
      </c>
      <c r="E9" s="4">
        <v>299.8</v>
      </c>
      <c r="F9" s="4">
        <v>0</v>
      </c>
      <c r="G9" s="4">
        <v>342.9</v>
      </c>
      <c r="H9" s="4">
        <v>0</v>
      </c>
      <c r="I9" s="4">
        <v>0</v>
      </c>
      <c r="J9" s="4">
        <v>0</v>
      </c>
      <c r="K9" s="4">
        <v>0</v>
      </c>
      <c r="L9" s="4">
        <v>10730.9</v>
      </c>
    </row>
    <row r="10" spans="1:12" ht="15" customHeight="1">
      <c r="A10" s="7" t="s">
        <v>24</v>
      </c>
      <c r="B10" s="4">
        <v>1188.3</v>
      </c>
      <c r="C10" s="4">
        <v>17547.599999999999</v>
      </c>
      <c r="D10" s="4">
        <v>7679.2</v>
      </c>
      <c r="E10" s="4">
        <v>1788.4</v>
      </c>
      <c r="F10" s="4">
        <v>43.8</v>
      </c>
      <c r="G10" s="4">
        <v>379</v>
      </c>
      <c r="H10" s="4">
        <v>0</v>
      </c>
      <c r="I10" s="4">
        <v>0</v>
      </c>
      <c r="J10" s="4">
        <v>0</v>
      </c>
      <c r="K10" s="4">
        <v>0</v>
      </c>
      <c r="L10" s="4">
        <v>28626.3</v>
      </c>
    </row>
    <row r="11" spans="1:12" ht="15" customHeight="1">
      <c r="A11" s="7" t="s">
        <v>25</v>
      </c>
      <c r="B11" s="4">
        <v>344.4</v>
      </c>
      <c r="C11" s="4">
        <v>3220.2</v>
      </c>
      <c r="D11" s="4">
        <v>1225.9000000000001</v>
      </c>
      <c r="E11" s="4">
        <v>148.5</v>
      </c>
      <c r="F11" s="4">
        <v>0</v>
      </c>
      <c r="G11" s="4">
        <v>129.9</v>
      </c>
      <c r="H11" s="4">
        <v>0</v>
      </c>
      <c r="I11" s="4">
        <v>14.9</v>
      </c>
      <c r="J11" s="4">
        <v>15.8</v>
      </c>
      <c r="K11" s="4">
        <v>0</v>
      </c>
      <c r="L11" s="4">
        <v>5099.6000000000004</v>
      </c>
    </row>
    <row r="12" spans="1:12" ht="15" customHeight="1">
      <c r="A12" s="7" t="s">
        <v>26</v>
      </c>
      <c r="B12" s="4">
        <v>121.2</v>
      </c>
      <c r="C12" s="4">
        <v>950.1</v>
      </c>
      <c r="D12" s="4">
        <v>229.2</v>
      </c>
      <c r="E12" s="4">
        <v>18.399999999999999</v>
      </c>
      <c r="F12" s="4">
        <v>0</v>
      </c>
      <c r="G12" s="4">
        <v>119.5</v>
      </c>
      <c r="H12" s="4">
        <v>0</v>
      </c>
      <c r="I12" s="4">
        <v>0</v>
      </c>
      <c r="J12" s="4">
        <v>0</v>
      </c>
      <c r="K12" s="4">
        <v>0.1</v>
      </c>
      <c r="L12" s="4">
        <v>1438.5</v>
      </c>
    </row>
    <row r="13" spans="1:12" ht="15" customHeight="1">
      <c r="A13" s="7" t="s">
        <v>27</v>
      </c>
      <c r="B13" s="4">
        <v>864.9</v>
      </c>
      <c r="C13" s="4">
        <v>6358.8</v>
      </c>
      <c r="D13" s="4">
        <v>2063.5</v>
      </c>
      <c r="E13" s="4">
        <v>153.4</v>
      </c>
      <c r="F13" s="4">
        <v>1.6</v>
      </c>
      <c r="G13" s="4">
        <v>696.1</v>
      </c>
      <c r="H13" s="4">
        <v>543.70000000000005</v>
      </c>
      <c r="I13" s="4">
        <v>610</v>
      </c>
      <c r="J13" s="4">
        <v>110.6</v>
      </c>
      <c r="K13" s="4">
        <v>3</v>
      </c>
      <c r="L13" s="4">
        <v>11405.6</v>
      </c>
    </row>
    <row r="14" spans="1:12" ht="15" customHeight="1">
      <c r="A14" s="7" t="s">
        <v>28</v>
      </c>
      <c r="B14" s="4">
        <v>591.4</v>
      </c>
      <c r="C14" s="4">
        <f>9584.7-360</f>
        <v>9224.7000000000007</v>
      </c>
      <c r="D14" s="4">
        <v>627.4</v>
      </c>
      <c r="E14" s="4">
        <v>272.8</v>
      </c>
      <c r="F14" s="4">
        <v>0</v>
      </c>
      <c r="G14" s="4">
        <v>28</v>
      </c>
      <c r="H14" s="4">
        <v>0</v>
      </c>
      <c r="I14" s="4">
        <v>0</v>
      </c>
      <c r="J14" s="4">
        <v>0</v>
      </c>
      <c r="K14" s="4">
        <v>0</v>
      </c>
      <c r="L14" s="4">
        <v>10744.3</v>
      </c>
    </row>
    <row r="15" spans="1:12" ht="15" customHeight="1">
      <c r="A15" s="7" t="s">
        <v>29</v>
      </c>
      <c r="B15" s="4">
        <v>1688.8</v>
      </c>
      <c r="C15" s="4">
        <v>9937.5</v>
      </c>
      <c r="D15" s="4">
        <v>3227.9</v>
      </c>
      <c r="E15" s="4">
        <v>569.9</v>
      </c>
      <c r="F15" s="4">
        <v>0</v>
      </c>
      <c r="G15" s="4">
        <v>873.1</v>
      </c>
      <c r="H15" s="4">
        <v>0</v>
      </c>
      <c r="I15" s="4">
        <v>467</v>
      </c>
      <c r="J15" s="4">
        <v>43.3</v>
      </c>
      <c r="K15" s="4">
        <v>0</v>
      </c>
      <c r="L15" s="4">
        <v>16807.5</v>
      </c>
    </row>
    <row r="16" spans="1:12" ht="15" customHeight="1">
      <c r="A16" s="7" t="s">
        <v>30</v>
      </c>
      <c r="B16" s="4">
        <v>22.2</v>
      </c>
      <c r="C16" s="4">
        <v>416.1</v>
      </c>
      <c r="D16" s="4">
        <v>204.8</v>
      </c>
      <c r="E16" s="4">
        <v>18.5</v>
      </c>
      <c r="F16" s="4">
        <v>0</v>
      </c>
      <c r="G16" s="4">
        <v>52.7</v>
      </c>
      <c r="H16" s="4">
        <v>0</v>
      </c>
      <c r="I16" s="4">
        <v>0</v>
      </c>
      <c r="J16" s="4">
        <v>0</v>
      </c>
      <c r="K16" s="4">
        <v>0</v>
      </c>
      <c r="L16" s="4">
        <v>714.3</v>
      </c>
    </row>
    <row r="17" spans="1:12" ht="15" customHeight="1">
      <c r="A17" s="7" t="s">
        <v>31</v>
      </c>
      <c r="B17" s="4">
        <v>124.1</v>
      </c>
      <c r="C17" s="4">
        <v>2612.9</v>
      </c>
      <c r="D17" s="4">
        <v>633</v>
      </c>
      <c r="E17" s="4">
        <v>64.400000000000006</v>
      </c>
      <c r="F17" s="4">
        <v>20.6</v>
      </c>
      <c r="G17" s="4">
        <v>129.80000000000001</v>
      </c>
      <c r="H17" s="4">
        <v>0</v>
      </c>
      <c r="I17" s="4">
        <v>0</v>
      </c>
      <c r="J17" s="4">
        <v>0</v>
      </c>
      <c r="K17" s="4">
        <v>0</v>
      </c>
      <c r="L17" s="4">
        <v>3584.8</v>
      </c>
    </row>
    <row r="18" spans="1:12" ht="15" customHeight="1">
      <c r="A18" s="7" t="s">
        <v>32</v>
      </c>
      <c r="B18" s="4">
        <v>0</v>
      </c>
      <c r="C18" s="4">
        <v>13419.2</v>
      </c>
      <c r="D18" s="4">
        <v>3265.8</v>
      </c>
      <c r="E18" s="4">
        <v>1016.8</v>
      </c>
      <c r="F18" s="4">
        <v>71.400000000000006</v>
      </c>
      <c r="G18" s="4">
        <v>449.9</v>
      </c>
      <c r="H18" s="4">
        <v>1723.2</v>
      </c>
      <c r="I18" s="4">
        <v>48.2</v>
      </c>
      <c r="J18" s="4">
        <v>15.4</v>
      </c>
      <c r="K18" s="4">
        <v>0</v>
      </c>
      <c r="L18" s="4">
        <v>20009.900000000001</v>
      </c>
    </row>
    <row r="19" spans="1:12" ht="15" customHeight="1">
      <c r="A19" s="7" t="s">
        <v>33</v>
      </c>
      <c r="B19" s="4">
        <v>1488.9</v>
      </c>
      <c r="C19" s="4">
        <v>7106.2</v>
      </c>
      <c r="D19" s="4">
        <v>2544.4</v>
      </c>
      <c r="E19" s="4">
        <v>197.7</v>
      </c>
      <c r="F19" s="4">
        <v>0</v>
      </c>
      <c r="G19" s="4">
        <v>645.4</v>
      </c>
      <c r="H19" s="4">
        <v>582.79999999999995</v>
      </c>
      <c r="I19" s="4">
        <v>697.7</v>
      </c>
      <c r="J19" s="4">
        <v>54.4</v>
      </c>
      <c r="K19" s="4">
        <v>0</v>
      </c>
      <c r="L19" s="4">
        <v>13317.5</v>
      </c>
    </row>
    <row r="20" spans="1:12" ht="15" customHeight="1">
      <c r="A20" s="7" t="s">
        <v>34</v>
      </c>
      <c r="B20" s="4">
        <v>59.4</v>
      </c>
      <c r="C20" s="4">
        <v>1457.7</v>
      </c>
      <c r="D20" s="4">
        <v>457.6</v>
      </c>
      <c r="E20" s="4">
        <v>59.6</v>
      </c>
      <c r="F20" s="4">
        <v>18</v>
      </c>
      <c r="G20" s="4">
        <v>283.3</v>
      </c>
      <c r="H20" s="4">
        <v>0</v>
      </c>
      <c r="I20" s="4">
        <v>0</v>
      </c>
      <c r="J20" s="4">
        <v>0</v>
      </c>
      <c r="K20" s="4">
        <v>0</v>
      </c>
      <c r="L20" s="4">
        <v>2335.6</v>
      </c>
    </row>
    <row r="21" spans="1:12" ht="15" customHeight="1">
      <c r="A21" s="7" t="s">
        <v>35</v>
      </c>
      <c r="B21" s="4">
        <v>46.1</v>
      </c>
      <c r="C21" s="4">
        <v>2428.8000000000002</v>
      </c>
      <c r="D21" s="4">
        <v>547.79999999999995</v>
      </c>
      <c r="E21" s="4">
        <v>88.2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3110.9</v>
      </c>
    </row>
    <row r="22" spans="1:12" ht="15" customHeight="1">
      <c r="A22" s="7" t="s">
        <v>36</v>
      </c>
      <c r="B22" s="4">
        <v>431.5</v>
      </c>
      <c r="C22" s="4">
        <v>5677</v>
      </c>
      <c r="D22" s="4">
        <v>547.5</v>
      </c>
      <c r="E22" s="4">
        <v>213.6</v>
      </c>
      <c r="F22" s="4">
        <v>31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6900.6</v>
      </c>
    </row>
    <row r="23" spans="1:12" ht="15" customHeight="1">
      <c r="A23" s="7" t="s">
        <v>37</v>
      </c>
      <c r="B23" s="4">
        <v>1852.3</v>
      </c>
      <c r="C23" s="4">
        <v>36169.599999999999</v>
      </c>
      <c r="D23" s="4">
        <v>3987.5</v>
      </c>
      <c r="E23" s="4">
        <v>3253.5</v>
      </c>
      <c r="F23" s="4">
        <v>5.7</v>
      </c>
      <c r="G23" s="4">
        <v>558.9</v>
      </c>
      <c r="H23" s="4">
        <v>448.6</v>
      </c>
      <c r="I23" s="4">
        <v>1831.1</v>
      </c>
      <c r="J23" s="4">
        <v>74.400000000000006</v>
      </c>
      <c r="K23" s="4">
        <v>6.6</v>
      </c>
      <c r="L23" s="4">
        <v>48188.2</v>
      </c>
    </row>
    <row r="24" spans="1:12" ht="15" customHeight="1">
      <c r="A24" s="7" t="s">
        <v>38</v>
      </c>
      <c r="B24" s="4">
        <v>12.1</v>
      </c>
      <c r="C24" s="4">
        <v>537.9</v>
      </c>
      <c r="D24" s="4">
        <v>190.6</v>
      </c>
      <c r="E24" s="4">
        <v>14.6</v>
      </c>
      <c r="F24" s="4">
        <v>0</v>
      </c>
      <c r="G24" s="4">
        <v>110.3</v>
      </c>
      <c r="H24" s="4">
        <v>0</v>
      </c>
      <c r="I24" s="4">
        <v>0</v>
      </c>
      <c r="J24" s="4">
        <v>0</v>
      </c>
      <c r="K24" s="4">
        <v>0</v>
      </c>
      <c r="L24" s="4">
        <v>865.5</v>
      </c>
    </row>
    <row r="25" spans="1:12" ht="15" customHeight="1">
      <c r="A25" s="7" t="s">
        <v>39</v>
      </c>
      <c r="B25" s="4">
        <v>303.39999999999998</v>
      </c>
      <c r="C25" s="4">
        <v>2674.9</v>
      </c>
      <c r="D25" s="4">
        <v>514.20000000000005</v>
      </c>
      <c r="E25" s="4">
        <v>95.8</v>
      </c>
      <c r="F25" s="4">
        <v>0</v>
      </c>
      <c r="G25" s="4">
        <v>174</v>
      </c>
      <c r="H25" s="4">
        <v>0</v>
      </c>
      <c r="I25" s="4">
        <v>93.3</v>
      </c>
      <c r="J25" s="4">
        <v>33</v>
      </c>
      <c r="K25" s="4">
        <v>0</v>
      </c>
      <c r="L25" s="4">
        <v>3888.6</v>
      </c>
    </row>
    <row r="26" spans="1:12" ht="15" customHeight="1">
      <c r="A26" s="7" t="s">
        <v>40</v>
      </c>
      <c r="B26" s="4">
        <v>724.8</v>
      </c>
      <c r="C26" s="4">
        <v>16648.5</v>
      </c>
      <c r="D26" s="4">
        <v>1536</v>
      </c>
      <c r="E26" s="4">
        <v>718.3</v>
      </c>
      <c r="F26" s="4">
        <v>26</v>
      </c>
      <c r="G26" s="4">
        <v>956.8</v>
      </c>
      <c r="H26" s="4">
        <v>506.7</v>
      </c>
      <c r="I26" s="4">
        <v>0</v>
      </c>
      <c r="J26" s="4">
        <v>0</v>
      </c>
      <c r="K26" s="4">
        <v>0</v>
      </c>
      <c r="L26" s="4">
        <v>21117.1</v>
      </c>
    </row>
    <row r="27" spans="1:12" ht="15" customHeight="1">
      <c r="A27" s="7" t="s">
        <v>41</v>
      </c>
      <c r="B27" s="4">
        <v>367.2</v>
      </c>
      <c r="C27" s="4">
        <v>4493.2</v>
      </c>
      <c r="D27" s="4">
        <v>2088.3000000000002</v>
      </c>
      <c r="E27" s="4">
        <v>346</v>
      </c>
      <c r="F27" s="4">
        <v>20</v>
      </c>
      <c r="G27" s="4">
        <v>339.7</v>
      </c>
      <c r="H27" s="4">
        <v>0</v>
      </c>
      <c r="I27" s="4">
        <v>0</v>
      </c>
      <c r="J27" s="4">
        <v>0</v>
      </c>
      <c r="K27" s="4">
        <v>0</v>
      </c>
      <c r="L27" s="4">
        <v>7654.4</v>
      </c>
    </row>
    <row r="28" spans="1:12" ht="15" customHeight="1">
      <c r="A28" s="7" t="s">
        <v>42</v>
      </c>
      <c r="B28" s="4">
        <v>338.8</v>
      </c>
      <c r="C28" s="4">
        <v>4440.7</v>
      </c>
      <c r="D28" s="4">
        <v>1493</v>
      </c>
      <c r="E28" s="4">
        <v>269.5</v>
      </c>
      <c r="F28" s="4">
        <v>0</v>
      </c>
      <c r="G28" s="4">
        <v>386.9</v>
      </c>
      <c r="H28" s="4">
        <v>0</v>
      </c>
      <c r="I28" s="4">
        <v>107</v>
      </c>
      <c r="J28" s="4">
        <v>184.3</v>
      </c>
      <c r="K28" s="4">
        <v>0</v>
      </c>
      <c r="L28" s="4">
        <v>7220.2</v>
      </c>
    </row>
    <row r="29" spans="1:12" ht="15" customHeight="1">
      <c r="A29" s="7" t="s">
        <v>43</v>
      </c>
      <c r="B29" s="4">
        <v>747.5</v>
      </c>
      <c r="C29" s="4">
        <v>3939.9</v>
      </c>
      <c r="D29" s="4">
        <v>1540.3</v>
      </c>
      <c r="E29" s="4">
        <v>155.69999999999999</v>
      </c>
      <c r="F29" s="4">
        <v>55.8</v>
      </c>
      <c r="G29" s="4">
        <v>93.8</v>
      </c>
      <c r="H29" s="4">
        <v>0</v>
      </c>
      <c r="I29" s="4">
        <v>0</v>
      </c>
      <c r="J29" s="4">
        <v>0</v>
      </c>
      <c r="K29" s="4">
        <v>0</v>
      </c>
      <c r="L29" s="4">
        <v>6533</v>
      </c>
    </row>
    <row r="30" spans="1:12" ht="15" customHeight="1">
      <c r="A30" s="7" t="s">
        <v>44</v>
      </c>
      <c r="B30" s="4">
        <v>195.2</v>
      </c>
      <c r="C30" s="4">
        <v>3207.4</v>
      </c>
      <c r="D30" s="4">
        <v>892.2</v>
      </c>
      <c r="E30" s="4">
        <v>79.7</v>
      </c>
      <c r="F30" s="4">
        <v>28.2</v>
      </c>
      <c r="G30" s="4">
        <v>83.1</v>
      </c>
      <c r="H30" s="4">
        <v>0</v>
      </c>
      <c r="I30" s="4">
        <v>30.5</v>
      </c>
      <c r="J30" s="4">
        <v>19.100000000000001</v>
      </c>
      <c r="K30" s="4">
        <v>0</v>
      </c>
      <c r="L30" s="4">
        <v>4535.3999999999996</v>
      </c>
    </row>
    <row r="31" spans="1:12" ht="15" customHeight="1">
      <c r="A31" s="7" t="s">
        <v>45</v>
      </c>
      <c r="B31" s="4">
        <v>2711</v>
      </c>
      <c r="C31" s="4">
        <v>10169</v>
      </c>
      <c r="D31" s="4">
        <v>4801.8999999999996</v>
      </c>
      <c r="E31" s="4">
        <v>694.9</v>
      </c>
      <c r="F31" s="4">
        <v>0</v>
      </c>
      <c r="G31" s="4">
        <v>191.2</v>
      </c>
      <c r="H31" s="4">
        <v>0</v>
      </c>
      <c r="I31" s="4">
        <v>0</v>
      </c>
      <c r="J31" s="4">
        <v>0</v>
      </c>
      <c r="K31" s="4">
        <v>0</v>
      </c>
      <c r="L31" s="4">
        <v>18568</v>
      </c>
    </row>
    <row r="32" spans="1:12" ht="15" customHeight="1">
      <c r="A32" s="7" t="s">
        <v>46</v>
      </c>
      <c r="B32" s="4">
        <v>439.2</v>
      </c>
      <c r="C32" s="4">
        <v>7202.8</v>
      </c>
      <c r="D32" s="4">
        <v>2312.1999999999998</v>
      </c>
      <c r="E32" s="4">
        <v>427.2</v>
      </c>
      <c r="F32" s="4">
        <v>4.0999999999999996</v>
      </c>
      <c r="G32" s="4">
        <v>245.8</v>
      </c>
      <c r="H32" s="4">
        <v>482.7</v>
      </c>
      <c r="I32" s="4">
        <v>126.7</v>
      </c>
      <c r="J32" s="4">
        <v>5.6</v>
      </c>
      <c r="K32" s="4">
        <v>0</v>
      </c>
      <c r="L32" s="4">
        <v>11246.3</v>
      </c>
    </row>
    <row r="33" spans="1:12" ht="15" customHeight="1">
      <c r="A33" s="7" t="s">
        <v>47</v>
      </c>
      <c r="B33" s="4">
        <v>896.1</v>
      </c>
      <c r="C33" s="4">
        <v>7031</v>
      </c>
      <c r="D33" s="4">
        <v>2827.5</v>
      </c>
      <c r="E33" s="4">
        <v>310.60000000000002</v>
      </c>
      <c r="F33" s="4">
        <v>65.7</v>
      </c>
      <c r="G33" s="4">
        <v>243.5</v>
      </c>
      <c r="H33" s="4">
        <v>757.7</v>
      </c>
      <c r="I33" s="4">
        <v>344</v>
      </c>
      <c r="J33" s="4">
        <v>173.7</v>
      </c>
      <c r="K33" s="4">
        <v>0</v>
      </c>
      <c r="L33" s="4">
        <v>12649.8</v>
      </c>
    </row>
    <row r="34" spans="1:12" ht="15" customHeight="1">
      <c r="A34" s="7" t="s">
        <v>48</v>
      </c>
      <c r="B34" s="4">
        <v>107.8</v>
      </c>
      <c r="C34" s="4">
        <v>1474.8</v>
      </c>
      <c r="D34" s="4">
        <v>2.8</v>
      </c>
      <c r="E34" s="4">
        <v>31</v>
      </c>
      <c r="F34" s="4">
        <v>0</v>
      </c>
      <c r="G34" s="4">
        <v>318.60000000000002</v>
      </c>
      <c r="H34" s="4">
        <v>63.6</v>
      </c>
      <c r="I34" s="4">
        <v>342.8</v>
      </c>
      <c r="J34" s="4">
        <v>20.9</v>
      </c>
      <c r="K34" s="4">
        <v>0</v>
      </c>
      <c r="L34" s="4">
        <v>2362.3000000000002</v>
      </c>
    </row>
    <row r="35" spans="1:12" ht="15" customHeight="1">
      <c r="A35" s="7" t="s">
        <v>49</v>
      </c>
      <c r="B35" s="4">
        <v>12.2</v>
      </c>
      <c r="C35" s="4">
        <v>7417.7</v>
      </c>
      <c r="D35" s="4">
        <v>1049.5999999999999</v>
      </c>
      <c r="E35" s="4">
        <v>329.7</v>
      </c>
      <c r="F35" s="4">
        <v>0</v>
      </c>
      <c r="G35" s="4">
        <v>344.2</v>
      </c>
      <c r="H35" s="4">
        <v>0</v>
      </c>
      <c r="I35" s="4">
        <v>42.4</v>
      </c>
      <c r="J35" s="4">
        <v>4.4000000000000004</v>
      </c>
      <c r="K35" s="4">
        <v>0</v>
      </c>
      <c r="L35" s="4">
        <v>9200.2000000000007</v>
      </c>
    </row>
    <row r="36" spans="1:12" ht="15" customHeight="1">
      <c r="A36" s="7" t="s">
        <v>50</v>
      </c>
      <c r="B36" s="4">
        <v>172.7</v>
      </c>
      <c r="C36" s="4">
        <v>21807.200000000001</v>
      </c>
      <c r="D36" s="4">
        <v>7358.1</v>
      </c>
      <c r="E36" s="4">
        <v>1086.8</v>
      </c>
      <c r="F36" s="4">
        <v>99.9</v>
      </c>
      <c r="G36" s="4">
        <v>302.5</v>
      </c>
      <c r="H36" s="4">
        <v>0</v>
      </c>
      <c r="I36" s="4">
        <v>0</v>
      </c>
      <c r="J36" s="4">
        <v>0</v>
      </c>
      <c r="K36" s="4">
        <v>0</v>
      </c>
      <c r="L36" s="4">
        <v>30827.200000000001</v>
      </c>
    </row>
    <row r="37" spans="1:12" ht="12.75" customHeight="1">
      <c r="A37" s="3" t="s">
        <v>17</v>
      </c>
      <c r="B37" s="4">
        <v>16551.7</v>
      </c>
      <c r="C37" s="4">
        <v>215228.7</v>
      </c>
      <c r="D37" s="4">
        <v>55938.9</v>
      </c>
      <c r="E37" s="4">
        <v>12723.3</v>
      </c>
      <c r="F37" s="4">
        <v>491.8</v>
      </c>
      <c r="G37" s="4">
        <v>8478.9</v>
      </c>
      <c r="H37" s="4">
        <v>5109</v>
      </c>
      <c r="I37" s="4">
        <v>4755.6000000000004</v>
      </c>
      <c r="J37" s="4">
        <v>754.9</v>
      </c>
      <c r="K37" s="4">
        <v>9.6999999999999993</v>
      </c>
      <c r="L37" s="4">
        <v>320042.5</v>
      </c>
    </row>
    <row r="38" spans="1:12">
      <c r="A38" s="6" t="s">
        <v>55</v>
      </c>
      <c r="B38" s="4">
        <v>896.1</v>
      </c>
      <c r="C38" s="4">
        <v>3939.9</v>
      </c>
      <c r="D38" s="4">
        <v>514.20000000000005</v>
      </c>
      <c r="E38" s="4">
        <v>197.7</v>
      </c>
      <c r="F38" s="4">
        <v>1.6</v>
      </c>
      <c r="G38" s="4">
        <v>28</v>
      </c>
      <c r="H38" s="4">
        <v>0</v>
      </c>
      <c r="I38" s="4">
        <v>0</v>
      </c>
      <c r="J38" s="4">
        <v>4.4000000000000004</v>
      </c>
      <c r="K38" s="16">
        <v>0</v>
      </c>
      <c r="L38" s="16">
        <f>SUM(B38:K38)</f>
        <v>5581.9</v>
      </c>
    </row>
    <row r="39" spans="1:12" ht="15" customHeight="1">
      <c r="A39" t="s">
        <v>70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12.95" customHeight="1"/>
    <row r="41" spans="1:12" s="6" customFormat="1" ht="9.9499999999999993" customHeight="1">
      <c r="A41" s="6" t="s">
        <v>19</v>
      </c>
    </row>
    <row r="42" spans="1:12" s="5" customFormat="1" ht="9.9499999999999993" customHeight="1">
      <c r="A42" s="5" t="s">
        <v>18</v>
      </c>
    </row>
    <row r="43" spans="1:12" ht="12.95" customHeight="1"/>
  </sheetData>
  <sheetProtection algorithmName="SHA-512" hashValue="9zucdpLUMtM7PnplPfSvPzSoec4wUXZhW70yzItaUSubYajclB39OhU1lOAF9ARS1NnIQ6CVgTOXCAEWsWKSzw==" saltValue="78BwPhXapqRfMZ0v/Wvw/g==" spinCount="100000" sheet="1" objects="1" scenarios="1"/>
  <mergeCells count="6">
    <mergeCell ref="A6:L6"/>
    <mergeCell ref="A1:L1"/>
    <mergeCell ref="A2:L2"/>
    <mergeCell ref="A3:L3"/>
    <mergeCell ref="A4:L4"/>
    <mergeCell ref="A5:L5"/>
  </mergeCells>
  <pageMargins left="0" right="0" top="0" bottom="0" header="0.5" footer="0.5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L1"/>
    </sheetView>
  </sheetViews>
  <sheetFormatPr defaultColWidth="8.85546875" defaultRowHeight="15"/>
  <cols>
    <col min="1" max="1" width="31.140625" style="1" bestFit="1" customWidth="1"/>
    <col min="2" max="4" width="7.42578125" style="1" bestFit="1" customWidth="1"/>
    <col min="5" max="5" width="7.42578125" style="1" customWidth="1"/>
    <col min="6" max="7" width="7.42578125" style="1" bestFit="1" customWidth="1"/>
    <col min="8" max="11" width="7.42578125" style="1" customWidth="1"/>
    <col min="12" max="12" width="8.28515625" style="1" bestFit="1" customWidth="1"/>
    <col min="13" max="16384" width="8.85546875" style="1"/>
  </cols>
  <sheetData>
    <row r="1" spans="1:12" ht="16.149999999999999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6.149999999999999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6.149999999999999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6.149999999999999" customHeight="1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6.149999999999999" customHeight="1">
      <c r="A5" s="38" t="s">
        <v>22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6.149999999999999" customHeight="1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3.15" customHeight="1"/>
    <row r="8" spans="1:12" ht="43.15" customHeight="1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</row>
    <row r="9" spans="1:12" ht="15" customHeight="1">
      <c r="A9" s="7" t="s">
        <v>23</v>
      </c>
      <c r="B9" s="4">
        <v>838.8</v>
      </c>
      <c r="C9" s="4">
        <v>7285.6</v>
      </c>
      <c r="D9" s="4">
        <v>2072.9</v>
      </c>
      <c r="E9" s="4">
        <v>271</v>
      </c>
      <c r="F9" s="4">
        <v>0</v>
      </c>
      <c r="G9" s="4">
        <v>327.3</v>
      </c>
      <c r="H9" s="4">
        <v>0</v>
      </c>
      <c r="I9" s="4">
        <v>0</v>
      </c>
      <c r="J9" s="4">
        <v>0</v>
      </c>
      <c r="K9" s="4">
        <v>0</v>
      </c>
      <c r="L9" s="4">
        <v>10795.6</v>
      </c>
    </row>
    <row r="10" spans="1:12" ht="15" customHeight="1">
      <c r="A10" s="7" t="s">
        <v>24</v>
      </c>
      <c r="B10" s="4">
        <v>1287.7</v>
      </c>
      <c r="C10" s="4">
        <v>17427.7</v>
      </c>
      <c r="D10" s="4">
        <v>7661.3</v>
      </c>
      <c r="E10" s="4">
        <v>1645.2</v>
      </c>
      <c r="F10" s="4">
        <v>27.3</v>
      </c>
      <c r="G10" s="4">
        <v>285.7</v>
      </c>
      <c r="H10" s="4">
        <v>0</v>
      </c>
      <c r="I10" s="4">
        <v>0</v>
      </c>
      <c r="J10" s="4">
        <v>0</v>
      </c>
      <c r="K10" s="4">
        <v>0</v>
      </c>
      <c r="L10" s="4">
        <v>28334.9</v>
      </c>
    </row>
    <row r="11" spans="1:12" ht="15" customHeight="1">
      <c r="A11" s="7" t="s">
        <v>25</v>
      </c>
      <c r="B11" s="4">
        <v>338.5</v>
      </c>
      <c r="C11" s="4">
        <v>3199.2</v>
      </c>
      <c r="D11" s="4">
        <v>1290.3</v>
      </c>
      <c r="E11" s="4">
        <v>135.19999999999999</v>
      </c>
      <c r="F11" s="4">
        <v>0</v>
      </c>
      <c r="G11" s="4">
        <v>162.19999999999999</v>
      </c>
      <c r="H11" s="4">
        <v>0</v>
      </c>
      <c r="I11" s="4">
        <v>10.7</v>
      </c>
      <c r="J11" s="4">
        <v>8.6999999999999993</v>
      </c>
      <c r="K11" s="4">
        <v>0</v>
      </c>
      <c r="L11" s="4">
        <v>5144.8</v>
      </c>
    </row>
    <row r="12" spans="1:12" ht="15" customHeight="1">
      <c r="A12" s="7" t="s">
        <v>26</v>
      </c>
      <c r="B12" s="4">
        <v>135.30000000000001</v>
      </c>
      <c r="C12" s="4">
        <v>939.7</v>
      </c>
      <c r="D12" s="4">
        <v>240</v>
      </c>
      <c r="E12" s="4">
        <v>16.3</v>
      </c>
      <c r="F12" s="4">
        <v>0</v>
      </c>
      <c r="G12" s="4">
        <v>143.30000000000001</v>
      </c>
      <c r="H12" s="4">
        <v>0</v>
      </c>
      <c r="I12" s="4">
        <v>0</v>
      </c>
      <c r="J12" s="4">
        <v>0</v>
      </c>
      <c r="K12" s="4">
        <v>0</v>
      </c>
      <c r="L12" s="4">
        <v>1474.6</v>
      </c>
    </row>
    <row r="13" spans="1:12" ht="15" customHeight="1">
      <c r="A13" s="7" t="s">
        <v>27</v>
      </c>
      <c r="B13" s="4">
        <v>945.9</v>
      </c>
      <c r="C13" s="4">
        <v>6190.5</v>
      </c>
      <c r="D13" s="4">
        <v>2057.6999999999998</v>
      </c>
      <c r="E13" s="4">
        <v>131.9</v>
      </c>
      <c r="F13" s="4">
        <v>1</v>
      </c>
      <c r="G13" s="4">
        <v>743.3</v>
      </c>
      <c r="H13" s="4">
        <v>568.4</v>
      </c>
      <c r="I13" s="4">
        <v>417.9</v>
      </c>
      <c r="J13" s="4">
        <v>58.900000000000006</v>
      </c>
      <c r="K13" s="4">
        <v>2.2000000000000002</v>
      </c>
      <c r="L13" s="4">
        <v>11117.7</v>
      </c>
    </row>
    <row r="14" spans="1:12" ht="15" customHeight="1">
      <c r="A14" s="7" t="s">
        <v>28</v>
      </c>
      <c r="B14" s="4">
        <v>586</v>
      </c>
      <c r="C14" s="4">
        <f>9538-360</f>
        <v>9178</v>
      </c>
      <c r="D14" s="4">
        <v>699.4</v>
      </c>
      <c r="E14" s="4">
        <v>269.40000000000003</v>
      </c>
      <c r="F14" s="4">
        <v>0</v>
      </c>
      <c r="G14" s="4">
        <v>22.6</v>
      </c>
      <c r="H14" s="4">
        <v>0</v>
      </c>
      <c r="I14" s="4">
        <v>0</v>
      </c>
      <c r="J14" s="4">
        <v>0</v>
      </c>
      <c r="K14" s="4">
        <v>0</v>
      </c>
      <c r="L14" s="4">
        <f>SUM(B14:K14)</f>
        <v>10755.4</v>
      </c>
    </row>
    <row r="15" spans="1:12" ht="15" customHeight="1">
      <c r="A15" s="7" t="s">
        <v>29</v>
      </c>
      <c r="B15" s="4">
        <v>1687.8</v>
      </c>
      <c r="C15" s="4">
        <v>10006.6</v>
      </c>
      <c r="D15" s="4">
        <v>3380.6</v>
      </c>
      <c r="E15" s="4">
        <v>644.5</v>
      </c>
      <c r="F15" s="4">
        <v>3</v>
      </c>
      <c r="G15" s="4">
        <v>778.7</v>
      </c>
      <c r="H15" s="4">
        <v>0</v>
      </c>
      <c r="I15" s="4">
        <v>384.7</v>
      </c>
      <c r="J15" s="4">
        <v>22</v>
      </c>
      <c r="K15" s="4">
        <v>0</v>
      </c>
      <c r="L15" s="4">
        <v>16907.900000000001</v>
      </c>
    </row>
    <row r="16" spans="1:12" ht="15" customHeight="1">
      <c r="A16" s="7" t="s">
        <v>30</v>
      </c>
      <c r="B16" s="4">
        <v>13.3</v>
      </c>
      <c r="C16" s="4">
        <v>402</v>
      </c>
      <c r="D16" s="4">
        <v>203.8</v>
      </c>
      <c r="E16" s="4">
        <v>15.6</v>
      </c>
      <c r="F16" s="4">
        <v>0</v>
      </c>
      <c r="G16" s="4">
        <v>61.6</v>
      </c>
      <c r="H16" s="4">
        <v>11.8</v>
      </c>
      <c r="I16" s="4">
        <v>0</v>
      </c>
      <c r="J16" s="4">
        <v>0</v>
      </c>
      <c r="K16" s="4">
        <v>0</v>
      </c>
      <c r="L16" s="4">
        <v>708.1</v>
      </c>
    </row>
    <row r="17" spans="1:12" ht="15" customHeight="1">
      <c r="A17" s="7" t="s">
        <v>31</v>
      </c>
      <c r="B17" s="4">
        <v>130.69999999999999</v>
      </c>
      <c r="C17" s="4">
        <v>2372.8000000000002</v>
      </c>
      <c r="D17" s="4">
        <v>591.79999999999995</v>
      </c>
      <c r="E17" s="4">
        <v>50.2</v>
      </c>
      <c r="F17" s="4">
        <v>8.6999999999999993</v>
      </c>
      <c r="G17" s="4">
        <v>129.5</v>
      </c>
      <c r="H17" s="4">
        <v>0</v>
      </c>
      <c r="I17" s="4">
        <v>0</v>
      </c>
      <c r="J17" s="4">
        <v>0</v>
      </c>
      <c r="K17" s="4">
        <v>0</v>
      </c>
      <c r="L17" s="4">
        <v>3283.7</v>
      </c>
    </row>
    <row r="18" spans="1:12" ht="15" customHeight="1">
      <c r="A18" s="7" t="s">
        <v>32</v>
      </c>
      <c r="B18" s="4">
        <v>0</v>
      </c>
      <c r="C18" s="4">
        <v>13920.2</v>
      </c>
      <c r="D18" s="4">
        <v>3313.1</v>
      </c>
      <c r="E18" s="4">
        <v>1071</v>
      </c>
      <c r="F18" s="4">
        <v>53.7</v>
      </c>
      <c r="G18" s="4">
        <v>414.6</v>
      </c>
      <c r="H18" s="4">
        <v>1646.8000000000002</v>
      </c>
      <c r="I18" s="4">
        <v>36.299999999999997</v>
      </c>
      <c r="J18" s="4">
        <v>10.6</v>
      </c>
      <c r="K18" s="4">
        <v>0</v>
      </c>
      <c r="L18" s="4">
        <v>20466.3</v>
      </c>
    </row>
    <row r="19" spans="1:12" ht="15" customHeight="1">
      <c r="A19" s="7" t="s">
        <v>33</v>
      </c>
      <c r="B19" s="4">
        <v>1524.7</v>
      </c>
      <c r="C19" s="4">
        <v>6829.9</v>
      </c>
      <c r="D19" s="4">
        <v>2418.9</v>
      </c>
      <c r="E19" s="4">
        <v>101.5</v>
      </c>
      <c r="F19" s="4">
        <v>0</v>
      </c>
      <c r="G19" s="4">
        <v>641.1</v>
      </c>
      <c r="H19" s="4">
        <v>559.5</v>
      </c>
      <c r="I19" s="4">
        <v>664.30000000000007</v>
      </c>
      <c r="J19" s="4">
        <v>45.8</v>
      </c>
      <c r="K19" s="4">
        <v>0.1</v>
      </c>
      <c r="L19" s="4">
        <v>12785.8</v>
      </c>
    </row>
    <row r="20" spans="1:12" ht="15" customHeight="1">
      <c r="A20" s="7" t="s">
        <v>34</v>
      </c>
      <c r="B20" s="4">
        <v>82.6</v>
      </c>
      <c r="C20" s="4">
        <v>1469.3</v>
      </c>
      <c r="D20" s="4">
        <v>520.29999999999995</v>
      </c>
      <c r="E20" s="4">
        <v>58.2</v>
      </c>
      <c r="F20" s="4">
        <v>12.2</v>
      </c>
      <c r="G20" s="4">
        <v>272.10000000000002</v>
      </c>
      <c r="H20" s="4">
        <v>0</v>
      </c>
      <c r="I20" s="4">
        <v>0</v>
      </c>
      <c r="J20" s="4">
        <v>0</v>
      </c>
      <c r="K20" s="4">
        <v>0</v>
      </c>
      <c r="L20" s="4">
        <v>2414.6999999999998</v>
      </c>
    </row>
    <row r="21" spans="1:12" ht="15" customHeight="1">
      <c r="A21" s="7" t="s">
        <v>35</v>
      </c>
      <c r="B21" s="4">
        <v>56.1</v>
      </c>
      <c r="C21" s="4">
        <v>2599.6</v>
      </c>
      <c r="D21" s="4">
        <v>508.5</v>
      </c>
      <c r="E21" s="4">
        <v>85.7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3249.9</v>
      </c>
    </row>
    <row r="22" spans="1:12" ht="15" customHeight="1">
      <c r="A22" s="7" t="s">
        <v>36</v>
      </c>
      <c r="B22" s="4">
        <v>431.8</v>
      </c>
      <c r="C22" s="4">
        <v>5474.8</v>
      </c>
      <c r="D22" s="4">
        <v>565.29999999999995</v>
      </c>
      <c r="E22" s="4">
        <v>191.7</v>
      </c>
      <c r="F22" s="4">
        <v>20.2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6683.8</v>
      </c>
    </row>
    <row r="23" spans="1:12" ht="15" customHeight="1">
      <c r="A23" s="7" t="s">
        <v>37</v>
      </c>
      <c r="B23" s="4">
        <v>1897.4</v>
      </c>
      <c r="C23" s="4">
        <v>35826.300000000003</v>
      </c>
      <c r="D23" s="4">
        <v>3953.1</v>
      </c>
      <c r="E23" s="4">
        <v>2690.3</v>
      </c>
      <c r="F23" s="4">
        <v>12.9</v>
      </c>
      <c r="G23" s="4">
        <v>1517</v>
      </c>
      <c r="H23" s="4">
        <v>194.20000000000002</v>
      </c>
      <c r="I23" s="4">
        <v>1354.2</v>
      </c>
      <c r="J23" s="4">
        <v>40.5</v>
      </c>
      <c r="K23" s="4">
        <v>0</v>
      </c>
      <c r="L23" s="4">
        <v>47485.9</v>
      </c>
    </row>
    <row r="24" spans="1:12" ht="15" customHeight="1">
      <c r="A24" s="7" t="s">
        <v>38</v>
      </c>
      <c r="B24" s="4">
        <v>16</v>
      </c>
      <c r="C24" s="4">
        <v>591</v>
      </c>
      <c r="D24" s="4">
        <v>132</v>
      </c>
      <c r="E24" s="4">
        <v>10.8</v>
      </c>
      <c r="F24" s="4">
        <v>0</v>
      </c>
      <c r="G24" s="4">
        <v>96.6</v>
      </c>
      <c r="H24" s="4">
        <v>0</v>
      </c>
      <c r="I24" s="4">
        <v>0</v>
      </c>
      <c r="J24" s="4">
        <v>0</v>
      </c>
      <c r="K24" s="4">
        <v>0</v>
      </c>
      <c r="L24" s="4">
        <v>846.4</v>
      </c>
    </row>
    <row r="25" spans="1:12" ht="15" customHeight="1">
      <c r="A25" s="7" t="s">
        <v>39</v>
      </c>
      <c r="B25" s="4">
        <v>325.39999999999998</v>
      </c>
      <c r="C25" s="4">
        <v>2597.6</v>
      </c>
      <c r="D25" s="4">
        <v>545.79999999999995</v>
      </c>
      <c r="E25" s="4">
        <v>89</v>
      </c>
      <c r="F25" s="4">
        <v>0</v>
      </c>
      <c r="G25" s="4">
        <v>171.2</v>
      </c>
      <c r="H25" s="4">
        <v>0</v>
      </c>
      <c r="I25" s="4">
        <v>72.5</v>
      </c>
      <c r="J25" s="4">
        <v>27.1</v>
      </c>
      <c r="K25" s="4">
        <v>0</v>
      </c>
      <c r="L25" s="4">
        <v>3828.6</v>
      </c>
    </row>
    <row r="26" spans="1:12" ht="15" customHeight="1">
      <c r="A26" s="7" t="s">
        <v>40</v>
      </c>
      <c r="B26" s="4">
        <v>807</v>
      </c>
      <c r="C26" s="4">
        <v>16530</v>
      </c>
      <c r="D26" s="4">
        <v>1551.7</v>
      </c>
      <c r="E26" s="4">
        <v>720.1</v>
      </c>
      <c r="F26" s="4">
        <v>33.6</v>
      </c>
      <c r="G26" s="4">
        <v>971.8</v>
      </c>
      <c r="H26" s="4">
        <v>516.4</v>
      </c>
      <c r="I26" s="4">
        <v>0</v>
      </c>
      <c r="J26" s="4">
        <v>0</v>
      </c>
      <c r="K26" s="4">
        <v>0</v>
      </c>
      <c r="L26" s="4">
        <v>21130.6</v>
      </c>
    </row>
    <row r="27" spans="1:12" ht="15" customHeight="1">
      <c r="A27" s="7" t="s">
        <v>41</v>
      </c>
      <c r="B27" s="4">
        <v>367</v>
      </c>
      <c r="C27" s="4">
        <v>4511.3</v>
      </c>
      <c r="D27" s="4">
        <v>2048.6</v>
      </c>
      <c r="E27" s="4">
        <v>311</v>
      </c>
      <c r="F27" s="4">
        <v>10.9</v>
      </c>
      <c r="G27" s="4">
        <v>330.8</v>
      </c>
      <c r="H27" s="4">
        <v>0</v>
      </c>
      <c r="I27" s="4">
        <v>0</v>
      </c>
      <c r="J27" s="4">
        <v>0</v>
      </c>
      <c r="K27" s="4">
        <v>0</v>
      </c>
      <c r="L27" s="4">
        <v>7579.6</v>
      </c>
    </row>
    <row r="28" spans="1:12" ht="15" customHeight="1">
      <c r="A28" s="7" t="s">
        <v>42</v>
      </c>
      <c r="B28" s="4">
        <v>411.2</v>
      </c>
      <c r="C28" s="4">
        <v>4374.8</v>
      </c>
      <c r="D28" s="4">
        <v>1595.2</v>
      </c>
      <c r="E28" s="4">
        <v>228.1</v>
      </c>
      <c r="F28" s="4">
        <v>0</v>
      </c>
      <c r="G28" s="4">
        <v>392.6</v>
      </c>
      <c r="H28" s="4">
        <v>0</v>
      </c>
      <c r="I28" s="4">
        <v>94.5</v>
      </c>
      <c r="J28" s="4">
        <v>161.6</v>
      </c>
      <c r="K28" s="4">
        <v>0</v>
      </c>
      <c r="L28" s="4">
        <v>7258</v>
      </c>
    </row>
    <row r="29" spans="1:12" ht="15" customHeight="1">
      <c r="A29" s="7" t="s">
        <v>43</v>
      </c>
      <c r="B29" s="4">
        <v>761</v>
      </c>
      <c r="C29" s="4">
        <v>3917.3</v>
      </c>
      <c r="D29" s="4">
        <v>1602.9</v>
      </c>
      <c r="E29" s="4">
        <v>165</v>
      </c>
      <c r="F29" s="4">
        <v>70</v>
      </c>
      <c r="G29" s="4">
        <v>89.2</v>
      </c>
      <c r="H29" s="4">
        <v>0</v>
      </c>
      <c r="I29" s="4">
        <v>0</v>
      </c>
      <c r="J29" s="4">
        <v>0</v>
      </c>
      <c r="K29" s="4">
        <v>0</v>
      </c>
      <c r="L29" s="4">
        <v>6605.4</v>
      </c>
    </row>
    <row r="30" spans="1:12" ht="15" customHeight="1">
      <c r="A30" s="7" t="s">
        <v>44</v>
      </c>
      <c r="B30" s="4">
        <v>213.4</v>
      </c>
      <c r="C30" s="4">
        <v>3247.8</v>
      </c>
      <c r="D30" s="4">
        <v>873.8</v>
      </c>
      <c r="E30" s="4">
        <v>59.5</v>
      </c>
      <c r="F30" s="4">
        <v>30.8</v>
      </c>
      <c r="G30" s="4">
        <v>121.4</v>
      </c>
      <c r="H30" s="4">
        <v>0</v>
      </c>
      <c r="I30" s="4">
        <v>29.4</v>
      </c>
      <c r="J30" s="4">
        <v>13</v>
      </c>
      <c r="K30" s="4">
        <v>0</v>
      </c>
      <c r="L30" s="4">
        <v>4589.1000000000004</v>
      </c>
    </row>
    <row r="31" spans="1:12" ht="15" customHeight="1">
      <c r="A31" s="7" t="s">
        <v>45</v>
      </c>
      <c r="B31" s="4">
        <v>2712.9</v>
      </c>
      <c r="C31" s="4">
        <v>10166.4</v>
      </c>
      <c r="D31" s="4">
        <v>4822.1000000000004</v>
      </c>
      <c r="E31" s="4">
        <v>683.4</v>
      </c>
      <c r="F31" s="4">
        <v>0</v>
      </c>
      <c r="G31" s="4">
        <v>216.3</v>
      </c>
      <c r="H31" s="4">
        <v>0</v>
      </c>
      <c r="I31" s="4">
        <v>0</v>
      </c>
      <c r="J31" s="4">
        <v>0</v>
      </c>
      <c r="K31" s="4">
        <v>0</v>
      </c>
      <c r="L31" s="4">
        <v>18601.099999999999</v>
      </c>
    </row>
    <row r="32" spans="1:12" ht="15" customHeight="1">
      <c r="A32" s="7" t="s">
        <v>46</v>
      </c>
      <c r="B32" s="4">
        <v>472</v>
      </c>
      <c r="C32" s="4">
        <v>7040</v>
      </c>
      <c r="D32" s="4">
        <v>2346.6999999999998</v>
      </c>
      <c r="E32" s="4">
        <v>370.59999999999997</v>
      </c>
      <c r="F32" s="4">
        <v>12.4</v>
      </c>
      <c r="G32" s="4">
        <v>239.6</v>
      </c>
      <c r="H32" s="4">
        <v>496.3</v>
      </c>
      <c r="I32" s="4">
        <v>100.19999999999999</v>
      </c>
      <c r="J32" s="4">
        <v>6.4</v>
      </c>
      <c r="K32" s="4">
        <v>0.1</v>
      </c>
      <c r="L32" s="4">
        <v>11084.3</v>
      </c>
    </row>
    <row r="33" spans="1:12" ht="15" customHeight="1">
      <c r="A33" s="7" t="s">
        <v>47</v>
      </c>
      <c r="B33" s="4">
        <v>970.2</v>
      </c>
      <c r="C33" s="4">
        <v>6980.5</v>
      </c>
      <c r="D33" s="4">
        <v>2883.3</v>
      </c>
      <c r="E33" s="4">
        <v>287.40000000000003</v>
      </c>
      <c r="F33" s="4">
        <v>67</v>
      </c>
      <c r="G33" s="4">
        <v>251.6</v>
      </c>
      <c r="H33" s="4">
        <v>825.5</v>
      </c>
      <c r="I33" s="4">
        <v>378.29999999999995</v>
      </c>
      <c r="J33" s="4">
        <v>214.3</v>
      </c>
      <c r="K33" s="4">
        <v>0</v>
      </c>
      <c r="L33" s="4">
        <v>12858.1</v>
      </c>
    </row>
    <row r="34" spans="1:12" ht="15" customHeight="1">
      <c r="A34" s="7" t="s">
        <v>48</v>
      </c>
      <c r="B34" s="4">
        <v>114.9</v>
      </c>
      <c r="C34" s="4">
        <v>1462.7</v>
      </c>
      <c r="D34" s="4">
        <v>3.1</v>
      </c>
      <c r="E34" s="4">
        <v>30.2</v>
      </c>
      <c r="F34" s="4">
        <v>0</v>
      </c>
      <c r="G34" s="4">
        <v>324.10000000000002</v>
      </c>
      <c r="H34" s="4">
        <v>88.399999999999991</v>
      </c>
      <c r="I34" s="4">
        <v>337</v>
      </c>
      <c r="J34" s="4">
        <v>10.9</v>
      </c>
      <c r="K34" s="4">
        <v>0</v>
      </c>
      <c r="L34" s="4">
        <v>2371.3000000000002</v>
      </c>
    </row>
    <row r="35" spans="1:12" ht="15" customHeight="1">
      <c r="A35" s="7" t="s">
        <v>49</v>
      </c>
      <c r="B35" s="4">
        <v>16.5</v>
      </c>
      <c r="C35" s="4">
        <v>7419.9</v>
      </c>
      <c r="D35" s="4">
        <v>1071.4000000000001</v>
      </c>
      <c r="E35" s="4">
        <v>228.9</v>
      </c>
      <c r="F35" s="4">
        <v>0</v>
      </c>
      <c r="G35" s="4">
        <v>304.39999999999998</v>
      </c>
      <c r="H35" s="4">
        <v>0</v>
      </c>
      <c r="I35" s="4">
        <v>35</v>
      </c>
      <c r="J35" s="4">
        <v>2.5</v>
      </c>
      <c r="K35" s="4">
        <v>0</v>
      </c>
      <c r="L35" s="4">
        <v>9078.6</v>
      </c>
    </row>
    <row r="36" spans="1:12" ht="15" customHeight="1">
      <c r="A36" s="7" t="s">
        <v>50</v>
      </c>
      <c r="B36" s="4">
        <v>457.3</v>
      </c>
      <c r="C36" s="4">
        <v>22659</v>
      </c>
      <c r="D36" s="4">
        <v>7841.3</v>
      </c>
      <c r="E36" s="4">
        <v>1219.0999999999999</v>
      </c>
      <c r="F36" s="4">
        <v>77</v>
      </c>
      <c r="G36" s="4">
        <v>248.5</v>
      </c>
      <c r="H36" s="4">
        <v>0</v>
      </c>
      <c r="I36" s="4">
        <v>0</v>
      </c>
      <c r="J36" s="4">
        <v>0</v>
      </c>
      <c r="K36" s="4">
        <v>0</v>
      </c>
      <c r="L36" s="4">
        <v>32502.2</v>
      </c>
    </row>
    <row r="37" spans="1:12" ht="30" customHeight="1">
      <c r="A37" s="3" t="s">
        <v>17</v>
      </c>
      <c r="B37" s="4">
        <v>17601.400000000001</v>
      </c>
      <c r="C37" s="4">
        <v>214980.5</v>
      </c>
      <c r="D37" s="4">
        <v>56794.9</v>
      </c>
      <c r="E37" s="4">
        <v>11780.800000000001</v>
      </c>
      <c r="F37" s="4">
        <v>440.7</v>
      </c>
      <c r="G37" s="4">
        <v>9257.1</v>
      </c>
      <c r="H37" s="4">
        <v>4907.2999999999993</v>
      </c>
      <c r="I37" s="4">
        <v>3915</v>
      </c>
      <c r="J37" s="4">
        <v>622.29999999999995</v>
      </c>
      <c r="K37" s="4">
        <v>2.4000000000000004</v>
      </c>
      <c r="L37" s="4">
        <v>320302.40000000002</v>
      </c>
    </row>
    <row r="38" spans="1:12" ht="13.15" customHeight="1">
      <c r="A38" s="6" t="s">
        <v>55</v>
      </c>
      <c r="B38" s="4">
        <v>902.5</v>
      </c>
      <c r="C38" s="4">
        <v>3850</v>
      </c>
      <c r="D38" s="4">
        <v>500</v>
      </c>
      <c r="E38" s="4">
        <v>220</v>
      </c>
      <c r="F38" s="4">
        <v>4</v>
      </c>
      <c r="G38" s="4">
        <v>25</v>
      </c>
      <c r="H38" s="4">
        <v>0</v>
      </c>
      <c r="I38" s="4">
        <v>0</v>
      </c>
      <c r="J38" s="4">
        <v>3</v>
      </c>
      <c r="K38" s="16">
        <v>0</v>
      </c>
      <c r="L38" s="16">
        <f>SUM(B38:K38)</f>
        <v>5504.5</v>
      </c>
    </row>
    <row r="39" spans="1:12" ht="13.15" customHeight="1">
      <c r="A39" t="s">
        <v>70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13.15" customHeight="1">
      <c r="A40" s="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s="6" customFormat="1" ht="10.15" customHeight="1">
      <c r="A41" s="6" t="s">
        <v>21</v>
      </c>
    </row>
    <row r="42" spans="1:12" s="5" customFormat="1" ht="10.15" customHeight="1">
      <c r="A42" s="5" t="s">
        <v>18</v>
      </c>
    </row>
    <row r="43" spans="1:12" ht="13.15" customHeight="1"/>
  </sheetData>
  <sheetProtection algorithmName="SHA-512" hashValue="hqHXfVk9/ToTwl4U0cD2NpmI5wnTjCMP5nxzNesVJELb3lorBzzlL0pwY2OOVtgLnIQaFmC4YcpBQVy7xVvcvQ==" saltValue="iDlG8GkxfXdHo/bQ3uQt8g==" spinCount="100000" sheet="1" objects="1" scenarios="1"/>
  <mergeCells count="6">
    <mergeCell ref="A6:L6"/>
    <mergeCell ref="A1:L1"/>
    <mergeCell ref="A2:L2"/>
    <mergeCell ref="A3:L3"/>
    <mergeCell ref="A4:L4"/>
    <mergeCell ref="A5:L5"/>
  </mergeCells>
  <pageMargins left="0" right="0" top="0" bottom="0" header="0.5" footer="0.5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L1"/>
    </sheetView>
  </sheetViews>
  <sheetFormatPr defaultRowHeight="15"/>
  <cols>
    <col min="1" max="1" width="31.140625" bestFit="1" customWidth="1"/>
  </cols>
  <sheetData>
    <row r="1" spans="1:12" ht="15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.7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7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.75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.75">
      <c r="A5" s="38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3.75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</row>
    <row r="9" spans="1:12">
      <c r="A9" s="7" t="s">
        <v>23</v>
      </c>
      <c r="B9" s="4">
        <v>990</v>
      </c>
      <c r="C9" s="4">
        <v>7169</v>
      </c>
      <c r="D9" s="4">
        <v>2058</v>
      </c>
      <c r="E9" s="4">
        <v>243</v>
      </c>
      <c r="F9" s="4">
        <v>0</v>
      </c>
      <c r="G9" s="4">
        <v>327</v>
      </c>
      <c r="H9" s="4">
        <v>0</v>
      </c>
      <c r="I9" s="4">
        <v>0</v>
      </c>
      <c r="J9" s="4">
        <v>0</v>
      </c>
      <c r="K9" s="4">
        <v>0</v>
      </c>
      <c r="L9" s="4">
        <v>10787</v>
      </c>
    </row>
    <row r="10" spans="1:12">
      <c r="A10" s="7" t="s">
        <v>24</v>
      </c>
      <c r="B10" s="4">
        <v>1344</v>
      </c>
      <c r="C10" s="4">
        <v>16831</v>
      </c>
      <c r="D10" s="4">
        <v>7576</v>
      </c>
      <c r="E10" s="4">
        <v>1382</v>
      </c>
      <c r="F10" s="4">
        <v>27</v>
      </c>
      <c r="G10" s="4">
        <v>286</v>
      </c>
      <c r="H10" s="4">
        <v>0</v>
      </c>
      <c r="I10" s="4">
        <v>0</v>
      </c>
      <c r="J10" s="4">
        <v>0</v>
      </c>
      <c r="K10" s="4">
        <v>0</v>
      </c>
      <c r="L10" s="4">
        <v>27446</v>
      </c>
    </row>
    <row r="11" spans="1:12">
      <c r="A11" s="7" t="s">
        <v>25</v>
      </c>
      <c r="B11" s="4">
        <v>332</v>
      </c>
      <c r="C11" s="4">
        <v>3052</v>
      </c>
      <c r="D11" s="4">
        <v>1246</v>
      </c>
      <c r="E11" s="4">
        <v>107</v>
      </c>
      <c r="F11" s="4">
        <v>0</v>
      </c>
      <c r="G11" s="4">
        <v>162</v>
      </c>
      <c r="H11" s="4">
        <v>0</v>
      </c>
      <c r="I11" s="4">
        <v>11</v>
      </c>
      <c r="J11" s="4">
        <v>10</v>
      </c>
      <c r="K11" s="4">
        <v>0</v>
      </c>
      <c r="L11" s="4">
        <v>4920</v>
      </c>
    </row>
    <row r="12" spans="1:12">
      <c r="A12" s="7" t="s">
        <v>26</v>
      </c>
      <c r="B12" s="4">
        <v>143</v>
      </c>
      <c r="C12" s="4">
        <v>885</v>
      </c>
      <c r="D12" s="4">
        <v>222</v>
      </c>
      <c r="E12" s="4">
        <v>6</v>
      </c>
      <c r="F12" s="4">
        <v>0</v>
      </c>
      <c r="G12" s="4">
        <v>143</v>
      </c>
      <c r="H12" s="4">
        <v>0</v>
      </c>
      <c r="I12" s="4">
        <v>0</v>
      </c>
      <c r="J12" s="4">
        <v>0</v>
      </c>
      <c r="K12" s="4">
        <v>0</v>
      </c>
      <c r="L12" s="4">
        <v>1399</v>
      </c>
    </row>
    <row r="13" spans="1:12">
      <c r="A13" s="7" t="s">
        <v>27</v>
      </c>
      <c r="B13" s="4">
        <v>967</v>
      </c>
      <c r="C13" s="4">
        <v>6332</v>
      </c>
      <c r="D13" s="4">
        <v>2213</v>
      </c>
      <c r="E13" s="4">
        <v>143</v>
      </c>
      <c r="F13" s="4">
        <v>0</v>
      </c>
      <c r="G13" s="4">
        <v>743</v>
      </c>
      <c r="H13" s="4">
        <v>569</v>
      </c>
      <c r="I13" s="4">
        <v>418</v>
      </c>
      <c r="J13" s="4">
        <v>59</v>
      </c>
      <c r="K13" s="4">
        <v>4</v>
      </c>
      <c r="L13" s="4">
        <v>11448</v>
      </c>
    </row>
    <row r="14" spans="1:12">
      <c r="A14" s="7" t="s">
        <v>28</v>
      </c>
      <c r="B14" s="4">
        <v>577</v>
      </c>
      <c r="C14" s="4">
        <v>9542</v>
      </c>
      <c r="D14" s="4">
        <v>729</v>
      </c>
      <c r="E14" s="4">
        <v>256</v>
      </c>
      <c r="F14" s="4">
        <v>0</v>
      </c>
      <c r="G14" s="4">
        <v>23</v>
      </c>
      <c r="H14" s="4">
        <v>0</v>
      </c>
      <c r="I14" s="4">
        <v>0</v>
      </c>
      <c r="J14" s="4">
        <v>0</v>
      </c>
      <c r="K14" s="4">
        <v>0</v>
      </c>
      <c r="L14" s="4">
        <v>11127</v>
      </c>
    </row>
    <row r="15" spans="1:12">
      <c r="A15" s="7" t="s">
        <v>29</v>
      </c>
      <c r="B15" s="4">
        <v>1809</v>
      </c>
      <c r="C15" s="4">
        <v>10318</v>
      </c>
      <c r="D15" s="4">
        <v>3472</v>
      </c>
      <c r="E15" s="4">
        <v>732</v>
      </c>
      <c r="F15" s="4">
        <v>10</v>
      </c>
      <c r="G15" s="4">
        <v>779</v>
      </c>
      <c r="H15" s="4">
        <v>0</v>
      </c>
      <c r="I15" s="4">
        <v>385</v>
      </c>
      <c r="J15" s="4">
        <v>22</v>
      </c>
      <c r="K15" s="4">
        <v>0</v>
      </c>
      <c r="L15" s="4">
        <v>17527</v>
      </c>
    </row>
    <row r="16" spans="1:12">
      <c r="A16" s="7" t="s">
        <v>30</v>
      </c>
      <c r="B16" s="4">
        <v>37</v>
      </c>
      <c r="C16" s="4">
        <v>426</v>
      </c>
      <c r="D16" s="4">
        <v>178</v>
      </c>
      <c r="E16" s="4">
        <v>15</v>
      </c>
      <c r="F16" s="4">
        <v>0</v>
      </c>
      <c r="G16" s="4">
        <v>62</v>
      </c>
      <c r="H16" s="4">
        <v>16</v>
      </c>
      <c r="I16" s="4">
        <v>0</v>
      </c>
      <c r="J16" s="4">
        <v>0</v>
      </c>
      <c r="K16" s="4">
        <v>0</v>
      </c>
      <c r="L16" s="4">
        <v>734</v>
      </c>
    </row>
    <row r="17" spans="1:12">
      <c r="A17" s="7" t="s">
        <v>31</v>
      </c>
      <c r="B17" s="4">
        <v>114</v>
      </c>
      <c r="C17" s="4">
        <v>2273</v>
      </c>
      <c r="D17" s="4">
        <v>562</v>
      </c>
      <c r="E17" s="4">
        <v>41</v>
      </c>
      <c r="F17" s="4">
        <v>17</v>
      </c>
      <c r="G17" s="4">
        <v>129</v>
      </c>
      <c r="H17" s="4">
        <v>0</v>
      </c>
      <c r="I17" s="4">
        <v>0</v>
      </c>
      <c r="J17" s="4">
        <v>0</v>
      </c>
      <c r="K17" s="4">
        <v>0</v>
      </c>
      <c r="L17" s="4">
        <v>3136</v>
      </c>
    </row>
    <row r="18" spans="1:12">
      <c r="A18" s="7" t="s">
        <v>32</v>
      </c>
      <c r="B18" s="4">
        <v>0</v>
      </c>
      <c r="C18" s="4">
        <v>12460</v>
      </c>
      <c r="D18" s="4">
        <v>4935</v>
      </c>
      <c r="E18" s="4">
        <v>986</v>
      </c>
      <c r="F18" s="4">
        <v>39</v>
      </c>
      <c r="G18" s="4">
        <v>415</v>
      </c>
      <c r="H18" s="4">
        <v>1647</v>
      </c>
      <c r="I18" s="4">
        <v>36</v>
      </c>
      <c r="J18" s="4">
        <v>11</v>
      </c>
      <c r="K18" s="4">
        <v>0</v>
      </c>
      <c r="L18" s="4">
        <v>20529</v>
      </c>
    </row>
    <row r="19" spans="1:12">
      <c r="A19" s="7" t="s">
        <v>33</v>
      </c>
      <c r="B19" s="4">
        <v>1494</v>
      </c>
      <c r="C19" s="4">
        <v>6512</v>
      </c>
      <c r="D19" s="4">
        <v>2366</v>
      </c>
      <c r="E19" s="4">
        <v>77</v>
      </c>
      <c r="F19" s="4">
        <v>0</v>
      </c>
      <c r="G19" s="4">
        <v>640</v>
      </c>
      <c r="H19" s="4">
        <v>560</v>
      </c>
      <c r="I19" s="4">
        <v>665</v>
      </c>
      <c r="J19" s="4">
        <v>47</v>
      </c>
      <c r="K19" s="4">
        <v>0</v>
      </c>
      <c r="L19" s="4">
        <v>12361</v>
      </c>
    </row>
    <row r="20" spans="1:12">
      <c r="A20" s="7" t="s">
        <v>34</v>
      </c>
      <c r="B20" s="4">
        <v>112</v>
      </c>
      <c r="C20" s="4">
        <v>1479</v>
      </c>
      <c r="D20" s="4">
        <v>500</v>
      </c>
      <c r="E20" s="4">
        <v>64</v>
      </c>
      <c r="F20" s="4">
        <v>15</v>
      </c>
      <c r="G20" s="4">
        <v>272</v>
      </c>
      <c r="H20" s="4">
        <v>0</v>
      </c>
      <c r="I20" s="4">
        <v>0</v>
      </c>
      <c r="J20" s="4">
        <v>0</v>
      </c>
      <c r="K20" s="4">
        <v>0</v>
      </c>
      <c r="L20" s="4">
        <v>2442</v>
      </c>
    </row>
    <row r="21" spans="1:12">
      <c r="A21" s="7" t="s">
        <v>35</v>
      </c>
      <c r="B21" s="4">
        <v>114</v>
      </c>
      <c r="C21" s="4">
        <v>2626</v>
      </c>
      <c r="D21" s="4">
        <v>461</v>
      </c>
      <c r="E21" s="4">
        <v>78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3279</v>
      </c>
    </row>
    <row r="22" spans="1:12">
      <c r="A22" s="7" t="s">
        <v>36</v>
      </c>
      <c r="B22" s="4">
        <v>396</v>
      </c>
      <c r="C22" s="4">
        <v>5544</v>
      </c>
      <c r="D22" s="4">
        <v>626</v>
      </c>
      <c r="E22" s="4">
        <v>184</v>
      </c>
      <c r="F22" s="4">
        <v>29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6779</v>
      </c>
    </row>
    <row r="23" spans="1:12">
      <c r="A23" s="7" t="s">
        <v>37</v>
      </c>
      <c r="B23" s="4">
        <v>2110</v>
      </c>
      <c r="C23" s="4">
        <v>34959</v>
      </c>
      <c r="D23" s="4">
        <v>3876</v>
      </c>
      <c r="E23" s="4">
        <v>2191</v>
      </c>
      <c r="F23" s="4">
        <v>12</v>
      </c>
      <c r="G23" s="4">
        <v>1517</v>
      </c>
      <c r="H23" s="4">
        <v>195</v>
      </c>
      <c r="I23" s="4">
        <v>1354</v>
      </c>
      <c r="J23" s="4">
        <v>41</v>
      </c>
      <c r="K23" s="4">
        <v>0</v>
      </c>
      <c r="L23" s="4">
        <v>46255</v>
      </c>
    </row>
    <row r="24" spans="1:12">
      <c r="A24" s="7" t="s">
        <v>38</v>
      </c>
      <c r="B24" s="4">
        <v>23</v>
      </c>
      <c r="C24" s="4">
        <v>578</v>
      </c>
      <c r="D24" s="4">
        <v>135</v>
      </c>
      <c r="E24" s="4">
        <v>11</v>
      </c>
      <c r="F24" s="4">
        <v>0</v>
      </c>
      <c r="G24" s="4">
        <v>98</v>
      </c>
      <c r="H24" s="4">
        <v>0</v>
      </c>
      <c r="I24" s="4">
        <v>0</v>
      </c>
      <c r="J24" s="4">
        <v>0</v>
      </c>
      <c r="K24" s="4">
        <v>0</v>
      </c>
      <c r="L24" s="4">
        <v>845</v>
      </c>
    </row>
    <row r="25" spans="1:12">
      <c r="A25" s="7" t="s">
        <v>39</v>
      </c>
      <c r="B25" s="4">
        <v>332</v>
      </c>
      <c r="C25" s="4">
        <v>2495</v>
      </c>
      <c r="D25" s="4">
        <v>516</v>
      </c>
      <c r="E25" s="4">
        <v>69</v>
      </c>
      <c r="F25" s="4">
        <v>0</v>
      </c>
      <c r="G25" s="4">
        <v>171</v>
      </c>
      <c r="H25" s="4">
        <v>0</v>
      </c>
      <c r="I25" s="4">
        <v>73</v>
      </c>
      <c r="J25" s="4">
        <v>28</v>
      </c>
      <c r="K25" s="4">
        <v>0</v>
      </c>
      <c r="L25" s="4">
        <v>3684</v>
      </c>
    </row>
    <row r="26" spans="1:12">
      <c r="A26" s="7" t="s">
        <v>40</v>
      </c>
      <c r="B26" s="4">
        <v>867</v>
      </c>
      <c r="C26" s="4">
        <v>16642</v>
      </c>
      <c r="D26" s="4">
        <v>1565</v>
      </c>
      <c r="E26" s="4">
        <v>702</v>
      </c>
      <c r="F26" s="4">
        <v>28</v>
      </c>
      <c r="G26" s="4">
        <v>971</v>
      </c>
      <c r="H26" s="4">
        <v>516</v>
      </c>
      <c r="I26" s="4">
        <v>0</v>
      </c>
      <c r="J26" s="4">
        <v>0</v>
      </c>
      <c r="K26" s="4">
        <v>0</v>
      </c>
      <c r="L26" s="4">
        <v>21291</v>
      </c>
    </row>
    <row r="27" spans="1:12">
      <c r="A27" s="7" t="s">
        <v>41</v>
      </c>
      <c r="B27" s="4">
        <v>388</v>
      </c>
      <c r="C27" s="4">
        <v>4692</v>
      </c>
      <c r="D27" s="4">
        <v>2071</v>
      </c>
      <c r="E27" s="4">
        <v>194</v>
      </c>
      <c r="F27" s="4">
        <v>19</v>
      </c>
      <c r="G27" s="4">
        <v>331</v>
      </c>
      <c r="H27" s="4">
        <v>0</v>
      </c>
      <c r="I27" s="4">
        <v>0</v>
      </c>
      <c r="J27" s="4">
        <v>0</v>
      </c>
      <c r="K27" s="4">
        <v>0</v>
      </c>
      <c r="L27" s="4">
        <v>7695</v>
      </c>
    </row>
    <row r="28" spans="1:12">
      <c r="A28" s="7" t="s">
        <v>42</v>
      </c>
      <c r="B28" s="4">
        <v>449</v>
      </c>
      <c r="C28" s="4">
        <v>4354</v>
      </c>
      <c r="D28" s="4">
        <v>1717</v>
      </c>
      <c r="E28" s="4">
        <v>215</v>
      </c>
      <c r="F28" s="4">
        <v>0</v>
      </c>
      <c r="G28" s="4">
        <v>392</v>
      </c>
      <c r="H28" s="4">
        <v>0</v>
      </c>
      <c r="I28" s="4">
        <v>95</v>
      </c>
      <c r="J28" s="4">
        <v>162</v>
      </c>
      <c r="K28" s="4">
        <v>0</v>
      </c>
      <c r="L28" s="4">
        <v>7384</v>
      </c>
    </row>
    <row r="29" spans="1:12">
      <c r="A29" s="7" t="s">
        <v>43</v>
      </c>
      <c r="B29" s="4">
        <v>752</v>
      </c>
      <c r="C29" s="4">
        <v>3878</v>
      </c>
      <c r="D29" s="4">
        <v>1548</v>
      </c>
      <c r="E29" s="4">
        <v>160</v>
      </c>
      <c r="F29" s="4">
        <v>67</v>
      </c>
      <c r="G29" s="4">
        <v>90</v>
      </c>
      <c r="H29" s="4">
        <v>0</v>
      </c>
      <c r="I29" s="4">
        <v>0</v>
      </c>
      <c r="J29" s="4">
        <v>0</v>
      </c>
      <c r="K29" s="4">
        <v>0</v>
      </c>
      <c r="L29" s="4">
        <v>6495</v>
      </c>
    </row>
    <row r="30" spans="1:12">
      <c r="A30" s="7" t="s">
        <v>44</v>
      </c>
      <c r="B30" s="4">
        <v>242</v>
      </c>
      <c r="C30" s="4">
        <v>3309</v>
      </c>
      <c r="D30" s="4">
        <v>909</v>
      </c>
      <c r="E30" s="4">
        <v>51</v>
      </c>
      <c r="F30" s="4">
        <v>35</v>
      </c>
      <c r="G30" s="4">
        <v>121</v>
      </c>
      <c r="H30" s="4">
        <v>0</v>
      </c>
      <c r="I30" s="4">
        <v>28</v>
      </c>
      <c r="J30" s="4">
        <v>13</v>
      </c>
      <c r="K30" s="4">
        <v>0</v>
      </c>
      <c r="L30" s="4">
        <v>4708</v>
      </c>
    </row>
    <row r="31" spans="1:12">
      <c r="A31" s="7" t="s">
        <v>45</v>
      </c>
      <c r="B31" s="4">
        <v>2714</v>
      </c>
      <c r="C31" s="4">
        <v>10198</v>
      </c>
      <c r="D31" s="4">
        <v>4978</v>
      </c>
      <c r="E31" s="4">
        <v>596</v>
      </c>
      <c r="F31" s="4">
        <v>0</v>
      </c>
      <c r="G31" s="4">
        <v>216</v>
      </c>
      <c r="H31" s="4">
        <v>0</v>
      </c>
      <c r="I31" s="4">
        <v>0</v>
      </c>
      <c r="J31" s="4">
        <v>0</v>
      </c>
      <c r="K31" s="4">
        <v>0</v>
      </c>
      <c r="L31" s="4">
        <v>18702</v>
      </c>
    </row>
    <row r="32" spans="1:12">
      <c r="A32" s="7" t="s">
        <v>46</v>
      </c>
      <c r="B32" s="4">
        <v>485</v>
      </c>
      <c r="C32" s="4">
        <v>6952</v>
      </c>
      <c r="D32" s="4">
        <v>2376</v>
      </c>
      <c r="E32" s="4">
        <v>340</v>
      </c>
      <c r="F32" s="4">
        <v>5</v>
      </c>
      <c r="G32" s="4">
        <v>241</v>
      </c>
      <c r="H32" s="4">
        <v>496</v>
      </c>
      <c r="I32" s="4">
        <v>100</v>
      </c>
      <c r="J32" s="4">
        <v>6</v>
      </c>
      <c r="K32" s="4">
        <v>0</v>
      </c>
      <c r="L32" s="4">
        <v>11001</v>
      </c>
    </row>
    <row r="33" spans="1:12">
      <c r="A33" s="7" t="s">
        <v>47</v>
      </c>
      <c r="B33" s="4">
        <v>1019</v>
      </c>
      <c r="C33" s="4">
        <v>6770</v>
      </c>
      <c r="D33" s="4">
        <v>2939</v>
      </c>
      <c r="E33" s="4">
        <v>269</v>
      </c>
      <c r="F33" s="4">
        <v>74</v>
      </c>
      <c r="G33" s="4">
        <v>253</v>
      </c>
      <c r="H33" s="4">
        <v>826</v>
      </c>
      <c r="I33" s="4">
        <v>378</v>
      </c>
      <c r="J33" s="4">
        <v>214</v>
      </c>
      <c r="K33" s="4">
        <v>0</v>
      </c>
      <c r="L33" s="4">
        <v>12742</v>
      </c>
    </row>
    <row r="34" spans="1:12">
      <c r="A34" s="7" t="s">
        <v>48</v>
      </c>
      <c r="B34" s="4">
        <v>100</v>
      </c>
      <c r="C34" s="4">
        <v>1446</v>
      </c>
      <c r="D34" s="4">
        <v>2</v>
      </c>
      <c r="E34" s="4">
        <v>15</v>
      </c>
      <c r="F34" s="4">
        <v>0</v>
      </c>
      <c r="G34" s="4">
        <v>324</v>
      </c>
      <c r="H34" s="4">
        <v>88</v>
      </c>
      <c r="I34" s="4">
        <v>337</v>
      </c>
      <c r="J34" s="4">
        <v>10</v>
      </c>
      <c r="K34" s="4">
        <v>0</v>
      </c>
      <c r="L34" s="4">
        <v>2322</v>
      </c>
    </row>
    <row r="35" spans="1:12">
      <c r="A35" s="7" t="s">
        <v>49</v>
      </c>
      <c r="B35" s="4">
        <v>27</v>
      </c>
      <c r="C35" s="4">
        <v>7229</v>
      </c>
      <c r="D35" s="4">
        <v>1159</v>
      </c>
      <c r="E35" s="4">
        <v>200</v>
      </c>
      <c r="F35" s="4">
        <v>0</v>
      </c>
      <c r="G35" s="4">
        <v>304</v>
      </c>
      <c r="H35" s="4">
        <v>3</v>
      </c>
      <c r="I35" s="4">
        <v>35</v>
      </c>
      <c r="J35" s="4">
        <v>0</v>
      </c>
      <c r="K35" s="4">
        <v>0</v>
      </c>
      <c r="L35" s="4">
        <v>8957</v>
      </c>
    </row>
    <row r="36" spans="1:12">
      <c r="A36" s="7" t="s">
        <v>50</v>
      </c>
      <c r="B36" s="4">
        <v>865</v>
      </c>
      <c r="C36" s="4">
        <v>22639</v>
      </c>
      <c r="D36" s="4">
        <v>8346</v>
      </c>
      <c r="E36" s="4">
        <v>1173</v>
      </c>
      <c r="F36" s="4">
        <v>75</v>
      </c>
      <c r="G36" s="4">
        <v>249</v>
      </c>
      <c r="H36" s="4">
        <v>0</v>
      </c>
      <c r="I36" s="4">
        <v>0</v>
      </c>
      <c r="J36" s="4">
        <v>0</v>
      </c>
      <c r="K36" s="4">
        <v>0</v>
      </c>
      <c r="L36" s="4">
        <v>33347</v>
      </c>
    </row>
    <row r="37" spans="1:12">
      <c r="A37" s="3" t="s">
        <v>17</v>
      </c>
      <c r="B37" s="4">
        <v>18802</v>
      </c>
      <c r="C37" s="4">
        <v>211590</v>
      </c>
      <c r="D37" s="4">
        <v>59281</v>
      </c>
      <c r="E37" s="4">
        <v>10500</v>
      </c>
      <c r="F37" s="4">
        <v>452</v>
      </c>
      <c r="G37" s="4">
        <v>9259</v>
      </c>
      <c r="H37" s="4">
        <v>4916</v>
      </c>
      <c r="I37" s="4">
        <v>3915</v>
      </c>
      <c r="J37" s="4">
        <v>623</v>
      </c>
      <c r="K37" s="4">
        <v>4</v>
      </c>
      <c r="L37" s="4">
        <v>319342</v>
      </c>
    </row>
    <row r="38" spans="1:12">
      <c r="A38" s="6" t="s">
        <v>55</v>
      </c>
      <c r="B38" s="4">
        <v>910</v>
      </c>
      <c r="C38" s="4">
        <v>3865</v>
      </c>
      <c r="D38" s="4">
        <v>495</v>
      </c>
      <c r="E38" s="4">
        <v>235</v>
      </c>
      <c r="F38" s="4">
        <v>6</v>
      </c>
      <c r="G38" s="4">
        <v>32</v>
      </c>
      <c r="H38" s="4">
        <v>0</v>
      </c>
      <c r="I38" s="4">
        <v>0</v>
      </c>
      <c r="J38" s="4">
        <v>5</v>
      </c>
      <c r="K38" s="16">
        <v>0</v>
      </c>
      <c r="L38" s="16">
        <f>SUM(B38:K38)</f>
        <v>5548</v>
      </c>
    </row>
  </sheetData>
  <sheetProtection algorithmName="SHA-512" hashValue="0LwGogD0+LLh2fMo/6vsY1DNgSjlwTm6WDg5Xd9YL3Vldnb3iUt09cy8zIaD2LdzAiobu66wzYNz7TTh6qmrgg==" saltValue="nBTVHjweybPZEHNDmumE6w==" spinCount="100000" sheet="1" objects="1" scenarios="1"/>
  <mergeCells count="6"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Worksheet</vt:lpstr>
      <vt:lpstr>2017-18 FTE-3</vt:lpstr>
      <vt:lpstr>2018-19 FTE-3</vt:lpstr>
      <vt:lpstr>2019-20 FTE-1</vt:lpstr>
      <vt:lpstr>Worksheet!Print_Area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Ball, Lance</dc:creator>
  <cp:lastModifiedBy>Ball, Lance</cp:lastModifiedBy>
  <cp:lastPrinted>2019-10-31T18:28:20Z</cp:lastPrinted>
  <dcterms:created xsi:type="dcterms:W3CDTF">2019-10-30T20:29:19Z</dcterms:created>
  <dcterms:modified xsi:type="dcterms:W3CDTF">2019-11-01T15:39:59Z</dcterms:modified>
</cp:coreProperties>
</file>