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313"/>
  <workbookPr/>
  <mc:AlternateContent xmlns:mc="http://schemas.openxmlformats.org/markup-compatibility/2006">
    <mc:Choice Requires="x15">
      <x15ac:absPath xmlns:x15ac="http://schemas.microsoft.com/office/spreadsheetml/2010/11/ac" url="/Users/megan.penik/Desktop/arp/"/>
    </mc:Choice>
  </mc:AlternateContent>
  <xr:revisionPtr revIDLastSave="0" documentId="13_ncr:1_{DD7AF013-FB36-AC4C-82EC-F79A5BDB6E14}" xr6:coauthVersionLast="47" xr6:coauthVersionMax="47" xr10:uidLastSave="{00000000-0000-0000-0000-000000000000}"/>
  <bookViews>
    <workbookView xWindow="0" yWindow="500" windowWidth="38400" windowHeight="19820" xr2:uid="{00000000-000D-0000-FFFF-FFFF00000000}"/>
  </bookViews>
  <sheets>
    <sheet name="Budget" sheetId="1" r:id="rId1"/>
    <sheet name="Summary" sheetId="2" r:id="rId2"/>
    <sheet name="Personnel" sheetId="3" r:id="rId3"/>
    <sheet name="IT Requests" sheetId="4" r:id="rId4"/>
    <sheet name="Charter Schools" sheetId="5" r:id="rId5"/>
    <sheet name="Application Feedback" sheetId="6" r:id="rId6"/>
  </sheets>
  <definedNames>
    <definedName name="Account_Title">Budget!$E$9</definedName>
    <definedName name="Activity_Number">Budget!$D$9</definedName>
    <definedName name="Amount_for_1_3_allocation">Budget!$H$9</definedName>
    <definedName name="Amount_for_2_3_allocation">Budget!$G$9</definedName>
    <definedName name="FTE__Position">Budget!$F$9</definedName>
    <definedName name="Function">Budget!$A$9</definedName>
    <definedName name="Object">Budget!$B$9</definedName>
    <definedName name="Total_allocation">Budget!$I$9</definedName>
    <definedName name="Use_of__Funds_Number">Budget!$C$9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10" roundtripDataSignature="AMtx7mh9NBTvRqcZF3lEXm0gtgjmKgpUbQ=="/>
    </ext>
  </extLst>
</workbook>
</file>

<file path=xl/calcChain.xml><?xml version="1.0" encoding="utf-8"?>
<calcChain xmlns="http://schemas.openxmlformats.org/spreadsheetml/2006/main">
  <c r="C2" i="5" l="1"/>
  <c r="C6" i="5" s="1"/>
  <c r="J72" i="4"/>
  <c r="J71" i="4"/>
  <c r="J70" i="4"/>
  <c r="J69" i="4"/>
  <c r="J68" i="4"/>
  <c r="J67" i="4"/>
  <c r="J66" i="4"/>
  <c r="J65" i="4"/>
  <c r="J64" i="4"/>
  <c r="J63" i="4"/>
  <c r="J62" i="4"/>
  <c r="J61" i="4"/>
  <c r="J57" i="4"/>
  <c r="J56" i="4"/>
  <c r="J55" i="4"/>
  <c r="J54" i="4"/>
  <c r="J53" i="4"/>
  <c r="J52" i="4"/>
  <c r="J51" i="4"/>
  <c r="J50" i="4"/>
  <c r="J49" i="4"/>
  <c r="J48" i="4"/>
  <c r="J47" i="4"/>
  <c r="J46" i="4"/>
  <c r="J45" i="4"/>
  <c r="J44" i="4"/>
  <c r="J43" i="4"/>
  <c r="J42" i="4"/>
  <c r="J41" i="4"/>
  <c r="J40" i="4"/>
  <c r="J39" i="4"/>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J58" i="4" s="1"/>
  <c r="J146" i="3"/>
  <c r="J150" i="3" s="1"/>
  <c r="G146" i="3"/>
  <c r="F146" i="3"/>
  <c r="F150" i="3" s="1"/>
  <c r="E146" i="3"/>
  <c r="E150" i="3" s="1"/>
  <c r="K145" i="3"/>
  <c r="I145" i="3"/>
  <c r="H145" i="3"/>
  <c r="F145" i="3"/>
  <c r="K144" i="3"/>
  <c r="I144" i="3"/>
  <c r="H144" i="3"/>
  <c r="F144" i="3"/>
  <c r="K143" i="3"/>
  <c r="I143" i="3"/>
  <c r="H143" i="3"/>
  <c r="F143" i="3"/>
  <c r="K142" i="3"/>
  <c r="I142" i="3"/>
  <c r="H142" i="3"/>
  <c r="F142" i="3"/>
  <c r="K141" i="3"/>
  <c r="I141" i="3"/>
  <c r="H141" i="3"/>
  <c r="F141" i="3"/>
  <c r="K140" i="3"/>
  <c r="I140" i="3"/>
  <c r="H140" i="3"/>
  <c r="F140" i="3"/>
  <c r="K139" i="3"/>
  <c r="I139" i="3"/>
  <c r="H139" i="3"/>
  <c r="F139" i="3"/>
  <c r="K138" i="3"/>
  <c r="I138" i="3"/>
  <c r="H138" i="3"/>
  <c r="F138" i="3"/>
  <c r="K137" i="3"/>
  <c r="I137" i="3"/>
  <c r="H137" i="3"/>
  <c r="F137" i="3"/>
  <c r="K136" i="3"/>
  <c r="I136" i="3"/>
  <c r="H136" i="3"/>
  <c r="F136" i="3"/>
  <c r="K135" i="3"/>
  <c r="I135" i="3"/>
  <c r="H135" i="3"/>
  <c r="F135" i="3"/>
  <c r="K134" i="3"/>
  <c r="I134" i="3"/>
  <c r="H134" i="3"/>
  <c r="F134" i="3"/>
  <c r="K133" i="3"/>
  <c r="I133" i="3"/>
  <c r="H133" i="3"/>
  <c r="F133" i="3"/>
  <c r="K132" i="3"/>
  <c r="I132" i="3"/>
  <c r="H132" i="3"/>
  <c r="F132" i="3"/>
  <c r="K131" i="3"/>
  <c r="K146" i="3" s="1"/>
  <c r="I131" i="3"/>
  <c r="I146" i="3" s="1"/>
  <c r="H131" i="3"/>
  <c r="H146" i="3" s="1"/>
  <c r="F131" i="3"/>
  <c r="J129" i="3"/>
  <c r="I129" i="3"/>
  <c r="H129" i="3"/>
  <c r="G129" i="3"/>
  <c r="E129" i="3"/>
  <c r="K128" i="3"/>
  <c r="I128" i="3"/>
  <c r="H128" i="3"/>
  <c r="F128" i="3"/>
  <c r="K127" i="3"/>
  <c r="I127" i="3"/>
  <c r="H127" i="3"/>
  <c r="F127" i="3"/>
  <c r="K126" i="3"/>
  <c r="I126" i="3"/>
  <c r="H126" i="3"/>
  <c r="F126" i="3"/>
  <c r="K125" i="3"/>
  <c r="I125" i="3"/>
  <c r="H125" i="3"/>
  <c r="F125" i="3"/>
  <c r="K124" i="3"/>
  <c r="I124" i="3"/>
  <c r="H124" i="3"/>
  <c r="F124" i="3"/>
  <c r="K123" i="3"/>
  <c r="I123" i="3"/>
  <c r="H123" i="3"/>
  <c r="F123" i="3"/>
  <c r="K122" i="3"/>
  <c r="I122" i="3"/>
  <c r="H122" i="3"/>
  <c r="F122" i="3"/>
  <c r="K121" i="3"/>
  <c r="I121" i="3"/>
  <c r="H121" i="3"/>
  <c r="F121" i="3"/>
  <c r="K120" i="3"/>
  <c r="I120" i="3"/>
  <c r="H120" i="3"/>
  <c r="F120" i="3"/>
  <c r="K119" i="3"/>
  <c r="I119" i="3"/>
  <c r="H119" i="3"/>
  <c r="F119" i="3"/>
  <c r="K118" i="3"/>
  <c r="I118" i="3"/>
  <c r="H118" i="3"/>
  <c r="F118" i="3"/>
  <c r="K117" i="3"/>
  <c r="I117" i="3"/>
  <c r="H117" i="3"/>
  <c r="F117" i="3"/>
  <c r="K116" i="3"/>
  <c r="I116" i="3"/>
  <c r="H116" i="3"/>
  <c r="F116" i="3"/>
  <c r="K115" i="3"/>
  <c r="I115" i="3"/>
  <c r="H115" i="3"/>
  <c r="F115" i="3"/>
  <c r="K114" i="3"/>
  <c r="I114" i="3"/>
  <c r="H114" i="3"/>
  <c r="F114" i="3"/>
  <c r="K113" i="3"/>
  <c r="I113" i="3"/>
  <c r="H113" i="3"/>
  <c r="F113" i="3"/>
  <c r="K112" i="3"/>
  <c r="I112" i="3"/>
  <c r="H112" i="3"/>
  <c r="F112" i="3"/>
  <c r="K111" i="3"/>
  <c r="I111" i="3"/>
  <c r="H111" i="3"/>
  <c r="F111" i="3"/>
  <c r="K110" i="3"/>
  <c r="I110" i="3"/>
  <c r="H110" i="3"/>
  <c r="F110" i="3"/>
  <c r="K109" i="3"/>
  <c r="I109" i="3"/>
  <c r="H109" i="3"/>
  <c r="F109" i="3"/>
  <c r="K108" i="3"/>
  <c r="I108" i="3"/>
  <c r="H108" i="3"/>
  <c r="F108" i="3"/>
  <c r="K107" i="3"/>
  <c r="I107" i="3"/>
  <c r="H107" i="3"/>
  <c r="F107" i="3"/>
  <c r="K106" i="3"/>
  <c r="I106" i="3"/>
  <c r="H106" i="3"/>
  <c r="F106" i="3"/>
  <c r="K105" i="3"/>
  <c r="I105" i="3"/>
  <c r="H105" i="3"/>
  <c r="F105" i="3"/>
  <c r="K104" i="3"/>
  <c r="I104" i="3"/>
  <c r="H104" i="3"/>
  <c r="F104" i="3"/>
  <c r="K103" i="3"/>
  <c r="I103" i="3"/>
  <c r="H103" i="3"/>
  <c r="F103" i="3"/>
  <c r="K102" i="3"/>
  <c r="I102" i="3"/>
  <c r="H102" i="3"/>
  <c r="F102" i="3"/>
  <c r="K101" i="3"/>
  <c r="I101" i="3"/>
  <c r="H101" i="3"/>
  <c r="F101" i="3"/>
  <c r="K100" i="3"/>
  <c r="I100" i="3"/>
  <c r="H100" i="3"/>
  <c r="F100" i="3"/>
  <c r="K99" i="3"/>
  <c r="I99" i="3"/>
  <c r="H99" i="3"/>
  <c r="F99" i="3"/>
  <c r="K98" i="3"/>
  <c r="I98" i="3"/>
  <c r="H98" i="3"/>
  <c r="F98" i="3"/>
  <c r="K97" i="3"/>
  <c r="I97" i="3"/>
  <c r="H97" i="3"/>
  <c r="F97" i="3"/>
  <c r="K96" i="3"/>
  <c r="I96" i="3"/>
  <c r="H96" i="3"/>
  <c r="F96" i="3"/>
  <c r="K95" i="3"/>
  <c r="I95" i="3"/>
  <c r="H95" i="3"/>
  <c r="F95" i="3"/>
  <c r="K94" i="3"/>
  <c r="I94" i="3"/>
  <c r="H94" i="3"/>
  <c r="F94" i="3"/>
  <c r="K93" i="3"/>
  <c r="K129" i="3" s="1"/>
  <c r="I93" i="3"/>
  <c r="H93" i="3"/>
  <c r="F93" i="3"/>
  <c r="F129" i="3" s="1"/>
  <c r="J91" i="3"/>
  <c r="H91" i="3"/>
  <c r="G91" i="3"/>
  <c r="E91" i="3"/>
  <c r="K90" i="3"/>
  <c r="I90" i="3"/>
  <c r="H90" i="3"/>
  <c r="F90" i="3"/>
  <c r="K89" i="3"/>
  <c r="I89" i="3"/>
  <c r="H89" i="3"/>
  <c r="F89" i="3"/>
  <c r="K88" i="3"/>
  <c r="I88" i="3"/>
  <c r="H88" i="3"/>
  <c r="F88" i="3"/>
  <c r="K87" i="3"/>
  <c r="I87" i="3"/>
  <c r="H87" i="3"/>
  <c r="F87" i="3"/>
  <c r="K86" i="3"/>
  <c r="I86" i="3"/>
  <c r="H86" i="3"/>
  <c r="F86" i="3"/>
  <c r="K85" i="3"/>
  <c r="I85" i="3"/>
  <c r="H85" i="3"/>
  <c r="F85" i="3"/>
  <c r="K84" i="3"/>
  <c r="I84" i="3"/>
  <c r="H84" i="3"/>
  <c r="F84" i="3"/>
  <c r="K83" i="3"/>
  <c r="I83" i="3"/>
  <c r="H83" i="3"/>
  <c r="F83" i="3"/>
  <c r="K82" i="3"/>
  <c r="I82" i="3"/>
  <c r="H82" i="3"/>
  <c r="F82" i="3"/>
  <c r="K81" i="3"/>
  <c r="I81" i="3"/>
  <c r="H81" i="3"/>
  <c r="F81" i="3"/>
  <c r="K80" i="3"/>
  <c r="I80" i="3"/>
  <c r="H80" i="3"/>
  <c r="F80" i="3"/>
  <c r="K79" i="3"/>
  <c r="I79" i="3"/>
  <c r="H79" i="3"/>
  <c r="F79" i="3"/>
  <c r="K78" i="3"/>
  <c r="I78" i="3"/>
  <c r="H78" i="3"/>
  <c r="F78" i="3"/>
  <c r="K77" i="3"/>
  <c r="I77" i="3"/>
  <c r="H77" i="3"/>
  <c r="F77" i="3"/>
  <c r="K76" i="3"/>
  <c r="I76" i="3"/>
  <c r="H76" i="3"/>
  <c r="F76" i="3"/>
  <c r="K75" i="3"/>
  <c r="I75" i="3"/>
  <c r="H75" i="3"/>
  <c r="F75" i="3"/>
  <c r="K74" i="3"/>
  <c r="I74" i="3"/>
  <c r="H74" i="3"/>
  <c r="F74" i="3"/>
  <c r="K73" i="3"/>
  <c r="I73" i="3"/>
  <c r="H73" i="3"/>
  <c r="F73" i="3"/>
  <c r="K72" i="3"/>
  <c r="I72" i="3"/>
  <c r="H72" i="3"/>
  <c r="F72" i="3"/>
  <c r="K71" i="3"/>
  <c r="I71" i="3"/>
  <c r="H71" i="3"/>
  <c r="F71" i="3"/>
  <c r="K70" i="3"/>
  <c r="I70" i="3"/>
  <c r="H70" i="3"/>
  <c r="F70" i="3"/>
  <c r="K69" i="3"/>
  <c r="I69" i="3"/>
  <c r="H69" i="3"/>
  <c r="F69" i="3"/>
  <c r="K68" i="3"/>
  <c r="I68" i="3"/>
  <c r="H68" i="3"/>
  <c r="F68" i="3"/>
  <c r="K67" i="3"/>
  <c r="I67" i="3"/>
  <c r="H67" i="3"/>
  <c r="F67" i="3"/>
  <c r="K66" i="3"/>
  <c r="I66" i="3"/>
  <c r="H66" i="3"/>
  <c r="F66" i="3"/>
  <c r="K65" i="3"/>
  <c r="I65" i="3"/>
  <c r="H65" i="3"/>
  <c r="F65" i="3"/>
  <c r="K64" i="3"/>
  <c r="I64" i="3"/>
  <c r="H64" i="3"/>
  <c r="F64" i="3"/>
  <c r="K63" i="3"/>
  <c r="I63" i="3"/>
  <c r="H63" i="3"/>
  <c r="F63" i="3"/>
  <c r="K62" i="3"/>
  <c r="I62" i="3"/>
  <c r="H62" i="3"/>
  <c r="F62" i="3"/>
  <c r="K61" i="3"/>
  <c r="I61" i="3"/>
  <c r="H61" i="3"/>
  <c r="F61" i="3"/>
  <c r="K60" i="3"/>
  <c r="I60" i="3"/>
  <c r="H60" i="3"/>
  <c r="F60" i="3"/>
  <c r="K59" i="3"/>
  <c r="I59" i="3"/>
  <c r="H59" i="3"/>
  <c r="F59" i="3"/>
  <c r="K58" i="3"/>
  <c r="I58" i="3"/>
  <c r="H58" i="3"/>
  <c r="F58" i="3"/>
  <c r="K57" i="3"/>
  <c r="I57" i="3"/>
  <c r="H57" i="3"/>
  <c r="F57" i="3"/>
  <c r="K56" i="3"/>
  <c r="I56" i="3"/>
  <c r="H56" i="3"/>
  <c r="F56" i="3"/>
  <c r="K55" i="3"/>
  <c r="I55" i="3"/>
  <c r="H55" i="3"/>
  <c r="F55" i="3"/>
  <c r="K54" i="3"/>
  <c r="I54" i="3"/>
  <c r="H54" i="3"/>
  <c r="F54" i="3"/>
  <c r="K53" i="3"/>
  <c r="I53" i="3"/>
  <c r="H53" i="3"/>
  <c r="F53" i="3"/>
  <c r="K52" i="3"/>
  <c r="I52" i="3"/>
  <c r="H52" i="3"/>
  <c r="F52" i="3"/>
  <c r="K51" i="3"/>
  <c r="I51" i="3"/>
  <c r="H51" i="3"/>
  <c r="F51" i="3"/>
  <c r="K50" i="3"/>
  <c r="I50" i="3"/>
  <c r="H50" i="3"/>
  <c r="F50" i="3"/>
  <c r="K49" i="3"/>
  <c r="I49" i="3"/>
  <c r="H49" i="3"/>
  <c r="F49" i="3"/>
  <c r="K48" i="3"/>
  <c r="I48" i="3"/>
  <c r="H48" i="3"/>
  <c r="F48" i="3"/>
  <c r="K47" i="3"/>
  <c r="K91" i="3" s="1"/>
  <c r="I47" i="3"/>
  <c r="I91" i="3" s="1"/>
  <c r="H47" i="3"/>
  <c r="F47" i="3"/>
  <c r="F91" i="3" s="1"/>
  <c r="J45" i="3"/>
  <c r="G45" i="3"/>
  <c r="G150" i="3" s="1"/>
  <c r="E45" i="3"/>
  <c r="K44" i="3"/>
  <c r="I44" i="3"/>
  <c r="H44" i="3"/>
  <c r="F44" i="3"/>
  <c r="K43" i="3"/>
  <c r="I43" i="3"/>
  <c r="H43" i="3"/>
  <c r="F43" i="3"/>
  <c r="K42" i="3"/>
  <c r="I42" i="3"/>
  <c r="H42" i="3"/>
  <c r="F42" i="3"/>
  <c r="K41" i="3"/>
  <c r="I41" i="3"/>
  <c r="H41" i="3"/>
  <c r="F41" i="3"/>
  <c r="K40" i="3"/>
  <c r="I40" i="3"/>
  <c r="H40" i="3"/>
  <c r="F40" i="3"/>
  <c r="K39" i="3"/>
  <c r="I39" i="3"/>
  <c r="H39" i="3"/>
  <c r="F39" i="3"/>
  <c r="K38" i="3"/>
  <c r="I38" i="3"/>
  <c r="H38" i="3"/>
  <c r="F38" i="3"/>
  <c r="K37" i="3"/>
  <c r="I37" i="3"/>
  <c r="H37" i="3"/>
  <c r="F37" i="3"/>
  <c r="K36" i="3"/>
  <c r="I36" i="3"/>
  <c r="H36" i="3"/>
  <c r="F36" i="3"/>
  <c r="K35" i="3"/>
  <c r="I35" i="3"/>
  <c r="H35" i="3"/>
  <c r="F35" i="3"/>
  <c r="K34" i="3"/>
  <c r="I34" i="3"/>
  <c r="H34" i="3"/>
  <c r="F34" i="3"/>
  <c r="K33" i="3"/>
  <c r="I33" i="3"/>
  <c r="H33" i="3"/>
  <c r="F33" i="3"/>
  <c r="K32" i="3"/>
  <c r="I32" i="3"/>
  <c r="H32" i="3"/>
  <c r="F32" i="3"/>
  <c r="K31" i="3"/>
  <c r="I31" i="3"/>
  <c r="H31" i="3"/>
  <c r="F31" i="3"/>
  <c r="K30" i="3"/>
  <c r="I30" i="3"/>
  <c r="H30" i="3"/>
  <c r="F30" i="3"/>
  <c r="K29" i="3"/>
  <c r="I29" i="3"/>
  <c r="H29" i="3"/>
  <c r="F29" i="3"/>
  <c r="K28" i="3"/>
  <c r="I28" i="3"/>
  <c r="H28" i="3"/>
  <c r="F28" i="3"/>
  <c r="K27" i="3"/>
  <c r="I27" i="3"/>
  <c r="H27" i="3"/>
  <c r="F27" i="3"/>
  <c r="K26" i="3"/>
  <c r="I26" i="3"/>
  <c r="H26" i="3"/>
  <c r="F26" i="3"/>
  <c r="K25" i="3"/>
  <c r="I25" i="3"/>
  <c r="H25" i="3"/>
  <c r="F25" i="3"/>
  <c r="K24" i="3"/>
  <c r="I24" i="3"/>
  <c r="H24" i="3"/>
  <c r="F24" i="3"/>
  <c r="K23" i="3"/>
  <c r="I23" i="3"/>
  <c r="H23" i="3"/>
  <c r="F23" i="3"/>
  <c r="K22" i="3"/>
  <c r="I22" i="3"/>
  <c r="H22" i="3"/>
  <c r="F22" i="3"/>
  <c r="K21" i="3"/>
  <c r="I21" i="3"/>
  <c r="H21" i="3"/>
  <c r="F21" i="3"/>
  <c r="K20" i="3"/>
  <c r="I20" i="3"/>
  <c r="H20" i="3"/>
  <c r="F20" i="3"/>
  <c r="K19" i="3"/>
  <c r="I19" i="3"/>
  <c r="H19" i="3"/>
  <c r="F19" i="3"/>
  <c r="K18" i="3"/>
  <c r="I18" i="3"/>
  <c r="H18" i="3"/>
  <c r="F18" i="3"/>
  <c r="K17" i="3"/>
  <c r="I17" i="3"/>
  <c r="H17" i="3"/>
  <c r="F17" i="3"/>
  <c r="K16" i="3"/>
  <c r="I16" i="3"/>
  <c r="H16" i="3"/>
  <c r="F16" i="3"/>
  <c r="K15" i="3"/>
  <c r="I15" i="3"/>
  <c r="H15" i="3"/>
  <c r="F15" i="3"/>
  <c r="K14" i="3"/>
  <c r="I14" i="3"/>
  <c r="H14" i="3"/>
  <c r="F14" i="3"/>
  <c r="K13" i="3"/>
  <c r="I13" i="3"/>
  <c r="H13" i="3"/>
  <c r="F13" i="3"/>
  <c r="K12" i="3"/>
  <c r="I12" i="3"/>
  <c r="H12" i="3"/>
  <c r="F12" i="3"/>
  <c r="K11" i="3"/>
  <c r="I11" i="3"/>
  <c r="H11" i="3"/>
  <c r="F11" i="3"/>
  <c r="K10" i="3"/>
  <c r="I10" i="3"/>
  <c r="H10" i="3"/>
  <c r="F10" i="3"/>
  <c r="K9" i="3"/>
  <c r="I9" i="3"/>
  <c r="H9" i="3"/>
  <c r="F9" i="3"/>
  <c r="K8" i="3"/>
  <c r="I8" i="3"/>
  <c r="H8" i="3"/>
  <c r="F8" i="3"/>
  <c r="K7" i="3"/>
  <c r="I7" i="3"/>
  <c r="H7" i="3"/>
  <c r="F7" i="3"/>
  <c r="K6" i="3"/>
  <c r="I6" i="3"/>
  <c r="H6" i="3"/>
  <c r="F6" i="3"/>
  <c r="K5" i="3"/>
  <c r="I5" i="3"/>
  <c r="H5" i="3"/>
  <c r="F5" i="3"/>
  <c r="K4" i="3"/>
  <c r="I4" i="3"/>
  <c r="H4" i="3"/>
  <c r="F4" i="3"/>
  <c r="K3" i="3"/>
  <c r="I3" i="3"/>
  <c r="H3" i="3"/>
  <c r="G3" i="3"/>
  <c r="K2" i="3"/>
  <c r="K45" i="3" s="1"/>
  <c r="I2" i="3"/>
  <c r="I45" i="3" s="1"/>
  <c r="H2" i="3"/>
  <c r="H45" i="3" s="1"/>
  <c r="F2" i="3"/>
  <c r="F45" i="3" s="1"/>
  <c r="A16" i="2"/>
  <c r="H291" i="1"/>
  <c r="G290" i="1"/>
  <c r="H170" i="1"/>
  <c r="G168" i="1"/>
  <c r="G152" i="1"/>
  <c r="G151" i="1"/>
  <c r="G150" i="1"/>
  <c r="G149" i="1"/>
  <c r="G148" i="1"/>
  <c r="G147" i="1"/>
  <c r="G48" i="1"/>
  <c r="G47" i="1"/>
  <c r="G46" i="1"/>
  <c r="G45" i="1"/>
  <c r="G44" i="1"/>
  <c r="G42" i="1"/>
  <c r="G41" i="1"/>
  <c r="G40" i="1"/>
  <c r="G39" i="1"/>
  <c r="G38" i="1"/>
  <c r="G31" i="1"/>
  <c r="G30" i="1"/>
  <c r="G26" i="1"/>
  <c r="G18" i="1"/>
  <c r="G15" i="1"/>
  <c r="G17" i="1" s="1"/>
  <c r="G13" i="1"/>
  <c r="G12" i="1"/>
  <c r="G11" i="1"/>
  <c r="H150" i="3" l="1"/>
  <c r="I150" i="3"/>
  <c r="K150" i="3"/>
  <c r="K151" i="3"/>
  <c r="G16" i="1"/>
  <c r="G291" i="1" s="1"/>
  <c r="I291" i="1" s="1"/>
  <c r="J291" i="1" s="1"/>
  <c r="C4" i="5"/>
  <c r="C5" i="5"/>
  <c r="C7" i="5" l="1"/>
</calcChain>
</file>

<file path=xl/sharedStrings.xml><?xml version="1.0" encoding="utf-8"?>
<sst xmlns="http://schemas.openxmlformats.org/spreadsheetml/2006/main" count="1317" uniqueCount="613">
  <si>
    <t xml:space="preserve">A) __School District of Putnam County Florida______________________
     Name of Eligible Recipient </t>
  </si>
  <si>
    <t>TAPS Number 
22A-175</t>
  </si>
  <si>
    <t>B) 540- ________________________
     Project Number</t>
  </si>
  <si>
    <t>FLORIDA DEPARTMENT OF EDUCATION</t>
  </si>
  <si>
    <t>ARP ESSER BUDGET NARRATIVE FORM</t>
  </si>
  <si>
    <t>Function</t>
  </si>
  <si>
    <t>Object</t>
  </si>
  <si>
    <t xml:space="preserve">Use of 
Funds
Number**  </t>
  </si>
  <si>
    <t>Activity
Number**</t>
  </si>
  <si>
    <t xml:space="preserve">Account Title </t>
  </si>
  <si>
    <t>FTE 
Position</t>
  </si>
  <si>
    <t xml:space="preserve">Amount for 2/3 allocation </t>
  </si>
  <si>
    <t xml:space="preserve">Amount for 1/3 allocation </t>
  </si>
  <si>
    <t xml:space="preserve">Total allocation </t>
  </si>
  <si>
    <t>2(R)</t>
  </si>
  <si>
    <t>Salaries. Differentiated pay for personnel teaching virtual courses.</t>
  </si>
  <si>
    <t>Retirement.
@ 10.82% of Employee salaries.</t>
  </si>
  <si>
    <t>Social Security.
@ 6.20% of Employee salaries.</t>
  </si>
  <si>
    <t>Medicare.
@ 1.45% of Employee salaries.</t>
  </si>
  <si>
    <t>2(Q)</t>
  </si>
  <si>
    <t>Substitutes.</t>
  </si>
  <si>
    <t>Employee Retention Payment to continue to employ exisiting staff. (1500 employees, $1000 net each, 4 iterations)</t>
  </si>
  <si>
    <t>2(N)</t>
  </si>
  <si>
    <t>Consumable Supply. McGraw Hill - Open Court.</t>
  </si>
  <si>
    <t>Technology-Related Rentals. Read180 McGraw Hill - Read 180.</t>
  </si>
  <si>
    <t>Technology-Related Rentals. STAR Renaissance.</t>
  </si>
  <si>
    <t>Technology-Related Rentals. USA Test Prep.</t>
  </si>
  <si>
    <t>Technology-Related Rentals. Aleks.</t>
  </si>
  <si>
    <t>Technology-Related Rentals. Curriculum Associates.</t>
  </si>
  <si>
    <t>Technology-Related Rentals. Renaissance Yr 2 MyOn.</t>
  </si>
  <si>
    <t>Technology-Related Rentals. LSI Academic Teaming.</t>
  </si>
  <si>
    <t>Technology-Related Rentals. Paper.Co (2.5 Years)</t>
  </si>
  <si>
    <t>Technology-Related Rentals. TeachTown subscription to address learning loss in ESE students.</t>
  </si>
  <si>
    <t>Textbooks. Math textbooks to align math instruction with new B.E.S.T. Standards ($100 per student @ 12,500 students)</t>
  </si>
  <si>
    <t>2(E)</t>
  </si>
  <si>
    <t>Technology-Related Rentals. Upbeat. HR Program</t>
  </si>
  <si>
    <t>Consumable Supply. LLI.</t>
  </si>
  <si>
    <t>Teacher Stipends/Supplements for hours outside the workday.</t>
  </si>
  <si>
    <t>Supplies for supplemental instruction.</t>
  </si>
  <si>
    <t>PreK Associates (Year 1)</t>
  </si>
  <si>
    <t>Health Insurance.
@ $4,500 per Employee.</t>
  </si>
  <si>
    <t>Life Insurance.
Benefit per Employee.</t>
  </si>
  <si>
    <t>PreK Associates (Year 2)</t>
  </si>
  <si>
    <t>PreK Associates (Year 3)</t>
  </si>
  <si>
    <t>2(O)</t>
  </si>
  <si>
    <t xml:space="preserve">Staff.
(19) Extra staff to repair HVAC and other maintenance needs </t>
  </si>
  <si>
    <t>Custodian.
(15) Extra Custodial staff for sanitation of schools.</t>
  </si>
  <si>
    <t>2(G)</t>
  </si>
  <si>
    <t>Healthroom Personnel.
(4) Supplemental Personnel to support District intiatives in the detection and social emotional needs of COVID-19.</t>
  </si>
  <si>
    <t xml:space="preserve">Salary. Supplemental Data support personnel.
</t>
  </si>
  <si>
    <t>Support Personnel.
(8) Supplemental Support Personnel to address the academic, college readiness and social emotional needs of schools</t>
  </si>
  <si>
    <t>Retirement-DROP.
@ 18.34% of Employee salaries.</t>
  </si>
  <si>
    <t>Academic Coordination.
(1) Supplemental MTSS Elementary Academic Resource Teacher</t>
  </si>
  <si>
    <t>Paraprofessional Salaries.
(8) Supplemental Staff Assistance with distance technology learning classrooms.</t>
  </si>
  <si>
    <t>Teacher Salaries. 
(9) Supplemental College and Career Readiness Teachers and (4) Supplemental Credit Recovery Teachers</t>
  </si>
  <si>
    <t xml:space="preserve">Novice Teacher Mentors.
(4) Supplemental Novice Teacher Mentors to assist new teachers coming into the classroom after COVID-19 </t>
  </si>
  <si>
    <t>Retirement.
@ 10% of Employee salaries.</t>
  </si>
  <si>
    <t xml:space="preserve">Teacher Salaries.
(6) Supplemental CTE teachers to support Workforce development and virtual instruction. </t>
  </si>
  <si>
    <t>Teacher Salaries. 
(12) Supplemental High School Reading Intervention Teachers</t>
  </si>
  <si>
    <t>Teacher Salaries. 
(4) Supplemental Portrait of a Graduate Support Teachers and (8) Supplemental Workforce Alignment Teachers</t>
  </si>
  <si>
    <t>Teacher Salaries. 
(18) Supplemental Elementary School Reading Intervention Teachers</t>
  </si>
  <si>
    <t>Other Supplies. (STEM related and enrichment supplies)</t>
  </si>
  <si>
    <t>Teacher Salaries. 
(10) Supplemental Elementary School STEM Elective Teachers</t>
  </si>
  <si>
    <t>Teacher Salaries. 
(8) Supplemental Elementary School Support for Academic Loss Teachers.</t>
  </si>
  <si>
    <t>2(D)</t>
  </si>
  <si>
    <t>Building Construction Teacher (2 and one-half years)</t>
  </si>
  <si>
    <t>2(J)</t>
  </si>
  <si>
    <t>Non-captalized Computer hardward. IT Devices to Support Education to include Apple TV, iPads, Windows desktop and laptops, and Chromebooks for students and teachers.</t>
  </si>
  <si>
    <t>Technology-related supplies. Supplies to assist teachers using technology in the classroom to include cases for Chromebooks and Dongles to support VGA, HDMI, USB cables to connect to projectors.</t>
  </si>
  <si>
    <t>2(K)</t>
  </si>
  <si>
    <t>Technology-related capitalized fixtures and equipment. Servers and routers to upgrade extisting technology in the schools and District office to support students working with technology in the classroom and transistioning to home instruction.</t>
  </si>
  <si>
    <t>Technology-related noncapitalized fixtures and equipment. Servers and routers to upgrade existing technology in the schools and District office to support students working with technology in the classroom and transitioning to home instruction.</t>
  </si>
  <si>
    <t>Technology-related rentals. Licensing for server upgrades.</t>
  </si>
  <si>
    <t>Technology-related supplies. Cables for upgrading network systems.</t>
  </si>
  <si>
    <t>Technology-related rentals. Support and service for cyber security risk analysis, risk mitigation, content filtering and two factor authentication deployment.</t>
  </si>
  <si>
    <t>Technology-related supplies. 2FA Device for Staff to assist with two factor authentication.</t>
  </si>
  <si>
    <t>Technology-related repairs and maintenance. Replacement parts, warranties or services to repair devices used/damaged by teachers and students due to Covid-19.</t>
  </si>
  <si>
    <t xml:space="preserve">Salary. Data Scientist. </t>
  </si>
  <si>
    <t>2(I)</t>
  </si>
  <si>
    <t>Consumable sanitation supplies.</t>
  </si>
  <si>
    <t>Capitalized Computer Hardware. (500 iMacs * $1500 per iMac)</t>
  </si>
  <si>
    <t>Non-capitalized Computer Hardware. (800 Macbook Airs * $900 per Macbook Air + tangential hardware)</t>
  </si>
  <si>
    <t>Technology-related capitalized fixtures and equipment. (200 Smart boards @ $3625 per smart board)</t>
  </si>
  <si>
    <t>Technology-related non-capitalized fixtures and equipment. (Projectors, projector mounts and charging carts)</t>
  </si>
  <si>
    <t>Carrier to distribute increased amount of cleaning supplies and materials</t>
  </si>
  <si>
    <t>Convert non-traditional classroom space into classrooms</t>
  </si>
  <si>
    <t>Outdoor seating and shade structures for students to distance during lunchtime and before and afterschool.</t>
  </si>
  <si>
    <t>Classroom Furniture</t>
  </si>
  <si>
    <t>Security Cameras and updates to existing cameras</t>
  </si>
  <si>
    <t>School radios.</t>
  </si>
  <si>
    <t>Charter Schools. Reading Center</t>
  </si>
  <si>
    <t>Charter Schools. Children's Reading Center Charter School. 2021-22 Teacher Salaries</t>
  </si>
  <si>
    <t>Charter Schools. Children's Reading Center Charter School. 2022-23 1 yr. Paraprofessional pay to pull small groups to address learning loss-N</t>
  </si>
  <si>
    <t>Charter Schools. Children's Reading Center Charter School. Independent Readers to move children forward from their current level of knowledge-N</t>
  </si>
  <si>
    <t>Charter Schools. Children's Reading Center Charter School. Curriculum to enhance instruction-N</t>
  </si>
  <si>
    <t>Charter Schools. Children's Reading Center Charter School. 2021-22 After school tutoring to address learning loss-N</t>
  </si>
  <si>
    <t>2(M)</t>
  </si>
  <si>
    <t>Charter Schools. Children's Reading Center Charter School. 2021-22 After school enrichment-M</t>
  </si>
  <si>
    <t>Charter Schools. Children's Reading Center Charter School. HP Chromebook 11 G8 Education Edition cost $235 x 22- CDW-K</t>
  </si>
  <si>
    <t>Charter Schools. Children's Reading Center Charter School. Google Chrome Education Upgrade cost $32.00 x 22-CDW-K</t>
  </si>
  <si>
    <t>Charter Schools. Children's Reading Center Charter School. Epic 24 LocknCharge cart $950 x 2 – CDW-K</t>
  </si>
  <si>
    <t>Charter Schools. Children's Reading Center Charter School. 13” MacBook Air cost $799.00 x 2= $1598.00, Apple Care and Accessories $306.00 x 2= 3500.00-NEFEC-K</t>
  </si>
  <si>
    <t>Charter Schools. Children's Reading Center Charter School. Viewsonic IFP6550 Viewboard $2527.21x 9 =$22744.89, ViewConic VB-STND-002 trolley cart $1917.53x9=$17257.77, labor, hardware, shipping and technical support $8928.51-K</t>
  </si>
  <si>
    <t>2(P)</t>
  </si>
  <si>
    <t>Charter Schools. Children's Reading Center Charter School. Replacement of existing air conditioning units to improve the air quality in the school-P</t>
  </si>
  <si>
    <t>Charter Schools. Children's Reading Center Charter School. 21-Air purifiers and 42-replacement filters to improve the air quality in the school-P</t>
  </si>
  <si>
    <t>Charter Schools. Children's Reading Center Charter School. Replacement of gutter system for better air quality-P</t>
  </si>
  <si>
    <t>2(L)</t>
  </si>
  <si>
    <t>Charter Schools. Children's Reading Center Charter School. Mental health books-L</t>
  </si>
  <si>
    <t>Charter Schools. Children's Reading Center Charter School. 2021-22 Custodial salaries-R</t>
  </si>
  <si>
    <t>Charter Schools. Children's Reading Center Charter School. Staff bonuses for 2021-22, 2022-23 and 2023-24-R</t>
  </si>
  <si>
    <t>Charter Schools. Putnam Academy of Arts and Sciences.</t>
  </si>
  <si>
    <t>Charter Schools. Putnam Academy of Arts and Sciences. Classroom Teacher: Retention Bonus  (n = 12; $1,000 x 3 years)</t>
  </si>
  <si>
    <t>Charter Schools. Putnam Academy of Arts and Sciences. Paraprofessionals: Retention Bonus  (n = 4; $1,000 x 3 years)</t>
  </si>
  <si>
    <t>Charter Schools. Putnam Academy of Arts and Sciences. Administrator: Retention Bonus (n = 1; $1,000 x 3 years)</t>
  </si>
  <si>
    <t>Charter Schools. Putnam Academy of Arts and Sciences. Other Support Personnel: Retention Bonus (n = 3; $1,000 x 3 years)</t>
  </si>
  <si>
    <t>Charter Schools. Putnam Academy of Arts and Sciences. Retirement: Instructional Personnel Above</t>
  </si>
  <si>
    <t>Charter Schools. Putnam Academy of Arts and Sciences. FICA: Instructional Personnel Above</t>
  </si>
  <si>
    <t>Charter Schools. Putnam Academy of Arts and Sciences. Retirement: Administrator Above</t>
  </si>
  <si>
    <t>Charter Schools. Putnam Academy of Arts and Sciences. FICA: Administrator Above</t>
  </si>
  <si>
    <t>Charter Schools. Putnam Academy of Arts and Sciences. Retirement: Support Personnel Above</t>
  </si>
  <si>
    <t>Charter Schools. Putnam Academy of Arts and Sciences. FICA: Support Personnel Above</t>
  </si>
  <si>
    <t>Charter Schools. Putnam Academy of Arts and Sciences. Other Certified: Full-time Guidance Counselor (n=1; $50,000 x 3 years)</t>
  </si>
  <si>
    <t>Charter Schools. Putnam Academy of Arts and Sciences. Retirement: Guidance Counselor Above</t>
  </si>
  <si>
    <t>Charter Schools. Putnam Academy of Arts and Sciences. FICA: Guidance Counselor Above</t>
  </si>
  <si>
    <t>Charter Schools. Putnam Academy of Arts and Sciences. Group Insurance: Guidance Counselor Above</t>
  </si>
  <si>
    <t>Charter Schools. Putnam Academy of Arts and Sciences. Paraprofessional: Full-time Paraprofessional (n=1; $20,000 x 3 years)</t>
  </si>
  <si>
    <t>Charter Schools. Putnam Academy of Arts and Sciences. Retirement: Paraprofessional Above</t>
  </si>
  <si>
    <t>Charter Schools. Putnam Academy of Arts and Sciences. FICA: Paraprofessional Above</t>
  </si>
  <si>
    <t>Charter Schools. Putnam Academy of Arts and Sciences. Group Insurance: Paraprofessional Above</t>
  </si>
  <si>
    <t>Charter Schools. Putnam Academy of Arts and Sciences. Capitalized Remodeling and Renovations: HVAC for Gymnasium</t>
  </si>
  <si>
    <t>Charter Schools. Putnam Academy of Arts and Sciences. Non-capitalized Remodeling and Renovations: Touchless Automatic Flush Toilets (n=25; $1284.31 each)</t>
  </si>
  <si>
    <t>Charter Schools. Putnam Academy of Arts and Sciences. Non-capitalized Remodeling and Renovations: Touchless Trash Cans (n=30; $79.99 each)</t>
  </si>
  <si>
    <t>Charter Schools. Putnam Academy of Arts and Sciences. Non-capitalized Remodeling and Renovations: Touchless Automatic Electric Hand Dryers (n=30; $518.00 each)</t>
  </si>
  <si>
    <t>Charter Schools. Putnam Academy of Arts and Sciences. Non-capitalized Remodeling and Renovations: Touchless Automatic Soap Dispensers (n=30; $48.45 each)</t>
  </si>
  <si>
    <t>Charter Schools. Putnam Academy of Arts and Sciences. Non-capitalized Remodeling and Renovations: Touchless Bathroom Faucets (n=30; $283.40 each)</t>
  </si>
  <si>
    <t>Charter Schools. Putnam Academy of Arts and Sciences. Non-capitalized Remodeling and Renovations: Water Fountains (n=2; $750.00 each)</t>
  </si>
  <si>
    <t>Charter Schools. Putnam Academy of Arts and Sciences. Non-capitalized Remodeling and Renovations: Thermoplastic Steel Picnic Tables (n=24; $1187.95 each)</t>
  </si>
  <si>
    <t>Charter Schools. Putnam Academy of Arts and Sciences. Supplies: Clorox wipes, Disinfectant, etc. for cleaning all school surfaces</t>
  </si>
  <si>
    <t>Charter Schools. Putnam Academy of Arts and Sciences. Non-capitalized Computer Hardware: Chromebooks for Students (n=250; $337.43 each)</t>
  </si>
  <si>
    <t>Charter Schools. Putnam Academy of Arts and Sciences. Capitalized Computer Hardware: Laptops for Personnel (n=20; $1,603.99 each)</t>
  </si>
  <si>
    <t>Charter Schools. Putnam Academy of Arts and Sciences. Non-capitalized Computer Hardware: I-pads (n=22; $600.00 each)</t>
  </si>
  <si>
    <t>Charter Schools. Putnam Academy of Arts and Sciences. Capitalized Computer Hardware: I-macs (n=4; $1,300.00 each)</t>
  </si>
  <si>
    <t>Charter Schools. Putnam Academy of Arts and Sciences. Non-capitalized Furniture, Fixtures, and Equipment: Laser Printers (n=2)</t>
  </si>
  <si>
    <t>Charter Schools. Putnam Academy of Arts and Sciences. Non-capitalized Computer Hardware: Apple Pencils (n=22; $130.00 each)</t>
  </si>
  <si>
    <t>Charter Schools. Putnam Academy of Arts and Sciences. Non-capitalized Furniture, Fixtures, and Equipment: Drone for Science</t>
  </si>
  <si>
    <t>Charter Schools. Putnam Academy of Arts and Sciences. Non-capitalized Furniture, Fixtures, and Equipment: Digital Microscopes</t>
  </si>
  <si>
    <t>Charter Schools. Putnam Academy of Arts and Sciences. Non-capitalized Software: Microsoft Office (n=20) and Microsoft Office Pro (n=1)</t>
  </si>
  <si>
    <t>Charter Schools. Putnam Academy of Arts and Sciences. Supplies: LEGO Sets/Expansions for STEM-related projects</t>
  </si>
  <si>
    <t>2(k)</t>
  </si>
  <si>
    <t>Charter Schools. Putnam Academy of Arts and Sciences. Non-capitalized Furniture, Fixtures, and Equipment: Multimedia Projectors (n=2)</t>
  </si>
  <si>
    <t>Charter Schools. Putnam Academy of Arts and Sciences. Salaries: For After School Tutoring (1 hour x 3 days/week x 3 years), Saturday School (3 hours x 2 days/month x 3 years), and Summer Boot Camp (6 hours x 5 days x 3 years) These activities will address learning loss, as students will be provided with high-dosage tutoring that is directly tied to classroom content and will be provided with extended learning time interventions that focus on academic recovery and acceleration.</t>
  </si>
  <si>
    <t>Charter Schools. Putnam Academy of Arts and Sciences. Non-capitalized Software: ALEKS Remedial Math (100 students x 3 years) This software program will be used to help recuperate learning loss.</t>
  </si>
  <si>
    <t>Charter Schools. Putnam Academy of Arts and Sciences. Non-capitalized Software: Labster Virtual Science Labs (130 students x 3 years) This software program will be used to help recuperate learning loss.</t>
  </si>
  <si>
    <t>Charter Schools. Putnam Academy of Arts and Sciences. Non-capitalized Software: IXL Learning – Math, ELA, Science, and Social Studies (198 students x 3 years) This software program will be used to help recuperate learning loss.</t>
  </si>
  <si>
    <t>Charter Schools. Putnam Academy of Arts and Sciences. Non-capitalized Software: USATestprep – Math, ELA, Science, and Social Studies (198 students x 3 years) This software program will be used to help recuperate learning loss.</t>
  </si>
  <si>
    <t>Charter Schools. EDGE Charter School.</t>
  </si>
  <si>
    <t>Charter Schools. EDGE Charter School. Promethean ActivePanel Multi-device mirroring lets teachers move freely and teach from anywhere in the classroom. During a lesson, the teacher can interact with shared screens directly from the ActivPanel, increasing student collaboration and participation.</t>
  </si>
  <si>
    <t>Charter Schools. EDGE Charter School. Promethean ActivPanel Touch Mobile Stand - AP- FSM6</t>
  </si>
  <si>
    <t>Charter Schools. EDGE Charter School. Activpanel Medium (for Titanium IFPs up to 80") - Extension, On Site Support, 5 Years - P/N: APM5YROSS-B</t>
  </si>
  <si>
    <t>Charter Schools. EDGE Charter School. Fed Express Ground Promethean</t>
  </si>
  <si>
    <t>Charter Schools. EDGE Charter School. Edgenuity 2022-2023- 2023-2024 school year subscription to close achievement and provide credit recovery support for students.</t>
  </si>
  <si>
    <t>Charter Schools. EDGE Charter School. Study Island 2022-2023- 2023-2024 school year subscription Study Island improves mastery and retention by offering practice items built from your state standards with flexible modes to improve proficiency, especially in high-priority areas.</t>
  </si>
  <si>
    <t>Charter Schools. EDGE Charter School. Science Teacher Position</t>
  </si>
  <si>
    <t>Charter Schools. EDGE Charter School. Science Teacher Position Retirement</t>
  </si>
  <si>
    <t>Charter Schools. EDGE Charter School. Science Teacher Position Social Security</t>
  </si>
  <si>
    <t>Charter Schools. EDGE Charter School. Science Teacher Position Medicare</t>
  </si>
  <si>
    <t>Charter Schools. EDGE Charter School. Science Teacher Position Unemployment Tax</t>
  </si>
  <si>
    <t>Charter Schools. EDGE Charter School. Math Teacher Position</t>
  </si>
  <si>
    <t>Charter Schools. EDGE Charter School. Math Teacher Position Retirement</t>
  </si>
  <si>
    <t>Charter Schools. EDGE Charter School. Math Teacher Position Social Security</t>
  </si>
  <si>
    <t>Charter Schools. EDGE Charter School. Math Teacher Position Medicare</t>
  </si>
  <si>
    <t>Charter Schools. EDGE Charter School. Math Teacher Position Unemployment Tax</t>
  </si>
  <si>
    <t>Charter Schools. EDGE Charter School. Renaissance learning Solutions 2022-2023- 2023-2024 school year that enable educators and leaders to track achievement and growth from kindergarten readiness to college readiness.</t>
  </si>
  <si>
    <t>Charter Schools. EDGE Charter School. 27‐inch iMac with Retina 5K display.
 Standard glass
 3.8GHz 8-core 10th-generation Intel Core i7
 processor, Turbo Boost up to 5.0GHz
 32GB 2666MHz DDR4 memory
 Radeon Pro 5700 with 8GB of GDDR6 memory 1TB SSD storage
 Gigabit Ethernet
 Magic Mouse 2
 Magic Keyboard - US English</t>
  </si>
  <si>
    <t>Charter Schools. EDGE Charter School. Before and After School Tutoring to support low performing students @ 30.00 an hour Monday - Thursday</t>
  </si>
  <si>
    <t>Charter Schools. EDGE Charter School. Tutoring Retirement</t>
  </si>
  <si>
    <t>Charter Schools. EDGE Charter School. Tutoring Social Security</t>
  </si>
  <si>
    <t>Charter Schools. EDGE Charter School. Tutoring Medicare</t>
  </si>
  <si>
    <t>Charter Schools. EDGE Charter School. Tutoring Unemployment Taxes</t>
  </si>
  <si>
    <t>6110/6120</t>
  </si>
  <si>
    <t>2(F)</t>
  </si>
  <si>
    <t>Charter Schools. EDGE Charter School. MTSS Interventionist will provide direct intervention and progress monitoring for students who need support in reading, math, behavior, and social-emotional learning (SEL). Interventionist will be responsible for assisting with the development of a systematic school-wide approach to MTSS. Activities may include coordinating classroom intervention programs, providing curriculum and instructional support to teachers including effective intervention strategies, and implementing specialized services to meet the needs of each and every student.</t>
  </si>
  <si>
    <t>Charter Schools. EDGE Charter School. MTSS Interventionist Retirement</t>
  </si>
  <si>
    <t>Charter Schools. EDGE Charter School. MTSS Interventionist Social Security</t>
  </si>
  <si>
    <t>Charter Schools. EDGE Charter School. MTSS Interventionist Medicare</t>
  </si>
  <si>
    <t>Charter Schools. EDGE Charter School. MTSS Interventionist Unemployment Taxes</t>
  </si>
  <si>
    <t>Charter Schools. EDGE Charter School. CTE Certification/ Security Exam for Criminal Justice Students for Teachers (professional development)</t>
  </si>
  <si>
    <t>Charter Schools. EDGE Charter School. Summer Enrichment/Credit Recovery Monday- Thursday</t>
  </si>
  <si>
    <t>Charter Schools. EDGE Charter School. Summer Enrichment/Credit Recovery Monday- Thursday Retirement</t>
  </si>
  <si>
    <t>Charter Schools. EDGE Charter School. Summer Enrichment/Credit Recovery Monday- Thursday Social Security</t>
  </si>
  <si>
    <t>Charter Schools. EDGE Charter School. Summer Enrichment/Credit Recovery Monday- Thursday Medicare</t>
  </si>
  <si>
    <t>Charter Schools. EDGE Charter School. Summer Enrichment/Credit Recovery Monday- Thursday Unemployment Taxes</t>
  </si>
  <si>
    <t>Charter Schools. EDGE Charter School. Teacher Development: Putnam Edge will also be offering teachers the opportunity to become appropriately certified in additional content areas to enhance flexibility in course assignments and enrich student access to high quality academic content.</t>
  </si>
  <si>
    <t>Charter Schools. EDGE Charter School. 500.00 bonus for staff getting Covid vaccination</t>
  </si>
  <si>
    <t>Charter Schools. EDGE Charter School. Supplies for Summer School including paper, pencils, journals, notebooks</t>
  </si>
  <si>
    <t>Charter Schools. EDGE Charter School. Retention Bonus for Highly effective Teachers</t>
  </si>
  <si>
    <t>Charter Schools. EDGE Charter School. ESSER Paraprofessional for the 2021-22 to 2022-2023 school year</t>
  </si>
  <si>
    <t>Charter Schools. EDGE Charter School. ESSER Paraprofessional for the 2021-22 to 2022-2023 school year Retirement</t>
  </si>
  <si>
    <t>Charter Schools. EDGE Charter School. ESSER Paraprofessional for the 2021-22 to 2022-2023 school year Social Security</t>
  </si>
  <si>
    <t>Charter Schools. EDGE Charter School. ESSER Paraprofessional for the 2021-22 to 2022-2023 school year Medicare</t>
  </si>
  <si>
    <t>Charter Schools. EDGE Charter School. ESSER Paraprofessional for the 2021-22 to 2022-2023 school year Unemployment Taxes</t>
  </si>
  <si>
    <t>2(S)</t>
  </si>
  <si>
    <t>Indirect Cost. 5% Indirect Cost.</t>
  </si>
  <si>
    <t xml:space="preserve">TOTAL </t>
  </si>
  <si>
    <t>ARP ESSER Lump Sum DOE 101</t>
  </si>
  <si>
    <t>Page 1 of 1</t>
  </si>
  <si>
    <t>Richard Corcoran, Commissioner</t>
  </si>
  <si>
    <t>**Use of Funds Number and Activity Number should align with the activities reported in the LEA ARP Plan, Application and Assurances.</t>
  </si>
  <si>
    <t>Above is the total allocation</t>
  </si>
  <si>
    <t xml:space="preserve"> </t>
  </si>
  <si>
    <t>ARP Application Draft Activities</t>
  </si>
  <si>
    <t>Activity</t>
  </si>
  <si>
    <t>Bus Driver Retention Reimbursement</t>
  </si>
  <si>
    <t>Substitutes</t>
  </si>
  <si>
    <t>Employee Retention Payment (x4)</t>
  </si>
  <si>
    <t>Periodic Assessments</t>
  </si>
  <si>
    <t>Teacher Tutoring</t>
  </si>
  <si>
    <t>Pre-K</t>
  </si>
  <si>
    <t>Existing Personel</t>
  </si>
  <si>
    <t>Building Construction Teacher</t>
  </si>
  <si>
    <t>IT Hardware and Connectivity Upgrades</t>
  </si>
  <si>
    <t>Existing Staff</t>
  </si>
  <si>
    <t>Sanitation Supplies</t>
  </si>
  <si>
    <t>Teacher and staff IT hardware updates</t>
  </si>
  <si>
    <t>Indirect and Charter School Allocations</t>
  </si>
  <si>
    <t>Salary</t>
  </si>
  <si>
    <t>Retirement 
(10.82%)</t>
  </si>
  <si>
    <t>Retirement 
DROP (18.34%)</t>
  </si>
  <si>
    <t>220 - SS
6.20%</t>
  </si>
  <si>
    <t xml:space="preserve">221 - Med 
1.45% </t>
  </si>
  <si>
    <t>231 - Health Ins
$4500/yr (10 mos)</t>
  </si>
  <si>
    <t>232 - Life Ins
$ .203 x 1000 
rd up x10 mos</t>
  </si>
  <si>
    <t>Administration</t>
  </si>
  <si>
    <t>Ashley McCool (Director of Community Services)</t>
  </si>
  <si>
    <t>6300/0110</t>
  </si>
  <si>
    <t>CRISSA</t>
  </si>
  <si>
    <t>Randy Hedstrom (Director of Student Services)</t>
  </si>
  <si>
    <t>Justin Campbell (Coord student services (working w Mary Beth))</t>
  </si>
  <si>
    <t>Sarajean McDaniel (Executive Director of Leadership Development)</t>
  </si>
  <si>
    <t>Mary Beth Hedstrom (Admin on Special Assignment/ School Choice)</t>
  </si>
  <si>
    <t>7300/0112</t>
  </si>
  <si>
    <t>Mary Wood (Admin on Special Assignment/ Workforce Development)</t>
  </si>
  <si>
    <t>Mechelle Higg (Administrator of Student Support Initiatives)</t>
  </si>
  <si>
    <t>Becky Motes</t>
  </si>
  <si>
    <t>Stephanie Smith (Novice Teacher Mentors)</t>
  </si>
  <si>
    <t>5101/0113</t>
  </si>
  <si>
    <t>Lynn Chastain (Novice Teacher Mentors)</t>
  </si>
  <si>
    <t>SINGLETON-LEE, OCTAVIA (Novice Teacher Mentors)</t>
  </si>
  <si>
    <t>KEELEY, BARBARA (Novice Teacher Mentors)</t>
  </si>
  <si>
    <t>Opening (MTSS Elementary Academic Coordinator District 10 month with 20 days)</t>
  </si>
  <si>
    <t>Bergbower, William</t>
  </si>
  <si>
    <t>Carter, Paula</t>
  </si>
  <si>
    <t>Burney, Amanda</t>
  </si>
  <si>
    <t>Knutsen, Robert</t>
  </si>
  <si>
    <t>DeLoach, Thomas</t>
  </si>
  <si>
    <t>Putman, Bonnie</t>
  </si>
  <si>
    <t>Vacant (Data Analyst)</t>
  </si>
  <si>
    <t>Michael Stevens (Caring School Community Coordinator/SEL)</t>
  </si>
  <si>
    <t>6130/0118</t>
  </si>
  <si>
    <t>Kena Foster (School Health Nurse)</t>
  </si>
  <si>
    <t>5101/0120</t>
  </si>
  <si>
    <t>Courtney Fryer (School Health Assistant)</t>
  </si>
  <si>
    <t>Mellon</t>
  </si>
  <si>
    <t>OATS, CHERYL (School Health Assistant)</t>
  </si>
  <si>
    <t>Maintenance</t>
  </si>
  <si>
    <t>ALTMAN, MANDY</t>
  </si>
  <si>
    <t>WOODS, TRAVIS</t>
  </si>
  <si>
    <t>Shepherd, Danny</t>
  </si>
  <si>
    <t>Buck, Scott</t>
  </si>
  <si>
    <t>Heselschwerdt, Richard</t>
  </si>
  <si>
    <t>Raulerson, Ronald</t>
  </si>
  <si>
    <t>Scranton, Donald</t>
  </si>
  <si>
    <t>ROBINSON, PAUL</t>
  </si>
  <si>
    <t>CONSTANTINEAU, JAMES</t>
  </si>
  <si>
    <t>Battles, Leonard</t>
  </si>
  <si>
    <t>BROWN, HARVEY</t>
  </si>
  <si>
    <t>Slaughter, Prince</t>
  </si>
  <si>
    <t>CASSIDY, AARON</t>
  </si>
  <si>
    <t>Bellamy, Travis</t>
  </si>
  <si>
    <t>PLAYER, WILLIAM BUCK</t>
  </si>
  <si>
    <t>Shrouder, Kris</t>
  </si>
  <si>
    <t>WILLIAMSON, LARRY</t>
  </si>
  <si>
    <t>Ladd, Keith</t>
  </si>
  <si>
    <t>WILKINSON, PHILLIP</t>
  </si>
  <si>
    <t>Total</t>
  </si>
  <si>
    <t>CCHS-1</t>
  </si>
  <si>
    <t>SCHOENEMANN,JEANINE</t>
  </si>
  <si>
    <t>T</t>
  </si>
  <si>
    <t>CCHS - 2</t>
  </si>
  <si>
    <t>CARTER, JULIETTE S</t>
  </si>
  <si>
    <t>CCHS - 3</t>
  </si>
  <si>
    <t>BROWN, TERESA M (Vacant?)</t>
  </si>
  <si>
    <t>PHS - 1</t>
  </si>
  <si>
    <t>FAIRCLOTH, KELLY</t>
  </si>
  <si>
    <t>PHS - 2</t>
  </si>
  <si>
    <t>HINES, LEAH</t>
  </si>
  <si>
    <t>PHS - 3</t>
  </si>
  <si>
    <t>GRAHAM, MICHELLE</t>
  </si>
  <si>
    <t>PHS - 4</t>
  </si>
  <si>
    <t>COLLINS, SUSAN M</t>
  </si>
  <si>
    <t>PHS - 5</t>
  </si>
  <si>
    <t>MOSER, BRITTANY ELIZABETH</t>
  </si>
  <si>
    <t>PHS - 6</t>
  </si>
  <si>
    <t>VAN DER BUNT, KRYSTAL</t>
  </si>
  <si>
    <t>IHS - 1</t>
  </si>
  <si>
    <t>TROIANO, TONYA</t>
  </si>
  <si>
    <t>IHS - 2</t>
  </si>
  <si>
    <t>STORES, HEATHER</t>
  </si>
  <si>
    <t>IHS - 3</t>
  </si>
  <si>
    <t>JOHNSON, DONNA</t>
  </si>
  <si>
    <t>CCJSHS</t>
  </si>
  <si>
    <t>BROWN, PAMELA</t>
  </si>
  <si>
    <t>IJSHS</t>
  </si>
  <si>
    <t>MISAMORE, LINDSEY</t>
  </si>
  <si>
    <t>PJSHS</t>
  </si>
  <si>
    <t>PRINCE, KELLY</t>
  </si>
  <si>
    <t>QIR</t>
  </si>
  <si>
    <t>HODGES, KARRI E</t>
  </si>
  <si>
    <t>CCJSHS - 1</t>
  </si>
  <si>
    <t>RIPLEY, ROBERT</t>
  </si>
  <si>
    <t>COLLINS, NATHAN</t>
  </si>
  <si>
    <t>IJSHS - 1</t>
  </si>
  <si>
    <t>IJSHS - 2</t>
  </si>
  <si>
    <t>HESS, KATIE E</t>
  </si>
  <si>
    <t>PJSHS - 1</t>
  </si>
  <si>
    <t>BARNETT, MARGARET E</t>
  </si>
  <si>
    <t>PJSHS - 2</t>
  </si>
  <si>
    <t>LANDS, LEIGH ANNE</t>
  </si>
  <si>
    <t>QIRJSHS - 1</t>
  </si>
  <si>
    <t>LAMB, AMANDA</t>
  </si>
  <si>
    <t>GRAHAM, CARL</t>
  </si>
  <si>
    <t>P</t>
  </si>
  <si>
    <t>Davis, Nicole</t>
  </si>
  <si>
    <t>SWIRE, SUE</t>
  </si>
  <si>
    <t>ANDERSON, STEPHANIE</t>
  </si>
  <si>
    <t>NORRIS, KAREN J</t>
  </si>
  <si>
    <t>Hutchinson, Elizabeth</t>
  </si>
  <si>
    <t>WILSON, JESSICA MEAGAN</t>
  </si>
  <si>
    <t>GLOVER, VERONICA</t>
  </si>
  <si>
    <t>O'RAWE, TIMOTHY</t>
  </si>
  <si>
    <t>LYDEN, EILEEN</t>
  </si>
  <si>
    <t>NERAU, MATTHEW KEVIN</t>
  </si>
  <si>
    <t>MCCARTHY, LORI</t>
  </si>
  <si>
    <t>EARLS, LENORA C</t>
  </si>
  <si>
    <t>PJSHS - 3</t>
  </si>
  <si>
    <t>PARNELL, MICHELE LORRAINE</t>
  </si>
  <si>
    <t>EVANS, DETRA</t>
  </si>
  <si>
    <t>QIRJSHS - 2</t>
  </si>
  <si>
    <t>DEVEREAUX, GUS</t>
  </si>
  <si>
    <t>WHITLOCK, DUSTIN</t>
  </si>
  <si>
    <t>QIRJSHS</t>
  </si>
  <si>
    <t>BPES - 1</t>
  </si>
  <si>
    <t>JENKINS, STACEY G</t>
  </si>
  <si>
    <t>BPES - 2</t>
  </si>
  <si>
    <t>WILSON, PATRICIA (LYNN)</t>
  </si>
  <si>
    <t>JAL - 1</t>
  </si>
  <si>
    <t>CLIFTON, SARAJO</t>
  </si>
  <si>
    <t>JAL - 2</t>
  </si>
  <si>
    <t>OVERTURF, VERONICA</t>
  </si>
  <si>
    <t>KSES - 1</t>
  </si>
  <si>
    <t>SIMPSON, MEGAN</t>
  </si>
  <si>
    <t>KSES - 2</t>
  </si>
  <si>
    <t>BUCKLES, TAMI RYON</t>
  </si>
  <si>
    <t>Mos - 1</t>
  </si>
  <si>
    <t>DAVIS, RYAN</t>
  </si>
  <si>
    <t>Mos - 2</t>
  </si>
  <si>
    <t>BODEN, MERCEDES</t>
  </si>
  <si>
    <t>MBES - 1</t>
  </si>
  <si>
    <t>WILDE, NANCY</t>
  </si>
  <si>
    <t>MBES - 2</t>
  </si>
  <si>
    <t>BOWERS, TARA</t>
  </si>
  <si>
    <t>MBES - 3</t>
  </si>
  <si>
    <t>WAECHTER, MELISSA</t>
  </si>
  <si>
    <t>MBES - 4</t>
  </si>
  <si>
    <t>FISHBURN, RHONDA</t>
  </si>
  <si>
    <t>JES - 1</t>
  </si>
  <si>
    <t>Greenan, Keri</t>
  </si>
  <si>
    <t>JES - 2</t>
  </si>
  <si>
    <t>MASSEY, LISA</t>
  </si>
  <si>
    <t>JES - 3</t>
  </si>
  <si>
    <t>Clemmons, Jessica</t>
  </si>
  <si>
    <t>MELROSE - 1</t>
  </si>
  <si>
    <t>SIPPRELL, LEAH</t>
  </si>
  <si>
    <t>OES - 1</t>
  </si>
  <si>
    <t>MELTON, HEATHER</t>
  </si>
  <si>
    <t>Mellon - 1</t>
  </si>
  <si>
    <t>METHVIN, NANCY</t>
  </si>
  <si>
    <t>BPES</t>
  </si>
  <si>
    <t>RAMIREZ, DONNA</t>
  </si>
  <si>
    <t>JAL</t>
  </si>
  <si>
    <t>HUTCESON, AMBER</t>
  </si>
  <si>
    <t>KSES</t>
  </si>
  <si>
    <t>RABURN, SHELLY</t>
  </si>
  <si>
    <t>MOS</t>
  </si>
  <si>
    <t>BELLAMY, SHELBY</t>
  </si>
  <si>
    <t>MBES</t>
  </si>
  <si>
    <t>FRYER, AMANDA</t>
  </si>
  <si>
    <t>JES</t>
  </si>
  <si>
    <t>Redman, Valerie</t>
  </si>
  <si>
    <t>MELROSE</t>
  </si>
  <si>
    <t>WYLIE, SARAH</t>
  </si>
  <si>
    <t>OES</t>
  </si>
  <si>
    <t>LEE, JILLIAN</t>
  </si>
  <si>
    <t>BENNETT, REBECCA</t>
  </si>
  <si>
    <t>WOODS, MISTI</t>
  </si>
  <si>
    <t>HICKENLOOPER, TERESA</t>
  </si>
  <si>
    <t>THIGPEN, SHANNON</t>
  </si>
  <si>
    <t>FLEETWOOD, SHILOH</t>
  </si>
  <si>
    <t>KRUITHOF, DONNA MARIE</t>
  </si>
  <si>
    <t>BIDDLE, DANIEL LINGARD</t>
  </si>
  <si>
    <t>MULLEN, JENNY</t>
  </si>
  <si>
    <t>MOTL, LINDSEY</t>
  </si>
  <si>
    <t>PARSONS, LISA</t>
  </si>
  <si>
    <t>HENRY, KEENAN ALEXANDER</t>
  </si>
  <si>
    <t>C</t>
  </si>
  <si>
    <t>MOSHER, MICHAEL</t>
  </si>
  <si>
    <t>PERRY, MITCHELL</t>
  </si>
  <si>
    <t>COMER, ZANNIE WAYLON</t>
  </si>
  <si>
    <t>THOMAS, MARTIES</t>
  </si>
  <si>
    <t>Eiland, Randy</t>
  </si>
  <si>
    <t>HALL, BRANDON</t>
  </si>
  <si>
    <t>ROBERTS, WILLIE</t>
  </si>
  <si>
    <t>GILLINS, NINA</t>
  </si>
  <si>
    <t>MELENDEZ, BRENDA</t>
  </si>
  <si>
    <t>COMER, WENDY</t>
  </si>
  <si>
    <t>Maintenance (Head)</t>
  </si>
  <si>
    <t>VACANT</t>
  </si>
  <si>
    <t>STRADLING, GERALD</t>
  </si>
  <si>
    <t>Maintenance - 4 hr</t>
  </si>
  <si>
    <t>THOMAS, ROBERT</t>
  </si>
  <si>
    <t>Year 3 of all personnel above were added to ARP to cover through 2023</t>
  </si>
  <si>
    <t>Priority</t>
  </si>
  <si>
    <t>Category</t>
  </si>
  <si>
    <t xml:space="preserve">Decription </t>
  </si>
  <si>
    <t xml:space="preserve"> Model</t>
  </si>
  <si>
    <t xml:space="preserve">Quantity </t>
  </si>
  <si>
    <t>List Price</t>
  </si>
  <si>
    <t>High</t>
  </si>
  <si>
    <t>Network Infrastructure</t>
  </si>
  <si>
    <t>Router upgrades for each district facility</t>
  </si>
  <si>
    <t>ASR1001X-5G-K9</t>
  </si>
  <si>
    <t>Licensing for ASR 1001X 10GB Ports</t>
  </si>
  <si>
    <t>FLSA1-BIN-1X10GE</t>
  </si>
  <si>
    <t>Licensing for 10GB throughput</t>
  </si>
  <si>
    <t>FLSA1-1X-2.5-10G</t>
  </si>
  <si>
    <t>Router upgrades for each district office</t>
  </si>
  <si>
    <t>ASR1001-HX</t>
  </si>
  <si>
    <t>Portable and Small Building Network Upgrades</t>
  </si>
  <si>
    <t>MFG#: US-8-150W | CDW#: 4296143</t>
  </si>
  <si>
    <t>Server Switches</t>
  </si>
  <si>
    <t>WS-C3850-32XS-E</t>
  </si>
  <si>
    <t>Replacement Network Switches Purchased in 2013-15</t>
  </si>
  <si>
    <t>MFG#: MS390-48UX2-HW | CDW#: 5863689</t>
  </si>
  <si>
    <t>MFG#: MS390-48U-HW | CDW#: 5903961</t>
  </si>
  <si>
    <t>Licensing for Network Switches (7YR)</t>
  </si>
  <si>
    <t>LIC-MS390-48E-7Y</t>
  </si>
  <si>
    <t>8 - 10GB Module Expansion Cards for Switches</t>
  </si>
  <si>
    <t>MFG#: MA-MOD-8X10G | CDW#: 5876978</t>
  </si>
  <si>
    <t>Medium</t>
  </si>
  <si>
    <t>Power Supply 1100 MS390 Switch</t>
  </si>
  <si>
    <t>MFG#: MA-PWR-1100WAC | CDW#: 5863693</t>
  </si>
  <si>
    <t xml:space="preserve">High </t>
  </si>
  <si>
    <t>1M Stacking Cable</t>
  </si>
  <si>
    <t>MFG#: MA-CBL-120G-1M | CDW#: 5879467</t>
  </si>
  <si>
    <t>3M Stacking Cable</t>
  </si>
  <si>
    <t>MFG#: MA-CBL-120G-3M | CDW#: 5906445</t>
  </si>
  <si>
    <t xml:space="preserve">Meraki Wireless Access Point MR56 </t>
  </si>
  <si>
    <t>MFG#: MR56-HW | CDW#: 5975252</t>
  </si>
  <si>
    <t>Meraki Wireless Access Point MR46</t>
  </si>
  <si>
    <t>MFG#: MR46-HW | CDW#: 5975250</t>
  </si>
  <si>
    <t>Meraki Wireless Access Point Licensing 7 YR</t>
  </si>
  <si>
    <t>MFG#: LIC-ENT-7YR | CDW#: 2782859</t>
  </si>
  <si>
    <t>10Gb MMF LC Fiber SFP (Long Range 10k)</t>
  </si>
  <si>
    <t>FS P/N: SFP-10GLR-31</t>
  </si>
  <si>
    <t>10Gb MMF LC Fiber SFP (Short Range)</t>
  </si>
  <si>
    <t>FS P/N: SFP-10GSR-85</t>
  </si>
  <si>
    <t>10Gb MMF LC Fiber SFP (Long Range)</t>
  </si>
  <si>
    <t>FS P/N: SFP-10GLRM-31</t>
  </si>
  <si>
    <t>1Gb MMF LC Fiber SFP</t>
  </si>
  <si>
    <t>FS P/N: SFP1G-SX-85</t>
  </si>
  <si>
    <t>7ft Patch Cable Cat5E</t>
  </si>
  <si>
    <t xml:space="preserve">Monoprice Product # 2139 </t>
  </si>
  <si>
    <t>10ft Patch Cable Cat5E</t>
  </si>
  <si>
    <t>Monoprice Product # 3384</t>
  </si>
  <si>
    <t>14ft Patch Cable Cat5E</t>
  </si>
  <si>
    <t>Monoprice Product # 2145</t>
  </si>
  <si>
    <t>25ft Patch cable Cat5E</t>
  </si>
  <si>
    <t>Monoprice Product #2151</t>
  </si>
  <si>
    <t>3ft Patch Cable Cat6</t>
  </si>
  <si>
    <t>Monoprice Product # 41033</t>
  </si>
  <si>
    <t>5ft Patch Cable Cat6</t>
  </si>
  <si>
    <t>Monoprice Product # 41034</t>
  </si>
  <si>
    <t>7ft Patch Cable Cat6</t>
  </si>
  <si>
    <t>Monoprice Product # 41035</t>
  </si>
  <si>
    <t>10ft Patch Cable Cat6</t>
  </si>
  <si>
    <t>Monoprice Product # 41036</t>
  </si>
  <si>
    <t xml:space="preserve">ST to LC Fiber Jumpers 1m </t>
  </si>
  <si>
    <t>Monoprice Product # 39443</t>
  </si>
  <si>
    <t xml:space="preserve">ST to LC Fiber Jumpers 2m </t>
  </si>
  <si>
    <t>Monoprice Product # 39444</t>
  </si>
  <si>
    <t xml:space="preserve">ST to LC Fiber Jumpers 3m </t>
  </si>
  <si>
    <t>Monoprice Product # 39445</t>
  </si>
  <si>
    <t>LC to LC Fiber Jumpers 1m</t>
  </si>
  <si>
    <t>Monoprice Product # 41694</t>
  </si>
  <si>
    <t>LC to LC Fiber Jumpers 2m</t>
  </si>
  <si>
    <t>Monoprice Product # 41695</t>
  </si>
  <si>
    <t>LC to LC Fiber Jumpers 3m</t>
  </si>
  <si>
    <t>Monoprice Product # 41696</t>
  </si>
  <si>
    <t xml:space="preserve">Data Storage Server </t>
  </si>
  <si>
    <t>Dell PowerVault ME4084 Storage Array</t>
  </si>
  <si>
    <t>High School File Servers</t>
  </si>
  <si>
    <t>Dell PowerEdge R750</t>
  </si>
  <si>
    <t>Windows Server 2019 (16 Cores) Licensing</t>
  </si>
  <si>
    <t>MFG#: 9EA-01023 | CDW#: 5303483</t>
  </si>
  <si>
    <t>Technical / Profession Services</t>
  </si>
  <si>
    <t>Cyberxpress Technical Contracting (Network Engineer)</t>
  </si>
  <si>
    <t>Support for Advanced Networking Support</t>
  </si>
  <si>
    <t xml:space="preserve">Cyber Security </t>
  </si>
  <si>
    <t>Bitsight (Cyber Security Risk Management)</t>
  </si>
  <si>
    <t xml:space="preserve">Risk Analysis Service External </t>
  </si>
  <si>
    <t>Cyber Security</t>
  </si>
  <si>
    <t>Comodo MDR (Managed Detection and Response Service (3 Yr)</t>
  </si>
  <si>
    <t>Risk Mitigation Service</t>
  </si>
  <si>
    <r>
      <rPr>
        <u/>
        <sz val="11"/>
        <color rgb="FF1155CC"/>
        <rFont val="Arial"/>
      </rPr>
      <t>Tenable.io</t>
    </r>
    <r>
      <rPr>
        <u/>
        <sz val="11"/>
        <color rgb="FF1155CC"/>
        <rFont val="Arial"/>
      </rPr>
      <t xml:space="preserve"> (vulnerability scanner)</t>
    </r>
  </si>
  <si>
    <t>Vulnerability Scanner Inside Network</t>
  </si>
  <si>
    <t>Cisco Duo 2FA for Staff</t>
  </si>
  <si>
    <t>Service for allowing the usage of two factor authentication</t>
  </si>
  <si>
    <t>2FA Device for Staff (not using personal device)</t>
  </si>
  <si>
    <t>devices for assisting with staff two factor authentication</t>
  </si>
  <si>
    <t>Support IT Management of Devices</t>
  </si>
  <si>
    <t>Replacement Parts, Warranties or Service to repair devices</t>
  </si>
  <si>
    <t>Repairs of staff and student devices</t>
  </si>
  <si>
    <t>Automated Provisioning for Chromebooks</t>
  </si>
  <si>
    <t>Go Box (one for each school campus, district)</t>
  </si>
  <si>
    <t>Content Filtering / Classroom Management Service</t>
  </si>
  <si>
    <t>Linewize / Classwize</t>
  </si>
  <si>
    <t>3YR of Service</t>
  </si>
  <si>
    <t>Devices to Support Education</t>
  </si>
  <si>
    <t xml:space="preserve">Apple TVs </t>
  </si>
  <si>
    <t>Assist Teachers with being mobile in classroom</t>
  </si>
  <si>
    <t>iPads</t>
  </si>
  <si>
    <t>Windows Desktop (Desktop not capable of upgrade to Windows 11)</t>
  </si>
  <si>
    <t>C81YR</t>
  </si>
  <si>
    <t>Windows Laptop ( Laptops not capable of upgrade to Windows 11)</t>
  </si>
  <si>
    <t>20SM0012US</t>
  </si>
  <si>
    <t>Cases for ECF funded chrome books devices</t>
  </si>
  <si>
    <t>HP-ESL-G9-BLK</t>
  </si>
  <si>
    <t>Devices to support Education</t>
  </si>
  <si>
    <t>Adapters and Cables to support teachers with  education</t>
  </si>
  <si>
    <t>Dongles to support VGA, HDMI, USB cables to connect to projectors</t>
  </si>
  <si>
    <t>Student Chromebooks (projected to go end of life between July 2022 - June 2023)</t>
  </si>
  <si>
    <t>349Y8UT#ABA-INCLGOOG-3YRWARR</t>
  </si>
  <si>
    <t>Chrome books cases for chromes projected to go end of life before June 2023</t>
  </si>
  <si>
    <t>Professional Development</t>
  </si>
  <si>
    <t>Saturdays and Summer Technology Professiona Developement</t>
  </si>
  <si>
    <t>Google Cerftification Level 1 4 day (30 Hour Max) Max 100 Participants + Ceftification</t>
  </si>
  <si>
    <t>Google Cerftification Level 2 4 day (30 Hour Max) Max 100 Participants + Ceftification</t>
  </si>
  <si>
    <t>Google Innovator Cerftification 7 day (52.5 Hour Max) Max 100 Participants + Ceftification</t>
  </si>
  <si>
    <t>Canvas training (22.5 Hour Max) 3 Day Max 150 Participants</t>
  </si>
  <si>
    <t>Pear Deck Training  2 day (15 Hour Max) Max 100 Participants</t>
  </si>
  <si>
    <t>Mac OS training for teachers 1 day (7.5 Hours Max) Max 250 Participants</t>
  </si>
  <si>
    <t>Adobe training for teachers 8 day (60 Hours Max) Max 15 Participants + Certification</t>
  </si>
  <si>
    <t>Microsoft training for teachers 20 day (150 Hours Max) Max 15 Participants</t>
  </si>
  <si>
    <t>Robotics Coaches  (7.5 Hours Max) Max 15 Participants</t>
  </si>
  <si>
    <t>Apple Training and Certifications for IT Staff</t>
  </si>
  <si>
    <t xml:space="preserve">Security Training </t>
  </si>
  <si>
    <t>Meraki Network Training and Certification for IT Staff</t>
  </si>
  <si>
    <t>PPA</t>
  </si>
  <si>
    <t>Reading</t>
  </si>
  <si>
    <t>PAAS</t>
  </si>
  <si>
    <t>EDGE</t>
  </si>
  <si>
    <t>Activity Number/ Use of Funds</t>
  </si>
  <si>
    <t>Description</t>
  </si>
  <si>
    <t>Department Question</t>
  </si>
  <si>
    <t>District Response</t>
  </si>
  <si>
    <t>2(R)/ 1</t>
  </si>
  <si>
    <t>Salaries- $60,000.00</t>
  </si>
  <si>
    <t>Clarify the differentiated pay for teachers providing virtual courses</t>
  </si>
  <si>
    <t>Due to the pandemic and instructional shortage, teachers will recieve compensation for covering additional courses and additional students in situations where there is a teacher shortage  in order to ensure that effective teachers  are teaching high-needs students, particularly in low-income schools and high percentages of students who do not meet the challenging State academic standards [section 2103 (a)(3)(B), (F), and (J)].</t>
  </si>
  <si>
    <t>2(Q)/ 2</t>
  </si>
  <si>
    <t>Substitutes- $2,000,000.00</t>
  </si>
  <si>
    <t>Clarify the rationale for this expense and how this is related to Prevent, responding to, or Preparing (PRP) for COVID.</t>
  </si>
  <si>
    <t xml:space="preserve">Substitute teachers are needed due to teachers not working due to illness and to provide substitutes in situations where teachers are not available to hire for a particular position due to the pandemic. </t>
  </si>
  <si>
    <t>2(R)/ 3</t>
  </si>
  <si>
    <t>Retention bonuses- $6,497,040.00</t>
  </si>
  <si>
    <t>Provide rationale and pay schedule for providing retention bonuses for all staff</t>
  </si>
  <si>
    <t>As authorized by ESSA, the LEA is encouraged under section 2103 (a)(3)(B)(iv)(II) to increase the retention of effective teachers, principals, and other school personnel.  As such, a retention payment is requested for Putnam school district personnel for four iterations of $1000 net to be distributed as two payments in 2021-22, one payment in 2022-23, and one payment in 2023-24. 
1500 employees, $1000 net each, 
21-22 $1,624,260
21-22 $1,624,260 
22-23 $1,624,260 
23-34 $1,624,260</t>
  </si>
  <si>
    <t>2(N)/ 4</t>
  </si>
  <si>
    <t>Technology rentals- $2,240,626.34</t>
  </si>
  <si>
    <t>Multiple requests for various progress monitoring platforms were requested. Clarify the alignment to the Departments new progress monitoring.</t>
  </si>
  <si>
    <t>The LEA will complement the progress monitoring that FDOE will be using by providing students with individualized online learning as a supplement to core instruction. Both i-Ready and ALEKS allow students to work at their own pace on skills they need to master. FDOE's PreK-8 progress monitoring is only in reading and math. The LEA will provide an assessment platform to monitor K-12 Science and Social Studies, USATestPrep, as well as progress monitor reading and math in grades 9-12.
The primary goal of FLDOE's progress monitoring system is to inform professional development and instruction based upon need. The process will support FLDOE with data used by primary vendors used by LEAs (ex: iReady).  Putnam's proposed programs work in complete alignment with this FLDOE vision.</t>
  </si>
  <si>
    <t>Teacher Stipends- $1,000,000.00</t>
  </si>
  <si>
    <t>Provide the cost breakdown of this request.</t>
  </si>
  <si>
    <t>Stipends to be paid to Instructional Employees working hours outside their normal work day to include collaborating together and/or working with students to positively impact and improve student achievement throughout our district. ($1,000,000/$35 per hour= 28,571.43 Hours)</t>
  </si>
  <si>
    <t>2(R)/ 31</t>
  </si>
  <si>
    <t>Salary- Personnel for financial reporting - $271,974.00</t>
  </si>
  <si>
    <t>This request should be allocated through administrative costs.</t>
  </si>
  <si>
    <t>Removed.</t>
  </si>
  <si>
    <t>2(O)/ 34</t>
  </si>
  <si>
    <t>Capital improvement- renovating classrooms- $450,00.00</t>
  </si>
  <si>
    <t>Provide the costs breakdown of this request and areas being converted.</t>
  </si>
  <si>
    <t>Areas being converted include instructional spaces where students will be taught by teachers and areas where students need to be spread out to allow for more social distancing to minimize virus transmission ($450,000/10,188.64 students=$44.17 per student)</t>
  </si>
  <si>
    <t>2(R)/ 72</t>
  </si>
  <si>
    <t>Equity Officer- Salary- $240,000.00</t>
  </si>
  <si>
    <t>Provide the scope of this requested job.</t>
  </si>
  <si>
    <t>2(P)/ 40- Charter</t>
  </si>
  <si>
    <t>Capital Outlay- gutter- $33,195.00</t>
  </si>
  <si>
    <t>Clarify the alignment to COVID</t>
  </si>
  <si>
    <t>Charter: Children's Reading Center Charter School, Gutters were letting water seep into the walls of the school and causing mold &amp; mild affecting the air quality.</t>
  </si>
  <si>
    <t>2(R)/ 43 and 44- Charter</t>
  </si>
  <si>
    <t>Bonuses- $164,615.00</t>
  </si>
  <si>
    <t>43- Charter: Children's Reading Center Charter School, Emergency Relief Payments 
2021-22  $33,371.67
2022-23  $33,371.67
2023-24  $33,371.67
44- Charter: Putnam Academy of Arts and Sciences, Emergency Relief Payment
2021-2022   $23,694
2022-2023   $23,694
2023-2024   $23,694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</si>
</sst>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m/d"/>
  </numFmts>
  <fonts count="21">
    <font>
      <sz val="11"/>
      <color theme="1"/>
      <name val="Arial"/>
    </font>
    <font>
      <b/>
      <sz val="11"/>
      <color theme="1"/>
      <name val="Arial"/>
    </font>
    <font>
      <sz val="11"/>
      <name val="Arial"/>
    </font>
    <font>
      <b/>
      <sz val="18"/>
      <color theme="1"/>
      <name val="Arial"/>
    </font>
    <font>
      <b/>
      <sz val="10"/>
      <color theme="1"/>
      <name val="Arial"/>
    </font>
    <font>
      <sz val="11"/>
      <color theme="1"/>
      <name val="Calibri"/>
    </font>
    <font>
      <sz val="11"/>
      <color rgb="FF000000"/>
      <name val="Calibri"/>
    </font>
    <font>
      <b/>
      <sz val="11"/>
      <color theme="1"/>
      <name val="Calibri"/>
    </font>
    <font>
      <sz val="12"/>
      <color theme="1"/>
      <name val="Calibri"/>
    </font>
    <font>
      <sz val="11"/>
      <color theme="1"/>
      <name val="Calibri"/>
    </font>
    <font>
      <sz val="8"/>
      <color theme="1"/>
      <name val="Arial"/>
    </font>
    <font>
      <sz val="11"/>
      <color rgb="FFFF0000"/>
      <name val="Calibri"/>
    </font>
    <font>
      <sz val="10"/>
      <color theme="1"/>
      <name val="Arial"/>
    </font>
    <font>
      <b/>
      <sz val="11"/>
      <color theme="1"/>
      <name val="Calibri"/>
    </font>
    <font>
      <sz val="11"/>
      <color theme="1"/>
      <name val="Arial"/>
    </font>
    <font>
      <sz val="12"/>
      <color rgb="FF150404"/>
      <name val="&quot;Source Sans Pro&quot;"/>
    </font>
    <font>
      <sz val="11"/>
      <color theme="1"/>
      <name val="Hind"/>
    </font>
    <font>
      <u/>
      <sz val="11"/>
      <color rgb="FF1155CC"/>
      <name val="Arial"/>
    </font>
    <font>
      <b/>
      <sz val="11"/>
      <color rgb="FF222222"/>
      <name val="Roboto"/>
    </font>
    <font>
      <b/>
      <sz val="11"/>
      <color rgb="FF000000"/>
      <name val="Roboto"/>
    </font>
    <font>
      <sz val="11"/>
      <color rgb="FF222222"/>
      <name val="Roboto"/>
    </font>
  </fonts>
  <fills count="6">
    <fill>
      <patternFill patternType="none"/>
    </fill>
    <fill>
      <patternFill patternType="gray125"/>
    </fill>
    <fill>
      <patternFill patternType="solid">
        <fgColor rgb="FFBFBFBF"/>
        <bgColor rgb="FFBFBFBF"/>
      </patternFill>
    </fill>
    <fill>
      <patternFill patternType="solid">
        <fgColor rgb="FFFFFFFF"/>
        <bgColor rgb="FFFFFFFF"/>
      </patternFill>
    </fill>
    <fill>
      <patternFill patternType="solid">
        <fgColor theme="0"/>
        <bgColor theme="0"/>
      </patternFill>
    </fill>
    <fill>
      <patternFill patternType="solid">
        <fgColor rgb="FFB4C6E7"/>
        <bgColor rgb="FFB4C6E7"/>
      </patternFill>
    </fill>
  </fills>
  <borders count="13">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s>
  <cellStyleXfs count="1">
    <xf numFmtId="0" fontId="0" fillId="0" borderId="0"/>
  </cellStyleXfs>
  <cellXfs count="78">
    <xf numFmtId="0" fontId="0" fillId="0" borderId="0" xfId="0" applyFont="1" applyAlignment="1"/>
    <xf numFmtId="0" fontId="4" fillId="0" borderId="7" xfId="0" applyFont="1" applyBorder="1" applyAlignment="1">
      <alignment horizontal="center"/>
    </xf>
    <xf numFmtId="0" fontId="4" fillId="0" borderId="7" xfId="0" applyFont="1" applyBorder="1" applyAlignment="1">
      <alignment horizontal="center" wrapText="1"/>
    </xf>
    <xf numFmtId="0" fontId="5" fillId="0" borderId="7" xfId="0" applyFont="1" applyBorder="1" applyAlignment="1">
      <alignment horizontal="center" vertical="center"/>
    </xf>
    <xf numFmtId="49" fontId="5" fillId="0" borderId="7" xfId="0" applyNumberFormat="1" applyFont="1" applyBorder="1" applyAlignment="1">
      <alignment horizontal="left" vertical="top"/>
    </xf>
    <xf numFmtId="0" fontId="5" fillId="0" borderId="7" xfId="0" applyFont="1" applyBorder="1" applyAlignment="1">
      <alignment horizontal="center" vertical="center"/>
    </xf>
    <xf numFmtId="44" fontId="5" fillId="0" borderId="7" xfId="0" applyNumberFormat="1" applyFont="1" applyBorder="1" applyAlignment="1"/>
    <xf numFmtId="44" fontId="5" fillId="0" borderId="7" xfId="0" applyNumberFormat="1" applyFont="1" applyBorder="1"/>
    <xf numFmtId="49" fontId="6" fillId="0" borderId="8" xfId="0" applyNumberFormat="1" applyFont="1" applyBorder="1" applyAlignment="1">
      <alignment horizontal="left" vertical="top"/>
    </xf>
    <xf numFmtId="49" fontId="5" fillId="0" borderId="7" xfId="0" applyNumberFormat="1" applyFont="1" applyBorder="1" applyAlignment="1">
      <alignment horizontal="left" vertical="top"/>
    </xf>
    <xf numFmtId="44" fontId="5" fillId="0" borderId="7" xfId="0" applyNumberFormat="1" applyFont="1" applyBorder="1" applyAlignment="1">
      <alignment horizontal="left" vertical="top"/>
    </xf>
    <xf numFmtId="49" fontId="5" fillId="0" borderId="7" xfId="0" applyNumberFormat="1" applyFont="1" applyBorder="1" applyAlignment="1">
      <alignment horizontal="left" vertical="top" wrapText="1"/>
    </xf>
    <xf numFmtId="44" fontId="5" fillId="0" borderId="7" xfId="0" applyNumberFormat="1" applyFont="1" applyBorder="1" applyAlignment="1">
      <alignment horizontal="left" vertical="top"/>
    </xf>
    <xf numFmtId="49" fontId="6" fillId="0" borderId="8" xfId="0" applyNumberFormat="1" applyFont="1" applyBorder="1" applyAlignment="1">
      <alignment horizontal="left" vertical="top"/>
    </xf>
    <xf numFmtId="0" fontId="6" fillId="0" borderId="6" xfId="0" applyFont="1" applyBorder="1" applyAlignment="1">
      <alignment horizontal="center" vertical="center"/>
    </xf>
    <xf numFmtId="44" fontId="6" fillId="0" borderId="6" xfId="0" applyNumberFormat="1" applyFont="1" applyBorder="1"/>
    <xf numFmtId="0" fontId="6" fillId="0" borderId="6" xfId="0" applyFont="1" applyBorder="1" applyAlignment="1">
      <alignment horizontal="center" vertical="center"/>
    </xf>
    <xf numFmtId="49" fontId="5" fillId="0" borderId="7" xfId="0" applyNumberFormat="1" applyFont="1" applyBorder="1" applyAlignment="1">
      <alignment horizontal="left" vertical="top" wrapText="1"/>
    </xf>
    <xf numFmtId="49" fontId="7" fillId="0" borderId="7" xfId="0" applyNumberFormat="1" applyFont="1" applyBorder="1" applyAlignment="1">
      <alignment horizontal="left" vertical="top"/>
    </xf>
    <xf numFmtId="49" fontId="7" fillId="0" borderId="7" xfId="0" applyNumberFormat="1" applyFont="1" applyBorder="1" applyAlignment="1">
      <alignment horizontal="left" vertical="top"/>
    </xf>
    <xf numFmtId="0" fontId="8" fillId="0" borderId="7" xfId="0" applyFont="1" applyBorder="1" applyAlignment="1">
      <alignment horizontal="center" vertical="top"/>
    </xf>
    <xf numFmtId="0" fontId="8" fillId="0" borderId="9" xfId="0" applyFont="1" applyBorder="1" applyAlignment="1">
      <alignment horizontal="center" vertical="top"/>
    </xf>
    <xf numFmtId="0" fontId="8" fillId="0" borderId="8" xfId="0" applyFont="1" applyBorder="1" applyAlignment="1">
      <alignment horizontal="center" vertical="top"/>
    </xf>
    <xf numFmtId="0" fontId="8" fillId="0" borderId="6" xfId="0" applyFont="1" applyBorder="1" applyAlignment="1">
      <alignment horizontal="center" vertical="top"/>
    </xf>
    <xf numFmtId="49" fontId="7" fillId="0" borderId="7" xfId="0" applyNumberFormat="1" applyFont="1" applyBorder="1" applyAlignment="1">
      <alignment horizontal="left" vertical="top" wrapText="1"/>
    </xf>
    <xf numFmtId="9" fontId="9" fillId="0" borderId="0" xfId="0" applyNumberFormat="1" applyFont="1" applyAlignment="1"/>
    <xf numFmtId="44" fontId="5" fillId="0" borderId="0" xfId="0" applyNumberFormat="1" applyFont="1"/>
    <xf numFmtId="0" fontId="10" fillId="0" borderId="0" xfId="0" applyFont="1"/>
    <xf numFmtId="0" fontId="10" fillId="0" borderId="0" xfId="0" applyFont="1" applyAlignment="1">
      <alignment horizontal="right"/>
    </xf>
    <xf numFmtId="0" fontId="5" fillId="0" borderId="0" xfId="0" applyFont="1"/>
    <xf numFmtId="0" fontId="11" fillId="0" borderId="0" xfId="0" applyFont="1" applyAlignment="1"/>
    <xf numFmtId="0" fontId="9" fillId="0" borderId="0" xfId="0" applyFont="1" applyAlignment="1"/>
    <xf numFmtId="0" fontId="9" fillId="0" borderId="0" xfId="0" applyFont="1"/>
    <xf numFmtId="0" fontId="12" fillId="0" borderId="0" xfId="0" applyFont="1"/>
    <xf numFmtId="4" fontId="5" fillId="0" borderId="0" xfId="0" applyNumberFormat="1" applyFont="1"/>
    <xf numFmtId="2" fontId="5" fillId="0" borderId="0" xfId="0" applyNumberFormat="1" applyFont="1"/>
    <xf numFmtId="0" fontId="12" fillId="3" borderId="0" xfId="0" applyFont="1" applyFill="1"/>
    <xf numFmtId="0" fontId="7" fillId="0" borderId="0" xfId="0" applyFont="1"/>
    <xf numFmtId="4" fontId="7" fillId="0" borderId="0" xfId="0" applyNumberFormat="1" applyFont="1"/>
    <xf numFmtId="0" fontId="5" fillId="3" borderId="0" xfId="0" applyFont="1" applyFill="1"/>
    <xf numFmtId="0" fontId="9" fillId="3" borderId="0" xfId="0" applyFont="1" applyFill="1"/>
    <xf numFmtId="4" fontId="5" fillId="0" borderId="0" xfId="0" applyNumberFormat="1" applyFont="1" applyAlignment="1"/>
    <xf numFmtId="0" fontId="13" fillId="0" borderId="0" xfId="0" applyFont="1" applyAlignment="1"/>
    <xf numFmtId="0" fontId="13" fillId="0" borderId="0" xfId="0" applyFont="1"/>
    <xf numFmtId="4" fontId="13" fillId="0" borderId="0" xfId="0" applyNumberFormat="1" applyFont="1"/>
    <xf numFmtId="0" fontId="14" fillId="0" borderId="0" xfId="0" applyFont="1" applyAlignment="1"/>
    <xf numFmtId="0" fontId="14" fillId="0" borderId="0" xfId="0" applyFont="1" applyAlignment="1"/>
    <xf numFmtId="164" fontId="14" fillId="0" borderId="0" xfId="0" applyNumberFormat="1" applyFont="1" applyAlignment="1"/>
    <xf numFmtId="0" fontId="15" fillId="0" borderId="0" xfId="0" applyFont="1" applyAlignment="1"/>
    <xf numFmtId="0" fontId="14" fillId="0" borderId="0" xfId="0" applyFont="1" applyAlignment="1">
      <alignment horizontal="right"/>
    </xf>
    <xf numFmtId="164" fontId="14" fillId="0" borderId="0" xfId="0" applyNumberFormat="1" applyFont="1" applyAlignment="1">
      <alignment horizontal="right"/>
    </xf>
    <xf numFmtId="164" fontId="14" fillId="4" borderId="0" xfId="0" applyNumberFormat="1" applyFont="1" applyFill="1" applyAlignment="1">
      <alignment horizontal="right"/>
    </xf>
    <xf numFmtId="0" fontId="16" fillId="0" borderId="0" xfId="0" applyFont="1" applyAlignment="1"/>
    <xf numFmtId="0" fontId="17" fillId="0" borderId="0" xfId="0" applyFont="1" applyAlignment="1"/>
    <xf numFmtId="0" fontId="14" fillId="3" borderId="0" xfId="0" applyFont="1" applyFill="1" applyAlignment="1"/>
    <xf numFmtId="44" fontId="12" fillId="0" borderId="0" xfId="0" applyNumberFormat="1" applyFont="1"/>
    <xf numFmtId="4" fontId="12" fillId="0" borderId="0" xfId="0" applyNumberFormat="1" applyFont="1"/>
    <xf numFmtId="0" fontId="18" fillId="5" borderId="7" xfId="0" applyFont="1" applyFill="1" applyBorder="1" applyAlignment="1"/>
    <xf numFmtId="0" fontId="19" fillId="5" borderId="9" xfId="0" applyFont="1" applyFill="1" applyBorder="1" applyAlignment="1"/>
    <xf numFmtId="0" fontId="20" fillId="3" borderId="6" xfId="0" applyFont="1" applyFill="1" applyBorder="1" applyAlignment="1">
      <alignment wrapText="1"/>
    </xf>
    <xf numFmtId="0" fontId="20" fillId="4" borderId="6" xfId="0" applyFont="1" applyFill="1" applyBorder="1" applyAlignment="1">
      <alignment wrapText="1"/>
    </xf>
    <xf numFmtId="165" fontId="20" fillId="3" borderId="6" xfId="0" applyNumberFormat="1" applyFont="1" applyFill="1" applyBorder="1" applyAlignment="1">
      <alignment horizontal="left" wrapText="1"/>
    </xf>
    <xf numFmtId="0" fontId="10" fillId="0" borderId="0" xfId="0" applyFont="1" applyAlignment="1">
      <alignment horizontal="center"/>
    </xf>
    <xf numFmtId="0" fontId="0" fillId="0" borderId="0" xfId="0" applyFont="1" applyAlignment="1"/>
    <xf numFmtId="0" fontId="5" fillId="0" borderId="0" xfId="0" applyFont="1" applyAlignment="1">
      <alignment horizontal="center" wrapText="1"/>
    </xf>
    <xf numFmtId="0" fontId="0" fillId="0" borderId="0" xfId="0" applyFont="1" applyAlignment="1">
      <alignment horizontal="left" vertical="top" wrapText="1"/>
    </xf>
    <xf numFmtId="0" fontId="1" fillId="0" borderId="1" xfId="0" applyFont="1" applyBorder="1" applyAlignment="1">
      <alignment horizontal="center" vertical="center" wrapText="1"/>
    </xf>
    <xf numFmtId="0" fontId="2" fillId="0" borderId="2" xfId="0" applyFont="1" applyBorder="1"/>
    <xf numFmtId="0" fontId="2" fillId="0" borderId="3" xfId="0" applyFont="1" applyBorder="1"/>
    <xf numFmtId="0" fontId="2" fillId="0" borderId="4" xfId="0" applyFont="1" applyBorder="1"/>
    <xf numFmtId="0" fontId="2" fillId="0" borderId="5" xfId="0" applyFont="1" applyBorder="1"/>
    <xf numFmtId="0" fontId="2" fillId="0" borderId="6" xfId="0" applyFont="1" applyBorder="1"/>
    <xf numFmtId="0" fontId="3" fillId="0" borderId="0" xfId="0" applyFont="1" applyAlignment="1">
      <alignment horizontal="center"/>
    </xf>
    <xf numFmtId="0" fontId="0" fillId="2" borderId="10" xfId="0" applyFont="1" applyFill="1" applyBorder="1" applyAlignment="1">
      <alignment horizontal="right" vertical="center"/>
    </xf>
    <xf numFmtId="0" fontId="2" fillId="0" borderId="11" xfId="0" applyFont="1" applyBorder="1"/>
    <xf numFmtId="0" fontId="2" fillId="0" borderId="12" xfId="0" applyFont="1" applyBorder="1"/>
    <xf numFmtId="0" fontId="10" fillId="0" borderId="0" xfId="0" applyFont="1" applyAlignment="1">
      <alignment horizontal="left"/>
    </xf>
    <xf numFmtId="0" fontId="4"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409575</xdr:colOff>
      <xdr:row>293</xdr:row>
      <xdr:rowOff>95250</xdr:rowOff>
    </xdr:from>
    <xdr:ext cx="1962150" cy="514350"/>
    <xdr:pic>
      <xdr:nvPicPr>
        <xdr:cNvPr id="2" name="image1.png" descr="FDOE Logo_Small (2)"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hyperlink" Target="http://tenable.i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98"/>
  <sheetViews>
    <sheetView tabSelected="1" workbookViewId="0">
      <selection activeCell="I9" sqref="I9"/>
    </sheetView>
  </sheetViews>
  <sheetFormatPr baseColWidth="10" defaultColWidth="12.6640625" defaultRowHeight="15" customHeight="1"/>
  <cols>
    <col min="1" max="1" width="7.6640625" customWidth="1"/>
    <col min="2" max="2" width="6.1640625" customWidth="1"/>
    <col min="3" max="3" width="8.83203125" customWidth="1"/>
    <col min="4" max="4" width="8.5" customWidth="1"/>
    <col min="5" max="5" width="89.1640625" customWidth="1"/>
    <col min="6" max="6" width="9.5" customWidth="1"/>
    <col min="7" max="8" width="18.6640625" customWidth="1"/>
    <col min="9" max="9" width="21.83203125" customWidth="1"/>
    <col min="10" max="10" width="12.6640625" customWidth="1"/>
    <col min="11" max="26" width="7.6640625" customWidth="1"/>
  </cols>
  <sheetData>
    <row r="1" spans="1:9" ht="15" customHeight="1">
      <c r="A1" s="65" t="s">
        <v>0</v>
      </c>
      <c r="B1" s="63"/>
      <c r="C1" s="63"/>
      <c r="D1" s="63"/>
      <c r="H1" s="66" t="s">
        <v>1</v>
      </c>
      <c r="I1" s="67"/>
    </row>
    <row r="2" spans="1:9" ht="15" customHeight="1">
      <c r="A2" s="63"/>
      <c r="B2" s="63"/>
      <c r="C2" s="63"/>
      <c r="D2" s="63"/>
      <c r="H2" s="68"/>
      <c r="I2" s="69"/>
    </row>
    <row r="3" spans="1:9" ht="15" customHeight="1">
      <c r="A3" s="65" t="s">
        <v>2</v>
      </c>
      <c r="B3" s="63"/>
      <c r="C3" s="63"/>
      <c r="D3" s="63"/>
      <c r="H3" s="70"/>
      <c r="I3" s="71"/>
    </row>
    <row r="4" spans="1:9" ht="15" customHeight="1">
      <c r="A4" s="63"/>
      <c r="B4" s="63"/>
      <c r="C4" s="63"/>
      <c r="D4" s="63"/>
    </row>
    <row r="6" spans="1:9" ht="15" customHeight="1">
      <c r="A6" s="72" t="s">
        <v>3</v>
      </c>
      <c r="B6" s="63"/>
      <c r="C6" s="63"/>
      <c r="D6" s="63"/>
      <c r="E6" s="63"/>
      <c r="F6" s="63"/>
      <c r="G6" s="63"/>
      <c r="H6" s="63"/>
      <c r="I6" s="63"/>
    </row>
    <row r="7" spans="1:9" ht="15" customHeight="1">
      <c r="A7" s="72" t="s">
        <v>4</v>
      </c>
      <c r="B7" s="63"/>
      <c r="C7" s="63"/>
      <c r="D7" s="63"/>
      <c r="E7" s="63"/>
      <c r="F7" s="63"/>
      <c r="G7" s="63"/>
      <c r="H7" s="63"/>
      <c r="I7" s="63"/>
    </row>
    <row r="9" spans="1:9" ht="15" customHeight="1">
      <c r="A9" s="1" t="s">
        <v>5</v>
      </c>
      <c r="B9" s="1" t="s">
        <v>6</v>
      </c>
      <c r="C9" s="2" t="s">
        <v>7</v>
      </c>
      <c r="D9" s="2" t="s">
        <v>8</v>
      </c>
      <c r="E9" s="1" t="s">
        <v>9</v>
      </c>
      <c r="F9" s="2" t="s">
        <v>10</v>
      </c>
      <c r="G9" s="2" t="s">
        <v>11</v>
      </c>
      <c r="H9" s="2" t="s">
        <v>12</v>
      </c>
      <c r="I9" s="1" t="s">
        <v>13</v>
      </c>
    </row>
    <row r="10" spans="1:9">
      <c r="A10" s="3">
        <v>5100</v>
      </c>
      <c r="B10" s="3">
        <v>750</v>
      </c>
      <c r="C10" s="3">
        <v>1</v>
      </c>
      <c r="D10" s="3" t="s">
        <v>14</v>
      </c>
      <c r="E10" s="4" t="s">
        <v>15</v>
      </c>
      <c r="F10" s="5">
        <v>0</v>
      </c>
      <c r="G10" s="6">
        <v>60000</v>
      </c>
      <c r="H10" s="7"/>
      <c r="I10" s="7"/>
    </row>
    <row r="11" spans="1:9">
      <c r="A11" s="3">
        <v>5100</v>
      </c>
      <c r="B11" s="3">
        <v>210</v>
      </c>
      <c r="C11" s="3">
        <v>1</v>
      </c>
      <c r="D11" s="3" t="s">
        <v>14</v>
      </c>
      <c r="E11" s="8" t="s">
        <v>16</v>
      </c>
      <c r="F11" s="3">
        <v>0</v>
      </c>
      <c r="G11" s="7">
        <f>G10*0.1082</f>
        <v>6492</v>
      </c>
      <c r="H11" s="7"/>
      <c r="I11" s="7"/>
    </row>
    <row r="12" spans="1:9">
      <c r="A12" s="3">
        <v>5100</v>
      </c>
      <c r="B12" s="3">
        <v>220</v>
      </c>
      <c r="C12" s="3">
        <v>1</v>
      </c>
      <c r="D12" s="3" t="s">
        <v>14</v>
      </c>
      <c r="E12" s="8" t="s">
        <v>17</v>
      </c>
      <c r="F12" s="5">
        <v>0</v>
      </c>
      <c r="G12" s="7">
        <f>G10*0.062</f>
        <v>3720</v>
      </c>
      <c r="H12" s="7"/>
      <c r="I12" s="7"/>
    </row>
    <row r="13" spans="1:9">
      <c r="A13" s="3">
        <v>5100</v>
      </c>
      <c r="B13" s="3">
        <v>221</v>
      </c>
      <c r="C13" s="3">
        <v>1</v>
      </c>
      <c r="D13" s="3" t="s">
        <v>14</v>
      </c>
      <c r="E13" s="8" t="s">
        <v>18</v>
      </c>
      <c r="F13" s="5">
        <v>0</v>
      </c>
      <c r="G13" s="7">
        <f>G10*0.0145</f>
        <v>870</v>
      </c>
      <c r="H13" s="7"/>
      <c r="I13" s="7"/>
    </row>
    <row r="14" spans="1:9">
      <c r="A14" s="3">
        <v>5100</v>
      </c>
      <c r="B14" s="3">
        <v>750</v>
      </c>
      <c r="C14" s="3">
        <v>2</v>
      </c>
      <c r="D14" s="3" t="s">
        <v>19</v>
      </c>
      <c r="E14" s="9" t="s">
        <v>20</v>
      </c>
      <c r="F14" s="5">
        <v>0</v>
      </c>
      <c r="G14" s="6">
        <v>1000000</v>
      </c>
      <c r="H14" s="7"/>
      <c r="I14" s="7"/>
    </row>
    <row r="15" spans="1:9">
      <c r="A15" s="3">
        <v>5100</v>
      </c>
      <c r="B15" s="3">
        <v>750</v>
      </c>
      <c r="C15" s="3">
        <v>3</v>
      </c>
      <c r="D15" s="3" t="s">
        <v>14</v>
      </c>
      <c r="E15" s="4" t="s">
        <v>21</v>
      </c>
      <c r="F15" s="5">
        <v>0</v>
      </c>
      <c r="G15" s="7">
        <f>1082.84*1500*4</f>
        <v>6497039.9999999991</v>
      </c>
      <c r="H15" s="7"/>
      <c r="I15" s="7"/>
    </row>
    <row r="16" spans="1:9">
      <c r="A16" s="3">
        <v>5100</v>
      </c>
      <c r="B16" s="3">
        <v>220</v>
      </c>
      <c r="C16" s="3">
        <v>3</v>
      </c>
      <c r="D16" s="3" t="s">
        <v>14</v>
      </c>
      <c r="E16" s="8" t="s">
        <v>17</v>
      </c>
      <c r="F16" s="5">
        <v>0</v>
      </c>
      <c r="G16" s="7">
        <f>G15*0.062</f>
        <v>402816.47999999992</v>
      </c>
      <c r="H16" s="7"/>
      <c r="I16" s="7"/>
    </row>
    <row r="17" spans="1:9">
      <c r="A17" s="3">
        <v>5100</v>
      </c>
      <c r="B17" s="3">
        <v>221</v>
      </c>
      <c r="C17" s="3">
        <v>3</v>
      </c>
      <c r="D17" s="3" t="s">
        <v>14</v>
      </c>
      <c r="E17" s="8" t="s">
        <v>18</v>
      </c>
      <c r="F17" s="5">
        <v>0</v>
      </c>
      <c r="G17" s="7">
        <f>G15*0.0145</f>
        <v>94207.079999999987</v>
      </c>
      <c r="H17" s="7"/>
      <c r="I17" s="7"/>
    </row>
    <row r="18" spans="1:9">
      <c r="A18" s="3">
        <v>5100</v>
      </c>
      <c r="B18" s="3">
        <v>510</v>
      </c>
      <c r="C18" s="3">
        <v>4</v>
      </c>
      <c r="D18" s="3" t="s">
        <v>22</v>
      </c>
      <c r="E18" s="4" t="s">
        <v>23</v>
      </c>
      <c r="F18" s="5">
        <v>0</v>
      </c>
      <c r="G18" s="10">
        <f>13500*4</f>
        <v>54000</v>
      </c>
      <c r="H18" s="7"/>
      <c r="I18" s="7"/>
    </row>
    <row r="19" spans="1:9">
      <c r="A19" s="3">
        <v>5100</v>
      </c>
      <c r="B19" s="3">
        <v>369</v>
      </c>
      <c r="C19" s="3">
        <v>4</v>
      </c>
      <c r="D19" s="3" t="s">
        <v>22</v>
      </c>
      <c r="E19" s="4" t="s">
        <v>24</v>
      </c>
      <c r="F19" s="5">
        <v>0</v>
      </c>
      <c r="G19" s="10">
        <v>18000</v>
      </c>
      <c r="H19" s="7"/>
      <c r="I19" s="7"/>
    </row>
    <row r="20" spans="1:9">
      <c r="A20" s="3">
        <v>5100</v>
      </c>
      <c r="B20" s="3">
        <v>369</v>
      </c>
      <c r="C20" s="3">
        <v>4</v>
      </c>
      <c r="D20" s="3" t="s">
        <v>22</v>
      </c>
      <c r="E20" s="4" t="s">
        <v>25</v>
      </c>
      <c r="F20" s="5">
        <v>0</v>
      </c>
      <c r="G20" s="10">
        <v>40221</v>
      </c>
      <c r="H20" s="7"/>
      <c r="I20" s="7"/>
    </row>
    <row r="21" spans="1:9">
      <c r="A21" s="3">
        <v>5100</v>
      </c>
      <c r="B21" s="3">
        <v>369</v>
      </c>
      <c r="C21" s="3">
        <v>4</v>
      </c>
      <c r="D21" s="3" t="s">
        <v>22</v>
      </c>
      <c r="E21" s="4" t="s">
        <v>26</v>
      </c>
      <c r="F21" s="5">
        <v>0</v>
      </c>
      <c r="G21" s="10">
        <v>35707.5</v>
      </c>
      <c r="H21" s="7"/>
      <c r="I21" s="7"/>
    </row>
    <row r="22" spans="1:9">
      <c r="A22" s="3">
        <v>5100</v>
      </c>
      <c r="B22" s="3">
        <v>369</v>
      </c>
      <c r="C22" s="3">
        <v>4</v>
      </c>
      <c r="D22" s="3" t="s">
        <v>22</v>
      </c>
      <c r="E22" s="4" t="s">
        <v>27</v>
      </c>
      <c r="F22" s="5">
        <v>0</v>
      </c>
      <c r="G22" s="10">
        <v>135660</v>
      </c>
      <c r="H22" s="7"/>
      <c r="I22" s="7"/>
    </row>
    <row r="23" spans="1:9">
      <c r="A23" s="3">
        <v>5100</v>
      </c>
      <c r="B23" s="3">
        <v>369</v>
      </c>
      <c r="C23" s="3">
        <v>4</v>
      </c>
      <c r="D23" s="3" t="s">
        <v>22</v>
      </c>
      <c r="E23" s="4" t="s">
        <v>28</v>
      </c>
      <c r="F23" s="5">
        <v>0</v>
      </c>
      <c r="G23" s="10">
        <v>408096</v>
      </c>
      <c r="H23" s="7"/>
      <c r="I23" s="7"/>
    </row>
    <row r="24" spans="1:9">
      <c r="A24" s="3">
        <v>5100</v>
      </c>
      <c r="B24" s="3">
        <v>369</v>
      </c>
      <c r="C24" s="3">
        <v>4</v>
      </c>
      <c r="D24" s="3" t="s">
        <v>22</v>
      </c>
      <c r="E24" s="4" t="s">
        <v>29</v>
      </c>
      <c r="F24" s="5">
        <v>0</v>
      </c>
      <c r="G24" s="10">
        <v>92192.06</v>
      </c>
      <c r="H24" s="7"/>
      <c r="I24" s="7"/>
    </row>
    <row r="25" spans="1:9">
      <c r="A25" s="3">
        <v>5100</v>
      </c>
      <c r="B25" s="3">
        <v>310</v>
      </c>
      <c r="C25" s="3">
        <v>4</v>
      </c>
      <c r="D25" s="3" t="s">
        <v>22</v>
      </c>
      <c r="E25" s="11" t="s">
        <v>30</v>
      </c>
      <c r="F25" s="5">
        <v>0</v>
      </c>
      <c r="G25" s="10">
        <v>65475</v>
      </c>
      <c r="H25" s="7"/>
      <c r="I25" s="7"/>
    </row>
    <row r="26" spans="1:9">
      <c r="A26" s="3">
        <v>5100</v>
      </c>
      <c r="B26" s="3">
        <v>369</v>
      </c>
      <c r="C26" s="3">
        <v>4</v>
      </c>
      <c r="D26" s="3" t="s">
        <v>22</v>
      </c>
      <c r="E26" s="9" t="s">
        <v>31</v>
      </c>
      <c r="F26" s="5">
        <v>0</v>
      </c>
      <c r="G26" s="10">
        <f>292162.5+201075</f>
        <v>493237.5</v>
      </c>
      <c r="H26" s="7"/>
      <c r="I26" s="7"/>
    </row>
    <row r="27" spans="1:9">
      <c r="A27" s="3">
        <v>5100</v>
      </c>
      <c r="B27" s="3">
        <v>369</v>
      </c>
      <c r="C27" s="3">
        <v>4</v>
      </c>
      <c r="D27" s="3" t="s">
        <v>22</v>
      </c>
      <c r="E27" s="9" t="s">
        <v>32</v>
      </c>
      <c r="F27" s="5">
        <v>0</v>
      </c>
      <c r="G27" s="10">
        <v>64518.64</v>
      </c>
      <c r="H27" s="7"/>
      <c r="I27" s="7"/>
    </row>
    <row r="28" spans="1:9">
      <c r="A28" s="3">
        <v>5100</v>
      </c>
      <c r="B28" s="3">
        <v>520</v>
      </c>
      <c r="C28" s="3">
        <v>4</v>
      </c>
      <c r="D28" s="3" t="s">
        <v>22</v>
      </c>
      <c r="E28" s="4" t="s">
        <v>33</v>
      </c>
      <c r="F28" s="5">
        <v>0</v>
      </c>
      <c r="G28" s="12">
        <v>706000</v>
      </c>
      <c r="H28" s="6">
        <v>544000</v>
      </c>
      <c r="I28" s="7"/>
    </row>
    <row r="29" spans="1:9">
      <c r="A29" s="3">
        <v>5100</v>
      </c>
      <c r="B29" s="3">
        <v>369</v>
      </c>
      <c r="C29" s="3">
        <v>4</v>
      </c>
      <c r="D29" s="3" t="s">
        <v>22</v>
      </c>
      <c r="E29" s="9" t="s">
        <v>32</v>
      </c>
      <c r="F29" s="5">
        <v>0</v>
      </c>
      <c r="G29" s="10">
        <v>64518.64</v>
      </c>
      <c r="H29" s="7"/>
      <c r="I29" s="7"/>
    </row>
    <row r="30" spans="1:9">
      <c r="A30" s="3">
        <v>7730</v>
      </c>
      <c r="B30" s="3">
        <v>369</v>
      </c>
      <c r="C30" s="3">
        <v>5</v>
      </c>
      <c r="D30" s="3" t="s">
        <v>34</v>
      </c>
      <c r="E30" s="4" t="s">
        <v>35</v>
      </c>
      <c r="F30" s="3">
        <v>0</v>
      </c>
      <c r="G30" s="10">
        <f>58500*2</f>
        <v>117000</v>
      </c>
      <c r="H30" s="7"/>
      <c r="I30" s="7"/>
    </row>
    <row r="31" spans="1:9">
      <c r="A31" s="3">
        <v>5100</v>
      </c>
      <c r="B31" s="3">
        <v>510</v>
      </c>
      <c r="C31" s="3">
        <v>4</v>
      </c>
      <c r="D31" s="3" t="s">
        <v>22</v>
      </c>
      <c r="E31" s="4" t="s">
        <v>36</v>
      </c>
      <c r="F31" s="3">
        <v>0</v>
      </c>
      <c r="G31" s="10">
        <f>32224.5+32224.5+32224.5</f>
        <v>96673.5</v>
      </c>
      <c r="H31" s="7"/>
      <c r="I31" s="7"/>
    </row>
    <row r="32" spans="1:9">
      <c r="A32" s="3">
        <v>5100</v>
      </c>
      <c r="B32" s="3">
        <v>113</v>
      </c>
      <c r="C32" s="3">
        <v>6</v>
      </c>
      <c r="D32" s="3">
        <v>1</v>
      </c>
      <c r="E32" s="4" t="s">
        <v>37</v>
      </c>
      <c r="F32" s="3">
        <v>0</v>
      </c>
      <c r="G32" s="12">
        <v>1850000</v>
      </c>
      <c r="H32" s="7"/>
      <c r="I32" s="7"/>
    </row>
    <row r="33" spans="1:9">
      <c r="A33" s="3">
        <v>5500</v>
      </c>
      <c r="B33" s="3">
        <v>210</v>
      </c>
      <c r="C33" s="3">
        <v>6</v>
      </c>
      <c r="D33" s="3">
        <v>1</v>
      </c>
      <c r="E33" s="8" t="s">
        <v>16</v>
      </c>
      <c r="F33" s="3">
        <v>0</v>
      </c>
      <c r="G33" s="6">
        <v>193175</v>
      </c>
      <c r="H33" s="7"/>
      <c r="I33" s="7"/>
    </row>
    <row r="34" spans="1:9">
      <c r="A34" s="3">
        <v>5500</v>
      </c>
      <c r="B34" s="3">
        <v>220</v>
      </c>
      <c r="C34" s="3">
        <v>6</v>
      </c>
      <c r="D34" s="3">
        <v>1</v>
      </c>
      <c r="E34" s="8" t="s">
        <v>17</v>
      </c>
      <c r="F34" s="3">
        <v>0</v>
      </c>
      <c r="G34" s="7">
        <v>114700</v>
      </c>
      <c r="H34" s="7"/>
      <c r="I34" s="7"/>
    </row>
    <row r="35" spans="1:9">
      <c r="A35" s="3">
        <v>5500</v>
      </c>
      <c r="B35" s="3">
        <v>221</v>
      </c>
      <c r="C35" s="3">
        <v>6</v>
      </c>
      <c r="D35" s="3">
        <v>1</v>
      </c>
      <c r="E35" s="8" t="s">
        <v>18</v>
      </c>
      <c r="F35" s="3">
        <v>0</v>
      </c>
      <c r="G35" s="7">
        <v>26825</v>
      </c>
      <c r="H35" s="7"/>
      <c r="I35" s="7"/>
    </row>
    <row r="36" spans="1:9">
      <c r="A36" s="3">
        <v>5100</v>
      </c>
      <c r="B36" s="3">
        <v>510</v>
      </c>
      <c r="C36" s="3">
        <v>7</v>
      </c>
      <c r="D36" s="3" t="s">
        <v>14</v>
      </c>
      <c r="E36" s="13" t="s">
        <v>38</v>
      </c>
      <c r="F36" s="3"/>
      <c r="G36" s="6">
        <v>880259.7</v>
      </c>
      <c r="H36" s="6"/>
      <c r="I36" s="7"/>
    </row>
    <row r="37" spans="1:9">
      <c r="A37" s="3">
        <v>5500</v>
      </c>
      <c r="B37" s="3">
        <v>150</v>
      </c>
      <c r="C37" s="3">
        <v>8</v>
      </c>
      <c r="D37" s="3" t="s">
        <v>14</v>
      </c>
      <c r="E37" s="9" t="s">
        <v>39</v>
      </c>
      <c r="F37" s="5">
        <v>14</v>
      </c>
      <c r="G37" s="7">
        <v>344199.19</v>
      </c>
      <c r="H37" s="7"/>
      <c r="I37" s="7"/>
    </row>
    <row r="38" spans="1:9">
      <c r="A38" s="3">
        <v>5500</v>
      </c>
      <c r="B38" s="3">
        <v>210</v>
      </c>
      <c r="C38" s="3">
        <v>8</v>
      </c>
      <c r="D38" s="3" t="s">
        <v>14</v>
      </c>
      <c r="E38" s="8" t="s">
        <v>16</v>
      </c>
      <c r="F38" s="5">
        <v>0</v>
      </c>
      <c r="G38" s="7">
        <f>G37*0.1082</f>
        <v>37242.352358000004</v>
      </c>
      <c r="H38" s="7"/>
      <c r="I38" s="7"/>
    </row>
    <row r="39" spans="1:9">
      <c r="A39" s="3">
        <v>5500</v>
      </c>
      <c r="B39" s="3">
        <v>220</v>
      </c>
      <c r="C39" s="3">
        <v>8</v>
      </c>
      <c r="D39" s="3" t="s">
        <v>14</v>
      </c>
      <c r="E39" s="8" t="s">
        <v>17</v>
      </c>
      <c r="F39" s="5">
        <v>0</v>
      </c>
      <c r="G39" s="7">
        <f>G37*0.062</f>
        <v>21340.34978</v>
      </c>
      <c r="H39" s="7"/>
      <c r="I39" s="7"/>
    </row>
    <row r="40" spans="1:9">
      <c r="A40" s="3">
        <v>5500</v>
      </c>
      <c r="B40" s="3">
        <v>221</v>
      </c>
      <c r="C40" s="3">
        <v>8</v>
      </c>
      <c r="D40" s="3" t="s">
        <v>14</v>
      </c>
      <c r="E40" s="8" t="s">
        <v>18</v>
      </c>
      <c r="F40" s="5">
        <v>0</v>
      </c>
      <c r="G40" s="7">
        <f>G37*0.0145</f>
        <v>4990.8882549999998</v>
      </c>
      <c r="H40" s="7"/>
      <c r="I40" s="7"/>
    </row>
    <row r="41" spans="1:9">
      <c r="A41" s="3">
        <v>5500</v>
      </c>
      <c r="B41" s="3">
        <v>231</v>
      </c>
      <c r="C41" s="3">
        <v>8</v>
      </c>
      <c r="D41" s="3" t="s">
        <v>14</v>
      </c>
      <c r="E41" s="8" t="s">
        <v>40</v>
      </c>
      <c r="F41" s="5">
        <v>0</v>
      </c>
      <c r="G41" s="7">
        <f>4500*14</f>
        <v>63000</v>
      </c>
      <c r="H41" s="7"/>
      <c r="I41" s="7"/>
    </row>
    <row r="42" spans="1:9">
      <c r="A42" s="3">
        <v>5500</v>
      </c>
      <c r="B42" s="3">
        <v>232</v>
      </c>
      <c r="C42" s="3">
        <v>8</v>
      </c>
      <c r="D42" s="3" t="s">
        <v>14</v>
      </c>
      <c r="E42" s="8" t="s">
        <v>41</v>
      </c>
      <c r="F42" s="5">
        <v>0</v>
      </c>
      <c r="G42" s="7">
        <f>0.203*G37/1000*10</f>
        <v>698.72435570000005</v>
      </c>
      <c r="H42" s="7"/>
      <c r="I42" s="7"/>
    </row>
    <row r="43" spans="1:9">
      <c r="A43" s="3">
        <v>5500</v>
      </c>
      <c r="B43" s="3">
        <v>150</v>
      </c>
      <c r="C43" s="3">
        <v>8</v>
      </c>
      <c r="D43" s="3" t="s">
        <v>14</v>
      </c>
      <c r="E43" s="9" t="s">
        <v>42</v>
      </c>
      <c r="F43" s="5">
        <v>14</v>
      </c>
      <c r="G43" s="7">
        <v>344199.19</v>
      </c>
      <c r="H43" s="7"/>
      <c r="I43" s="7"/>
    </row>
    <row r="44" spans="1:9">
      <c r="A44" s="3">
        <v>5500</v>
      </c>
      <c r="B44" s="3">
        <v>210</v>
      </c>
      <c r="C44" s="3">
        <v>8</v>
      </c>
      <c r="D44" s="3" t="s">
        <v>14</v>
      </c>
      <c r="E44" s="8" t="s">
        <v>16</v>
      </c>
      <c r="F44" s="5">
        <v>0</v>
      </c>
      <c r="G44" s="7">
        <f>G43*0.1082</f>
        <v>37242.352358000004</v>
      </c>
      <c r="H44" s="7"/>
      <c r="I44" s="7"/>
    </row>
    <row r="45" spans="1:9">
      <c r="A45" s="3">
        <v>5500</v>
      </c>
      <c r="B45" s="3">
        <v>220</v>
      </c>
      <c r="C45" s="3">
        <v>8</v>
      </c>
      <c r="D45" s="3" t="s">
        <v>14</v>
      </c>
      <c r="E45" s="8" t="s">
        <v>17</v>
      </c>
      <c r="F45" s="5">
        <v>0</v>
      </c>
      <c r="G45" s="7">
        <f>G43*0.062</f>
        <v>21340.34978</v>
      </c>
      <c r="H45" s="7"/>
      <c r="I45" s="7"/>
    </row>
    <row r="46" spans="1:9">
      <c r="A46" s="3">
        <v>5500</v>
      </c>
      <c r="B46" s="3">
        <v>221</v>
      </c>
      <c r="C46" s="3">
        <v>8</v>
      </c>
      <c r="D46" s="3" t="s">
        <v>14</v>
      </c>
      <c r="E46" s="8" t="s">
        <v>18</v>
      </c>
      <c r="F46" s="5">
        <v>0</v>
      </c>
      <c r="G46" s="7">
        <f>G43*0.0145</f>
        <v>4990.8882549999998</v>
      </c>
      <c r="H46" s="7"/>
      <c r="I46" s="7"/>
    </row>
    <row r="47" spans="1:9">
      <c r="A47" s="3">
        <v>5500</v>
      </c>
      <c r="B47" s="3">
        <v>231</v>
      </c>
      <c r="C47" s="3">
        <v>8</v>
      </c>
      <c r="D47" s="3" t="s">
        <v>14</v>
      </c>
      <c r="E47" s="8" t="s">
        <v>40</v>
      </c>
      <c r="F47" s="5">
        <v>0</v>
      </c>
      <c r="G47" s="7">
        <f>4500*14</f>
        <v>63000</v>
      </c>
      <c r="H47" s="7"/>
      <c r="I47" s="7"/>
    </row>
    <row r="48" spans="1:9">
      <c r="A48" s="3">
        <v>5500</v>
      </c>
      <c r="B48" s="3">
        <v>232</v>
      </c>
      <c r="C48" s="3">
        <v>8</v>
      </c>
      <c r="D48" s="3" t="s">
        <v>14</v>
      </c>
      <c r="E48" s="8" t="s">
        <v>41</v>
      </c>
      <c r="F48" s="5">
        <v>0</v>
      </c>
      <c r="G48" s="7">
        <f>0.203*G43/1000*10</f>
        <v>698.72435570000005</v>
      </c>
      <c r="H48" s="7"/>
      <c r="I48" s="7"/>
    </row>
    <row r="49" spans="1:9">
      <c r="A49" s="3">
        <v>5500</v>
      </c>
      <c r="B49" s="3">
        <v>150</v>
      </c>
      <c r="C49" s="3">
        <v>8</v>
      </c>
      <c r="D49" s="3" t="s">
        <v>14</v>
      </c>
      <c r="E49" s="8" t="s">
        <v>43</v>
      </c>
      <c r="F49" s="14">
        <v>14</v>
      </c>
      <c r="G49" s="15">
        <v>344199.19</v>
      </c>
      <c r="H49" s="7"/>
      <c r="I49" s="7"/>
    </row>
    <row r="50" spans="1:9">
      <c r="A50" s="3">
        <v>5500</v>
      </c>
      <c r="B50" s="3">
        <v>210</v>
      </c>
      <c r="C50" s="3">
        <v>8</v>
      </c>
      <c r="D50" s="3" t="s">
        <v>14</v>
      </c>
      <c r="E50" s="8" t="s">
        <v>16</v>
      </c>
      <c r="F50" s="14">
        <v>0</v>
      </c>
      <c r="G50" s="15">
        <v>37242.35</v>
      </c>
      <c r="H50" s="7"/>
      <c r="I50" s="7"/>
    </row>
    <row r="51" spans="1:9">
      <c r="A51" s="3">
        <v>5500</v>
      </c>
      <c r="B51" s="3">
        <v>220</v>
      </c>
      <c r="C51" s="3">
        <v>8</v>
      </c>
      <c r="D51" s="3" t="s">
        <v>14</v>
      </c>
      <c r="E51" s="8" t="s">
        <v>17</v>
      </c>
      <c r="F51" s="14">
        <v>0</v>
      </c>
      <c r="G51" s="15">
        <v>21340.35</v>
      </c>
      <c r="H51" s="7"/>
      <c r="I51" s="7"/>
    </row>
    <row r="52" spans="1:9">
      <c r="A52" s="3">
        <v>5500</v>
      </c>
      <c r="B52" s="3">
        <v>221</v>
      </c>
      <c r="C52" s="3">
        <v>8</v>
      </c>
      <c r="D52" s="3" t="s">
        <v>14</v>
      </c>
      <c r="E52" s="8" t="s">
        <v>18</v>
      </c>
      <c r="F52" s="14">
        <v>0</v>
      </c>
      <c r="G52" s="15">
        <v>4990.8900000000003</v>
      </c>
      <c r="H52" s="7"/>
      <c r="I52" s="7"/>
    </row>
    <row r="53" spans="1:9">
      <c r="A53" s="3">
        <v>5500</v>
      </c>
      <c r="B53" s="3">
        <v>231</v>
      </c>
      <c r="C53" s="3">
        <v>8</v>
      </c>
      <c r="D53" s="3" t="s">
        <v>14</v>
      </c>
      <c r="E53" s="8" t="s">
        <v>40</v>
      </c>
      <c r="F53" s="14">
        <v>0</v>
      </c>
      <c r="G53" s="15">
        <v>63000</v>
      </c>
      <c r="H53" s="7"/>
      <c r="I53" s="7"/>
    </row>
    <row r="54" spans="1:9">
      <c r="A54" s="3">
        <v>5500</v>
      </c>
      <c r="B54" s="3">
        <v>232</v>
      </c>
      <c r="C54" s="3">
        <v>8</v>
      </c>
      <c r="D54" s="3" t="s">
        <v>14</v>
      </c>
      <c r="E54" s="8" t="s">
        <v>41</v>
      </c>
      <c r="F54" s="14">
        <v>0</v>
      </c>
      <c r="G54" s="15">
        <v>698.72</v>
      </c>
      <c r="H54" s="7"/>
      <c r="I54" s="7"/>
    </row>
    <row r="55" spans="1:9">
      <c r="A55" s="3">
        <v>8100</v>
      </c>
      <c r="B55" s="3">
        <v>160</v>
      </c>
      <c r="C55" s="3">
        <v>9</v>
      </c>
      <c r="D55" s="3" t="s">
        <v>44</v>
      </c>
      <c r="E55" s="13" t="s">
        <v>45</v>
      </c>
      <c r="F55" s="16">
        <v>19</v>
      </c>
      <c r="G55" s="15"/>
      <c r="H55" s="7">
        <v>864277.44000000006</v>
      </c>
      <c r="I55" s="7"/>
    </row>
    <row r="56" spans="1:9">
      <c r="A56" s="3">
        <v>8100</v>
      </c>
      <c r="B56" s="3">
        <v>210</v>
      </c>
      <c r="C56" s="3">
        <v>9</v>
      </c>
      <c r="D56" s="3" t="s">
        <v>44</v>
      </c>
      <c r="E56" s="8" t="s">
        <v>16</v>
      </c>
      <c r="F56" s="16">
        <v>0</v>
      </c>
      <c r="G56" s="15"/>
      <c r="H56" s="7">
        <v>93514.81900800002</v>
      </c>
      <c r="I56" s="7"/>
    </row>
    <row r="57" spans="1:9">
      <c r="A57" s="3">
        <v>8100</v>
      </c>
      <c r="B57" s="3">
        <v>220</v>
      </c>
      <c r="C57" s="3">
        <v>9</v>
      </c>
      <c r="D57" s="3" t="s">
        <v>44</v>
      </c>
      <c r="E57" s="8" t="s">
        <v>17</v>
      </c>
      <c r="F57" s="16">
        <v>0</v>
      </c>
      <c r="G57" s="15"/>
      <c r="H57" s="7">
        <v>53585.201280000001</v>
      </c>
      <c r="I57" s="7"/>
    </row>
    <row r="58" spans="1:9">
      <c r="A58" s="3">
        <v>8100</v>
      </c>
      <c r="B58" s="3">
        <v>221</v>
      </c>
      <c r="C58" s="3">
        <v>9</v>
      </c>
      <c r="D58" s="3" t="s">
        <v>44</v>
      </c>
      <c r="E58" s="8" t="s">
        <v>18</v>
      </c>
      <c r="F58" s="16">
        <v>0</v>
      </c>
      <c r="G58" s="15"/>
      <c r="H58" s="7">
        <v>12532.022880000002</v>
      </c>
      <c r="I58" s="7"/>
    </row>
    <row r="59" spans="1:9">
      <c r="A59" s="3">
        <v>8100</v>
      </c>
      <c r="B59" s="3">
        <v>231</v>
      </c>
      <c r="C59" s="3">
        <v>9</v>
      </c>
      <c r="D59" s="3" t="s">
        <v>44</v>
      </c>
      <c r="E59" s="8" t="s">
        <v>40</v>
      </c>
      <c r="F59" s="16">
        <v>0</v>
      </c>
      <c r="G59" s="15"/>
      <c r="H59" s="7">
        <v>85500</v>
      </c>
      <c r="I59" s="7"/>
    </row>
    <row r="60" spans="1:9">
      <c r="A60" s="3">
        <v>8100</v>
      </c>
      <c r="B60" s="3">
        <v>232</v>
      </c>
      <c r="C60" s="3">
        <v>9</v>
      </c>
      <c r="D60" s="3" t="s">
        <v>44</v>
      </c>
      <c r="E60" s="8" t="s">
        <v>41</v>
      </c>
      <c r="F60" s="16">
        <v>0</v>
      </c>
      <c r="G60" s="15"/>
      <c r="H60" s="7">
        <v>1754.4832031999999</v>
      </c>
      <c r="I60" s="7"/>
    </row>
    <row r="61" spans="1:9">
      <c r="A61" s="3">
        <v>7900</v>
      </c>
      <c r="B61" s="3">
        <v>160</v>
      </c>
      <c r="C61" s="3">
        <v>10</v>
      </c>
      <c r="D61" s="3" t="s">
        <v>14</v>
      </c>
      <c r="E61" s="8" t="s">
        <v>46</v>
      </c>
      <c r="F61" s="16">
        <v>15</v>
      </c>
      <c r="G61" s="15"/>
      <c r="H61" s="7">
        <v>434596.98</v>
      </c>
      <c r="I61" s="7"/>
    </row>
    <row r="62" spans="1:9">
      <c r="A62" s="3">
        <v>7900</v>
      </c>
      <c r="B62" s="3">
        <v>210</v>
      </c>
      <c r="C62" s="3">
        <v>10</v>
      </c>
      <c r="D62" s="3" t="s">
        <v>14</v>
      </c>
      <c r="E62" s="8" t="s">
        <v>16</v>
      </c>
      <c r="F62" s="16">
        <v>0</v>
      </c>
      <c r="G62" s="15"/>
      <c r="H62" s="7">
        <v>47023.393236000004</v>
      </c>
      <c r="I62" s="7"/>
    </row>
    <row r="63" spans="1:9">
      <c r="A63" s="3">
        <v>7900</v>
      </c>
      <c r="B63" s="3">
        <v>220</v>
      </c>
      <c r="C63" s="3">
        <v>10</v>
      </c>
      <c r="D63" s="3" t="s">
        <v>14</v>
      </c>
      <c r="E63" s="8" t="s">
        <v>17</v>
      </c>
      <c r="F63" s="16">
        <v>0</v>
      </c>
      <c r="G63" s="15"/>
      <c r="H63" s="7">
        <v>26945.012760000005</v>
      </c>
      <c r="I63" s="7"/>
    </row>
    <row r="64" spans="1:9">
      <c r="A64" s="3">
        <v>7900</v>
      </c>
      <c r="B64" s="3">
        <v>221</v>
      </c>
      <c r="C64" s="3">
        <v>10</v>
      </c>
      <c r="D64" s="3" t="s">
        <v>14</v>
      </c>
      <c r="E64" s="8" t="s">
        <v>18</v>
      </c>
      <c r="F64" s="16">
        <v>0</v>
      </c>
      <c r="G64" s="15"/>
      <c r="H64" s="7">
        <v>6301.6562100000001</v>
      </c>
      <c r="I64" s="7"/>
    </row>
    <row r="65" spans="1:9">
      <c r="A65" s="3">
        <v>7900</v>
      </c>
      <c r="B65" s="3">
        <v>231</v>
      </c>
      <c r="C65" s="3">
        <v>10</v>
      </c>
      <c r="D65" s="3" t="s">
        <v>14</v>
      </c>
      <c r="E65" s="8" t="s">
        <v>40</v>
      </c>
      <c r="F65" s="16">
        <v>0</v>
      </c>
      <c r="G65" s="15"/>
      <c r="H65" s="7">
        <v>67500</v>
      </c>
      <c r="I65" s="7"/>
    </row>
    <row r="66" spans="1:9">
      <c r="A66" s="3">
        <v>7900</v>
      </c>
      <c r="B66" s="3">
        <v>232</v>
      </c>
      <c r="C66" s="3">
        <v>10</v>
      </c>
      <c r="D66" s="3" t="s">
        <v>14</v>
      </c>
      <c r="E66" s="8" t="s">
        <v>41</v>
      </c>
      <c r="F66" s="16">
        <v>0</v>
      </c>
      <c r="G66" s="15"/>
      <c r="H66" s="7">
        <v>882.23186939999994</v>
      </c>
      <c r="I66" s="7"/>
    </row>
    <row r="67" spans="1:9">
      <c r="A67" s="3">
        <v>6100</v>
      </c>
      <c r="B67" s="3">
        <v>160</v>
      </c>
      <c r="C67" s="3">
        <v>11</v>
      </c>
      <c r="D67" s="3" t="s">
        <v>47</v>
      </c>
      <c r="E67" s="13" t="s">
        <v>48</v>
      </c>
      <c r="F67" s="16">
        <v>4</v>
      </c>
      <c r="G67" s="15"/>
      <c r="H67" s="7">
        <v>216561.72</v>
      </c>
      <c r="I67" s="7"/>
    </row>
    <row r="68" spans="1:9">
      <c r="A68" s="3">
        <v>6100</v>
      </c>
      <c r="B68" s="3">
        <v>210</v>
      </c>
      <c r="C68" s="3">
        <v>11</v>
      </c>
      <c r="D68" s="3" t="s">
        <v>47</v>
      </c>
      <c r="E68" s="8" t="s">
        <v>16</v>
      </c>
      <c r="F68" s="16">
        <v>0</v>
      </c>
      <c r="G68" s="15"/>
      <c r="H68" s="7">
        <v>23431.978103999998</v>
      </c>
      <c r="I68" s="7"/>
    </row>
    <row r="69" spans="1:9">
      <c r="A69" s="3">
        <v>6100</v>
      </c>
      <c r="B69" s="3">
        <v>220</v>
      </c>
      <c r="C69" s="3">
        <v>11</v>
      </c>
      <c r="D69" s="3" t="s">
        <v>47</v>
      </c>
      <c r="E69" s="8" t="s">
        <v>17</v>
      </c>
      <c r="F69" s="16">
        <v>0</v>
      </c>
      <c r="G69" s="15"/>
      <c r="H69" s="7">
        <v>13426.826639999999</v>
      </c>
      <c r="I69" s="7"/>
    </row>
    <row r="70" spans="1:9">
      <c r="A70" s="3">
        <v>6100</v>
      </c>
      <c r="B70" s="3">
        <v>221</v>
      </c>
      <c r="C70" s="3">
        <v>11</v>
      </c>
      <c r="D70" s="3" t="s">
        <v>47</v>
      </c>
      <c r="E70" s="8" t="s">
        <v>18</v>
      </c>
      <c r="F70" s="16">
        <v>0</v>
      </c>
      <c r="G70" s="15"/>
      <c r="H70" s="7">
        <v>3140.1449400000001</v>
      </c>
      <c r="I70" s="7"/>
    </row>
    <row r="71" spans="1:9">
      <c r="A71" s="3">
        <v>6100</v>
      </c>
      <c r="B71" s="3">
        <v>231</v>
      </c>
      <c r="C71" s="3">
        <v>11</v>
      </c>
      <c r="D71" s="3" t="s">
        <v>47</v>
      </c>
      <c r="E71" s="8" t="s">
        <v>40</v>
      </c>
      <c r="F71" s="16">
        <v>0</v>
      </c>
      <c r="G71" s="15"/>
      <c r="H71" s="7">
        <v>18000</v>
      </c>
      <c r="I71" s="7"/>
    </row>
    <row r="72" spans="1:9">
      <c r="A72" s="3">
        <v>6100</v>
      </c>
      <c r="B72" s="3">
        <v>232</v>
      </c>
      <c r="C72" s="3">
        <v>11</v>
      </c>
      <c r="D72" s="3" t="s">
        <v>47</v>
      </c>
      <c r="E72" s="8" t="s">
        <v>41</v>
      </c>
      <c r="F72" s="16">
        <v>0</v>
      </c>
      <c r="G72" s="15"/>
      <c r="H72" s="7">
        <v>439.62029160000003</v>
      </c>
      <c r="I72" s="7"/>
    </row>
    <row r="73" spans="1:9">
      <c r="A73" s="3">
        <v>7300</v>
      </c>
      <c r="B73" s="3">
        <v>160</v>
      </c>
      <c r="C73" s="3">
        <v>12</v>
      </c>
      <c r="D73" s="3" t="s">
        <v>22</v>
      </c>
      <c r="E73" s="8" t="s">
        <v>49</v>
      </c>
      <c r="F73" s="16">
        <v>1</v>
      </c>
      <c r="G73" s="15"/>
      <c r="H73" s="7">
        <v>40600.080000000002</v>
      </c>
      <c r="I73" s="7"/>
    </row>
    <row r="74" spans="1:9">
      <c r="A74" s="3">
        <v>7300</v>
      </c>
      <c r="B74" s="3">
        <v>210</v>
      </c>
      <c r="C74" s="3">
        <v>12</v>
      </c>
      <c r="D74" s="3" t="s">
        <v>22</v>
      </c>
      <c r="E74" s="8" t="s">
        <v>16</v>
      </c>
      <c r="F74" s="16">
        <v>0</v>
      </c>
      <c r="G74" s="15"/>
      <c r="H74" s="7">
        <v>4392.928656</v>
      </c>
      <c r="I74" s="7"/>
    </row>
    <row r="75" spans="1:9">
      <c r="A75" s="3">
        <v>7300</v>
      </c>
      <c r="B75" s="3">
        <v>220</v>
      </c>
      <c r="C75" s="3">
        <v>12</v>
      </c>
      <c r="D75" s="3" t="s">
        <v>22</v>
      </c>
      <c r="E75" s="8" t="s">
        <v>17</v>
      </c>
      <c r="F75" s="16">
        <v>0</v>
      </c>
      <c r="G75" s="15"/>
      <c r="H75" s="7">
        <v>2517.20496</v>
      </c>
      <c r="I75" s="7"/>
    </row>
    <row r="76" spans="1:9">
      <c r="A76" s="3">
        <v>7300</v>
      </c>
      <c r="B76" s="3">
        <v>221</v>
      </c>
      <c r="C76" s="3">
        <v>12</v>
      </c>
      <c r="D76" s="3" t="s">
        <v>22</v>
      </c>
      <c r="E76" s="8" t="s">
        <v>18</v>
      </c>
      <c r="F76" s="16">
        <v>0</v>
      </c>
      <c r="G76" s="15"/>
      <c r="H76" s="7">
        <v>588.70116000000007</v>
      </c>
      <c r="I76" s="7"/>
    </row>
    <row r="77" spans="1:9">
      <c r="A77" s="3">
        <v>7300</v>
      </c>
      <c r="B77" s="3">
        <v>231</v>
      </c>
      <c r="C77" s="3">
        <v>12</v>
      </c>
      <c r="D77" s="3" t="s">
        <v>22</v>
      </c>
      <c r="E77" s="8" t="s">
        <v>40</v>
      </c>
      <c r="F77" s="16">
        <v>0</v>
      </c>
      <c r="G77" s="15"/>
      <c r="H77" s="7">
        <v>4500</v>
      </c>
      <c r="I77" s="7"/>
    </row>
    <row r="78" spans="1:9">
      <c r="A78" s="3">
        <v>7300</v>
      </c>
      <c r="B78" s="3">
        <v>232</v>
      </c>
      <c r="C78" s="3">
        <v>12</v>
      </c>
      <c r="D78" s="3" t="s">
        <v>22</v>
      </c>
      <c r="E78" s="8" t="s">
        <v>41</v>
      </c>
      <c r="F78" s="16">
        <v>0</v>
      </c>
      <c r="G78" s="15"/>
      <c r="H78" s="7">
        <v>82.4181624</v>
      </c>
      <c r="I78" s="7"/>
    </row>
    <row r="79" spans="1:9">
      <c r="A79" s="3">
        <v>6300</v>
      </c>
      <c r="B79" s="3">
        <v>110</v>
      </c>
      <c r="C79" s="3">
        <v>13</v>
      </c>
      <c r="D79" s="3">
        <v>1</v>
      </c>
      <c r="E79" s="8" t="s">
        <v>50</v>
      </c>
      <c r="F79" s="16">
        <v>8</v>
      </c>
      <c r="G79" s="15"/>
      <c r="H79" s="7">
        <v>644126.93999999994</v>
      </c>
      <c r="I79" s="7"/>
    </row>
    <row r="80" spans="1:9">
      <c r="A80" s="3">
        <v>6300</v>
      </c>
      <c r="B80" s="3">
        <v>210</v>
      </c>
      <c r="C80" s="3">
        <v>13</v>
      </c>
      <c r="D80" s="3">
        <v>1</v>
      </c>
      <c r="E80" s="8" t="s">
        <v>51</v>
      </c>
      <c r="F80" s="16">
        <v>0</v>
      </c>
      <c r="G80" s="15"/>
      <c r="H80" s="7">
        <v>16248.6898</v>
      </c>
      <c r="I80" s="7"/>
    </row>
    <row r="81" spans="1:9">
      <c r="A81" s="3">
        <v>6300</v>
      </c>
      <c r="B81" s="3">
        <v>210</v>
      </c>
      <c r="C81" s="3">
        <v>13</v>
      </c>
      <c r="D81" s="3">
        <v>1</v>
      </c>
      <c r="E81" s="8" t="s">
        <v>16</v>
      </c>
      <c r="F81" s="16">
        <v>0</v>
      </c>
      <c r="G81" s="15"/>
      <c r="H81" s="7">
        <v>60108.339508000005</v>
      </c>
      <c r="I81" s="7"/>
    </row>
    <row r="82" spans="1:9">
      <c r="A82" s="3">
        <v>6300</v>
      </c>
      <c r="B82" s="3">
        <v>220</v>
      </c>
      <c r="C82" s="3">
        <v>13</v>
      </c>
      <c r="D82" s="3">
        <v>1</v>
      </c>
      <c r="E82" s="8" t="s">
        <v>17</v>
      </c>
      <c r="F82" s="16">
        <v>0</v>
      </c>
      <c r="G82" s="15"/>
      <c r="H82" s="7">
        <v>39935.870280000003</v>
      </c>
      <c r="I82" s="7"/>
    </row>
    <row r="83" spans="1:9">
      <c r="A83" s="3">
        <v>6300</v>
      </c>
      <c r="B83" s="3">
        <v>221</v>
      </c>
      <c r="C83" s="3">
        <v>13</v>
      </c>
      <c r="D83" s="3">
        <v>1</v>
      </c>
      <c r="E83" s="8" t="s">
        <v>18</v>
      </c>
      <c r="F83" s="16">
        <v>0</v>
      </c>
      <c r="G83" s="15"/>
      <c r="H83" s="7">
        <v>9339.8406300000006</v>
      </c>
      <c r="I83" s="7"/>
    </row>
    <row r="84" spans="1:9">
      <c r="A84" s="3">
        <v>6300</v>
      </c>
      <c r="B84" s="3">
        <v>231</v>
      </c>
      <c r="C84" s="3">
        <v>13</v>
      </c>
      <c r="D84" s="3">
        <v>1</v>
      </c>
      <c r="E84" s="8" t="s">
        <v>40</v>
      </c>
      <c r="F84" s="16">
        <v>0</v>
      </c>
      <c r="G84" s="15"/>
      <c r="H84" s="7">
        <v>36000</v>
      </c>
      <c r="I84" s="7"/>
    </row>
    <row r="85" spans="1:9">
      <c r="A85" s="3">
        <v>6300</v>
      </c>
      <c r="B85" s="3">
        <v>232</v>
      </c>
      <c r="C85" s="3">
        <v>13</v>
      </c>
      <c r="D85" s="3">
        <v>1</v>
      </c>
      <c r="E85" s="8" t="s">
        <v>41</v>
      </c>
      <c r="F85" s="16">
        <v>0</v>
      </c>
      <c r="G85" s="15"/>
      <c r="H85" s="7">
        <v>1307.5776882</v>
      </c>
      <c r="I85" s="7"/>
    </row>
    <row r="86" spans="1:9">
      <c r="A86" s="3">
        <v>5100</v>
      </c>
      <c r="B86" s="3">
        <v>120</v>
      </c>
      <c r="C86" s="3">
        <v>14</v>
      </c>
      <c r="D86" s="3">
        <v>1</v>
      </c>
      <c r="E86" s="8" t="s">
        <v>52</v>
      </c>
      <c r="F86" s="16">
        <v>1</v>
      </c>
      <c r="G86" s="15"/>
      <c r="H86" s="7">
        <v>86000</v>
      </c>
      <c r="I86" s="7"/>
    </row>
    <row r="87" spans="1:9">
      <c r="A87" s="3">
        <v>5100</v>
      </c>
      <c r="B87" s="3">
        <v>210</v>
      </c>
      <c r="C87" s="3">
        <v>14</v>
      </c>
      <c r="D87" s="3">
        <v>1</v>
      </c>
      <c r="E87" s="8" t="s">
        <v>16</v>
      </c>
      <c r="F87" s="16">
        <v>0</v>
      </c>
      <c r="G87" s="15"/>
      <c r="H87" s="7">
        <v>9305.2000000000007</v>
      </c>
      <c r="I87" s="7"/>
    </row>
    <row r="88" spans="1:9">
      <c r="A88" s="3">
        <v>5100</v>
      </c>
      <c r="B88" s="3">
        <v>220</v>
      </c>
      <c r="C88" s="3">
        <v>14</v>
      </c>
      <c r="D88" s="3">
        <v>1</v>
      </c>
      <c r="E88" s="8" t="s">
        <v>17</v>
      </c>
      <c r="F88" s="16">
        <v>0</v>
      </c>
      <c r="G88" s="15"/>
      <c r="H88" s="7">
        <v>5332</v>
      </c>
      <c r="I88" s="7"/>
    </row>
    <row r="89" spans="1:9">
      <c r="A89" s="3">
        <v>5100</v>
      </c>
      <c r="B89" s="3">
        <v>221</v>
      </c>
      <c r="C89" s="3">
        <v>14</v>
      </c>
      <c r="D89" s="3">
        <v>1</v>
      </c>
      <c r="E89" s="8" t="s">
        <v>18</v>
      </c>
      <c r="F89" s="16">
        <v>0</v>
      </c>
      <c r="G89" s="15"/>
      <c r="H89" s="7">
        <v>1247</v>
      </c>
      <c r="I89" s="7"/>
    </row>
    <row r="90" spans="1:9">
      <c r="A90" s="3">
        <v>5100</v>
      </c>
      <c r="B90" s="3">
        <v>231</v>
      </c>
      <c r="C90" s="3">
        <v>14</v>
      </c>
      <c r="D90" s="3">
        <v>1</v>
      </c>
      <c r="E90" s="8" t="s">
        <v>40</v>
      </c>
      <c r="F90" s="16">
        <v>0</v>
      </c>
      <c r="G90" s="15"/>
      <c r="H90" s="7">
        <v>4500</v>
      </c>
      <c r="I90" s="7"/>
    </row>
    <row r="91" spans="1:9">
      <c r="A91" s="3">
        <v>5100</v>
      </c>
      <c r="B91" s="3">
        <v>232</v>
      </c>
      <c r="C91" s="3">
        <v>14</v>
      </c>
      <c r="D91" s="3">
        <v>1</v>
      </c>
      <c r="E91" s="8" t="s">
        <v>41</v>
      </c>
      <c r="F91" s="16">
        <v>0</v>
      </c>
      <c r="G91" s="15"/>
      <c r="H91" s="7">
        <v>174.57999999999998</v>
      </c>
      <c r="I91" s="7"/>
    </row>
    <row r="92" spans="1:9">
      <c r="A92" s="3">
        <v>5100</v>
      </c>
      <c r="B92" s="3">
        <v>150</v>
      </c>
      <c r="C92" s="3">
        <v>15</v>
      </c>
      <c r="D92" s="3">
        <v>1</v>
      </c>
      <c r="E92" s="8" t="s">
        <v>53</v>
      </c>
      <c r="F92" s="16">
        <v>8</v>
      </c>
      <c r="G92" s="15"/>
      <c r="H92" s="7">
        <v>197115.84000000003</v>
      </c>
      <c r="I92" s="7"/>
    </row>
    <row r="93" spans="1:9">
      <c r="A93" s="3">
        <v>5100</v>
      </c>
      <c r="B93" s="3">
        <v>210</v>
      </c>
      <c r="C93" s="3">
        <v>15</v>
      </c>
      <c r="D93" s="3">
        <v>1</v>
      </c>
      <c r="E93" s="8" t="s">
        <v>16</v>
      </c>
      <c r="F93" s="16">
        <v>0</v>
      </c>
      <c r="G93" s="15"/>
      <c r="H93" s="7">
        <v>21327.933888</v>
      </c>
      <c r="I93" s="7"/>
    </row>
    <row r="94" spans="1:9">
      <c r="A94" s="3">
        <v>5100</v>
      </c>
      <c r="B94" s="3">
        <v>220</v>
      </c>
      <c r="C94" s="3">
        <v>15</v>
      </c>
      <c r="D94" s="3">
        <v>1</v>
      </c>
      <c r="E94" s="8" t="s">
        <v>17</v>
      </c>
      <c r="F94" s="16">
        <v>0</v>
      </c>
      <c r="G94" s="15"/>
      <c r="H94" s="7">
        <v>12221.18208</v>
      </c>
      <c r="I94" s="7"/>
    </row>
    <row r="95" spans="1:9">
      <c r="A95" s="3">
        <v>5100</v>
      </c>
      <c r="B95" s="3">
        <v>221</v>
      </c>
      <c r="C95" s="3">
        <v>15</v>
      </c>
      <c r="D95" s="3">
        <v>1</v>
      </c>
      <c r="E95" s="8" t="s">
        <v>18</v>
      </c>
      <c r="F95" s="16">
        <v>0</v>
      </c>
      <c r="G95" s="15"/>
      <c r="H95" s="7">
        <v>2858.1796800000002</v>
      </c>
      <c r="I95" s="7"/>
    </row>
    <row r="96" spans="1:9">
      <c r="A96" s="3">
        <v>5100</v>
      </c>
      <c r="B96" s="3">
        <v>231</v>
      </c>
      <c r="C96" s="3">
        <v>15</v>
      </c>
      <c r="D96" s="3">
        <v>1</v>
      </c>
      <c r="E96" s="8" t="s">
        <v>40</v>
      </c>
      <c r="F96" s="16">
        <v>0</v>
      </c>
      <c r="G96" s="15"/>
      <c r="H96" s="7">
        <v>36000</v>
      </c>
      <c r="I96" s="7"/>
    </row>
    <row r="97" spans="1:9">
      <c r="A97" s="3">
        <v>5100</v>
      </c>
      <c r="B97" s="3">
        <v>232</v>
      </c>
      <c r="C97" s="3">
        <v>15</v>
      </c>
      <c r="D97" s="3">
        <v>1</v>
      </c>
      <c r="E97" s="8" t="s">
        <v>41</v>
      </c>
      <c r="F97" s="16">
        <v>0</v>
      </c>
      <c r="G97" s="15"/>
      <c r="H97" s="7">
        <v>400.14515519999998</v>
      </c>
      <c r="I97" s="7"/>
    </row>
    <row r="98" spans="1:9">
      <c r="A98" s="3">
        <v>5100</v>
      </c>
      <c r="B98" s="3">
        <v>120</v>
      </c>
      <c r="C98" s="3">
        <v>16</v>
      </c>
      <c r="D98" s="3">
        <v>1</v>
      </c>
      <c r="E98" s="8" t="s">
        <v>54</v>
      </c>
      <c r="F98" s="16">
        <v>13</v>
      </c>
      <c r="G98" s="15"/>
      <c r="H98" s="7">
        <v>632001.16999999993</v>
      </c>
      <c r="I98" s="7"/>
    </row>
    <row r="99" spans="1:9">
      <c r="A99" s="3">
        <v>5100</v>
      </c>
      <c r="B99" s="3">
        <v>210</v>
      </c>
      <c r="C99" s="3">
        <v>16</v>
      </c>
      <c r="D99" s="3">
        <v>1</v>
      </c>
      <c r="E99" s="8" t="s">
        <v>16</v>
      </c>
      <c r="F99" s="16">
        <v>0</v>
      </c>
      <c r="G99" s="15"/>
      <c r="H99" s="7">
        <v>68382.526593999995</v>
      </c>
      <c r="I99" s="7"/>
    </row>
    <row r="100" spans="1:9">
      <c r="A100" s="3">
        <v>5100</v>
      </c>
      <c r="B100" s="3">
        <v>220</v>
      </c>
      <c r="C100" s="3">
        <v>16</v>
      </c>
      <c r="D100" s="3">
        <v>1</v>
      </c>
      <c r="E100" s="8" t="s">
        <v>17</v>
      </c>
      <c r="F100" s="16">
        <v>0</v>
      </c>
      <c r="G100" s="15"/>
      <c r="H100" s="7">
        <v>39184.072539999994</v>
      </c>
      <c r="I100" s="7"/>
    </row>
    <row r="101" spans="1:9">
      <c r="A101" s="3">
        <v>5100</v>
      </c>
      <c r="B101" s="3">
        <v>221</v>
      </c>
      <c r="C101" s="3">
        <v>16</v>
      </c>
      <c r="D101" s="3">
        <v>1</v>
      </c>
      <c r="E101" s="8" t="s">
        <v>18</v>
      </c>
      <c r="F101" s="16">
        <v>0</v>
      </c>
      <c r="G101" s="15"/>
      <c r="H101" s="7">
        <v>9164.0169649999989</v>
      </c>
      <c r="I101" s="7"/>
    </row>
    <row r="102" spans="1:9">
      <c r="A102" s="3">
        <v>5100</v>
      </c>
      <c r="B102" s="3">
        <v>231</v>
      </c>
      <c r="C102" s="3">
        <v>16</v>
      </c>
      <c r="D102" s="3">
        <v>1</v>
      </c>
      <c r="E102" s="8" t="s">
        <v>40</v>
      </c>
      <c r="F102" s="16">
        <v>0</v>
      </c>
      <c r="G102" s="15"/>
      <c r="H102" s="7">
        <v>58500</v>
      </c>
      <c r="I102" s="7"/>
    </row>
    <row r="103" spans="1:9">
      <c r="A103" s="3">
        <v>5100</v>
      </c>
      <c r="B103" s="3">
        <v>232</v>
      </c>
      <c r="C103" s="3">
        <v>16</v>
      </c>
      <c r="D103" s="3">
        <v>1</v>
      </c>
      <c r="E103" s="8" t="s">
        <v>41</v>
      </c>
      <c r="F103" s="16">
        <v>0</v>
      </c>
      <c r="G103" s="15"/>
      <c r="H103" s="7">
        <v>1282.9623751000001</v>
      </c>
      <c r="I103" s="7"/>
    </row>
    <row r="104" spans="1:9">
      <c r="A104" s="3">
        <v>6400</v>
      </c>
      <c r="B104" s="3">
        <v>120</v>
      </c>
      <c r="C104" s="3">
        <v>17</v>
      </c>
      <c r="D104" s="3">
        <v>1</v>
      </c>
      <c r="E104" s="8" t="s">
        <v>55</v>
      </c>
      <c r="F104" s="16">
        <v>4</v>
      </c>
      <c r="G104" s="15"/>
      <c r="H104" s="7">
        <v>235262</v>
      </c>
      <c r="I104" s="7"/>
    </row>
    <row r="105" spans="1:9">
      <c r="A105" s="3">
        <v>6400</v>
      </c>
      <c r="B105" s="3">
        <v>210</v>
      </c>
      <c r="C105" s="3">
        <v>17</v>
      </c>
      <c r="D105" s="3">
        <v>1</v>
      </c>
      <c r="E105" s="8" t="s">
        <v>56</v>
      </c>
      <c r="F105" s="16">
        <v>0</v>
      </c>
      <c r="G105" s="15"/>
      <c r="H105" s="7">
        <v>25455.348400000003</v>
      </c>
      <c r="I105" s="7"/>
    </row>
    <row r="106" spans="1:9">
      <c r="A106" s="3">
        <v>6400</v>
      </c>
      <c r="B106" s="3">
        <v>220</v>
      </c>
      <c r="C106" s="3">
        <v>17</v>
      </c>
      <c r="D106" s="3">
        <v>1</v>
      </c>
      <c r="E106" s="8" t="s">
        <v>17</v>
      </c>
      <c r="F106" s="16">
        <v>0</v>
      </c>
      <c r="G106" s="15"/>
      <c r="H106" s="7">
        <v>14586.243999999999</v>
      </c>
      <c r="I106" s="7"/>
    </row>
    <row r="107" spans="1:9">
      <c r="A107" s="3">
        <v>6400</v>
      </c>
      <c r="B107" s="3">
        <v>221</v>
      </c>
      <c r="C107" s="3">
        <v>17</v>
      </c>
      <c r="D107" s="3">
        <v>1</v>
      </c>
      <c r="E107" s="8" t="s">
        <v>18</v>
      </c>
      <c r="F107" s="16">
        <v>0</v>
      </c>
      <c r="G107" s="15"/>
      <c r="H107" s="7">
        <v>3411.299</v>
      </c>
      <c r="I107" s="7"/>
    </row>
    <row r="108" spans="1:9">
      <c r="A108" s="3">
        <v>6400</v>
      </c>
      <c r="B108" s="3">
        <v>231</v>
      </c>
      <c r="C108" s="3">
        <v>17</v>
      </c>
      <c r="D108" s="3">
        <v>1</v>
      </c>
      <c r="E108" s="8" t="s">
        <v>40</v>
      </c>
      <c r="F108" s="16">
        <v>0</v>
      </c>
      <c r="G108" s="15"/>
      <c r="H108" s="7">
        <v>18000</v>
      </c>
      <c r="I108" s="7"/>
    </row>
    <row r="109" spans="1:9">
      <c r="A109" s="3">
        <v>6400</v>
      </c>
      <c r="B109" s="3">
        <v>232</v>
      </c>
      <c r="C109" s="3">
        <v>17</v>
      </c>
      <c r="D109" s="3">
        <v>1</v>
      </c>
      <c r="E109" s="8" t="s">
        <v>41</v>
      </c>
      <c r="F109" s="16">
        <v>0</v>
      </c>
      <c r="G109" s="15"/>
      <c r="H109" s="7">
        <v>477.58186000000012</v>
      </c>
      <c r="I109" s="7"/>
    </row>
    <row r="110" spans="1:9">
      <c r="A110" s="3">
        <v>5100</v>
      </c>
      <c r="B110" s="3">
        <v>120</v>
      </c>
      <c r="C110" s="3">
        <v>18</v>
      </c>
      <c r="D110" s="3">
        <v>1</v>
      </c>
      <c r="E110" s="8" t="s">
        <v>57</v>
      </c>
      <c r="F110" s="16">
        <v>6</v>
      </c>
      <c r="G110" s="15"/>
      <c r="H110" s="7">
        <v>337214.93</v>
      </c>
      <c r="I110" s="7"/>
    </row>
    <row r="111" spans="1:9">
      <c r="A111" s="3">
        <v>5100</v>
      </c>
      <c r="B111" s="3">
        <v>210</v>
      </c>
      <c r="C111" s="3">
        <v>18</v>
      </c>
      <c r="D111" s="3">
        <v>1</v>
      </c>
      <c r="E111" s="8" t="s">
        <v>16</v>
      </c>
      <c r="F111" s="16">
        <v>0</v>
      </c>
      <c r="G111" s="15"/>
      <c r="H111" s="7">
        <v>36486.655426000005</v>
      </c>
      <c r="I111" s="7"/>
    </row>
    <row r="112" spans="1:9">
      <c r="A112" s="3">
        <v>5100</v>
      </c>
      <c r="B112" s="3">
        <v>220</v>
      </c>
      <c r="C112" s="3">
        <v>18</v>
      </c>
      <c r="D112" s="3">
        <v>1</v>
      </c>
      <c r="E112" s="8" t="s">
        <v>17</v>
      </c>
      <c r="F112" s="16">
        <v>0</v>
      </c>
      <c r="G112" s="15"/>
      <c r="H112" s="7">
        <v>20907.325660000002</v>
      </c>
      <c r="I112" s="7"/>
    </row>
    <row r="113" spans="1:9">
      <c r="A113" s="3">
        <v>5100</v>
      </c>
      <c r="B113" s="3">
        <v>221</v>
      </c>
      <c r="C113" s="3">
        <v>18</v>
      </c>
      <c r="D113" s="3">
        <v>1</v>
      </c>
      <c r="E113" s="8" t="s">
        <v>18</v>
      </c>
      <c r="F113" s="16">
        <v>0</v>
      </c>
      <c r="G113" s="15"/>
      <c r="H113" s="7">
        <v>4889.6164850000005</v>
      </c>
      <c r="I113" s="7"/>
    </row>
    <row r="114" spans="1:9">
      <c r="A114" s="3">
        <v>5100</v>
      </c>
      <c r="B114" s="3">
        <v>231</v>
      </c>
      <c r="C114" s="3">
        <v>18</v>
      </c>
      <c r="D114" s="3">
        <v>1</v>
      </c>
      <c r="E114" s="8" t="s">
        <v>40</v>
      </c>
      <c r="F114" s="16">
        <v>0</v>
      </c>
      <c r="G114" s="15"/>
      <c r="H114" s="7">
        <v>27000</v>
      </c>
      <c r="I114" s="7"/>
    </row>
    <row r="115" spans="1:9">
      <c r="A115" s="3">
        <v>5100</v>
      </c>
      <c r="B115" s="3">
        <v>232</v>
      </c>
      <c r="C115" s="3">
        <v>18</v>
      </c>
      <c r="D115" s="3">
        <v>1</v>
      </c>
      <c r="E115" s="8" t="s">
        <v>41</v>
      </c>
      <c r="F115" s="16">
        <v>0</v>
      </c>
      <c r="G115" s="15"/>
      <c r="H115" s="7">
        <v>684.5463079000001</v>
      </c>
      <c r="I115" s="7"/>
    </row>
    <row r="116" spans="1:9">
      <c r="A116" s="3">
        <v>5100</v>
      </c>
      <c r="B116" s="3">
        <v>120</v>
      </c>
      <c r="C116" s="3">
        <v>19</v>
      </c>
      <c r="D116" s="3">
        <v>1</v>
      </c>
      <c r="E116" s="8" t="s">
        <v>58</v>
      </c>
      <c r="F116" s="16">
        <v>12</v>
      </c>
      <c r="G116" s="15"/>
      <c r="H116" s="7">
        <v>628615.4</v>
      </c>
      <c r="I116" s="7"/>
    </row>
    <row r="117" spans="1:9">
      <c r="A117" s="3">
        <v>5100</v>
      </c>
      <c r="B117" s="3">
        <v>210</v>
      </c>
      <c r="C117" s="3">
        <v>19</v>
      </c>
      <c r="D117" s="3">
        <v>1</v>
      </c>
      <c r="E117" s="8" t="s">
        <v>16</v>
      </c>
      <c r="F117" s="16">
        <v>0</v>
      </c>
      <c r="G117" s="15"/>
      <c r="H117" s="7">
        <v>68016.186279999994</v>
      </c>
      <c r="I117" s="7"/>
    </row>
    <row r="118" spans="1:9">
      <c r="A118" s="3">
        <v>5100</v>
      </c>
      <c r="B118" s="3">
        <v>220</v>
      </c>
      <c r="C118" s="3">
        <v>19</v>
      </c>
      <c r="D118" s="3">
        <v>1</v>
      </c>
      <c r="E118" s="8" t="s">
        <v>17</v>
      </c>
      <c r="F118" s="16">
        <v>0</v>
      </c>
      <c r="G118" s="15"/>
      <c r="H118" s="7">
        <v>38974.154799999997</v>
      </c>
      <c r="I118" s="7"/>
    </row>
    <row r="119" spans="1:9">
      <c r="A119" s="3">
        <v>5100</v>
      </c>
      <c r="B119" s="3">
        <v>221</v>
      </c>
      <c r="C119" s="3">
        <v>19</v>
      </c>
      <c r="D119" s="3">
        <v>1</v>
      </c>
      <c r="E119" s="8" t="s">
        <v>18</v>
      </c>
      <c r="F119" s="16">
        <v>0</v>
      </c>
      <c r="G119" s="15"/>
      <c r="H119" s="7">
        <v>9114.9233000000022</v>
      </c>
      <c r="I119" s="7"/>
    </row>
    <row r="120" spans="1:9">
      <c r="A120" s="3">
        <v>5100</v>
      </c>
      <c r="B120" s="3">
        <v>231</v>
      </c>
      <c r="C120" s="3">
        <v>19</v>
      </c>
      <c r="D120" s="3">
        <v>1</v>
      </c>
      <c r="E120" s="8" t="s">
        <v>40</v>
      </c>
      <c r="F120" s="16">
        <v>0</v>
      </c>
      <c r="G120" s="15"/>
      <c r="H120" s="7">
        <v>54000</v>
      </c>
      <c r="I120" s="7"/>
    </row>
    <row r="121" spans="1:9">
      <c r="A121" s="3">
        <v>5100</v>
      </c>
      <c r="B121" s="3">
        <v>232</v>
      </c>
      <c r="C121" s="3">
        <v>19</v>
      </c>
      <c r="D121" s="3">
        <v>1</v>
      </c>
      <c r="E121" s="8" t="s">
        <v>41</v>
      </c>
      <c r="F121" s="16">
        <v>0</v>
      </c>
      <c r="G121" s="15"/>
      <c r="H121" s="7">
        <v>1276.089262</v>
      </c>
      <c r="I121" s="7"/>
    </row>
    <row r="122" spans="1:9">
      <c r="A122" s="3">
        <v>5100</v>
      </c>
      <c r="B122" s="3">
        <v>120</v>
      </c>
      <c r="C122" s="3">
        <v>20</v>
      </c>
      <c r="D122" s="3">
        <v>1</v>
      </c>
      <c r="E122" s="8" t="s">
        <v>59</v>
      </c>
      <c r="F122" s="16">
        <v>12</v>
      </c>
      <c r="G122" s="15"/>
      <c r="H122" s="7">
        <v>598280.99</v>
      </c>
      <c r="I122" s="7"/>
    </row>
    <row r="123" spans="1:9">
      <c r="A123" s="3">
        <v>5100</v>
      </c>
      <c r="B123" s="3">
        <v>210</v>
      </c>
      <c r="C123" s="3">
        <v>20</v>
      </c>
      <c r="D123" s="3">
        <v>1</v>
      </c>
      <c r="E123" s="8" t="s">
        <v>16</v>
      </c>
      <c r="F123" s="16">
        <v>0</v>
      </c>
      <c r="G123" s="15"/>
      <c r="H123" s="7">
        <v>64734.003118000008</v>
      </c>
      <c r="I123" s="7"/>
    </row>
    <row r="124" spans="1:9">
      <c r="A124" s="3">
        <v>5100</v>
      </c>
      <c r="B124" s="3">
        <v>220</v>
      </c>
      <c r="C124" s="3">
        <v>20</v>
      </c>
      <c r="D124" s="3">
        <v>1</v>
      </c>
      <c r="E124" s="8" t="s">
        <v>17</v>
      </c>
      <c r="F124" s="16">
        <v>0</v>
      </c>
      <c r="G124" s="15"/>
      <c r="H124" s="7">
        <v>37093.42138</v>
      </c>
      <c r="I124" s="7"/>
    </row>
    <row r="125" spans="1:9">
      <c r="A125" s="3">
        <v>5100</v>
      </c>
      <c r="B125" s="3">
        <v>221</v>
      </c>
      <c r="C125" s="3">
        <v>20</v>
      </c>
      <c r="D125" s="3">
        <v>1</v>
      </c>
      <c r="E125" s="8" t="s">
        <v>18</v>
      </c>
      <c r="F125" s="16">
        <v>0</v>
      </c>
      <c r="G125" s="15"/>
      <c r="H125" s="7">
        <v>8675.0743550000007</v>
      </c>
      <c r="I125" s="7"/>
    </row>
    <row r="126" spans="1:9">
      <c r="A126" s="3">
        <v>5100</v>
      </c>
      <c r="B126" s="3">
        <v>231</v>
      </c>
      <c r="C126" s="3">
        <v>20</v>
      </c>
      <c r="D126" s="3">
        <v>1</v>
      </c>
      <c r="E126" s="8" t="s">
        <v>40</v>
      </c>
      <c r="F126" s="16">
        <v>0</v>
      </c>
      <c r="G126" s="15"/>
      <c r="H126" s="7">
        <v>49500</v>
      </c>
      <c r="I126" s="7"/>
    </row>
    <row r="127" spans="1:9">
      <c r="A127" s="3">
        <v>5100</v>
      </c>
      <c r="B127" s="3">
        <v>232</v>
      </c>
      <c r="C127" s="3">
        <v>20</v>
      </c>
      <c r="D127" s="3">
        <v>1</v>
      </c>
      <c r="E127" s="8" t="s">
        <v>41</v>
      </c>
      <c r="F127" s="16">
        <v>0</v>
      </c>
      <c r="G127" s="15"/>
      <c r="H127" s="7">
        <v>1214.5104097000001</v>
      </c>
      <c r="I127" s="7"/>
    </row>
    <row r="128" spans="1:9">
      <c r="A128" s="3">
        <v>5100</v>
      </c>
      <c r="B128" s="3">
        <v>120</v>
      </c>
      <c r="C128" s="3">
        <v>21</v>
      </c>
      <c r="D128" s="3">
        <v>1</v>
      </c>
      <c r="E128" s="8" t="s">
        <v>60</v>
      </c>
      <c r="F128" s="16">
        <v>18</v>
      </c>
      <c r="G128" s="15"/>
      <c r="H128" s="7">
        <v>963529.95</v>
      </c>
      <c r="I128" s="7"/>
    </row>
    <row r="129" spans="1:9">
      <c r="A129" s="3">
        <v>5100</v>
      </c>
      <c r="B129" s="3">
        <v>210</v>
      </c>
      <c r="C129" s="3">
        <v>21</v>
      </c>
      <c r="D129" s="3">
        <v>1</v>
      </c>
      <c r="E129" s="8" t="s">
        <v>16</v>
      </c>
      <c r="F129" s="16">
        <v>0</v>
      </c>
      <c r="G129" s="15"/>
      <c r="H129" s="7">
        <v>104253.94059000001</v>
      </c>
      <c r="I129" s="7"/>
    </row>
    <row r="130" spans="1:9">
      <c r="A130" s="3">
        <v>5100</v>
      </c>
      <c r="B130" s="3">
        <v>220</v>
      </c>
      <c r="C130" s="3">
        <v>21</v>
      </c>
      <c r="D130" s="3">
        <v>1</v>
      </c>
      <c r="E130" s="8" t="s">
        <v>17</v>
      </c>
      <c r="F130" s="16">
        <v>0</v>
      </c>
      <c r="G130" s="15"/>
      <c r="H130" s="7">
        <v>59738.856899999999</v>
      </c>
      <c r="I130" s="7"/>
    </row>
    <row r="131" spans="1:9">
      <c r="A131" s="3">
        <v>5100</v>
      </c>
      <c r="B131" s="3">
        <v>221</v>
      </c>
      <c r="C131" s="3">
        <v>21</v>
      </c>
      <c r="D131" s="3">
        <v>1</v>
      </c>
      <c r="E131" s="8" t="s">
        <v>18</v>
      </c>
      <c r="F131" s="16">
        <v>0</v>
      </c>
      <c r="G131" s="15"/>
      <c r="H131" s="7">
        <v>13971.184275000001</v>
      </c>
      <c r="I131" s="7"/>
    </row>
    <row r="132" spans="1:9">
      <c r="A132" s="3">
        <v>5100</v>
      </c>
      <c r="B132" s="3">
        <v>231</v>
      </c>
      <c r="C132" s="3">
        <v>21</v>
      </c>
      <c r="D132" s="3">
        <v>1</v>
      </c>
      <c r="E132" s="8" t="s">
        <v>40</v>
      </c>
      <c r="F132" s="16">
        <v>0</v>
      </c>
      <c r="G132" s="15"/>
      <c r="H132" s="7">
        <v>81000</v>
      </c>
      <c r="I132" s="7"/>
    </row>
    <row r="133" spans="1:9">
      <c r="A133" s="3">
        <v>5100</v>
      </c>
      <c r="B133" s="3">
        <v>232</v>
      </c>
      <c r="C133" s="3">
        <v>21</v>
      </c>
      <c r="D133" s="3">
        <v>1</v>
      </c>
      <c r="E133" s="8" t="s">
        <v>41</v>
      </c>
      <c r="F133" s="16">
        <v>0</v>
      </c>
      <c r="G133" s="15"/>
      <c r="H133" s="7">
        <v>1955.9657984999999</v>
      </c>
      <c r="I133" s="7"/>
    </row>
    <row r="134" spans="1:9">
      <c r="A134" s="3">
        <v>5100</v>
      </c>
      <c r="B134" s="3">
        <v>590</v>
      </c>
      <c r="C134" s="3">
        <v>21</v>
      </c>
      <c r="D134" s="3">
        <v>1</v>
      </c>
      <c r="E134" s="13" t="s">
        <v>61</v>
      </c>
      <c r="F134" s="3"/>
      <c r="G134" s="7"/>
      <c r="H134" s="6">
        <v>850000</v>
      </c>
      <c r="I134" s="7"/>
    </row>
    <row r="135" spans="1:9">
      <c r="A135" s="3">
        <v>5100</v>
      </c>
      <c r="B135" s="3">
        <v>120</v>
      </c>
      <c r="C135" s="3">
        <v>22</v>
      </c>
      <c r="D135" s="3">
        <v>1</v>
      </c>
      <c r="E135" s="8" t="s">
        <v>62</v>
      </c>
      <c r="F135" s="16">
        <v>10</v>
      </c>
      <c r="G135" s="15"/>
      <c r="H135" s="7">
        <v>524677.75</v>
      </c>
      <c r="I135" s="7"/>
    </row>
    <row r="136" spans="1:9">
      <c r="A136" s="3">
        <v>5100</v>
      </c>
      <c r="B136" s="3">
        <v>210</v>
      </c>
      <c r="C136" s="3">
        <v>22</v>
      </c>
      <c r="D136" s="3">
        <v>1</v>
      </c>
      <c r="E136" s="8" t="s">
        <v>16</v>
      </c>
      <c r="F136" s="16">
        <v>0</v>
      </c>
      <c r="G136" s="15"/>
      <c r="H136" s="7">
        <v>56770.132550000002</v>
      </c>
      <c r="I136" s="7"/>
    </row>
    <row r="137" spans="1:9">
      <c r="A137" s="3">
        <v>5100</v>
      </c>
      <c r="B137" s="3">
        <v>220</v>
      </c>
      <c r="C137" s="3">
        <v>22</v>
      </c>
      <c r="D137" s="3">
        <v>1</v>
      </c>
      <c r="E137" s="8" t="s">
        <v>17</v>
      </c>
      <c r="F137" s="16">
        <v>0</v>
      </c>
      <c r="G137" s="15"/>
      <c r="H137" s="7">
        <v>32530.020499999999</v>
      </c>
      <c r="I137" s="7"/>
    </row>
    <row r="138" spans="1:9">
      <c r="A138" s="3">
        <v>5100</v>
      </c>
      <c r="B138" s="3">
        <v>221</v>
      </c>
      <c r="C138" s="3">
        <v>22</v>
      </c>
      <c r="D138" s="3">
        <v>1</v>
      </c>
      <c r="E138" s="8" t="s">
        <v>18</v>
      </c>
      <c r="F138" s="16">
        <v>0</v>
      </c>
      <c r="G138" s="15"/>
      <c r="H138" s="7">
        <v>7607.8273750000008</v>
      </c>
      <c r="I138" s="7"/>
    </row>
    <row r="139" spans="1:9">
      <c r="A139" s="3">
        <v>5100</v>
      </c>
      <c r="B139" s="3">
        <v>231</v>
      </c>
      <c r="C139" s="3">
        <v>22</v>
      </c>
      <c r="D139" s="3">
        <v>1</v>
      </c>
      <c r="E139" s="8" t="s">
        <v>40</v>
      </c>
      <c r="F139" s="16">
        <v>0</v>
      </c>
      <c r="G139" s="15"/>
      <c r="H139" s="7">
        <v>45000</v>
      </c>
      <c r="I139" s="7"/>
    </row>
    <row r="140" spans="1:9">
      <c r="A140" s="3">
        <v>5100</v>
      </c>
      <c r="B140" s="3">
        <v>232</v>
      </c>
      <c r="C140" s="3">
        <v>22</v>
      </c>
      <c r="D140" s="3">
        <v>1</v>
      </c>
      <c r="E140" s="8" t="s">
        <v>41</v>
      </c>
      <c r="F140" s="16">
        <v>0</v>
      </c>
      <c r="G140" s="15"/>
      <c r="H140" s="7">
        <v>1065.0958325000001</v>
      </c>
      <c r="I140" s="7"/>
    </row>
    <row r="141" spans="1:9">
      <c r="A141" s="3">
        <v>5100</v>
      </c>
      <c r="B141" s="3">
        <v>120</v>
      </c>
      <c r="C141" s="3">
        <v>23</v>
      </c>
      <c r="D141" s="3">
        <v>1</v>
      </c>
      <c r="E141" s="8" t="s">
        <v>63</v>
      </c>
      <c r="F141" s="16">
        <v>8</v>
      </c>
      <c r="G141" s="15"/>
      <c r="H141" s="7">
        <v>415763.20000000001</v>
      </c>
      <c r="I141" s="7"/>
    </row>
    <row r="142" spans="1:9">
      <c r="A142" s="3">
        <v>5100</v>
      </c>
      <c r="B142" s="3">
        <v>210</v>
      </c>
      <c r="C142" s="3">
        <v>23</v>
      </c>
      <c r="D142" s="3">
        <v>1</v>
      </c>
      <c r="E142" s="8" t="s">
        <v>16</v>
      </c>
      <c r="F142" s="16">
        <v>0</v>
      </c>
      <c r="G142" s="15"/>
      <c r="H142" s="7">
        <v>44985.578239999995</v>
      </c>
      <c r="I142" s="7"/>
    </row>
    <row r="143" spans="1:9">
      <c r="A143" s="3">
        <v>5100</v>
      </c>
      <c r="B143" s="3">
        <v>220</v>
      </c>
      <c r="C143" s="3">
        <v>23</v>
      </c>
      <c r="D143" s="3">
        <v>1</v>
      </c>
      <c r="E143" s="8" t="s">
        <v>17</v>
      </c>
      <c r="F143" s="16">
        <v>0</v>
      </c>
      <c r="G143" s="15"/>
      <c r="H143" s="7">
        <v>25777.318399999996</v>
      </c>
      <c r="I143" s="7"/>
    </row>
    <row r="144" spans="1:9">
      <c r="A144" s="3">
        <v>5100</v>
      </c>
      <c r="B144" s="3">
        <v>221</v>
      </c>
      <c r="C144" s="3">
        <v>23</v>
      </c>
      <c r="D144" s="3">
        <v>1</v>
      </c>
      <c r="E144" s="8" t="s">
        <v>18</v>
      </c>
      <c r="F144" s="16">
        <v>0</v>
      </c>
      <c r="G144" s="15"/>
      <c r="H144" s="7">
        <v>6028.5663999999997</v>
      </c>
      <c r="I144" s="7"/>
    </row>
    <row r="145" spans="1:9">
      <c r="A145" s="3">
        <v>5100</v>
      </c>
      <c r="B145" s="3">
        <v>231</v>
      </c>
      <c r="C145" s="3">
        <v>23</v>
      </c>
      <c r="D145" s="3">
        <v>1</v>
      </c>
      <c r="E145" s="8" t="s">
        <v>40</v>
      </c>
      <c r="F145" s="16">
        <v>0</v>
      </c>
      <c r="G145" s="15"/>
      <c r="H145" s="7">
        <v>36000</v>
      </c>
      <c r="I145" s="7"/>
    </row>
    <row r="146" spans="1:9">
      <c r="A146" s="3">
        <v>5100</v>
      </c>
      <c r="B146" s="3">
        <v>232</v>
      </c>
      <c r="C146" s="3">
        <v>23</v>
      </c>
      <c r="D146" s="3">
        <v>1</v>
      </c>
      <c r="E146" s="8" t="s">
        <v>41</v>
      </c>
      <c r="F146" s="16">
        <v>0</v>
      </c>
      <c r="G146" s="15"/>
      <c r="H146" s="7">
        <v>843.99929599999996</v>
      </c>
      <c r="I146" s="7"/>
    </row>
    <row r="147" spans="1:9">
      <c r="A147" s="3">
        <v>5100</v>
      </c>
      <c r="B147" s="3">
        <v>120</v>
      </c>
      <c r="C147" s="3">
        <v>24</v>
      </c>
      <c r="D147" s="3" t="s">
        <v>64</v>
      </c>
      <c r="E147" s="4" t="s">
        <v>65</v>
      </c>
      <c r="F147" s="5">
        <v>2.5</v>
      </c>
      <c r="G147" s="10">
        <f>60000*2.5</f>
        <v>150000</v>
      </c>
      <c r="H147" s="7"/>
      <c r="I147" s="7"/>
    </row>
    <row r="148" spans="1:9">
      <c r="A148" s="3">
        <v>5100</v>
      </c>
      <c r="B148" s="3">
        <v>210</v>
      </c>
      <c r="C148" s="3">
        <v>24</v>
      </c>
      <c r="D148" s="3" t="s">
        <v>64</v>
      </c>
      <c r="E148" s="8" t="s">
        <v>16</v>
      </c>
      <c r="F148" s="3">
        <v>0</v>
      </c>
      <c r="G148" s="7">
        <f>G147*0.1082</f>
        <v>16230</v>
      </c>
      <c r="H148" s="7"/>
      <c r="I148" s="7"/>
    </row>
    <row r="149" spans="1:9">
      <c r="A149" s="3">
        <v>5100</v>
      </c>
      <c r="B149" s="3">
        <v>220</v>
      </c>
      <c r="C149" s="3">
        <v>24</v>
      </c>
      <c r="D149" s="3" t="s">
        <v>64</v>
      </c>
      <c r="E149" s="8" t="s">
        <v>17</v>
      </c>
      <c r="F149" s="3">
        <v>0</v>
      </c>
      <c r="G149" s="7">
        <f>G147*0.062</f>
        <v>9300</v>
      </c>
      <c r="H149" s="7"/>
      <c r="I149" s="7"/>
    </row>
    <row r="150" spans="1:9">
      <c r="A150" s="3">
        <v>5100</v>
      </c>
      <c r="B150" s="3">
        <v>221</v>
      </c>
      <c r="C150" s="3">
        <v>24</v>
      </c>
      <c r="D150" s="3" t="s">
        <v>64</v>
      </c>
      <c r="E150" s="8" t="s">
        <v>18</v>
      </c>
      <c r="F150" s="3">
        <v>0</v>
      </c>
      <c r="G150" s="7">
        <f>G147*0.0145</f>
        <v>2175</v>
      </c>
      <c r="H150" s="7"/>
      <c r="I150" s="7"/>
    </row>
    <row r="151" spans="1:9">
      <c r="A151" s="3">
        <v>5100</v>
      </c>
      <c r="B151" s="3">
        <v>231</v>
      </c>
      <c r="C151" s="3">
        <v>24</v>
      </c>
      <c r="D151" s="3" t="s">
        <v>64</v>
      </c>
      <c r="E151" s="8" t="s">
        <v>40</v>
      </c>
      <c r="F151" s="3">
        <v>0</v>
      </c>
      <c r="G151" s="7">
        <f>4500*2.5</f>
        <v>11250</v>
      </c>
      <c r="H151" s="7"/>
      <c r="I151" s="7"/>
    </row>
    <row r="152" spans="1:9">
      <c r="A152" s="3">
        <v>5100</v>
      </c>
      <c r="B152" s="3">
        <v>232</v>
      </c>
      <c r="C152" s="3">
        <v>24</v>
      </c>
      <c r="D152" s="3" t="s">
        <v>64</v>
      </c>
      <c r="E152" s="8" t="s">
        <v>41</v>
      </c>
      <c r="F152" s="3">
        <v>0</v>
      </c>
      <c r="G152" s="7">
        <f>0.203*G147/1000*10</f>
        <v>304.5</v>
      </c>
      <c r="H152" s="7"/>
      <c r="I152" s="7"/>
    </row>
    <row r="153" spans="1:9" ht="32">
      <c r="A153" s="3">
        <v>5100</v>
      </c>
      <c r="B153" s="3">
        <v>644</v>
      </c>
      <c r="C153" s="3">
        <v>25</v>
      </c>
      <c r="D153" s="3" t="s">
        <v>66</v>
      </c>
      <c r="E153" s="17" t="s">
        <v>67</v>
      </c>
      <c r="F153" s="3">
        <v>0</v>
      </c>
      <c r="G153" s="12">
        <v>2883463</v>
      </c>
      <c r="H153" s="7"/>
      <c r="I153" s="7"/>
    </row>
    <row r="154" spans="1:9" ht="32">
      <c r="A154" s="3">
        <v>5100</v>
      </c>
      <c r="B154" s="3">
        <v>519</v>
      </c>
      <c r="C154" s="3">
        <v>25</v>
      </c>
      <c r="D154" s="3" t="s">
        <v>66</v>
      </c>
      <c r="E154" s="17" t="s">
        <v>68</v>
      </c>
      <c r="F154" s="3">
        <v>0</v>
      </c>
      <c r="G154" s="12">
        <v>212074.28000000003</v>
      </c>
      <c r="H154" s="7"/>
      <c r="I154" s="7"/>
    </row>
    <row r="155" spans="1:9" ht="48">
      <c r="A155" s="3">
        <v>8200</v>
      </c>
      <c r="B155" s="3">
        <v>648</v>
      </c>
      <c r="C155" s="3">
        <v>26</v>
      </c>
      <c r="D155" s="3" t="s">
        <v>69</v>
      </c>
      <c r="E155" s="17" t="s">
        <v>70</v>
      </c>
      <c r="F155" s="3">
        <v>0</v>
      </c>
      <c r="G155" s="12">
        <v>3922633.48</v>
      </c>
      <c r="H155" s="7"/>
      <c r="I155" s="7"/>
    </row>
    <row r="156" spans="1:9" ht="48">
      <c r="A156" s="3">
        <v>8200</v>
      </c>
      <c r="B156" s="3">
        <v>649</v>
      </c>
      <c r="C156" s="3">
        <v>26</v>
      </c>
      <c r="D156" s="3" t="s">
        <v>69</v>
      </c>
      <c r="E156" s="17" t="s">
        <v>71</v>
      </c>
      <c r="F156" s="3">
        <v>0</v>
      </c>
      <c r="G156" s="12">
        <v>526652.80000000005</v>
      </c>
      <c r="H156" s="7"/>
      <c r="I156" s="7"/>
    </row>
    <row r="157" spans="1:9" ht="16">
      <c r="A157" s="3">
        <v>8200</v>
      </c>
      <c r="B157" s="3">
        <v>369</v>
      </c>
      <c r="C157" s="3">
        <v>26</v>
      </c>
      <c r="D157" s="3" t="s">
        <v>69</v>
      </c>
      <c r="E157" s="17" t="s">
        <v>72</v>
      </c>
      <c r="F157" s="3">
        <v>0</v>
      </c>
      <c r="G157" s="12">
        <v>902679.44</v>
      </c>
      <c r="H157" s="7"/>
      <c r="I157" s="7"/>
    </row>
    <row r="158" spans="1:9" ht="16">
      <c r="A158" s="3">
        <v>8200</v>
      </c>
      <c r="B158" s="3">
        <v>519</v>
      </c>
      <c r="C158" s="3">
        <v>26</v>
      </c>
      <c r="D158" s="3" t="s">
        <v>69</v>
      </c>
      <c r="E158" s="17" t="s">
        <v>73</v>
      </c>
      <c r="F158" s="3">
        <v>0</v>
      </c>
      <c r="G158" s="12">
        <v>55890.900000000009</v>
      </c>
      <c r="H158" s="7"/>
      <c r="I158" s="7"/>
    </row>
    <row r="159" spans="1:9" ht="32">
      <c r="A159" s="3">
        <v>8200</v>
      </c>
      <c r="B159" s="3">
        <v>369</v>
      </c>
      <c r="C159" s="3">
        <v>27</v>
      </c>
      <c r="D159" s="3" t="s">
        <v>14</v>
      </c>
      <c r="E159" s="17" t="s">
        <v>74</v>
      </c>
      <c r="F159" s="3">
        <v>0</v>
      </c>
      <c r="G159" s="12">
        <v>503080</v>
      </c>
      <c r="H159" s="7"/>
      <c r="I159" s="7"/>
    </row>
    <row r="160" spans="1:9" ht="16">
      <c r="A160" s="3">
        <v>8200</v>
      </c>
      <c r="B160" s="3">
        <v>519</v>
      </c>
      <c r="C160" s="3">
        <v>27</v>
      </c>
      <c r="D160" s="3" t="s">
        <v>14</v>
      </c>
      <c r="E160" s="17" t="s">
        <v>75</v>
      </c>
      <c r="F160" s="3">
        <v>0</v>
      </c>
      <c r="G160" s="12">
        <v>13000</v>
      </c>
      <c r="H160" s="7"/>
      <c r="I160" s="7"/>
    </row>
    <row r="161" spans="1:9" ht="32">
      <c r="A161" s="3">
        <v>8200</v>
      </c>
      <c r="B161" s="3">
        <v>359</v>
      </c>
      <c r="C161" s="3">
        <v>28</v>
      </c>
      <c r="D161" s="3" t="s">
        <v>69</v>
      </c>
      <c r="E161" s="17" t="s">
        <v>76</v>
      </c>
      <c r="F161" s="3">
        <v>0</v>
      </c>
      <c r="G161" s="12">
        <v>125000</v>
      </c>
      <c r="H161" s="7"/>
      <c r="I161" s="7"/>
    </row>
    <row r="162" spans="1:9" ht="16">
      <c r="A162" s="3">
        <v>6400</v>
      </c>
      <c r="B162" s="3">
        <v>113</v>
      </c>
      <c r="C162" s="3">
        <v>29</v>
      </c>
      <c r="D162" s="3" t="s">
        <v>14</v>
      </c>
      <c r="E162" s="17" t="s">
        <v>77</v>
      </c>
      <c r="F162" s="3">
        <v>1</v>
      </c>
      <c r="G162" s="12">
        <v>62370</v>
      </c>
      <c r="H162" s="7"/>
      <c r="I162" s="7"/>
    </row>
    <row r="163" spans="1:9">
      <c r="A163" s="3">
        <v>6400</v>
      </c>
      <c r="B163" s="3">
        <v>210</v>
      </c>
      <c r="C163" s="3">
        <v>29</v>
      </c>
      <c r="D163" s="3" t="s">
        <v>14</v>
      </c>
      <c r="E163" s="8" t="s">
        <v>16</v>
      </c>
      <c r="F163" s="3">
        <v>0</v>
      </c>
      <c r="G163" s="7">
        <v>6748.4340000000002</v>
      </c>
      <c r="H163" s="7"/>
      <c r="I163" s="7"/>
    </row>
    <row r="164" spans="1:9">
      <c r="A164" s="3">
        <v>6400</v>
      </c>
      <c r="B164" s="3">
        <v>220</v>
      </c>
      <c r="C164" s="3">
        <v>29</v>
      </c>
      <c r="D164" s="3" t="s">
        <v>14</v>
      </c>
      <c r="E164" s="8" t="s">
        <v>17</v>
      </c>
      <c r="F164" s="3">
        <v>0</v>
      </c>
      <c r="G164" s="7">
        <v>3866.94</v>
      </c>
      <c r="H164" s="7"/>
      <c r="I164" s="7"/>
    </row>
    <row r="165" spans="1:9">
      <c r="A165" s="3">
        <v>6400</v>
      </c>
      <c r="B165" s="3">
        <v>221</v>
      </c>
      <c r="C165" s="3">
        <v>29</v>
      </c>
      <c r="D165" s="3" t="s">
        <v>14</v>
      </c>
      <c r="E165" s="8" t="s">
        <v>18</v>
      </c>
      <c r="F165" s="3">
        <v>0</v>
      </c>
      <c r="G165" s="7">
        <v>904.36500000000001</v>
      </c>
      <c r="H165" s="7"/>
      <c r="I165" s="7"/>
    </row>
    <row r="166" spans="1:9">
      <c r="A166" s="3">
        <v>6400</v>
      </c>
      <c r="B166" s="3">
        <v>231</v>
      </c>
      <c r="C166" s="3">
        <v>29</v>
      </c>
      <c r="D166" s="3" t="s">
        <v>14</v>
      </c>
      <c r="E166" s="8" t="s">
        <v>40</v>
      </c>
      <c r="F166" s="3">
        <v>0</v>
      </c>
      <c r="G166" s="6">
        <v>4500</v>
      </c>
      <c r="H166" s="7"/>
      <c r="I166" s="7"/>
    </row>
    <row r="167" spans="1:9">
      <c r="A167" s="3">
        <v>6400</v>
      </c>
      <c r="B167" s="3">
        <v>232</v>
      </c>
      <c r="C167" s="3">
        <v>29</v>
      </c>
      <c r="D167" s="3" t="s">
        <v>14</v>
      </c>
      <c r="E167" s="8" t="s">
        <v>41</v>
      </c>
      <c r="F167" s="3">
        <v>0</v>
      </c>
      <c r="G167" s="7">
        <v>126.61110000000001</v>
      </c>
      <c r="H167" s="7"/>
      <c r="I167" s="7"/>
    </row>
    <row r="168" spans="1:9">
      <c r="A168" s="3">
        <v>7900</v>
      </c>
      <c r="B168" s="3">
        <v>510</v>
      </c>
      <c r="C168" s="3">
        <v>32</v>
      </c>
      <c r="D168" s="3" t="s">
        <v>78</v>
      </c>
      <c r="E168" s="13" t="s">
        <v>79</v>
      </c>
      <c r="F168" s="3">
        <v>0</v>
      </c>
      <c r="G168" s="6">
        <f>4309.91+257909.9</f>
        <v>262219.81</v>
      </c>
      <c r="H168" s="6">
        <v>325652.38</v>
      </c>
      <c r="I168" s="7"/>
    </row>
    <row r="169" spans="1:9">
      <c r="A169" s="3">
        <v>5100</v>
      </c>
      <c r="B169" s="3">
        <v>643</v>
      </c>
      <c r="C169" s="3">
        <v>33</v>
      </c>
      <c r="D169" s="3" t="s">
        <v>69</v>
      </c>
      <c r="E169" s="13" t="s">
        <v>80</v>
      </c>
      <c r="F169" s="3">
        <v>0</v>
      </c>
      <c r="G169" s="7"/>
      <c r="H169" s="6">
        <v>750000</v>
      </c>
      <c r="I169" s="7"/>
    </row>
    <row r="170" spans="1:9">
      <c r="A170" s="3">
        <v>5100</v>
      </c>
      <c r="B170" s="3">
        <v>644</v>
      </c>
      <c r="C170" s="3">
        <v>33</v>
      </c>
      <c r="D170" s="3" t="s">
        <v>69</v>
      </c>
      <c r="E170" s="13" t="s">
        <v>81</v>
      </c>
      <c r="F170" s="3">
        <v>0</v>
      </c>
      <c r="G170" s="7"/>
      <c r="H170" s="7">
        <f>(800*900)+(800+250)</f>
        <v>721050</v>
      </c>
      <c r="I170" s="7"/>
    </row>
    <row r="171" spans="1:9">
      <c r="A171" s="3">
        <v>5100</v>
      </c>
      <c r="B171" s="3">
        <v>648</v>
      </c>
      <c r="C171" s="3">
        <v>33</v>
      </c>
      <c r="D171" s="3" t="s">
        <v>69</v>
      </c>
      <c r="E171" s="13" t="s">
        <v>82</v>
      </c>
      <c r="F171" s="3">
        <v>0</v>
      </c>
      <c r="G171" s="7"/>
      <c r="H171" s="6">
        <v>725000</v>
      </c>
      <c r="I171" s="7"/>
    </row>
    <row r="172" spans="1:9">
      <c r="A172" s="3">
        <v>5100</v>
      </c>
      <c r="B172" s="3">
        <v>649</v>
      </c>
      <c r="C172" s="3">
        <v>33</v>
      </c>
      <c r="D172" s="3" t="s">
        <v>69</v>
      </c>
      <c r="E172" s="13" t="s">
        <v>83</v>
      </c>
      <c r="F172" s="3">
        <v>0</v>
      </c>
      <c r="G172" s="7"/>
      <c r="H172" s="6">
        <v>525000</v>
      </c>
      <c r="I172" s="7"/>
    </row>
    <row r="173" spans="1:9">
      <c r="A173" s="3">
        <v>5100</v>
      </c>
      <c r="B173" s="3">
        <v>641</v>
      </c>
      <c r="C173" s="3">
        <v>34</v>
      </c>
      <c r="D173" s="3" t="s">
        <v>44</v>
      </c>
      <c r="E173" s="13" t="s">
        <v>84</v>
      </c>
      <c r="F173" s="3">
        <v>0</v>
      </c>
      <c r="G173" s="7"/>
      <c r="H173" s="6">
        <v>225000</v>
      </c>
      <c r="I173" s="7"/>
    </row>
    <row r="174" spans="1:9">
      <c r="A174" s="3">
        <v>8100</v>
      </c>
      <c r="B174" s="3">
        <v>670</v>
      </c>
      <c r="C174" s="3">
        <v>34</v>
      </c>
      <c r="D174" s="3" t="s">
        <v>44</v>
      </c>
      <c r="E174" s="13" t="s">
        <v>85</v>
      </c>
      <c r="F174" s="3">
        <v>0</v>
      </c>
      <c r="G174" s="7"/>
      <c r="H174" s="6">
        <v>450000</v>
      </c>
      <c r="I174" s="7"/>
    </row>
    <row r="175" spans="1:9">
      <c r="A175" s="3">
        <v>8100</v>
      </c>
      <c r="B175" s="3">
        <v>670</v>
      </c>
      <c r="C175" s="3">
        <v>34</v>
      </c>
      <c r="D175" s="3" t="s">
        <v>44</v>
      </c>
      <c r="E175" s="13" t="s">
        <v>86</v>
      </c>
      <c r="F175" s="3">
        <v>0</v>
      </c>
      <c r="G175" s="7"/>
      <c r="H175" s="6">
        <v>350000</v>
      </c>
      <c r="I175" s="7"/>
    </row>
    <row r="176" spans="1:9">
      <c r="A176" s="3">
        <v>5100</v>
      </c>
      <c r="B176" s="3">
        <v>641</v>
      </c>
      <c r="C176" s="3">
        <v>34</v>
      </c>
      <c r="D176" s="3" t="s">
        <v>44</v>
      </c>
      <c r="E176" s="13" t="s">
        <v>87</v>
      </c>
      <c r="F176" s="3">
        <v>0</v>
      </c>
      <c r="G176" s="7"/>
      <c r="H176" s="6">
        <v>150000</v>
      </c>
      <c r="I176" s="7"/>
    </row>
    <row r="177" spans="1:9">
      <c r="A177" s="3">
        <v>7400</v>
      </c>
      <c r="B177" s="3">
        <v>670</v>
      </c>
      <c r="C177" s="3">
        <v>35</v>
      </c>
      <c r="D177" s="3" t="s">
        <v>14</v>
      </c>
      <c r="E177" s="13" t="s">
        <v>88</v>
      </c>
      <c r="F177" s="3">
        <v>0</v>
      </c>
      <c r="G177" s="7"/>
      <c r="H177" s="6">
        <v>100000</v>
      </c>
      <c r="I177" s="7"/>
    </row>
    <row r="178" spans="1:9">
      <c r="A178" s="3">
        <v>5100</v>
      </c>
      <c r="B178" s="3">
        <v>644</v>
      </c>
      <c r="C178" s="3">
        <v>35</v>
      </c>
      <c r="D178" s="3" t="s">
        <v>14</v>
      </c>
      <c r="E178" s="13" t="s">
        <v>89</v>
      </c>
      <c r="F178" s="3">
        <v>0</v>
      </c>
      <c r="G178" s="7"/>
      <c r="H178" s="6">
        <v>50000</v>
      </c>
      <c r="I178" s="7"/>
    </row>
    <row r="179" spans="1:9">
      <c r="A179" s="3"/>
      <c r="B179" s="3"/>
      <c r="C179" s="5"/>
      <c r="D179" s="5"/>
      <c r="E179" s="18" t="s">
        <v>90</v>
      </c>
      <c r="F179" s="5"/>
      <c r="G179" s="10"/>
      <c r="H179" s="7"/>
      <c r="I179" s="7"/>
    </row>
    <row r="180" spans="1:9" ht="16">
      <c r="A180" s="3">
        <v>5100</v>
      </c>
      <c r="B180" s="3">
        <v>120</v>
      </c>
      <c r="C180" s="3">
        <v>36</v>
      </c>
      <c r="D180" s="3">
        <v>1</v>
      </c>
      <c r="E180" s="17" t="s">
        <v>91</v>
      </c>
      <c r="F180" s="3"/>
      <c r="G180" s="7">
        <v>129471.18</v>
      </c>
      <c r="H180" s="6"/>
      <c r="I180" s="7"/>
    </row>
    <row r="181" spans="1:9" ht="32">
      <c r="A181" s="3">
        <v>5100</v>
      </c>
      <c r="B181" s="3">
        <v>150</v>
      </c>
      <c r="C181" s="3">
        <v>36</v>
      </c>
      <c r="D181" s="3">
        <v>1</v>
      </c>
      <c r="E181" s="17" t="s">
        <v>92</v>
      </c>
      <c r="F181" s="3"/>
      <c r="G181" s="7">
        <v>265234</v>
      </c>
      <c r="H181" s="6"/>
      <c r="I181" s="7"/>
    </row>
    <row r="182" spans="1:9" ht="32">
      <c r="A182" s="3">
        <v>6000</v>
      </c>
      <c r="B182" s="3">
        <v>510</v>
      </c>
      <c r="C182" s="3">
        <v>37</v>
      </c>
      <c r="D182" s="3">
        <v>1</v>
      </c>
      <c r="E182" s="17" t="s">
        <v>93</v>
      </c>
      <c r="F182" s="3"/>
      <c r="G182" s="7">
        <v>27000</v>
      </c>
      <c r="H182" s="6"/>
      <c r="I182" s="7"/>
    </row>
    <row r="183" spans="1:9" ht="16">
      <c r="A183" s="3">
        <v>6000</v>
      </c>
      <c r="B183" s="3">
        <v>520</v>
      </c>
      <c r="C183" s="3">
        <v>37</v>
      </c>
      <c r="D183" s="3">
        <v>1</v>
      </c>
      <c r="E183" s="17" t="s">
        <v>94</v>
      </c>
      <c r="F183" s="3"/>
      <c r="G183" s="7">
        <v>9883</v>
      </c>
      <c r="H183" s="6"/>
      <c r="I183" s="7"/>
    </row>
    <row r="184" spans="1:9" ht="32">
      <c r="A184" s="3">
        <v>5100</v>
      </c>
      <c r="B184" s="3">
        <v>120</v>
      </c>
      <c r="C184" s="3">
        <v>38</v>
      </c>
      <c r="D184" s="3">
        <v>1</v>
      </c>
      <c r="E184" s="17" t="s">
        <v>95</v>
      </c>
      <c r="F184" s="3"/>
      <c r="G184" s="7">
        <v>9929</v>
      </c>
      <c r="H184" s="6"/>
      <c r="I184" s="7"/>
    </row>
    <row r="185" spans="1:9" ht="16">
      <c r="A185" s="3">
        <v>5100</v>
      </c>
      <c r="B185" s="3">
        <v>120</v>
      </c>
      <c r="C185" s="3">
        <v>38</v>
      </c>
      <c r="D185" s="3" t="s">
        <v>96</v>
      </c>
      <c r="E185" s="17" t="s">
        <v>97</v>
      </c>
      <c r="F185" s="3"/>
      <c r="G185" s="7">
        <v>4777</v>
      </c>
      <c r="H185" s="6"/>
      <c r="I185" s="7"/>
    </row>
    <row r="186" spans="1:9" ht="32">
      <c r="A186" s="3">
        <v>8200</v>
      </c>
      <c r="B186" s="3">
        <v>644</v>
      </c>
      <c r="C186" s="3">
        <v>39</v>
      </c>
      <c r="D186" s="3" t="s">
        <v>69</v>
      </c>
      <c r="E186" s="17" t="s">
        <v>98</v>
      </c>
      <c r="F186" s="3"/>
      <c r="G186" s="7">
        <v>5170</v>
      </c>
      <c r="H186" s="6"/>
      <c r="I186" s="7"/>
    </row>
    <row r="187" spans="1:9" ht="32">
      <c r="A187" s="3">
        <v>8200</v>
      </c>
      <c r="B187" s="3">
        <v>649</v>
      </c>
      <c r="C187" s="3">
        <v>39</v>
      </c>
      <c r="D187" s="3" t="s">
        <v>69</v>
      </c>
      <c r="E187" s="17" t="s">
        <v>99</v>
      </c>
      <c r="F187" s="3"/>
      <c r="G187" s="7">
        <v>704</v>
      </c>
      <c r="H187" s="6"/>
      <c r="I187" s="7"/>
    </row>
    <row r="188" spans="1:9" ht="16">
      <c r="A188" s="3">
        <v>8200</v>
      </c>
      <c r="B188" s="3">
        <v>642</v>
      </c>
      <c r="C188" s="3">
        <v>39</v>
      </c>
      <c r="D188" s="3" t="s">
        <v>69</v>
      </c>
      <c r="E188" s="17" t="s">
        <v>100</v>
      </c>
      <c r="F188" s="3"/>
      <c r="G188" s="7">
        <v>1900</v>
      </c>
      <c r="H188" s="6"/>
      <c r="I188" s="7"/>
    </row>
    <row r="189" spans="1:9" ht="32">
      <c r="A189" s="3">
        <v>8200</v>
      </c>
      <c r="B189" s="3">
        <v>644</v>
      </c>
      <c r="C189" s="3">
        <v>39</v>
      </c>
      <c r="D189" s="3" t="s">
        <v>69</v>
      </c>
      <c r="E189" s="17" t="s">
        <v>101</v>
      </c>
      <c r="F189" s="3"/>
      <c r="G189" s="7">
        <v>2210</v>
      </c>
      <c r="H189" s="6"/>
      <c r="I189" s="7"/>
    </row>
    <row r="190" spans="1:9" ht="48">
      <c r="A190" s="3">
        <v>8200</v>
      </c>
      <c r="B190" s="3">
        <v>648</v>
      </c>
      <c r="C190" s="3">
        <v>39</v>
      </c>
      <c r="D190" s="3" t="s">
        <v>69</v>
      </c>
      <c r="E190" s="17" t="s">
        <v>102</v>
      </c>
      <c r="F190" s="3"/>
      <c r="G190" s="7">
        <v>48931.17</v>
      </c>
      <c r="H190" s="6"/>
      <c r="I190" s="7"/>
    </row>
    <row r="191" spans="1:9" ht="32">
      <c r="A191" s="3">
        <v>7900</v>
      </c>
      <c r="B191" s="3">
        <v>681</v>
      </c>
      <c r="C191" s="3">
        <v>40</v>
      </c>
      <c r="D191" s="3" t="s">
        <v>103</v>
      </c>
      <c r="E191" s="17" t="s">
        <v>104</v>
      </c>
      <c r="F191" s="3"/>
      <c r="G191" s="7">
        <v>270891</v>
      </c>
      <c r="H191" s="6"/>
      <c r="I191" s="7"/>
    </row>
    <row r="192" spans="1:9" ht="32">
      <c r="A192" s="3">
        <v>7900</v>
      </c>
      <c r="B192" s="3">
        <v>681</v>
      </c>
      <c r="C192" s="3">
        <v>40</v>
      </c>
      <c r="D192" s="3" t="s">
        <v>103</v>
      </c>
      <c r="E192" s="17" t="s">
        <v>105</v>
      </c>
      <c r="F192" s="3"/>
      <c r="G192" s="7">
        <v>4830</v>
      </c>
      <c r="H192" s="6"/>
      <c r="I192" s="7"/>
    </row>
    <row r="193" spans="1:9" ht="16">
      <c r="A193" s="3">
        <v>7900</v>
      </c>
      <c r="B193" s="3">
        <v>681</v>
      </c>
      <c r="C193" s="3">
        <v>40</v>
      </c>
      <c r="D193" s="3" t="s">
        <v>103</v>
      </c>
      <c r="E193" s="17" t="s">
        <v>106</v>
      </c>
      <c r="F193" s="3"/>
      <c r="G193" s="7">
        <v>33195</v>
      </c>
      <c r="H193" s="6"/>
      <c r="I193" s="7"/>
    </row>
    <row r="194" spans="1:9" ht="16">
      <c r="A194" s="3">
        <v>6000</v>
      </c>
      <c r="B194" s="3">
        <v>520</v>
      </c>
      <c r="C194" s="3">
        <v>41</v>
      </c>
      <c r="D194" s="3" t="s">
        <v>107</v>
      </c>
      <c r="E194" s="17" t="s">
        <v>108</v>
      </c>
      <c r="F194" s="3"/>
      <c r="G194" s="7">
        <v>2000</v>
      </c>
      <c r="H194" s="6"/>
      <c r="I194" s="7"/>
    </row>
    <row r="195" spans="1:9" ht="16">
      <c r="A195" s="3">
        <v>5100</v>
      </c>
      <c r="B195" s="3">
        <v>160</v>
      </c>
      <c r="C195" s="3">
        <v>42</v>
      </c>
      <c r="D195" s="3" t="s">
        <v>14</v>
      </c>
      <c r="E195" s="17" t="s">
        <v>109</v>
      </c>
      <c r="F195" s="3"/>
      <c r="G195" s="7">
        <v>80346</v>
      </c>
      <c r="H195" s="6"/>
      <c r="I195" s="7"/>
    </row>
    <row r="196" spans="1:9" ht="16">
      <c r="A196" s="3">
        <v>5100</v>
      </c>
      <c r="B196" s="3">
        <v>150</v>
      </c>
      <c r="C196" s="3">
        <v>43</v>
      </c>
      <c r="D196" s="3" t="s">
        <v>14</v>
      </c>
      <c r="E196" s="17" t="s">
        <v>110</v>
      </c>
      <c r="F196" s="3"/>
      <c r="G196" s="7">
        <v>100115</v>
      </c>
      <c r="H196" s="6"/>
      <c r="I196" s="7"/>
    </row>
    <row r="197" spans="1:9">
      <c r="A197" s="3"/>
      <c r="B197" s="3"/>
      <c r="C197" s="5"/>
      <c r="D197" s="5"/>
      <c r="E197" s="19" t="s">
        <v>111</v>
      </c>
      <c r="F197" s="5"/>
      <c r="G197" s="10"/>
      <c r="H197" s="7"/>
      <c r="I197" s="7"/>
    </row>
    <row r="198" spans="1:9" ht="32">
      <c r="A198" s="20">
        <v>5000</v>
      </c>
      <c r="B198" s="21">
        <v>120</v>
      </c>
      <c r="C198" s="3">
        <v>44</v>
      </c>
      <c r="D198" s="3" t="s">
        <v>14</v>
      </c>
      <c r="E198" s="17" t="s">
        <v>112</v>
      </c>
      <c r="F198" s="3"/>
      <c r="G198" s="7">
        <v>36000</v>
      </c>
      <c r="H198" s="6"/>
      <c r="I198" s="7"/>
    </row>
    <row r="199" spans="1:9" ht="32">
      <c r="A199" s="22">
        <v>5000</v>
      </c>
      <c r="B199" s="23">
        <v>150</v>
      </c>
      <c r="C199" s="3">
        <v>44</v>
      </c>
      <c r="D199" s="3" t="s">
        <v>14</v>
      </c>
      <c r="E199" s="11" t="s">
        <v>113</v>
      </c>
      <c r="F199" s="3"/>
      <c r="G199" s="7">
        <v>12000</v>
      </c>
      <c r="H199" s="6"/>
      <c r="I199" s="7"/>
    </row>
    <row r="200" spans="1:9" ht="16">
      <c r="A200" s="22">
        <v>6000</v>
      </c>
      <c r="B200" s="23">
        <v>110</v>
      </c>
      <c r="C200" s="3">
        <v>44</v>
      </c>
      <c r="D200" s="3" t="s">
        <v>14</v>
      </c>
      <c r="E200" s="11" t="s">
        <v>114</v>
      </c>
      <c r="F200" s="3"/>
      <c r="G200" s="7">
        <v>3000</v>
      </c>
      <c r="H200" s="6"/>
      <c r="I200" s="7"/>
    </row>
    <row r="201" spans="1:9" ht="32">
      <c r="A201" s="22">
        <v>7000</v>
      </c>
      <c r="B201" s="23">
        <v>160</v>
      </c>
      <c r="C201" s="3">
        <v>44</v>
      </c>
      <c r="D201" s="3" t="s">
        <v>14</v>
      </c>
      <c r="E201" s="11" t="s">
        <v>115</v>
      </c>
      <c r="F201" s="3"/>
      <c r="G201" s="7">
        <v>9000</v>
      </c>
      <c r="H201" s="6"/>
      <c r="I201" s="7"/>
    </row>
    <row r="202" spans="1:9" ht="16">
      <c r="A202" s="22">
        <v>5000</v>
      </c>
      <c r="B202" s="23">
        <v>210</v>
      </c>
      <c r="C202" s="3">
        <v>44</v>
      </c>
      <c r="D202" s="3" t="s">
        <v>14</v>
      </c>
      <c r="E202" s="11" t="s">
        <v>116</v>
      </c>
      <c r="F202" s="3"/>
      <c r="G202" s="7">
        <v>5193.6000000000004</v>
      </c>
      <c r="H202" s="6"/>
      <c r="I202" s="7"/>
    </row>
    <row r="203" spans="1:9" ht="16">
      <c r="A203" s="22">
        <v>5000</v>
      </c>
      <c r="B203" s="23">
        <v>220</v>
      </c>
      <c r="C203" s="3">
        <v>44</v>
      </c>
      <c r="D203" s="3" t="s">
        <v>14</v>
      </c>
      <c r="E203" s="11" t="s">
        <v>117</v>
      </c>
      <c r="F203" s="3"/>
      <c r="G203" s="7">
        <v>3672</v>
      </c>
      <c r="H203" s="6"/>
      <c r="I203" s="7"/>
    </row>
    <row r="204" spans="1:9" ht="16">
      <c r="A204" s="22">
        <v>6000</v>
      </c>
      <c r="B204" s="23">
        <v>210</v>
      </c>
      <c r="C204" s="3">
        <v>44</v>
      </c>
      <c r="D204" s="3" t="s">
        <v>14</v>
      </c>
      <c r="E204" s="11" t="s">
        <v>118</v>
      </c>
      <c r="F204" s="3"/>
      <c r="G204" s="7">
        <v>324.60000000000002</v>
      </c>
      <c r="H204" s="6"/>
      <c r="I204" s="7"/>
    </row>
    <row r="205" spans="1:9" ht="16">
      <c r="A205" s="22">
        <v>6000</v>
      </c>
      <c r="B205" s="23">
        <v>220</v>
      </c>
      <c r="C205" s="3">
        <v>44</v>
      </c>
      <c r="D205" s="3" t="s">
        <v>14</v>
      </c>
      <c r="E205" s="11" t="s">
        <v>119</v>
      </c>
      <c r="F205" s="3"/>
      <c r="G205" s="7">
        <v>229.5</v>
      </c>
      <c r="H205" s="6"/>
      <c r="I205" s="7"/>
    </row>
    <row r="206" spans="1:9" ht="16">
      <c r="A206" s="22">
        <v>7000</v>
      </c>
      <c r="B206" s="23">
        <v>210</v>
      </c>
      <c r="C206" s="3">
        <v>44</v>
      </c>
      <c r="D206" s="3" t="s">
        <v>14</v>
      </c>
      <c r="E206" s="11" t="s">
        <v>120</v>
      </c>
      <c r="F206" s="3"/>
      <c r="G206" s="7">
        <v>973.8</v>
      </c>
      <c r="H206" s="6"/>
      <c r="I206" s="7"/>
    </row>
    <row r="207" spans="1:9" ht="16">
      <c r="A207" s="22">
        <v>7000</v>
      </c>
      <c r="B207" s="23">
        <v>220</v>
      </c>
      <c r="C207" s="3">
        <v>44</v>
      </c>
      <c r="D207" s="3" t="s">
        <v>14</v>
      </c>
      <c r="E207" s="11" t="s">
        <v>121</v>
      </c>
      <c r="F207" s="3"/>
      <c r="G207" s="7">
        <v>688.5</v>
      </c>
      <c r="H207" s="6"/>
      <c r="I207" s="7"/>
    </row>
    <row r="208" spans="1:9" ht="32">
      <c r="A208" s="22">
        <v>6000</v>
      </c>
      <c r="B208" s="23">
        <v>130</v>
      </c>
      <c r="C208" s="3">
        <v>45</v>
      </c>
      <c r="D208" s="3" t="s">
        <v>14</v>
      </c>
      <c r="E208" s="11" t="s">
        <v>122</v>
      </c>
      <c r="F208" s="3"/>
      <c r="G208" s="7">
        <v>150000</v>
      </c>
      <c r="H208" s="6"/>
      <c r="I208" s="7"/>
    </row>
    <row r="209" spans="1:9" ht="16">
      <c r="A209" s="22">
        <v>6000</v>
      </c>
      <c r="B209" s="23">
        <v>210</v>
      </c>
      <c r="C209" s="3">
        <v>45</v>
      </c>
      <c r="D209" s="3" t="s">
        <v>14</v>
      </c>
      <c r="E209" s="11" t="s">
        <v>123</v>
      </c>
      <c r="F209" s="3"/>
      <c r="G209" s="7">
        <v>16230</v>
      </c>
      <c r="H209" s="6"/>
      <c r="I209" s="7"/>
    </row>
    <row r="210" spans="1:9" ht="16">
      <c r="A210" s="22">
        <v>6000</v>
      </c>
      <c r="B210" s="23">
        <v>220</v>
      </c>
      <c r="C210" s="3">
        <v>45</v>
      </c>
      <c r="D210" s="3" t="s">
        <v>14</v>
      </c>
      <c r="E210" s="11" t="s">
        <v>124</v>
      </c>
      <c r="F210" s="3"/>
      <c r="G210" s="6">
        <v>11475</v>
      </c>
      <c r="H210" s="6"/>
      <c r="I210" s="7"/>
    </row>
    <row r="211" spans="1:9" ht="16">
      <c r="A211" s="22">
        <v>6000</v>
      </c>
      <c r="B211" s="23">
        <v>230</v>
      </c>
      <c r="C211" s="3">
        <v>45</v>
      </c>
      <c r="D211" s="3" t="s">
        <v>14</v>
      </c>
      <c r="E211" s="11" t="s">
        <v>125</v>
      </c>
      <c r="F211" s="3"/>
      <c r="G211" s="7">
        <v>19116</v>
      </c>
      <c r="H211" s="6"/>
      <c r="I211" s="7"/>
    </row>
    <row r="212" spans="1:9" ht="32">
      <c r="A212" s="22">
        <v>5000</v>
      </c>
      <c r="B212" s="23">
        <v>150</v>
      </c>
      <c r="C212" s="3">
        <v>46</v>
      </c>
      <c r="D212" s="3" t="s">
        <v>14</v>
      </c>
      <c r="E212" s="11" t="s">
        <v>126</v>
      </c>
      <c r="F212" s="3"/>
      <c r="G212" s="7">
        <v>60000</v>
      </c>
      <c r="H212" s="6"/>
      <c r="I212" s="7"/>
    </row>
    <row r="213" spans="1:9" ht="16">
      <c r="A213" s="22">
        <v>5000</v>
      </c>
      <c r="B213" s="23">
        <v>210</v>
      </c>
      <c r="C213" s="3">
        <v>46</v>
      </c>
      <c r="D213" s="3" t="s">
        <v>14</v>
      </c>
      <c r="E213" s="11" t="s">
        <v>127</v>
      </c>
      <c r="F213" s="3"/>
      <c r="G213" s="7">
        <v>6492</v>
      </c>
      <c r="H213" s="6"/>
      <c r="I213" s="7"/>
    </row>
    <row r="214" spans="1:9" ht="16">
      <c r="A214" s="22">
        <v>5000</v>
      </c>
      <c r="B214" s="23">
        <v>220</v>
      </c>
      <c r="C214" s="3">
        <v>46</v>
      </c>
      <c r="D214" s="3" t="s">
        <v>14</v>
      </c>
      <c r="E214" s="11" t="s">
        <v>128</v>
      </c>
      <c r="F214" s="3"/>
      <c r="G214" s="7">
        <v>4590</v>
      </c>
      <c r="H214" s="6"/>
      <c r="I214" s="7"/>
    </row>
    <row r="215" spans="1:9" ht="16">
      <c r="A215" s="22">
        <v>5000</v>
      </c>
      <c r="B215" s="23">
        <v>230</v>
      </c>
      <c r="C215" s="3">
        <v>46</v>
      </c>
      <c r="D215" s="3" t="s">
        <v>14</v>
      </c>
      <c r="E215" s="11" t="s">
        <v>129</v>
      </c>
      <c r="F215" s="3"/>
      <c r="G215" s="7">
        <v>19116</v>
      </c>
      <c r="H215" s="6"/>
      <c r="I215" s="7"/>
    </row>
    <row r="216" spans="1:9" ht="32">
      <c r="A216" s="22">
        <v>7900</v>
      </c>
      <c r="B216" s="23">
        <v>681</v>
      </c>
      <c r="C216" s="3">
        <v>47</v>
      </c>
      <c r="D216" s="3" t="s">
        <v>103</v>
      </c>
      <c r="E216" s="11" t="s">
        <v>130</v>
      </c>
      <c r="F216" s="3"/>
      <c r="G216" s="7">
        <v>25000</v>
      </c>
      <c r="H216" s="6"/>
      <c r="I216" s="7"/>
    </row>
    <row r="217" spans="1:9" ht="32">
      <c r="A217" s="22">
        <v>7900</v>
      </c>
      <c r="B217" s="23">
        <v>682</v>
      </c>
      <c r="C217" s="3">
        <v>48</v>
      </c>
      <c r="D217" s="3" t="s">
        <v>44</v>
      </c>
      <c r="E217" s="11" t="s">
        <v>131</v>
      </c>
      <c r="F217" s="3"/>
      <c r="G217" s="7">
        <v>32107.75</v>
      </c>
      <c r="H217" s="6"/>
      <c r="I217" s="7"/>
    </row>
    <row r="218" spans="1:9" ht="32">
      <c r="A218" s="22">
        <v>7900</v>
      </c>
      <c r="B218" s="23">
        <v>682</v>
      </c>
      <c r="C218" s="3">
        <v>48</v>
      </c>
      <c r="D218" s="3" t="s">
        <v>44</v>
      </c>
      <c r="E218" s="11" t="s">
        <v>132</v>
      </c>
      <c r="F218" s="3"/>
      <c r="G218" s="7">
        <v>2399.6999999999998</v>
      </c>
      <c r="H218" s="6"/>
      <c r="I218" s="7"/>
    </row>
    <row r="219" spans="1:9" ht="32">
      <c r="A219" s="22">
        <v>7900</v>
      </c>
      <c r="B219" s="23">
        <v>682</v>
      </c>
      <c r="C219" s="3">
        <v>48</v>
      </c>
      <c r="D219" s="3" t="s">
        <v>44</v>
      </c>
      <c r="E219" s="11" t="s">
        <v>133</v>
      </c>
      <c r="F219" s="3"/>
      <c r="G219" s="7">
        <v>15540</v>
      </c>
      <c r="H219" s="6"/>
      <c r="I219" s="7"/>
    </row>
    <row r="220" spans="1:9" ht="32">
      <c r="A220" s="22">
        <v>7900</v>
      </c>
      <c r="B220" s="23">
        <v>682</v>
      </c>
      <c r="C220" s="3">
        <v>48</v>
      </c>
      <c r="D220" s="3" t="s">
        <v>44</v>
      </c>
      <c r="E220" s="11" t="s">
        <v>134</v>
      </c>
      <c r="F220" s="3"/>
      <c r="G220" s="7">
        <v>1453.5</v>
      </c>
      <c r="H220" s="6"/>
      <c r="I220" s="7"/>
    </row>
    <row r="221" spans="1:9" ht="32">
      <c r="A221" s="22">
        <v>7900</v>
      </c>
      <c r="B221" s="23">
        <v>682</v>
      </c>
      <c r="C221" s="3">
        <v>48</v>
      </c>
      <c r="D221" s="3" t="s">
        <v>44</v>
      </c>
      <c r="E221" s="11" t="s">
        <v>135</v>
      </c>
      <c r="F221" s="3"/>
      <c r="G221" s="7">
        <v>8502</v>
      </c>
      <c r="H221" s="6"/>
      <c r="I221" s="7"/>
    </row>
    <row r="222" spans="1:9" ht="32">
      <c r="A222" s="22">
        <v>7900</v>
      </c>
      <c r="B222" s="23">
        <v>682</v>
      </c>
      <c r="C222" s="3">
        <v>49</v>
      </c>
      <c r="D222" s="3" t="s">
        <v>44</v>
      </c>
      <c r="E222" s="11" t="s">
        <v>136</v>
      </c>
      <c r="F222" s="3"/>
      <c r="G222" s="7">
        <v>1500</v>
      </c>
      <c r="H222" s="6"/>
      <c r="I222" s="7"/>
    </row>
    <row r="223" spans="1:9" ht="32">
      <c r="A223" s="22">
        <v>7900</v>
      </c>
      <c r="B223" s="23">
        <v>682</v>
      </c>
      <c r="C223" s="3">
        <v>50</v>
      </c>
      <c r="D223" s="3" t="s">
        <v>44</v>
      </c>
      <c r="E223" s="11" t="s">
        <v>137</v>
      </c>
      <c r="F223" s="3"/>
      <c r="G223" s="7">
        <v>28510.799999999999</v>
      </c>
      <c r="H223" s="6"/>
      <c r="I223" s="7"/>
    </row>
    <row r="224" spans="1:9" ht="32">
      <c r="A224" s="22">
        <v>7900</v>
      </c>
      <c r="B224" s="23">
        <v>510</v>
      </c>
      <c r="C224" s="3">
        <v>51</v>
      </c>
      <c r="D224" s="3" t="s">
        <v>78</v>
      </c>
      <c r="E224" s="11" t="s">
        <v>138</v>
      </c>
      <c r="F224" s="3"/>
      <c r="G224" s="7">
        <v>14598.67</v>
      </c>
      <c r="H224" s="6"/>
      <c r="I224" s="7"/>
    </row>
    <row r="225" spans="1:9" ht="32">
      <c r="A225" s="22">
        <v>5100</v>
      </c>
      <c r="B225" s="23">
        <v>644</v>
      </c>
      <c r="C225" s="3">
        <v>52</v>
      </c>
      <c r="D225" s="3" t="s">
        <v>69</v>
      </c>
      <c r="E225" s="11" t="s">
        <v>139</v>
      </c>
      <c r="F225" s="3"/>
      <c r="G225" s="7">
        <v>84357.5</v>
      </c>
      <c r="H225" s="6"/>
      <c r="I225" s="7"/>
    </row>
    <row r="226" spans="1:9" ht="32">
      <c r="A226" s="22">
        <v>5100</v>
      </c>
      <c r="B226" s="23">
        <v>643</v>
      </c>
      <c r="C226" s="3">
        <v>52</v>
      </c>
      <c r="D226" s="3" t="s">
        <v>69</v>
      </c>
      <c r="E226" s="11" t="s">
        <v>140</v>
      </c>
      <c r="F226" s="3"/>
      <c r="G226" s="7">
        <v>32079.8</v>
      </c>
      <c r="H226" s="6"/>
      <c r="I226" s="7"/>
    </row>
    <row r="227" spans="1:9" ht="32">
      <c r="A227" s="22">
        <v>5100</v>
      </c>
      <c r="B227" s="23">
        <v>644</v>
      </c>
      <c r="C227" s="3">
        <v>52</v>
      </c>
      <c r="D227" s="3" t="s">
        <v>69</v>
      </c>
      <c r="E227" s="11" t="s">
        <v>141</v>
      </c>
      <c r="F227" s="3"/>
      <c r="G227" s="7">
        <v>13200</v>
      </c>
      <c r="H227" s="6"/>
      <c r="I227" s="7"/>
    </row>
    <row r="228" spans="1:9" ht="32">
      <c r="A228" s="22">
        <v>5100</v>
      </c>
      <c r="B228" s="23">
        <v>643</v>
      </c>
      <c r="C228" s="3">
        <v>52</v>
      </c>
      <c r="D228" s="3" t="s">
        <v>69</v>
      </c>
      <c r="E228" s="11" t="s">
        <v>142</v>
      </c>
      <c r="F228" s="3"/>
      <c r="G228" s="7">
        <v>5200</v>
      </c>
      <c r="H228" s="6"/>
      <c r="I228" s="7"/>
    </row>
    <row r="229" spans="1:9" ht="32">
      <c r="A229" s="22">
        <v>5100</v>
      </c>
      <c r="B229" s="23">
        <v>644</v>
      </c>
      <c r="C229" s="3">
        <v>52</v>
      </c>
      <c r="D229" s="3" t="s">
        <v>69</v>
      </c>
      <c r="E229" s="11" t="s">
        <v>143</v>
      </c>
      <c r="F229" s="3"/>
      <c r="G229" s="7">
        <v>1000</v>
      </c>
      <c r="H229" s="6"/>
      <c r="I229" s="7"/>
    </row>
    <row r="230" spans="1:9" ht="32">
      <c r="A230" s="22">
        <v>5100</v>
      </c>
      <c r="B230" s="23">
        <v>644</v>
      </c>
      <c r="C230" s="3">
        <v>52</v>
      </c>
      <c r="D230" s="3" t="s">
        <v>69</v>
      </c>
      <c r="E230" s="11" t="s">
        <v>144</v>
      </c>
      <c r="F230" s="3"/>
      <c r="G230" s="7">
        <v>2860</v>
      </c>
      <c r="H230" s="6"/>
      <c r="I230" s="7"/>
    </row>
    <row r="231" spans="1:9" ht="32">
      <c r="A231" s="22">
        <v>5100</v>
      </c>
      <c r="B231" s="23">
        <v>642</v>
      </c>
      <c r="C231" s="3">
        <v>52</v>
      </c>
      <c r="D231" s="3" t="s">
        <v>69</v>
      </c>
      <c r="E231" s="11" t="s">
        <v>145</v>
      </c>
      <c r="F231" s="3"/>
      <c r="G231" s="7">
        <v>1800</v>
      </c>
      <c r="H231" s="6"/>
      <c r="I231" s="7"/>
    </row>
    <row r="232" spans="1:9" ht="32">
      <c r="A232" s="22">
        <v>5100</v>
      </c>
      <c r="B232" s="23">
        <v>642</v>
      </c>
      <c r="C232" s="3">
        <v>52</v>
      </c>
      <c r="D232" s="3" t="s">
        <v>69</v>
      </c>
      <c r="E232" s="11" t="s">
        <v>146</v>
      </c>
      <c r="F232" s="3"/>
      <c r="G232" s="7">
        <v>10675</v>
      </c>
      <c r="H232" s="6"/>
      <c r="I232" s="7"/>
    </row>
    <row r="233" spans="1:9" ht="32">
      <c r="A233" s="22">
        <v>5100</v>
      </c>
      <c r="B233" s="23">
        <v>692</v>
      </c>
      <c r="C233" s="3">
        <v>52</v>
      </c>
      <c r="D233" s="3" t="s">
        <v>69</v>
      </c>
      <c r="E233" s="11" t="s">
        <v>147</v>
      </c>
      <c r="F233" s="3"/>
      <c r="G233" s="7">
        <v>3440</v>
      </c>
      <c r="H233" s="6"/>
      <c r="I233" s="7"/>
    </row>
    <row r="234" spans="1:9" ht="16">
      <c r="A234" s="22">
        <v>5100</v>
      </c>
      <c r="B234" s="23">
        <v>510</v>
      </c>
      <c r="C234" s="3">
        <v>53</v>
      </c>
      <c r="D234" s="3" t="s">
        <v>14</v>
      </c>
      <c r="E234" s="11" t="s">
        <v>148</v>
      </c>
      <c r="F234" s="3"/>
      <c r="G234" s="7">
        <v>2909.5</v>
      </c>
      <c r="H234" s="6"/>
      <c r="I234" s="7"/>
    </row>
    <row r="235" spans="1:9" ht="32">
      <c r="A235" s="22">
        <v>5100</v>
      </c>
      <c r="B235" s="23">
        <v>642</v>
      </c>
      <c r="C235" s="3">
        <v>54</v>
      </c>
      <c r="D235" s="3" t="s">
        <v>149</v>
      </c>
      <c r="E235" s="11" t="s">
        <v>150</v>
      </c>
      <c r="F235" s="3"/>
      <c r="G235" s="7">
        <v>1500</v>
      </c>
      <c r="H235" s="6"/>
      <c r="I235" s="7"/>
    </row>
    <row r="236" spans="1:9" ht="80">
      <c r="A236" s="20">
        <v>5100</v>
      </c>
      <c r="B236" s="21">
        <v>100</v>
      </c>
      <c r="C236" s="3">
        <v>55</v>
      </c>
      <c r="D236" s="3">
        <v>1</v>
      </c>
      <c r="E236" s="11" t="s">
        <v>151</v>
      </c>
      <c r="F236" s="3"/>
      <c r="G236" s="7">
        <v>150000</v>
      </c>
      <c r="H236" s="6"/>
      <c r="I236" s="7"/>
    </row>
    <row r="237" spans="1:9" ht="32">
      <c r="A237" s="22">
        <v>6500</v>
      </c>
      <c r="B237" s="23">
        <v>692</v>
      </c>
      <c r="C237" s="3">
        <v>56</v>
      </c>
      <c r="D237" s="3">
        <v>1</v>
      </c>
      <c r="E237" s="11" t="s">
        <v>152</v>
      </c>
      <c r="F237" s="3"/>
      <c r="G237" s="7">
        <v>9711</v>
      </c>
      <c r="H237" s="6"/>
      <c r="I237" s="7"/>
    </row>
    <row r="238" spans="1:9" ht="32">
      <c r="A238" s="22">
        <v>6500</v>
      </c>
      <c r="B238" s="23">
        <v>692</v>
      </c>
      <c r="C238" s="3">
        <v>56</v>
      </c>
      <c r="D238" s="3">
        <v>1</v>
      </c>
      <c r="E238" s="11" t="s">
        <v>153</v>
      </c>
      <c r="F238" s="3"/>
      <c r="G238" s="7">
        <v>7722</v>
      </c>
      <c r="H238" s="6"/>
      <c r="I238" s="7"/>
    </row>
    <row r="239" spans="1:9" ht="48">
      <c r="A239" s="22">
        <v>6500</v>
      </c>
      <c r="B239" s="23">
        <v>692</v>
      </c>
      <c r="C239" s="3">
        <v>56</v>
      </c>
      <c r="D239" s="3">
        <v>1</v>
      </c>
      <c r="E239" s="11" t="s">
        <v>154</v>
      </c>
      <c r="F239" s="3"/>
      <c r="G239" s="7">
        <v>15300</v>
      </c>
      <c r="H239" s="6"/>
      <c r="I239" s="7"/>
    </row>
    <row r="240" spans="1:9" ht="48">
      <c r="A240" s="22">
        <v>6500</v>
      </c>
      <c r="B240" s="23">
        <v>692</v>
      </c>
      <c r="C240" s="3">
        <v>56</v>
      </c>
      <c r="D240" s="3">
        <v>1</v>
      </c>
      <c r="E240" s="11" t="s">
        <v>155</v>
      </c>
      <c r="F240" s="3"/>
      <c r="G240" s="7">
        <v>13797.15</v>
      </c>
      <c r="H240" s="6"/>
      <c r="I240" s="7"/>
    </row>
    <row r="241" spans="1:9" ht="16">
      <c r="A241" s="3"/>
      <c r="B241" s="3"/>
      <c r="C241" s="3"/>
      <c r="D241" s="5"/>
      <c r="E241" s="24" t="s">
        <v>156</v>
      </c>
      <c r="F241" s="3"/>
      <c r="G241" s="7"/>
      <c r="H241" s="6"/>
      <c r="I241" s="7"/>
    </row>
    <row r="242" spans="1:9" ht="48">
      <c r="A242" s="22">
        <v>5100</v>
      </c>
      <c r="B242" s="23">
        <v>643</v>
      </c>
      <c r="C242" s="3">
        <v>57</v>
      </c>
      <c r="D242" s="3" t="s">
        <v>69</v>
      </c>
      <c r="E242" s="11" t="s">
        <v>157</v>
      </c>
      <c r="F242" s="3"/>
      <c r="G242" s="7">
        <v>16800</v>
      </c>
      <c r="H242" s="6"/>
      <c r="I242" s="7"/>
    </row>
    <row r="243" spans="1:9" ht="16">
      <c r="A243" s="22">
        <v>5100</v>
      </c>
      <c r="B243" s="23">
        <v>644</v>
      </c>
      <c r="C243" s="3">
        <v>57</v>
      </c>
      <c r="D243" s="3" t="s">
        <v>69</v>
      </c>
      <c r="E243" s="11" t="s">
        <v>158</v>
      </c>
      <c r="F243" s="3"/>
      <c r="G243" s="7">
        <v>2388</v>
      </c>
      <c r="H243" s="6"/>
      <c r="I243" s="7"/>
    </row>
    <row r="244" spans="1:9" ht="32">
      <c r="A244" s="22">
        <v>5100</v>
      </c>
      <c r="B244" s="23">
        <v>639</v>
      </c>
      <c r="C244" s="3">
        <v>57</v>
      </c>
      <c r="D244" s="3" t="s">
        <v>69</v>
      </c>
      <c r="E244" s="11" t="s">
        <v>159</v>
      </c>
      <c r="F244" s="3"/>
      <c r="G244" s="7">
        <v>582</v>
      </c>
      <c r="H244" s="6"/>
      <c r="I244" s="7"/>
    </row>
    <row r="245" spans="1:9" ht="16">
      <c r="A245" s="22">
        <v>5100</v>
      </c>
      <c r="B245" s="23">
        <v>643</v>
      </c>
      <c r="C245" s="3">
        <v>57</v>
      </c>
      <c r="D245" s="3" t="s">
        <v>69</v>
      </c>
      <c r="E245" s="11" t="s">
        <v>160</v>
      </c>
      <c r="F245" s="3"/>
      <c r="G245" s="7">
        <v>660.16</v>
      </c>
      <c r="H245" s="6"/>
      <c r="I245" s="7"/>
    </row>
    <row r="246" spans="1:9" ht="16">
      <c r="A246" s="22">
        <v>5100</v>
      </c>
      <c r="B246" s="23">
        <v>644</v>
      </c>
      <c r="C246" s="3">
        <v>57</v>
      </c>
      <c r="D246" s="3" t="s">
        <v>69</v>
      </c>
      <c r="E246" s="11" t="s">
        <v>160</v>
      </c>
      <c r="F246" s="3"/>
      <c r="G246" s="7">
        <v>93.84</v>
      </c>
      <c r="H246" s="6"/>
      <c r="I246" s="7"/>
    </row>
    <row r="247" spans="1:9" ht="32">
      <c r="A247" s="22">
        <v>5100</v>
      </c>
      <c r="B247" s="23">
        <v>639</v>
      </c>
      <c r="C247" s="3">
        <v>58</v>
      </c>
      <c r="D247" s="3" t="s">
        <v>69</v>
      </c>
      <c r="E247" s="11" t="s">
        <v>161</v>
      </c>
      <c r="F247" s="3"/>
      <c r="G247" s="7">
        <v>18000</v>
      </c>
      <c r="H247" s="6"/>
      <c r="I247" s="7"/>
    </row>
    <row r="248" spans="1:9" ht="48">
      <c r="A248" s="22">
        <v>5100</v>
      </c>
      <c r="B248" s="23">
        <v>639</v>
      </c>
      <c r="C248" s="3">
        <v>58</v>
      </c>
      <c r="D248" s="3" t="s">
        <v>69</v>
      </c>
      <c r="E248" s="11" t="s">
        <v>162</v>
      </c>
      <c r="F248" s="3"/>
      <c r="G248" s="7">
        <v>2000</v>
      </c>
      <c r="H248" s="6"/>
      <c r="I248" s="7"/>
    </row>
    <row r="249" spans="1:9" ht="16">
      <c r="A249" s="22">
        <v>5100</v>
      </c>
      <c r="B249" s="23">
        <v>120</v>
      </c>
      <c r="C249" s="3">
        <v>59</v>
      </c>
      <c r="D249" s="3" t="s">
        <v>14</v>
      </c>
      <c r="E249" s="11" t="s">
        <v>163</v>
      </c>
      <c r="F249" s="3"/>
      <c r="G249" s="7">
        <v>38372.080000000002</v>
      </c>
      <c r="H249" s="6"/>
      <c r="I249" s="7"/>
    </row>
    <row r="250" spans="1:9" ht="16">
      <c r="A250" s="22">
        <v>5100</v>
      </c>
      <c r="B250" s="23">
        <v>210</v>
      </c>
      <c r="C250" s="3">
        <v>59</v>
      </c>
      <c r="D250" s="3" t="s">
        <v>14</v>
      </c>
      <c r="E250" s="11" t="s">
        <v>164</v>
      </c>
      <c r="F250" s="3"/>
      <c r="G250" s="7">
        <v>4151.8599999999997</v>
      </c>
      <c r="H250" s="6"/>
      <c r="I250" s="7"/>
    </row>
    <row r="251" spans="1:9" ht="16">
      <c r="A251" s="22">
        <v>5100</v>
      </c>
      <c r="B251" s="23">
        <v>220</v>
      </c>
      <c r="C251" s="3">
        <v>59</v>
      </c>
      <c r="D251" s="3" t="s">
        <v>14</v>
      </c>
      <c r="E251" s="11" t="s">
        <v>165</v>
      </c>
      <c r="F251" s="3"/>
      <c r="G251" s="7">
        <v>2379.0700000000002</v>
      </c>
      <c r="H251" s="6"/>
      <c r="I251" s="7"/>
    </row>
    <row r="252" spans="1:9" ht="16">
      <c r="A252" s="22">
        <v>5100</v>
      </c>
      <c r="B252" s="23">
        <v>220</v>
      </c>
      <c r="C252" s="3">
        <v>59</v>
      </c>
      <c r="D252" s="3" t="s">
        <v>14</v>
      </c>
      <c r="E252" s="11" t="s">
        <v>166</v>
      </c>
      <c r="F252" s="3"/>
      <c r="G252" s="7">
        <v>556.4</v>
      </c>
      <c r="H252" s="6"/>
      <c r="I252" s="7"/>
    </row>
    <row r="253" spans="1:9" ht="16">
      <c r="A253" s="22">
        <v>5100</v>
      </c>
      <c r="B253" s="23">
        <v>250</v>
      </c>
      <c r="C253" s="3">
        <v>59</v>
      </c>
      <c r="D253" s="3" t="s">
        <v>14</v>
      </c>
      <c r="E253" s="11" t="s">
        <v>167</v>
      </c>
      <c r="F253" s="3"/>
      <c r="G253" s="7">
        <v>40.590000000000003</v>
      </c>
      <c r="H253" s="6"/>
      <c r="I253" s="7"/>
    </row>
    <row r="254" spans="1:9" ht="16">
      <c r="A254" s="22">
        <v>5100</v>
      </c>
      <c r="B254" s="23">
        <v>120</v>
      </c>
      <c r="C254" s="3">
        <v>60</v>
      </c>
      <c r="D254" s="3" t="s">
        <v>14</v>
      </c>
      <c r="E254" s="11" t="s">
        <v>168</v>
      </c>
      <c r="F254" s="3"/>
      <c r="G254" s="7">
        <v>38372.080000000002</v>
      </c>
      <c r="H254" s="6"/>
      <c r="I254" s="7"/>
    </row>
    <row r="255" spans="1:9" ht="16">
      <c r="A255" s="22">
        <v>5100</v>
      </c>
      <c r="B255" s="23">
        <v>210</v>
      </c>
      <c r="C255" s="3">
        <v>60</v>
      </c>
      <c r="D255" s="3" t="s">
        <v>14</v>
      </c>
      <c r="E255" s="11" t="s">
        <v>169</v>
      </c>
      <c r="F255" s="3"/>
      <c r="G255" s="7">
        <v>4151.8599999999997</v>
      </c>
      <c r="H255" s="6"/>
      <c r="I255" s="7"/>
    </row>
    <row r="256" spans="1:9" ht="16">
      <c r="A256" s="22">
        <v>5100</v>
      </c>
      <c r="B256" s="23">
        <v>220</v>
      </c>
      <c r="C256" s="3">
        <v>60</v>
      </c>
      <c r="D256" s="3" t="s">
        <v>14</v>
      </c>
      <c r="E256" s="11" t="s">
        <v>170</v>
      </c>
      <c r="F256" s="3"/>
      <c r="G256" s="7">
        <v>2379.0700000000002</v>
      </c>
      <c r="H256" s="6"/>
      <c r="I256" s="7"/>
    </row>
    <row r="257" spans="1:9" ht="16">
      <c r="A257" s="22">
        <v>5100</v>
      </c>
      <c r="B257" s="23">
        <v>220</v>
      </c>
      <c r="C257" s="3">
        <v>60</v>
      </c>
      <c r="D257" s="3" t="s">
        <v>14</v>
      </c>
      <c r="E257" s="11" t="s">
        <v>171</v>
      </c>
      <c r="F257" s="3"/>
      <c r="G257" s="7">
        <v>556.4</v>
      </c>
      <c r="H257" s="6"/>
      <c r="I257" s="7"/>
    </row>
    <row r="258" spans="1:9" ht="16">
      <c r="A258" s="22">
        <v>5100</v>
      </c>
      <c r="B258" s="23">
        <v>250</v>
      </c>
      <c r="C258" s="3">
        <v>60</v>
      </c>
      <c r="D258" s="3" t="s">
        <v>14</v>
      </c>
      <c r="E258" s="11" t="s">
        <v>172</v>
      </c>
      <c r="F258" s="3"/>
      <c r="G258" s="7">
        <v>40.590000000000003</v>
      </c>
      <c r="H258" s="6"/>
      <c r="I258" s="7"/>
    </row>
    <row r="259" spans="1:9" ht="32">
      <c r="A259" s="22">
        <v>5100</v>
      </c>
      <c r="B259" s="23">
        <v>639</v>
      </c>
      <c r="C259" s="3">
        <v>61</v>
      </c>
      <c r="D259" s="3" t="s">
        <v>69</v>
      </c>
      <c r="E259" s="11" t="s">
        <v>173</v>
      </c>
      <c r="F259" s="3"/>
      <c r="G259" s="7">
        <v>3480</v>
      </c>
      <c r="H259" s="6"/>
      <c r="I259" s="7"/>
    </row>
    <row r="260" spans="1:9" ht="144">
      <c r="A260" s="22">
        <v>5100</v>
      </c>
      <c r="B260" s="23">
        <v>643</v>
      </c>
      <c r="C260" s="3">
        <v>62</v>
      </c>
      <c r="D260" s="3" t="s">
        <v>69</v>
      </c>
      <c r="E260" s="11" t="s">
        <v>174</v>
      </c>
      <c r="F260" s="3"/>
      <c r="G260" s="7">
        <v>4499</v>
      </c>
      <c r="H260" s="6"/>
      <c r="I260" s="7"/>
    </row>
    <row r="261" spans="1:9" ht="32">
      <c r="A261" s="22">
        <v>5100</v>
      </c>
      <c r="B261" s="23">
        <v>120</v>
      </c>
      <c r="C261" s="3">
        <v>63</v>
      </c>
      <c r="D261" s="3" t="s">
        <v>96</v>
      </c>
      <c r="E261" s="17" t="s">
        <v>175</v>
      </c>
      <c r="F261" s="3"/>
      <c r="G261" s="7">
        <v>3612.22</v>
      </c>
      <c r="H261" s="6"/>
      <c r="I261" s="7"/>
    </row>
    <row r="262" spans="1:9" ht="16">
      <c r="A262" s="22">
        <v>5100</v>
      </c>
      <c r="B262" s="23">
        <v>210</v>
      </c>
      <c r="C262" s="3">
        <v>63</v>
      </c>
      <c r="D262" s="3" t="s">
        <v>96</v>
      </c>
      <c r="E262" s="17" t="s">
        <v>176</v>
      </c>
      <c r="F262" s="3"/>
      <c r="G262" s="7">
        <v>390.84</v>
      </c>
      <c r="H262" s="6"/>
      <c r="I262" s="7"/>
    </row>
    <row r="263" spans="1:9" ht="16">
      <c r="A263" s="22">
        <v>5100</v>
      </c>
      <c r="B263" s="23">
        <v>220</v>
      </c>
      <c r="C263" s="3">
        <v>63</v>
      </c>
      <c r="D263" s="3" t="s">
        <v>96</v>
      </c>
      <c r="E263" s="11" t="s">
        <v>177</v>
      </c>
      <c r="F263" s="3"/>
      <c r="G263" s="7">
        <v>223.96</v>
      </c>
      <c r="H263" s="6"/>
      <c r="I263" s="7"/>
    </row>
    <row r="264" spans="1:9" ht="16">
      <c r="A264" s="22">
        <v>5100</v>
      </c>
      <c r="B264" s="23">
        <v>220</v>
      </c>
      <c r="C264" s="3">
        <v>63</v>
      </c>
      <c r="D264" s="3" t="s">
        <v>96</v>
      </c>
      <c r="E264" s="11" t="s">
        <v>178</v>
      </c>
      <c r="F264" s="3"/>
      <c r="G264" s="7">
        <v>52.38</v>
      </c>
      <c r="H264" s="6"/>
      <c r="I264" s="7"/>
    </row>
    <row r="265" spans="1:9" ht="16">
      <c r="A265" s="22">
        <v>5100</v>
      </c>
      <c r="B265" s="23">
        <v>250</v>
      </c>
      <c r="C265" s="3">
        <v>63</v>
      </c>
      <c r="D265" s="3" t="s">
        <v>96</v>
      </c>
      <c r="E265" s="11" t="s">
        <v>179</v>
      </c>
      <c r="F265" s="3"/>
      <c r="G265" s="7">
        <v>40.6</v>
      </c>
      <c r="H265" s="6"/>
      <c r="I265" s="7"/>
    </row>
    <row r="266" spans="1:9" ht="96">
      <c r="A266" s="22" t="s">
        <v>180</v>
      </c>
      <c r="B266" s="23">
        <v>160</v>
      </c>
      <c r="C266" s="3">
        <v>64</v>
      </c>
      <c r="D266" s="3" t="s">
        <v>181</v>
      </c>
      <c r="E266" s="11" t="s">
        <v>182</v>
      </c>
      <c r="F266" s="3"/>
      <c r="G266" s="7">
        <v>38372.080000000002</v>
      </c>
      <c r="H266" s="6"/>
      <c r="I266" s="7"/>
    </row>
    <row r="267" spans="1:9" ht="16">
      <c r="A267" s="22" t="s">
        <v>180</v>
      </c>
      <c r="B267" s="23">
        <v>210</v>
      </c>
      <c r="C267" s="3">
        <v>64</v>
      </c>
      <c r="D267" s="3" t="s">
        <v>181</v>
      </c>
      <c r="E267" s="11" t="s">
        <v>183</v>
      </c>
      <c r="F267" s="3"/>
      <c r="G267" s="7">
        <v>4151.8599999999997</v>
      </c>
      <c r="H267" s="6"/>
      <c r="I267" s="7"/>
    </row>
    <row r="268" spans="1:9" ht="16">
      <c r="A268" s="22" t="s">
        <v>180</v>
      </c>
      <c r="B268" s="23">
        <v>220</v>
      </c>
      <c r="C268" s="3">
        <v>64</v>
      </c>
      <c r="D268" s="3" t="s">
        <v>181</v>
      </c>
      <c r="E268" s="11" t="s">
        <v>184</v>
      </c>
      <c r="F268" s="3"/>
      <c r="G268" s="7">
        <v>2379.0700000000002</v>
      </c>
      <c r="H268" s="6"/>
      <c r="I268" s="7"/>
    </row>
    <row r="269" spans="1:9" ht="16">
      <c r="A269" s="22" t="s">
        <v>180</v>
      </c>
      <c r="B269" s="23">
        <v>220</v>
      </c>
      <c r="C269" s="3">
        <v>64</v>
      </c>
      <c r="D269" s="3" t="s">
        <v>181</v>
      </c>
      <c r="E269" s="11" t="s">
        <v>185</v>
      </c>
      <c r="F269" s="3"/>
      <c r="G269" s="7">
        <v>556.4</v>
      </c>
      <c r="H269" s="6"/>
      <c r="I269" s="7"/>
    </row>
    <row r="270" spans="1:9" ht="16">
      <c r="A270" s="22" t="s">
        <v>180</v>
      </c>
      <c r="B270" s="23">
        <v>250</v>
      </c>
      <c r="C270" s="3">
        <v>64</v>
      </c>
      <c r="D270" s="3" t="s">
        <v>181</v>
      </c>
      <c r="E270" s="11" t="s">
        <v>186</v>
      </c>
      <c r="F270" s="3"/>
      <c r="G270" s="7">
        <v>40.590000000000003</v>
      </c>
      <c r="H270" s="6"/>
      <c r="I270" s="7"/>
    </row>
    <row r="271" spans="1:9" ht="32">
      <c r="A271" s="22">
        <v>6400</v>
      </c>
      <c r="B271" s="23">
        <v>390</v>
      </c>
      <c r="C271" s="3">
        <v>65</v>
      </c>
      <c r="D271" s="3" t="s">
        <v>14</v>
      </c>
      <c r="E271" s="17" t="s">
        <v>187</v>
      </c>
      <c r="F271" s="3"/>
      <c r="G271" s="7">
        <v>25000</v>
      </c>
      <c r="H271" s="6"/>
      <c r="I271" s="7"/>
    </row>
    <row r="272" spans="1:9" ht="16">
      <c r="A272" s="22">
        <v>5100</v>
      </c>
      <c r="B272" s="23">
        <v>120</v>
      </c>
      <c r="C272" s="3">
        <v>66</v>
      </c>
      <c r="D272" s="3" t="s">
        <v>96</v>
      </c>
      <c r="E272" s="11" t="s">
        <v>188</v>
      </c>
      <c r="F272" s="3"/>
      <c r="G272" s="7">
        <v>8406.69</v>
      </c>
      <c r="H272" s="6"/>
      <c r="I272" s="7"/>
    </row>
    <row r="273" spans="1:9" ht="16">
      <c r="A273" s="22">
        <v>5100</v>
      </c>
      <c r="B273" s="23">
        <v>210</v>
      </c>
      <c r="C273" s="3">
        <v>66</v>
      </c>
      <c r="D273" s="3" t="s">
        <v>96</v>
      </c>
      <c r="E273" s="11" t="s">
        <v>189</v>
      </c>
      <c r="F273" s="3"/>
      <c r="G273" s="7">
        <v>909.6</v>
      </c>
      <c r="H273" s="6"/>
      <c r="I273" s="7"/>
    </row>
    <row r="274" spans="1:9" ht="16">
      <c r="A274" s="22">
        <v>5100</v>
      </c>
      <c r="B274" s="23">
        <v>220</v>
      </c>
      <c r="C274" s="3">
        <v>66</v>
      </c>
      <c r="D274" s="3" t="s">
        <v>96</v>
      </c>
      <c r="E274" s="11" t="s">
        <v>190</v>
      </c>
      <c r="F274" s="3"/>
      <c r="G274" s="7">
        <v>521.21</v>
      </c>
      <c r="H274" s="6"/>
      <c r="I274" s="7"/>
    </row>
    <row r="275" spans="1:9" ht="16">
      <c r="A275" s="22">
        <v>5100</v>
      </c>
      <c r="B275" s="23">
        <v>220</v>
      </c>
      <c r="C275" s="3">
        <v>66</v>
      </c>
      <c r="D275" s="3" t="s">
        <v>96</v>
      </c>
      <c r="E275" s="11" t="s">
        <v>191</v>
      </c>
      <c r="F275" s="3"/>
      <c r="G275" s="7">
        <v>121.9</v>
      </c>
      <c r="H275" s="6"/>
      <c r="I275" s="7"/>
    </row>
    <row r="276" spans="1:9" ht="32">
      <c r="A276" s="22">
        <v>5100</v>
      </c>
      <c r="B276" s="23">
        <v>250</v>
      </c>
      <c r="C276" s="3">
        <v>66</v>
      </c>
      <c r="D276" s="3" t="s">
        <v>96</v>
      </c>
      <c r="E276" s="11" t="s">
        <v>192</v>
      </c>
      <c r="F276" s="3"/>
      <c r="G276" s="7">
        <v>40.6</v>
      </c>
      <c r="H276" s="6"/>
      <c r="I276" s="7"/>
    </row>
    <row r="277" spans="1:9" ht="48">
      <c r="A277" s="22">
        <v>6400</v>
      </c>
      <c r="B277" s="23">
        <v>390</v>
      </c>
      <c r="C277" s="3">
        <v>67</v>
      </c>
      <c r="D277" s="3" t="s">
        <v>14</v>
      </c>
      <c r="E277" s="11" t="s">
        <v>193</v>
      </c>
      <c r="F277" s="3"/>
      <c r="G277" s="7">
        <v>5000</v>
      </c>
      <c r="H277" s="6"/>
      <c r="I277" s="7"/>
    </row>
    <row r="278" spans="1:9" ht="16">
      <c r="A278" s="22">
        <v>7300</v>
      </c>
      <c r="B278" s="23">
        <v>160</v>
      </c>
      <c r="C278" s="3">
        <v>68</v>
      </c>
      <c r="D278" s="3" t="s">
        <v>14</v>
      </c>
      <c r="E278" s="17" t="s">
        <v>194</v>
      </c>
      <c r="F278" s="3"/>
      <c r="G278" s="7">
        <v>1000</v>
      </c>
      <c r="H278" s="6"/>
      <c r="I278" s="7"/>
    </row>
    <row r="279" spans="1:9" ht="16">
      <c r="A279" s="22">
        <v>7300</v>
      </c>
      <c r="B279" s="23">
        <v>110</v>
      </c>
      <c r="C279" s="3">
        <v>68</v>
      </c>
      <c r="D279" s="3" t="s">
        <v>14</v>
      </c>
      <c r="E279" s="17" t="s">
        <v>194</v>
      </c>
      <c r="F279" s="3"/>
      <c r="G279" s="7">
        <v>500</v>
      </c>
      <c r="H279" s="6"/>
      <c r="I279" s="7"/>
    </row>
    <row r="280" spans="1:9" ht="16">
      <c r="A280" s="22">
        <v>5100</v>
      </c>
      <c r="B280" s="23">
        <v>120</v>
      </c>
      <c r="C280" s="3">
        <v>68</v>
      </c>
      <c r="D280" s="3" t="s">
        <v>14</v>
      </c>
      <c r="E280" s="17" t="s">
        <v>194</v>
      </c>
      <c r="F280" s="3"/>
      <c r="G280" s="7">
        <v>2000</v>
      </c>
      <c r="H280" s="6"/>
      <c r="I280" s="7"/>
    </row>
    <row r="281" spans="1:9" ht="16">
      <c r="A281" s="22">
        <v>7900</v>
      </c>
      <c r="B281" s="23">
        <v>160</v>
      </c>
      <c r="C281" s="3">
        <v>68</v>
      </c>
      <c r="D281" s="3" t="s">
        <v>14</v>
      </c>
      <c r="E281" s="17" t="s">
        <v>194</v>
      </c>
      <c r="F281" s="3"/>
      <c r="G281" s="7">
        <v>500</v>
      </c>
      <c r="H281" s="6"/>
      <c r="I281" s="7"/>
    </row>
    <row r="282" spans="1:9" ht="16">
      <c r="A282" s="22">
        <v>6130</v>
      </c>
      <c r="B282" s="23">
        <v>160</v>
      </c>
      <c r="C282" s="3">
        <v>68</v>
      </c>
      <c r="D282" s="3" t="s">
        <v>14</v>
      </c>
      <c r="E282" s="17" t="s">
        <v>194</v>
      </c>
      <c r="F282" s="3"/>
      <c r="G282" s="7">
        <v>500</v>
      </c>
      <c r="H282" s="6"/>
      <c r="I282" s="7"/>
    </row>
    <row r="283" spans="1:9" ht="16">
      <c r="A283" s="22">
        <v>5100</v>
      </c>
      <c r="B283" s="23">
        <v>510</v>
      </c>
      <c r="C283" s="3">
        <v>69</v>
      </c>
      <c r="D283" s="3" t="s">
        <v>96</v>
      </c>
      <c r="E283" s="11" t="s">
        <v>195</v>
      </c>
      <c r="F283" s="3"/>
      <c r="G283" s="7">
        <v>3000</v>
      </c>
      <c r="H283" s="6"/>
      <c r="I283" s="7"/>
    </row>
    <row r="284" spans="1:9" ht="16">
      <c r="A284" s="22">
        <v>5100</v>
      </c>
      <c r="B284" s="23">
        <v>120</v>
      </c>
      <c r="C284" s="3">
        <v>70</v>
      </c>
      <c r="D284" s="3" t="s">
        <v>14</v>
      </c>
      <c r="E284" s="17" t="s">
        <v>196</v>
      </c>
      <c r="F284" s="3"/>
      <c r="G284" s="7">
        <v>12500</v>
      </c>
      <c r="H284" s="6"/>
      <c r="I284" s="7"/>
    </row>
    <row r="285" spans="1:9" ht="16">
      <c r="A285" s="22">
        <v>5100</v>
      </c>
      <c r="B285" s="23">
        <v>150</v>
      </c>
      <c r="C285" s="3">
        <v>70</v>
      </c>
      <c r="D285" s="3" t="s">
        <v>14</v>
      </c>
      <c r="E285" s="11" t="s">
        <v>197</v>
      </c>
      <c r="F285" s="3"/>
      <c r="G285" s="7">
        <v>32243.11</v>
      </c>
      <c r="H285" s="6"/>
      <c r="I285" s="7"/>
    </row>
    <row r="286" spans="1:9" ht="32">
      <c r="A286" s="22">
        <v>5100</v>
      </c>
      <c r="B286" s="23">
        <v>210</v>
      </c>
      <c r="C286" s="3">
        <v>70</v>
      </c>
      <c r="D286" s="3" t="s">
        <v>14</v>
      </c>
      <c r="E286" s="11" t="s">
        <v>198</v>
      </c>
      <c r="F286" s="3"/>
      <c r="G286" s="7">
        <v>3488.7</v>
      </c>
      <c r="H286" s="6"/>
      <c r="I286" s="7"/>
    </row>
    <row r="287" spans="1:9" ht="32">
      <c r="A287" s="22">
        <v>5100</v>
      </c>
      <c r="B287" s="23">
        <v>220</v>
      </c>
      <c r="C287" s="3">
        <v>70</v>
      </c>
      <c r="D287" s="3" t="s">
        <v>14</v>
      </c>
      <c r="E287" s="11" t="s">
        <v>199</v>
      </c>
      <c r="F287" s="3"/>
      <c r="G287" s="7">
        <v>1999.07</v>
      </c>
      <c r="H287" s="6"/>
      <c r="I287" s="7"/>
    </row>
    <row r="288" spans="1:9" ht="16">
      <c r="A288" s="22">
        <v>5100</v>
      </c>
      <c r="B288" s="23">
        <v>220</v>
      </c>
      <c r="C288" s="3">
        <v>70</v>
      </c>
      <c r="D288" s="3" t="s">
        <v>14</v>
      </c>
      <c r="E288" s="11" t="s">
        <v>200</v>
      </c>
      <c r="F288" s="3"/>
      <c r="G288" s="7">
        <v>467.53</v>
      </c>
      <c r="H288" s="6"/>
      <c r="I288" s="7"/>
    </row>
    <row r="289" spans="1:10" ht="32">
      <c r="A289" s="22">
        <v>5100</v>
      </c>
      <c r="B289" s="23">
        <v>250</v>
      </c>
      <c r="C289" s="3">
        <v>70</v>
      </c>
      <c r="D289" s="3" t="s">
        <v>14</v>
      </c>
      <c r="E289" s="11" t="s">
        <v>201</v>
      </c>
      <c r="F289" s="3"/>
      <c r="G289" s="7">
        <v>40.6</v>
      </c>
      <c r="H289" s="6"/>
      <c r="I289" s="7"/>
    </row>
    <row r="290" spans="1:10">
      <c r="A290" s="3">
        <v>7200</v>
      </c>
      <c r="B290" s="3">
        <v>792</v>
      </c>
      <c r="C290" s="3">
        <v>71</v>
      </c>
      <c r="D290" s="3" t="s">
        <v>202</v>
      </c>
      <c r="E290" s="4" t="s">
        <v>203</v>
      </c>
      <c r="F290" s="5">
        <v>0</v>
      </c>
      <c r="G290" s="10">
        <f>43392562*0.05</f>
        <v>2169628.1</v>
      </c>
      <c r="H290" s="7"/>
      <c r="I290" s="7"/>
      <c r="J290" s="25">
        <v>0.2</v>
      </c>
    </row>
    <row r="291" spans="1:10">
      <c r="A291" s="73" t="s">
        <v>204</v>
      </c>
      <c r="B291" s="74"/>
      <c r="C291" s="74"/>
      <c r="D291" s="74"/>
      <c r="E291" s="74"/>
      <c r="F291" s="75"/>
      <c r="G291" s="7">
        <f t="shared" ref="G291:H291" si="0">SUM(G10:G290)</f>
        <v>28907330.9995974</v>
      </c>
      <c r="H291" s="7">
        <f t="shared" si="0"/>
        <v>14485230.9967447</v>
      </c>
      <c r="I291" s="7">
        <f>SUM(G291+H291)</f>
        <v>43392561.9963421</v>
      </c>
      <c r="J291" s="7">
        <f>I291*0.2</f>
        <v>8678512.3992684204</v>
      </c>
    </row>
    <row r="292" spans="1:10">
      <c r="G292" s="26"/>
      <c r="H292" s="26"/>
    </row>
    <row r="293" spans="1:10">
      <c r="A293" s="76" t="s">
        <v>205</v>
      </c>
      <c r="B293" s="63"/>
      <c r="C293" s="63"/>
      <c r="G293" s="26"/>
      <c r="H293" s="26"/>
    </row>
    <row r="294" spans="1:10">
      <c r="A294" s="27"/>
      <c r="B294" s="27"/>
      <c r="C294" s="28" t="s">
        <v>206</v>
      </c>
      <c r="D294" s="62" t="s">
        <v>207</v>
      </c>
      <c r="E294" s="63"/>
      <c r="F294" s="27"/>
      <c r="G294" s="27"/>
      <c r="H294" s="29"/>
    </row>
    <row r="296" spans="1:10">
      <c r="A296" s="64" t="s">
        <v>208</v>
      </c>
      <c r="B296" s="63"/>
      <c r="C296" s="63"/>
      <c r="D296" s="63"/>
      <c r="E296" s="63"/>
      <c r="F296" s="63"/>
      <c r="G296" s="63"/>
    </row>
    <row r="297" spans="1:10">
      <c r="I297" s="30" t="s">
        <v>209</v>
      </c>
    </row>
    <row r="298" spans="1:10">
      <c r="H298" s="31" t="s">
        <v>210</v>
      </c>
    </row>
  </sheetData>
  <mergeCells count="9">
    <mergeCell ref="D294:E294"/>
    <mergeCell ref="A296:G296"/>
    <mergeCell ref="A1:D2"/>
    <mergeCell ref="H1:I3"/>
    <mergeCell ref="A3:D4"/>
    <mergeCell ref="A6:I6"/>
    <mergeCell ref="A7:I7"/>
    <mergeCell ref="A291:F291"/>
    <mergeCell ref="A293:C293"/>
  </mergeCells>
  <pageMargins left="0.25" right="0.25" top="0.75" bottom="0.75" header="0" footer="0"/>
  <pageSetup fitToHeight="0"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16"/>
  <sheetViews>
    <sheetView workbookViewId="0">
      <selection sqref="A1:B1"/>
    </sheetView>
  </sheetViews>
  <sheetFormatPr baseColWidth="10" defaultColWidth="12.6640625" defaultRowHeight="15" customHeight="1"/>
  <cols>
    <col min="1" max="1" width="21.83203125" customWidth="1"/>
    <col min="2" max="2" width="31.1640625" customWidth="1"/>
    <col min="3" max="18" width="7.6640625" customWidth="1"/>
  </cols>
  <sheetData>
    <row r="1" spans="1:2" ht="15" customHeight="1">
      <c r="A1" s="77" t="s">
        <v>211</v>
      </c>
      <c r="B1" s="63"/>
    </row>
    <row r="2" spans="1:2" ht="15" customHeight="1">
      <c r="A2" s="1" t="s">
        <v>13</v>
      </c>
      <c r="B2" s="1" t="s">
        <v>212</v>
      </c>
    </row>
    <row r="3" spans="1:2">
      <c r="A3" s="7">
        <v>66443.603820000004</v>
      </c>
      <c r="B3" s="7" t="s">
        <v>213</v>
      </c>
    </row>
    <row r="4" spans="1:2">
      <c r="A4" s="6">
        <v>2000000</v>
      </c>
      <c r="B4" s="6" t="s">
        <v>214</v>
      </c>
    </row>
    <row r="5" spans="1:2">
      <c r="A5" s="7">
        <v>6994063.5599999987</v>
      </c>
      <c r="B5" s="7" t="s">
        <v>215</v>
      </c>
    </row>
    <row r="6" spans="1:2">
      <c r="A6" s="7">
        <v>2935299.8400000003</v>
      </c>
      <c r="B6" s="7" t="s">
        <v>216</v>
      </c>
    </row>
    <row r="7" spans="1:2">
      <c r="A7" s="7">
        <v>1184700</v>
      </c>
      <c r="B7" s="7" t="s">
        <v>217</v>
      </c>
    </row>
    <row r="8" spans="1:2">
      <c r="A8" s="7">
        <v>1958414.5094974001</v>
      </c>
      <c r="B8" s="7" t="s">
        <v>218</v>
      </c>
    </row>
    <row r="9" spans="1:2">
      <c r="A9" s="7">
        <v>9569528.6167446971</v>
      </c>
      <c r="B9" s="7" t="s">
        <v>219</v>
      </c>
    </row>
    <row r="10" spans="1:2">
      <c r="A10" s="7">
        <v>189259.5</v>
      </c>
      <c r="B10" s="7" t="s">
        <v>220</v>
      </c>
    </row>
    <row r="11" spans="1:2">
      <c r="A11" s="7">
        <v>9144473.9000000004</v>
      </c>
      <c r="B11" s="7" t="s">
        <v>221</v>
      </c>
    </row>
    <row r="12" spans="1:2">
      <c r="A12" s="7">
        <v>672685.94677200017</v>
      </c>
      <c r="B12" s="7" t="s">
        <v>222</v>
      </c>
    </row>
    <row r="13" spans="1:2">
      <c r="A13" s="7">
        <v>359600.7</v>
      </c>
      <c r="B13" s="7" t="s">
        <v>223</v>
      </c>
    </row>
    <row r="14" spans="1:2">
      <c r="A14" s="7">
        <v>4021050</v>
      </c>
      <c r="B14" s="7" t="s">
        <v>224</v>
      </c>
    </row>
    <row r="15" spans="1:2">
      <c r="A15" s="7">
        <v>4297041.8245245684</v>
      </c>
      <c r="B15" s="7" t="s">
        <v>225</v>
      </c>
    </row>
    <row r="16" spans="1:2">
      <c r="A16" s="7">
        <f>SUM(A3:A15)</f>
        <v>43392562.001358666</v>
      </c>
      <c r="B16" s="7"/>
    </row>
  </sheetData>
  <mergeCells count="1">
    <mergeCell ref="A1:B1"/>
  </mergeCells>
  <pageMargins left="0.25" right="0.25" top="0.75" bottom="0.75" header="0" footer="0"/>
  <pageSetup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M983"/>
  <sheetViews>
    <sheetView workbookViewId="0"/>
  </sheetViews>
  <sheetFormatPr baseColWidth="10" defaultColWidth="12.6640625" defaultRowHeight="15" customHeight="1"/>
  <cols>
    <col min="1" max="1" width="16.1640625" customWidth="1"/>
    <col min="2" max="2" width="62" customWidth="1"/>
    <col min="3" max="3" width="9.1640625" customWidth="1"/>
    <col min="4" max="4" width="6.1640625" customWidth="1"/>
    <col min="5" max="5" width="10.6640625" customWidth="1"/>
    <col min="6" max="6" width="9.33203125" customWidth="1"/>
    <col min="7" max="7" width="12.1640625" customWidth="1"/>
    <col min="8" max="8" width="9.33203125" customWidth="1"/>
    <col min="9" max="9" width="8.6640625" customWidth="1"/>
    <col min="10" max="10" width="14.6640625" customWidth="1"/>
    <col min="11" max="11" width="11.5" customWidth="1"/>
    <col min="12" max="12" width="9.33203125" customWidth="1"/>
    <col min="13" max="13" width="11.6640625" customWidth="1"/>
    <col min="14" max="26" width="9.33203125" customWidth="1"/>
  </cols>
  <sheetData>
    <row r="1" spans="1:11">
      <c r="E1" s="32" t="s">
        <v>226</v>
      </c>
      <c r="F1" s="31" t="s">
        <v>227</v>
      </c>
      <c r="G1" s="31" t="s">
        <v>228</v>
      </c>
      <c r="H1" s="31" t="s">
        <v>229</v>
      </c>
      <c r="I1" s="31" t="s">
        <v>230</v>
      </c>
      <c r="J1" s="31" t="s">
        <v>231</v>
      </c>
      <c r="K1" s="31" t="s">
        <v>232</v>
      </c>
    </row>
    <row r="2" spans="1:11">
      <c r="A2" s="33" t="s">
        <v>233</v>
      </c>
      <c r="B2" s="33" t="s">
        <v>234</v>
      </c>
      <c r="C2" s="29" t="s">
        <v>235</v>
      </c>
      <c r="D2" s="29" t="s">
        <v>236</v>
      </c>
      <c r="E2" s="34">
        <v>85507</v>
      </c>
      <c r="F2" s="34">
        <f>E2*0.1082</f>
        <v>9251.8574000000008</v>
      </c>
      <c r="G2" s="33"/>
      <c r="H2" s="34">
        <f t="shared" ref="H2:H44" si="0">E2*0.062</f>
        <v>5301.4340000000002</v>
      </c>
      <c r="I2" s="34">
        <f t="shared" ref="I2:I44" si="1">E2*0.0145</f>
        <v>1239.8515</v>
      </c>
      <c r="J2" s="34">
        <v>4500</v>
      </c>
      <c r="K2" s="35">
        <f t="shared" ref="K2:K44" si="2">0.203*E2/1000*10</f>
        <v>173.57921000000002</v>
      </c>
    </row>
    <row r="3" spans="1:11">
      <c r="A3" s="33" t="s">
        <v>233</v>
      </c>
      <c r="B3" s="33" t="s">
        <v>237</v>
      </c>
      <c r="C3" s="29" t="s">
        <v>235</v>
      </c>
      <c r="D3" s="29" t="s">
        <v>236</v>
      </c>
      <c r="E3" s="34">
        <v>88597</v>
      </c>
      <c r="F3" s="29"/>
      <c r="G3" s="34">
        <f>E3*0.1834</f>
        <v>16248.6898</v>
      </c>
      <c r="H3" s="34">
        <f t="shared" si="0"/>
        <v>5493.0140000000001</v>
      </c>
      <c r="I3" s="34">
        <f t="shared" si="1"/>
        <v>1284.6565000000001</v>
      </c>
      <c r="J3" s="34">
        <v>4500</v>
      </c>
      <c r="K3" s="35">
        <f t="shared" si="2"/>
        <v>179.85191000000003</v>
      </c>
    </row>
    <row r="4" spans="1:11">
      <c r="A4" s="33" t="s">
        <v>233</v>
      </c>
      <c r="B4" s="33" t="s">
        <v>238</v>
      </c>
      <c r="C4" s="29" t="s">
        <v>235</v>
      </c>
      <c r="D4" s="29" t="s">
        <v>236</v>
      </c>
      <c r="E4" s="34">
        <v>56661</v>
      </c>
      <c r="F4" s="34">
        <f t="shared" ref="F4:F44" si="3">E4*0.1082</f>
        <v>6130.7202000000007</v>
      </c>
      <c r="G4" s="33"/>
      <c r="H4" s="34">
        <f t="shared" si="0"/>
        <v>3512.982</v>
      </c>
      <c r="I4" s="34">
        <f t="shared" si="1"/>
        <v>821.58450000000005</v>
      </c>
      <c r="J4" s="34">
        <v>4500</v>
      </c>
      <c r="K4" s="35">
        <f t="shared" si="2"/>
        <v>115.02183000000001</v>
      </c>
    </row>
    <row r="5" spans="1:11">
      <c r="A5" s="33" t="s">
        <v>233</v>
      </c>
      <c r="B5" s="33" t="s">
        <v>239</v>
      </c>
      <c r="C5" s="29" t="s">
        <v>235</v>
      </c>
      <c r="D5" s="29" t="s">
        <v>236</v>
      </c>
      <c r="E5" s="34">
        <v>95000</v>
      </c>
      <c r="F5" s="34">
        <f t="shared" si="3"/>
        <v>10279</v>
      </c>
      <c r="G5" s="33"/>
      <c r="H5" s="34">
        <f t="shared" si="0"/>
        <v>5890</v>
      </c>
      <c r="I5" s="34">
        <f t="shared" si="1"/>
        <v>1377.5</v>
      </c>
      <c r="J5" s="34">
        <v>4500</v>
      </c>
      <c r="K5" s="35">
        <f t="shared" si="2"/>
        <v>192.85</v>
      </c>
    </row>
    <row r="6" spans="1:11">
      <c r="A6" s="33" t="s">
        <v>233</v>
      </c>
      <c r="B6" s="33" t="s">
        <v>240</v>
      </c>
      <c r="C6" s="29" t="s">
        <v>241</v>
      </c>
      <c r="D6" s="29" t="s">
        <v>236</v>
      </c>
      <c r="E6" s="34">
        <v>87212</v>
      </c>
      <c r="F6" s="34">
        <f t="shared" si="3"/>
        <v>9436.3384000000005</v>
      </c>
      <c r="G6" s="33"/>
      <c r="H6" s="34">
        <f t="shared" si="0"/>
        <v>5407.1440000000002</v>
      </c>
      <c r="I6" s="34">
        <f t="shared" si="1"/>
        <v>1264.5740000000001</v>
      </c>
      <c r="J6" s="34">
        <v>4500</v>
      </c>
      <c r="K6" s="35">
        <f t="shared" si="2"/>
        <v>177.04035999999999</v>
      </c>
    </row>
    <row r="7" spans="1:11">
      <c r="A7" s="33" t="s">
        <v>233</v>
      </c>
      <c r="B7" s="33" t="s">
        <v>242</v>
      </c>
      <c r="C7" s="29" t="s">
        <v>241</v>
      </c>
      <c r="D7" s="29" t="s">
        <v>236</v>
      </c>
      <c r="E7" s="34">
        <v>87792</v>
      </c>
      <c r="F7" s="34">
        <f t="shared" si="3"/>
        <v>9499.0944</v>
      </c>
      <c r="G7" s="33"/>
      <c r="H7" s="34">
        <f t="shared" si="0"/>
        <v>5443.1040000000003</v>
      </c>
      <c r="I7" s="34">
        <f t="shared" si="1"/>
        <v>1272.9840000000002</v>
      </c>
      <c r="J7" s="34">
        <v>4500</v>
      </c>
      <c r="K7" s="35">
        <f t="shared" si="2"/>
        <v>178.21776000000003</v>
      </c>
    </row>
    <row r="8" spans="1:11">
      <c r="A8" s="33" t="s">
        <v>233</v>
      </c>
      <c r="B8" s="33" t="s">
        <v>243</v>
      </c>
      <c r="C8" s="29" t="s">
        <v>241</v>
      </c>
      <c r="D8" s="29" t="s">
        <v>236</v>
      </c>
      <c r="E8" s="34">
        <v>83241</v>
      </c>
      <c r="F8" s="34">
        <f t="shared" si="3"/>
        <v>9006.6761999999999</v>
      </c>
      <c r="G8" s="33"/>
      <c r="H8" s="34">
        <f t="shared" si="0"/>
        <v>5160.942</v>
      </c>
      <c r="I8" s="34">
        <f t="shared" si="1"/>
        <v>1206.9945</v>
      </c>
      <c r="J8" s="34">
        <v>4500</v>
      </c>
      <c r="K8" s="35">
        <f t="shared" si="2"/>
        <v>168.97923000000003</v>
      </c>
    </row>
    <row r="9" spans="1:11" ht="15.75" customHeight="1">
      <c r="A9" s="33" t="s">
        <v>233</v>
      </c>
      <c r="B9" s="33" t="s">
        <v>244</v>
      </c>
      <c r="C9" s="29"/>
      <c r="D9" s="29" t="s">
        <v>236</v>
      </c>
      <c r="E9" s="34">
        <v>60116.94</v>
      </c>
      <c r="F9" s="34">
        <f t="shared" si="3"/>
        <v>6504.6529080000009</v>
      </c>
      <c r="G9" s="33"/>
      <c r="H9" s="34">
        <f t="shared" si="0"/>
        <v>3727.2502800000002</v>
      </c>
      <c r="I9" s="34">
        <f t="shared" si="1"/>
        <v>871.69563000000005</v>
      </c>
      <c r="J9" s="34">
        <v>4500</v>
      </c>
      <c r="K9" s="35">
        <f t="shared" si="2"/>
        <v>122.0373882</v>
      </c>
    </row>
    <row r="10" spans="1:11">
      <c r="A10" s="33" t="s">
        <v>233</v>
      </c>
      <c r="B10" s="33" t="s">
        <v>245</v>
      </c>
      <c r="C10" s="29" t="s">
        <v>246</v>
      </c>
      <c r="D10" s="29" t="s">
        <v>236</v>
      </c>
      <c r="E10" s="34">
        <v>50183</v>
      </c>
      <c r="F10" s="34">
        <f t="shared" si="3"/>
        <v>5429.8006000000005</v>
      </c>
      <c r="G10" s="33"/>
      <c r="H10" s="34">
        <f t="shared" si="0"/>
        <v>3111.346</v>
      </c>
      <c r="I10" s="34">
        <f t="shared" si="1"/>
        <v>727.65350000000001</v>
      </c>
      <c r="J10" s="34">
        <v>4500</v>
      </c>
      <c r="K10" s="35">
        <f t="shared" si="2"/>
        <v>101.87149000000002</v>
      </c>
    </row>
    <row r="11" spans="1:11">
      <c r="A11" s="33" t="s">
        <v>233</v>
      </c>
      <c r="B11" s="33" t="s">
        <v>247</v>
      </c>
      <c r="C11" s="29" t="s">
        <v>246</v>
      </c>
      <c r="D11" s="29" t="s">
        <v>236</v>
      </c>
      <c r="E11" s="34">
        <v>62887</v>
      </c>
      <c r="F11" s="34">
        <f t="shared" si="3"/>
        <v>6804.3734000000004</v>
      </c>
      <c r="G11" s="33"/>
      <c r="H11" s="34">
        <f t="shared" si="0"/>
        <v>3898.9940000000001</v>
      </c>
      <c r="I11" s="34">
        <f t="shared" si="1"/>
        <v>911.86150000000009</v>
      </c>
      <c r="J11" s="34">
        <v>4500</v>
      </c>
      <c r="K11" s="35">
        <f t="shared" si="2"/>
        <v>127.66061000000002</v>
      </c>
    </row>
    <row r="12" spans="1:11">
      <c r="A12" s="33" t="s">
        <v>233</v>
      </c>
      <c r="B12" s="33" t="s">
        <v>248</v>
      </c>
      <c r="C12" s="29" t="s">
        <v>246</v>
      </c>
      <c r="D12" s="29" t="s">
        <v>236</v>
      </c>
      <c r="E12" s="34">
        <v>61096</v>
      </c>
      <c r="F12" s="34">
        <f t="shared" si="3"/>
        <v>6610.5871999999999</v>
      </c>
      <c r="G12" s="33"/>
      <c r="H12" s="34">
        <f t="shared" si="0"/>
        <v>3787.9519999999998</v>
      </c>
      <c r="I12" s="34">
        <f t="shared" si="1"/>
        <v>885.89200000000005</v>
      </c>
      <c r="J12" s="34">
        <v>4500</v>
      </c>
      <c r="K12" s="35">
        <f t="shared" si="2"/>
        <v>124.02488000000002</v>
      </c>
    </row>
    <row r="13" spans="1:11">
      <c r="A13" s="33" t="s">
        <v>233</v>
      </c>
      <c r="B13" s="33" t="s">
        <v>249</v>
      </c>
      <c r="C13" s="29" t="s">
        <v>246</v>
      </c>
      <c r="D13" s="29" t="s">
        <v>236</v>
      </c>
      <c r="E13" s="34">
        <v>61096</v>
      </c>
      <c r="F13" s="34">
        <f t="shared" si="3"/>
        <v>6610.5871999999999</v>
      </c>
      <c r="G13" s="33"/>
      <c r="H13" s="34">
        <f t="shared" si="0"/>
        <v>3787.9519999999998</v>
      </c>
      <c r="I13" s="34">
        <f t="shared" si="1"/>
        <v>885.89200000000005</v>
      </c>
      <c r="J13" s="34">
        <v>4500</v>
      </c>
      <c r="K13" s="35">
        <f t="shared" si="2"/>
        <v>124.02488000000002</v>
      </c>
    </row>
    <row r="14" spans="1:11">
      <c r="A14" s="33" t="s">
        <v>233</v>
      </c>
      <c r="B14" s="33" t="s">
        <v>250</v>
      </c>
      <c r="C14" s="29"/>
      <c r="D14" s="29" t="s">
        <v>236</v>
      </c>
      <c r="E14" s="34">
        <v>86000</v>
      </c>
      <c r="F14" s="34">
        <f t="shared" si="3"/>
        <v>9305.2000000000007</v>
      </c>
      <c r="G14" s="33"/>
      <c r="H14" s="34">
        <f t="shared" si="0"/>
        <v>5332</v>
      </c>
      <c r="I14" s="34">
        <f t="shared" si="1"/>
        <v>1247</v>
      </c>
      <c r="J14" s="34">
        <v>4500</v>
      </c>
      <c r="K14" s="35">
        <f t="shared" si="2"/>
        <v>174.57999999999998</v>
      </c>
    </row>
    <row r="15" spans="1:11">
      <c r="A15" s="33" t="s">
        <v>233</v>
      </c>
      <c r="B15" s="33" t="s">
        <v>251</v>
      </c>
      <c r="C15" s="29"/>
      <c r="D15" s="29" t="s">
        <v>236</v>
      </c>
      <c r="E15" s="34">
        <v>45342</v>
      </c>
      <c r="F15" s="34">
        <f t="shared" si="3"/>
        <v>4906.0043999999998</v>
      </c>
      <c r="G15" s="33"/>
      <c r="H15" s="34">
        <f t="shared" si="0"/>
        <v>2811.2040000000002</v>
      </c>
      <c r="I15" s="34">
        <f t="shared" si="1"/>
        <v>657.45900000000006</v>
      </c>
      <c r="J15" s="34">
        <v>4500</v>
      </c>
      <c r="K15" s="35">
        <f t="shared" si="2"/>
        <v>92.044260000000008</v>
      </c>
    </row>
    <row r="16" spans="1:11">
      <c r="A16" s="33" t="s">
        <v>233</v>
      </c>
      <c r="B16" s="33" t="s">
        <v>252</v>
      </c>
      <c r="C16" s="29"/>
      <c r="D16" s="29" t="s">
        <v>236</v>
      </c>
      <c r="E16" s="34">
        <v>45242</v>
      </c>
      <c r="F16" s="34">
        <f t="shared" si="3"/>
        <v>4895.1844000000001</v>
      </c>
      <c r="G16" s="33"/>
      <c r="H16" s="34">
        <f t="shared" si="0"/>
        <v>2805.0039999999999</v>
      </c>
      <c r="I16" s="34">
        <f t="shared" si="1"/>
        <v>656.00900000000001</v>
      </c>
      <c r="J16" s="34">
        <v>4500</v>
      </c>
      <c r="K16" s="35">
        <f t="shared" si="2"/>
        <v>91.841260000000005</v>
      </c>
    </row>
    <row r="17" spans="1:11">
      <c r="A17" s="33" t="s">
        <v>233</v>
      </c>
      <c r="B17" s="33" t="s">
        <v>253</v>
      </c>
      <c r="C17" s="29"/>
      <c r="D17" s="29" t="s">
        <v>236</v>
      </c>
      <c r="E17" s="34">
        <v>75464.2</v>
      </c>
      <c r="F17" s="34">
        <f t="shared" si="3"/>
        <v>8165.2264400000004</v>
      </c>
      <c r="G17" s="33"/>
      <c r="H17" s="34">
        <f t="shared" si="0"/>
        <v>4678.7803999999996</v>
      </c>
      <c r="I17" s="34">
        <f t="shared" si="1"/>
        <v>1094.2309</v>
      </c>
      <c r="J17" s="34">
        <v>4500</v>
      </c>
      <c r="K17" s="35">
        <f t="shared" si="2"/>
        <v>153.19232600000001</v>
      </c>
    </row>
    <row r="18" spans="1:11">
      <c r="A18" s="33" t="s">
        <v>233</v>
      </c>
      <c r="B18" s="33" t="s">
        <v>254</v>
      </c>
      <c r="C18" s="29"/>
      <c r="D18" s="29" t="s">
        <v>236</v>
      </c>
      <c r="E18" s="34">
        <v>58993</v>
      </c>
      <c r="F18" s="34">
        <f t="shared" si="3"/>
        <v>6383.0426000000007</v>
      </c>
      <c r="G18" s="33"/>
      <c r="H18" s="34">
        <f t="shared" si="0"/>
        <v>3657.5659999999998</v>
      </c>
      <c r="I18" s="34">
        <f t="shared" si="1"/>
        <v>855.39850000000001</v>
      </c>
      <c r="J18" s="34">
        <v>4500</v>
      </c>
      <c r="K18" s="35">
        <f t="shared" si="2"/>
        <v>119.75579000000002</v>
      </c>
    </row>
    <row r="19" spans="1:11">
      <c r="A19" s="33" t="s">
        <v>233</v>
      </c>
      <c r="B19" s="33" t="s">
        <v>255</v>
      </c>
      <c r="C19" s="29"/>
      <c r="D19" s="29" t="s">
        <v>236</v>
      </c>
      <c r="E19" s="34">
        <v>50183</v>
      </c>
      <c r="F19" s="34">
        <f t="shared" si="3"/>
        <v>5429.8006000000005</v>
      </c>
      <c r="G19" s="33"/>
      <c r="H19" s="34">
        <f t="shared" si="0"/>
        <v>3111.346</v>
      </c>
      <c r="I19" s="34">
        <f t="shared" si="1"/>
        <v>727.65350000000001</v>
      </c>
      <c r="J19" s="34">
        <v>4500</v>
      </c>
      <c r="K19" s="35">
        <f t="shared" si="2"/>
        <v>101.87149000000002</v>
      </c>
    </row>
    <row r="20" spans="1:11">
      <c r="A20" s="33" t="s">
        <v>233</v>
      </c>
      <c r="B20" s="33" t="s">
        <v>256</v>
      </c>
      <c r="C20" s="29"/>
      <c r="D20" s="29" t="s">
        <v>236</v>
      </c>
      <c r="E20" s="34">
        <v>61990.73</v>
      </c>
      <c r="F20" s="34">
        <f t="shared" si="3"/>
        <v>6707.3969860000007</v>
      </c>
      <c r="G20" s="33"/>
      <c r="H20" s="34">
        <f t="shared" si="0"/>
        <v>3843.42526</v>
      </c>
      <c r="I20" s="34">
        <f t="shared" si="1"/>
        <v>898.86558500000012</v>
      </c>
      <c r="J20" s="34">
        <v>4500</v>
      </c>
      <c r="K20" s="35">
        <f t="shared" si="2"/>
        <v>125.84118190000001</v>
      </c>
    </row>
    <row r="21" spans="1:11">
      <c r="A21" s="33" t="s">
        <v>233</v>
      </c>
      <c r="B21" s="33" t="s">
        <v>257</v>
      </c>
      <c r="C21" s="29"/>
      <c r="D21" s="29" t="s">
        <v>236</v>
      </c>
      <c r="E21" s="34">
        <v>40600.080000000002</v>
      </c>
      <c r="F21" s="34">
        <f t="shared" si="3"/>
        <v>4392.928656</v>
      </c>
      <c r="G21" s="33"/>
      <c r="H21" s="34">
        <f t="shared" si="0"/>
        <v>2517.20496</v>
      </c>
      <c r="I21" s="34">
        <f t="shared" si="1"/>
        <v>588.70116000000007</v>
      </c>
      <c r="J21" s="34">
        <v>4500</v>
      </c>
      <c r="K21" s="35">
        <f t="shared" si="2"/>
        <v>82.4181624</v>
      </c>
    </row>
    <row r="22" spans="1:11" ht="15.75" customHeight="1">
      <c r="A22" s="33" t="s">
        <v>233</v>
      </c>
      <c r="B22" s="33" t="s">
        <v>258</v>
      </c>
      <c r="C22" s="29" t="s">
        <v>259</v>
      </c>
      <c r="D22" s="29" t="s">
        <v>236</v>
      </c>
      <c r="E22" s="34">
        <v>74390.2</v>
      </c>
      <c r="F22" s="34">
        <f t="shared" si="3"/>
        <v>8049.0196400000004</v>
      </c>
      <c r="G22" s="33"/>
      <c r="H22" s="34">
        <f t="shared" si="0"/>
        <v>4612.1923999999999</v>
      </c>
      <c r="I22" s="34">
        <f t="shared" si="1"/>
        <v>1078.6578999999999</v>
      </c>
      <c r="J22" s="34">
        <v>4500</v>
      </c>
      <c r="K22" s="35">
        <f t="shared" si="2"/>
        <v>151.01210599999999</v>
      </c>
    </row>
    <row r="23" spans="1:11" ht="15.75" customHeight="1">
      <c r="A23" s="33" t="s">
        <v>233</v>
      </c>
      <c r="B23" s="33" t="s">
        <v>260</v>
      </c>
      <c r="C23" s="29" t="s">
        <v>261</v>
      </c>
      <c r="D23" s="29" t="s">
        <v>236</v>
      </c>
      <c r="E23" s="34">
        <v>75000</v>
      </c>
      <c r="F23" s="34">
        <f t="shared" si="3"/>
        <v>8115</v>
      </c>
      <c r="G23" s="33"/>
      <c r="H23" s="34">
        <f t="shared" si="0"/>
        <v>4650</v>
      </c>
      <c r="I23" s="34">
        <f t="shared" si="1"/>
        <v>1087.5</v>
      </c>
      <c r="J23" s="34">
        <v>4500</v>
      </c>
      <c r="K23" s="35">
        <f t="shared" si="2"/>
        <v>152.25</v>
      </c>
    </row>
    <row r="24" spans="1:11" ht="15.75" customHeight="1">
      <c r="A24" s="33" t="s">
        <v>233</v>
      </c>
      <c r="B24" s="33" t="s">
        <v>262</v>
      </c>
      <c r="C24" s="29"/>
      <c r="D24" s="29" t="s">
        <v>236</v>
      </c>
      <c r="E24" s="34">
        <v>45000</v>
      </c>
      <c r="F24" s="34">
        <f t="shared" si="3"/>
        <v>4869</v>
      </c>
      <c r="G24" s="33"/>
      <c r="H24" s="34">
        <f t="shared" si="0"/>
        <v>2790</v>
      </c>
      <c r="I24" s="34">
        <f t="shared" si="1"/>
        <v>652.5</v>
      </c>
      <c r="J24" s="34">
        <v>4500</v>
      </c>
      <c r="K24" s="35">
        <f t="shared" si="2"/>
        <v>91.35</v>
      </c>
    </row>
    <row r="25" spans="1:11" ht="15.75" customHeight="1">
      <c r="A25" s="33" t="s">
        <v>263</v>
      </c>
      <c r="B25" s="33" t="s">
        <v>264</v>
      </c>
      <c r="C25" s="29"/>
      <c r="D25" s="29" t="s">
        <v>236</v>
      </c>
      <c r="E25" s="34">
        <v>22171.52</v>
      </c>
      <c r="F25" s="34">
        <f t="shared" si="3"/>
        <v>2398.9584640000003</v>
      </c>
      <c r="G25" s="33"/>
      <c r="H25" s="34">
        <f t="shared" si="0"/>
        <v>1374.6342400000001</v>
      </c>
      <c r="I25" s="34">
        <f t="shared" si="1"/>
        <v>321.48704000000004</v>
      </c>
      <c r="J25" s="34">
        <v>4500</v>
      </c>
      <c r="K25" s="35">
        <f t="shared" si="2"/>
        <v>45.008185600000004</v>
      </c>
    </row>
    <row r="26" spans="1:11" ht="15.75" customHeight="1">
      <c r="A26" s="36" t="s">
        <v>265</v>
      </c>
      <c r="B26" s="33" t="s">
        <v>266</v>
      </c>
      <c r="C26" s="29"/>
      <c r="D26" s="29" t="s">
        <v>236</v>
      </c>
      <c r="E26" s="34">
        <v>42000</v>
      </c>
      <c r="F26" s="34">
        <f t="shared" si="3"/>
        <v>4544.4000000000005</v>
      </c>
      <c r="G26" s="33"/>
      <c r="H26" s="34">
        <f t="shared" si="0"/>
        <v>2604</v>
      </c>
      <c r="I26" s="34">
        <f t="shared" si="1"/>
        <v>609</v>
      </c>
      <c r="J26" s="34">
        <v>4500</v>
      </c>
      <c r="K26" s="35">
        <f t="shared" si="2"/>
        <v>85.259999999999991</v>
      </c>
    </row>
    <row r="27" spans="1:11" ht="15.75" customHeight="1">
      <c r="A27" s="36" t="s">
        <v>265</v>
      </c>
      <c r="B27" s="33" t="s">
        <v>267</v>
      </c>
      <c r="C27" s="29"/>
      <c r="D27" s="29" t="s">
        <v>236</v>
      </c>
      <c r="E27" s="34">
        <v>66000</v>
      </c>
      <c r="F27" s="34">
        <f t="shared" si="3"/>
        <v>7141.2000000000007</v>
      </c>
      <c r="G27" s="33"/>
      <c r="H27" s="34">
        <f t="shared" si="0"/>
        <v>4092</v>
      </c>
      <c r="I27" s="34">
        <f t="shared" si="1"/>
        <v>957</v>
      </c>
      <c r="J27" s="34">
        <v>4500</v>
      </c>
      <c r="K27" s="35">
        <f t="shared" si="2"/>
        <v>133.97999999999999</v>
      </c>
    </row>
    <row r="28" spans="1:11" ht="15.75" customHeight="1">
      <c r="A28" s="36" t="s">
        <v>265</v>
      </c>
      <c r="B28" s="33" t="s">
        <v>268</v>
      </c>
      <c r="C28" s="29"/>
      <c r="D28" s="29" t="s">
        <v>236</v>
      </c>
      <c r="E28" s="34">
        <v>49098.239999999998</v>
      </c>
      <c r="F28" s="34">
        <f t="shared" si="3"/>
        <v>5312.4295679999996</v>
      </c>
      <c r="G28" s="33"/>
      <c r="H28" s="34">
        <f t="shared" si="0"/>
        <v>3044.0908799999997</v>
      </c>
      <c r="I28" s="34">
        <f t="shared" si="1"/>
        <v>711.92448000000002</v>
      </c>
      <c r="J28" s="34">
        <v>4500</v>
      </c>
      <c r="K28" s="35">
        <f t="shared" si="2"/>
        <v>99.669427200000001</v>
      </c>
    </row>
    <row r="29" spans="1:11" ht="15.75" customHeight="1">
      <c r="A29" s="36" t="s">
        <v>265</v>
      </c>
      <c r="B29" s="33" t="s">
        <v>269</v>
      </c>
      <c r="C29" s="29"/>
      <c r="D29" s="29" t="s">
        <v>236</v>
      </c>
      <c r="E29" s="34">
        <v>49014.720000000001</v>
      </c>
      <c r="F29" s="34">
        <f t="shared" si="3"/>
        <v>5303.3927040000008</v>
      </c>
      <c r="G29" s="33"/>
      <c r="H29" s="34">
        <f t="shared" si="0"/>
        <v>3038.91264</v>
      </c>
      <c r="I29" s="34">
        <f t="shared" si="1"/>
        <v>710.71344000000011</v>
      </c>
      <c r="J29" s="34">
        <v>4500</v>
      </c>
      <c r="K29" s="35">
        <f t="shared" si="2"/>
        <v>99.499881600000009</v>
      </c>
    </row>
    <row r="30" spans="1:11" ht="15.75" customHeight="1">
      <c r="A30" s="36" t="s">
        <v>265</v>
      </c>
      <c r="B30" s="33" t="s">
        <v>270</v>
      </c>
      <c r="C30" s="29"/>
      <c r="D30" s="29" t="s">
        <v>236</v>
      </c>
      <c r="E30" s="34">
        <v>45966.239999999998</v>
      </c>
      <c r="F30" s="34">
        <f t="shared" si="3"/>
        <v>4973.5471680000001</v>
      </c>
      <c r="G30" s="33"/>
      <c r="H30" s="34">
        <f t="shared" si="0"/>
        <v>2849.90688</v>
      </c>
      <c r="I30" s="34">
        <f t="shared" si="1"/>
        <v>666.51048000000003</v>
      </c>
      <c r="J30" s="34">
        <v>4500</v>
      </c>
      <c r="K30" s="35">
        <f t="shared" si="2"/>
        <v>93.31146720000001</v>
      </c>
    </row>
    <row r="31" spans="1:11" ht="15.75" customHeight="1">
      <c r="A31" s="36" t="s">
        <v>265</v>
      </c>
      <c r="B31" s="33" t="s">
        <v>271</v>
      </c>
      <c r="C31" s="29"/>
      <c r="D31" s="29" t="s">
        <v>236</v>
      </c>
      <c r="E31" s="34">
        <v>46905.84</v>
      </c>
      <c r="F31" s="34">
        <f t="shared" si="3"/>
        <v>5075.2118879999998</v>
      </c>
      <c r="G31" s="33"/>
      <c r="H31" s="34">
        <f t="shared" si="0"/>
        <v>2908.1620799999996</v>
      </c>
      <c r="I31" s="34">
        <f t="shared" si="1"/>
        <v>680.13468</v>
      </c>
      <c r="J31" s="34">
        <v>4500</v>
      </c>
      <c r="K31" s="35">
        <f t="shared" si="2"/>
        <v>95.218855199999993</v>
      </c>
    </row>
    <row r="32" spans="1:11" ht="15.75" customHeight="1">
      <c r="A32" s="36" t="s">
        <v>265</v>
      </c>
      <c r="B32" s="33" t="s">
        <v>272</v>
      </c>
      <c r="C32" s="29"/>
      <c r="D32" s="29" t="s">
        <v>236</v>
      </c>
      <c r="E32" s="34">
        <v>49014.720000000001</v>
      </c>
      <c r="F32" s="34">
        <f t="shared" si="3"/>
        <v>5303.3927040000008</v>
      </c>
      <c r="G32" s="33"/>
      <c r="H32" s="34">
        <f t="shared" si="0"/>
        <v>3038.91264</v>
      </c>
      <c r="I32" s="34">
        <f t="shared" si="1"/>
        <v>710.71344000000011</v>
      </c>
      <c r="J32" s="34">
        <v>4500</v>
      </c>
      <c r="K32" s="35">
        <f t="shared" si="2"/>
        <v>99.499881600000009</v>
      </c>
    </row>
    <row r="33" spans="1:11" ht="15.75" customHeight="1">
      <c r="A33" s="36" t="s">
        <v>265</v>
      </c>
      <c r="B33" s="33" t="s">
        <v>273</v>
      </c>
      <c r="C33" s="29"/>
      <c r="D33" s="29" t="s">
        <v>236</v>
      </c>
      <c r="E33" s="34">
        <v>62995.199999999997</v>
      </c>
      <c r="F33" s="34">
        <f t="shared" si="3"/>
        <v>6816.0806400000001</v>
      </c>
      <c r="G33" s="33"/>
      <c r="H33" s="34">
        <f t="shared" si="0"/>
        <v>3905.7023999999997</v>
      </c>
      <c r="I33" s="34">
        <f t="shared" si="1"/>
        <v>913.43039999999996</v>
      </c>
      <c r="J33" s="34">
        <v>4500</v>
      </c>
      <c r="K33" s="35">
        <f t="shared" si="2"/>
        <v>127.880256</v>
      </c>
    </row>
    <row r="34" spans="1:11" ht="15.75" customHeight="1">
      <c r="A34" s="36" t="s">
        <v>265</v>
      </c>
      <c r="B34" s="33" t="s">
        <v>274</v>
      </c>
      <c r="C34" s="29"/>
      <c r="D34" s="29" t="s">
        <v>236</v>
      </c>
      <c r="E34" s="34">
        <v>38407.68</v>
      </c>
      <c r="F34" s="34">
        <f t="shared" si="3"/>
        <v>4155.7109760000003</v>
      </c>
      <c r="G34" s="33"/>
      <c r="H34" s="34">
        <f t="shared" si="0"/>
        <v>2381.2761599999999</v>
      </c>
      <c r="I34" s="34">
        <f t="shared" si="1"/>
        <v>556.91136000000006</v>
      </c>
      <c r="J34" s="34">
        <v>4500</v>
      </c>
      <c r="K34" s="35">
        <f t="shared" si="2"/>
        <v>77.967590400000006</v>
      </c>
    </row>
    <row r="35" spans="1:11" ht="15.75" customHeight="1">
      <c r="A35" s="36" t="s">
        <v>265</v>
      </c>
      <c r="B35" s="33" t="s">
        <v>275</v>
      </c>
      <c r="C35" s="29"/>
      <c r="D35" s="29" t="s">
        <v>236</v>
      </c>
      <c r="E35" s="34">
        <v>38407.68</v>
      </c>
      <c r="F35" s="34">
        <f t="shared" si="3"/>
        <v>4155.7109760000003</v>
      </c>
      <c r="G35" s="33"/>
      <c r="H35" s="34">
        <f t="shared" si="0"/>
        <v>2381.2761599999999</v>
      </c>
      <c r="I35" s="34">
        <f t="shared" si="1"/>
        <v>556.91136000000006</v>
      </c>
      <c r="J35" s="34">
        <v>4500</v>
      </c>
      <c r="K35" s="35">
        <f t="shared" si="2"/>
        <v>77.967590400000006</v>
      </c>
    </row>
    <row r="36" spans="1:11" ht="15.75" customHeight="1">
      <c r="A36" s="36" t="s">
        <v>265</v>
      </c>
      <c r="B36" s="33" t="s">
        <v>276</v>
      </c>
      <c r="C36" s="29"/>
      <c r="D36" s="29" t="s">
        <v>236</v>
      </c>
      <c r="E36" s="34">
        <v>35359.199999999997</v>
      </c>
      <c r="F36" s="34">
        <f t="shared" si="3"/>
        <v>3825.86544</v>
      </c>
      <c r="G36" s="33"/>
      <c r="H36" s="34">
        <f t="shared" si="0"/>
        <v>2192.2703999999999</v>
      </c>
      <c r="I36" s="34">
        <f t="shared" si="1"/>
        <v>512.70839999999998</v>
      </c>
      <c r="J36" s="34">
        <v>4500</v>
      </c>
      <c r="K36" s="35">
        <f t="shared" si="2"/>
        <v>71.779175999999993</v>
      </c>
    </row>
    <row r="37" spans="1:11" ht="15.75" customHeight="1">
      <c r="A37" s="36" t="s">
        <v>265</v>
      </c>
      <c r="B37" s="33" t="s">
        <v>277</v>
      </c>
      <c r="C37" s="29"/>
      <c r="D37" s="29" t="s">
        <v>236</v>
      </c>
      <c r="E37" s="34">
        <v>38407.68</v>
      </c>
      <c r="F37" s="34">
        <f t="shared" si="3"/>
        <v>4155.7109760000003</v>
      </c>
      <c r="G37" s="33"/>
      <c r="H37" s="34">
        <f t="shared" si="0"/>
        <v>2381.2761599999999</v>
      </c>
      <c r="I37" s="34">
        <f t="shared" si="1"/>
        <v>556.91136000000006</v>
      </c>
      <c r="J37" s="34">
        <v>4500</v>
      </c>
      <c r="K37" s="35">
        <f t="shared" si="2"/>
        <v>77.967590400000006</v>
      </c>
    </row>
    <row r="38" spans="1:11" ht="15.75" customHeight="1">
      <c r="A38" s="36" t="s">
        <v>265</v>
      </c>
      <c r="B38" s="33" t="s">
        <v>278</v>
      </c>
      <c r="C38" s="29"/>
      <c r="D38" s="29" t="s">
        <v>236</v>
      </c>
      <c r="E38" s="34">
        <v>40078.080000000002</v>
      </c>
      <c r="F38" s="34">
        <f t="shared" si="3"/>
        <v>4336.4482560000006</v>
      </c>
      <c r="G38" s="33"/>
      <c r="H38" s="34">
        <f t="shared" si="0"/>
        <v>2484.84096</v>
      </c>
      <c r="I38" s="34">
        <f t="shared" si="1"/>
        <v>581.13216</v>
      </c>
      <c r="J38" s="34">
        <v>4500</v>
      </c>
      <c r="K38" s="35">
        <f t="shared" si="2"/>
        <v>81.358502399999992</v>
      </c>
    </row>
    <row r="39" spans="1:11" ht="15.75" customHeight="1">
      <c r="A39" s="36" t="s">
        <v>265</v>
      </c>
      <c r="B39" s="33" t="s">
        <v>279</v>
      </c>
      <c r="C39" s="29"/>
      <c r="D39" s="29" t="s">
        <v>236</v>
      </c>
      <c r="E39" s="34">
        <v>43210.080000000002</v>
      </c>
      <c r="F39" s="34">
        <f t="shared" si="3"/>
        <v>4675.3306560000001</v>
      </c>
      <c r="G39" s="33"/>
      <c r="H39" s="34">
        <f t="shared" si="0"/>
        <v>2679.0249600000002</v>
      </c>
      <c r="I39" s="34">
        <f t="shared" si="1"/>
        <v>626.5461600000001</v>
      </c>
      <c r="J39" s="34">
        <v>4500</v>
      </c>
      <c r="K39" s="35">
        <f t="shared" si="2"/>
        <v>87.716462400000026</v>
      </c>
    </row>
    <row r="40" spans="1:11" ht="15.75" customHeight="1">
      <c r="A40" s="36" t="s">
        <v>265</v>
      </c>
      <c r="B40" s="33" t="s">
        <v>280</v>
      </c>
      <c r="C40" s="29"/>
      <c r="D40" s="29" t="s">
        <v>236</v>
      </c>
      <c r="E40" s="34">
        <v>42583.68</v>
      </c>
      <c r="F40" s="34">
        <f t="shared" si="3"/>
        <v>4607.5541760000006</v>
      </c>
      <c r="G40" s="33"/>
      <c r="H40" s="34">
        <f t="shared" si="0"/>
        <v>2640.1881600000002</v>
      </c>
      <c r="I40" s="34">
        <f t="shared" si="1"/>
        <v>617.46336000000008</v>
      </c>
      <c r="J40" s="34">
        <v>4500</v>
      </c>
      <c r="K40" s="35">
        <f t="shared" si="2"/>
        <v>86.444870399999999</v>
      </c>
    </row>
    <row r="41" spans="1:11" ht="15.75" customHeight="1">
      <c r="A41" s="36" t="s">
        <v>265</v>
      </c>
      <c r="B41" s="33" t="s">
        <v>281</v>
      </c>
      <c r="C41" s="29"/>
      <c r="D41" s="29" t="s">
        <v>236</v>
      </c>
      <c r="E41" s="34">
        <v>45486</v>
      </c>
      <c r="F41" s="34">
        <f t="shared" si="3"/>
        <v>4921.5852000000004</v>
      </c>
      <c r="G41" s="33"/>
      <c r="H41" s="34">
        <f t="shared" si="0"/>
        <v>2820.1320000000001</v>
      </c>
      <c r="I41" s="34">
        <f t="shared" si="1"/>
        <v>659.54700000000003</v>
      </c>
      <c r="J41" s="34">
        <v>4500</v>
      </c>
      <c r="K41" s="35">
        <f t="shared" si="2"/>
        <v>92.336580000000026</v>
      </c>
    </row>
    <row r="42" spans="1:11" ht="15.75" customHeight="1">
      <c r="A42" s="36" t="s">
        <v>265</v>
      </c>
      <c r="B42" s="33" t="s">
        <v>282</v>
      </c>
      <c r="C42" s="29"/>
      <c r="D42" s="29" t="s">
        <v>236</v>
      </c>
      <c r="E42" s="34">
        <v>41769.360000000001</v>
      </c>
      <c r="F42" s="34">
        <f t="shared" si="3"/>
        <v>4519.4447520000003</v>
      </c>
      <c r="G42" s="33"/>
      <c r="H42" s="34">
        <f t="shared" si="0"/>
        <v>2589.7003199999999</v>
      </c>
      <c r="I42" s="34">
        <f t="shared" si="1"/>
        <v>605.65572000000009</v>
      </c>
      <c r="J42" s="34">
        <v>4500</v>
      </c>
      <c r="K42" s="35">
        <f t="shared" si="2"/>
        <v>84.791800800000004</v>
      </c>
    </row>
    <row r="43" spans="1:11" ht="15.75" customHeight="1">
      <c r="A43" s="36" t="s">
        <v>265</v>
      </c>
      <c r="B43" s="33" t="s">
        <v>283</v>
      </c>
      <c r="C43" s="29"/>
      <c r="D43" s="29" t="s">
        <v>236</v>
      </c>
      <c r="E43" s="34">
        <v>57679.92</v>
      </c>
      <c r="F43" s="34">
        <f t="shared" si="3"/>
        <v>6240.9673439999997</v>
      </c>
      <c r="G43" s="33"/>
      <c r="H43" s="34">
        <f t="shared" si="0"/>
        <v>3576.1550399999996</v>
      </c>
      <c r="I43" s="34">
        <f t="shared" si="1"/>
        <v>836.35883999999999</v>
      </c>
      <c r="J43" s="34">
        <v>4500</v>
      </c>
      <c r="K43" s="35">
        <f t="shared" si="2"/>
        <v>117.09023760000001</v>
      </c>
    </row>
    <row r="44" spans="1:11" ht="15.75" customHeight="1">
      <c r="A44" s="36" t="s">
        <v>265</v>
      </c>
      <c r="B44" s="33" t="s">
        <v>284</v>
      </c>
      <c r="C44" s="29"/>
      <c r="D44" s="29" t="s">
        <v>236</v>
      </c>
      <c r="E44" s="34">
        <v>31893.119999999999</v>
      </c>
      <c r="F44" s="34">
        <f t="shared" si="3"/>
        <v>3450.8355839999999</v>
      </c>
      <c r="G44" s="33"/>
      <c r="H44" s="34">
        <f t="shared" si="0"/>
        <v>1977.3734399999998</v>
      </c>
      <c r="I44" s="34">
        <f t="shared" si="1"/>
        <v>462.45024000000001</v>
      </c>
      <c r="J44" s="34">
        <v>4500</v>
      </c>
      <c r="K44" s="35">
        <f t="shared" si="2"/>
        <v>64.74303359999999</v>
      </c>
    </row>
    <row r="45" spans="1:11" ht="15.75" customHeight="1">
      <c r="A45" s="36"/>
      <c r="B45" s="33"/>
      <c r="C45" s="37" t="s">
        <v>285</v>
      </c>
      <c r="D45" s="37"/>
      <c r="E45" s="38">
        <f t="shared" ref="E45:K45" si="4">SUM(E2:E44)</f>
        <v>2424043.11</v>
      </c>
      <c r="F45" s="38">
        <f t="shared" si="4"/>
        <v>252695.26910199999</v>
      </c>
      <c r="G45" s="38">
        <f t="shared" si="4"/>
        <v>16248.6898</v>
      </c>
      <c r="H45" s="38">
        <f t="shared" si="4"/>
        <v>150290.67282000001</v>
      </c>
      <c r="I45" s="38">
        <f t="shared" si="4"/>
        <v>35148.62509500001</v>
      </c>
      <c r="J45" s="38">
        <f t="shared" si="4"/>
        <v>193500</v>
      </c>
      <c r="K45" s="38">
        <f t="shared" si="4"/>
        <v>4920.8075132999993</v>
      </c>
    </row>
    <row r="46" spans="1:11" ht="15.75" customHeight="1">
      <c r="A46" s="36"/>
      <c r="B46" s="33"/>
      <c r="C46" s="29"/>
      <c r="D46" s="29"/>
      <c r="E46" s="34"/>
      <c r="F46" s="34"/>
      <c r="G46" s="33"/>
      <c r="H46" s="34"/>
      <c r="I46" s="34"/>
      <c r="J46" s="34"/>
      <c r="K46" s="35"/>
    </row>
    <row r="47" spans="1:11" ht="15.75" customHeight="1">
      <c r="A47" s="36" t="s">
        <v>286</v>
      </c>
      <c r="B47" s="29" t="s">
        <v>287</v>
      </c>
      <c r="C47" s="29" t="s">
        <v>288</v>
      </c>
      <c r="D47" s="29" t="s">
        <v>236</v>
      </c>
      <c r="E47" s="34">
        <v>49289</v>
      </c>
      <c r="F47" s="34">
        <f t="shared" ref="F47:F90" si="5">E47*0.1082</f>
        <v>5333.0698000000002</v>
      </c>
      <c r="G47" s="33"/>
      <c r="H47" s="34">
        <f t="shared" ref="H47:H90" si="6">E47*0.062</f>
        <v>3055.9180000000001</v>
      </c>
      <c r="I47" s="34">
        <f t="shared" ref="I47:I90" si="7">E47*0.0145</f>
        <v>714.69050000000004</v>
      </c>
      <c r="J47" s="34">
        <v>4500</v>
      </c>
      <c r="K47" s="35">
        <f t="shared" ref="K47:K90" si="8">0.203*E47/1000*10</f>
        <v>100.05667000000001</v>
      </c>
    </row>
    <row r="48" spans="1:11" ht="15.75" customHeight="1">
      <c r="A48" s="36" t="s">
        <v>289</v>
      </c>
      <c r="B48" s="29" t="s">
        <v>290</v>
      </c>
      <c r="C48" s="29" t="s">
        <v>288</v>
      </c>
      <c r="D48" s="29" t="s">
        <v>236</v>
      </c>
      <c r="E48" s="34">
        <v>62886.400000000001</v>
      </c>
      <c r="F48" s="34">
        <f t="shared" si="5"/>
        <v>6804.3084800000006</v>
      </c>
      <c r="G48" s="33"/>
      <c r="H48" s="34">
        <f t="shared" si="6"/>
        <v>3898.9567999999999</v>
      </c>
      <c r="I48" s="34">
        <f t="shared" si="7"/>
        <v>911.85280000000012</v>
      </c>
      <c r="J48" s="34">
        <v>4500</v>
      </c>
      <c r="K48" s="35">
        <f t="shared" si="8"/>
        <v>127.659392</v>
      </c>
    </row>
    <row r="49" spans="1:11" ht="15.75" customHeight="1">
      <c r="A49" s="36" t="s">
        <v>291</v>
      </c>
      <c r="B49" s="29" t="s">
        <v>292</v>
      </c>
      <c r="C49" s="29" t="s">
        <v>288</v>
      </c>
      <c r="D49" s="29" t="s">
        <v>236</v>
      </c>
      <c r="E49" s="34">
        <v>58241</v>
      </c>
      <c r="F49" s="34">
        <f t="shared" si="5"/>
        <v>6301.6761999999999</v>
      </c>
      <c r="G49" s="33"/>
      <c r="H49" s="34">
        <f t="shared" si="6"/>
        <v>3610.942</v>
      </c>
      <c r="I49" s="34">
        <f t="shared" si="7"/>
        <v>844.49450000000002</v>
      </c>
      <c r="J49" s="34">
        <v>4500</v>
      </c>
      <c r="K49" s="35">
        <f t="shared" si="8"/>
        <v>118.22923000000002</v>
      </c>
    </row>
    <row r="50" spans="1:11" ht="15.75" customHeight="1">
      <c r="A50" s="36" t="s">
        <v>293</v>
      </c>
      <c r="B50" s="29" t="s">
        <v>294</v>
      </c>
      <c r="C50" s="29" t="s">
        <v>288</v>
      </c>
      <c r="D50" s="29" t="s">
        <v>236</v>
      </c>
      <c r="E50" s="34">
        <v>45942</v>
      </c>
      <c r="F50" s="34">
        <f t="shared" si="5"/>
        <v>4970.9243999999999</v>
      </c>
      <c r="G50" s="33"/>
      <c r="H50" s="34">
        <f t="shared" si="6"/>
        <v>2848.404</v>
      </c>
      <c r="I50" s="34">
        <f t="shared" si="7"/>
        <v>666.15899999999999</v>
      </c>
      <c r="J50" s="34">
        <v>4500</v>
      </c>
      <c r="K50" s="35">
        <f t="shared" si="8"/>
        <v>93.262259999999998</v>
      </c>
    </row>
    <row r="51" spans="1:11" ht="15.75" customHeight="1">
      <c r="A51" s="36" t="s">
        <v>295</v>
      </c>
      <c r="B51" s="29" t="s">
        <v>296</v>
      </c>
      <c r="C51" s="29" t="s">
        <v>288</v>
      </c>
      <c r="D51" s="29" t="s">
        <v>236</v>
      </c>
      <c r="E51" s="34">
        <v>52870</v>
      </c>
      <c r="F51" s="34">
        <f t="shared" si="5"/>
        <v>5720.5340000000006</v>
      </c>
      <c r="G51" s="33"/>
      <c r="H51" s="34">
        <f t="shared" si="6"/>
        <v>3277.94</v>
      </c>
      <c r="I51" s="34">
        <f t="shared" si="7"/>
        <v>766.61500000000001</v>
      </c>
      <c r="J51" s="34">
        <v>4500</v>
      </c>
      <c r="K51" s="35">
        <f t="shared" si="8"/>
        <v>107.32610000000001</v>
      </c>
    </row>
    <row r="52" spans="1:11" ht="15.75" customHeight="1">
      <c r="A52" s="36" t="s">
        <v>297</v>
      </c>
      <c r="B52" s="29" t="s">
        <v>298</v>
      </c>
      <c r="C52" s="29" t="s">
        <v>288</v>
      </c>
      <c r="D52" s="29" t="s">
        <v>236</v>
      </c>
      <c r="E52" s="34">
        <v>49289</v>
      </c>
      <c r="F52" s="34">
        <f t="shared" si="5"/>
        <v>5333.0698000000002</v>
      </c>
      <c r="G52" s="33"/>
      <c r="H52" s="34">
        <f t="shared" si="6"/>
        <v>3055.9180000000001</v>
      </c>
      <c r="I52" s="34">
        <f t="shared" si="7"/>
        <v>714.69050000000004</v>
      </c>
      <c r="J52" s="34">
        <v>4500</v>
      </c>
      <c r="K52" s="35">
        <f t="shared" si="8"/>
        <v>100.05667000000001</v>
      </c>
    </row>
    <row r="53" spans="1:11" ht="15.75" customHeight="1">
      <c r="A53" s="36" t="s">
        <v>299</v>
      </c>
      <c r="B53" s="29" t="s">
        <v>300</v>
      </c>
      <c r="C53" s="29" t="s">
        <v>288</v>
      </c>
      <c r="D53" s="29" t="s">
        <v>236</v>
      </c>
      <c r="E53" s="34">
        <v>62887</v>
      </c>
      <c r="F53" s="34">
        <f t="shared" si="5"/>
        <v>6804.3734000000004</v>
      </c>
      <c r="G53" s="33"/>
      <c r="H53" s="34">
        <f t="shared" si="6"/>
        <v>3898.9940000000001</v>
      </c>
      <c r="I53" s="34">
        <f t="shared" si="7"/>
        <v>911.86150000000009</v>
      </c>
      <c r="J53" s="34">
        <v>4500</v>
      </c>
      <c r="K53" s="35">
        <f t="shared" si="8"/>
        <v>127.66061000000002</v>
      </c>
    </row>
    <row r="54" spans="1:11" ht="15.75" customHeight="1">
      <c r="A54" s="36" t="s">
        <v>301</v>
      </c>
      <c r="B54" s="29" t="s">
        <v>302</v>
      </c>
      <c r="C54" s="29" t="s">
        <v>288</v>
      </c>
      <c r="D54" s="29" t="s">
        <v>236</v>
      </c>
      <c r="E54" s="34">
        <v>45542</v>
      </c>
      <c r="F54" s="34">
        <f t="shared" si="5"/>
        <v>4927.6444000000001</v>
      </c>
      <c r="G54" s="33"/>
      <c r="H54" s="34">
        <f t="shared" si="6"/>
        <v>2823.6039999999998</v>
      </c>
      <c r="I54" s="34">
        <f t="shared" si="7"/>
        <v>660.35900000000004</v>
      </c>
      <c r="J54" s="34">
        <v>4500</v>
      </c>
      <c r="K54" s="35">
        <f t="shared" si="8"/>
        <v>92.450259999999986</v>
      </c>
    </row>
    <row r="55" spans="1:11" ht="15.75" customHeight="1">
      <c r="A55" s="36" t="s">
        <v>303</v>
      </c>
      <c r="B55" s="29" t="s">
        <v>304</v>
      </c>
      <c r="C55" s="29" t="s">
        <v>288</v>
      </c>
      <c r="D55" s="29" t="s">
        <v>236</v>
      </c>
      <c r="E55" s="34">
        <v>45542</v>
      </c>
      <c r="F55" s="34">
        <f t="shared" si="5"/>
        <v>4927.6444000000001</v>
      </c>
      <c r="G55" s="33"/>
      <c r="H55" s="34">
        <f t="shared" si="6"/>
        <v>2823.6039999999998</v>
      </c>
      <c r="I55" s="34">
        <f t="shared" si="7"/>
        <v>660.35900000000004</v>
      </c>
      <c r="J55" s="34">
        <v>4500</v>
      </c>
      <c r="K55" s="35">
        <f t="shared" si="8"/>
        <v>92.450259999999986</v>
      </c>
    </row>
    <row r="56" spans="1:11" ht="15.75" customHeight="1">
      <c r="A56" s="36" t="s">
        <v>305</v>
      </c>
      <c r="B56" s="29" t="s">
        <v>306</v>
      </c>
      <c r="C56" s="29" t="s">
        <v>288</v>
      </c>
      <c r="D56" s="29" t="s">
        <v>236</v>
      </c>
      <c r="E56" s="34">
        <v>47498</v>
      </c>
      <c r="F56" s="34">
        <f t="shared" si="5"/>
        <v>5139.2836000000007</v>
      </c>
      <c r="G56" s="33"/>
      <c r="H56" s="34">
        <f t="shared" si="6"/>
        <v>2944.8760000000002</v>
      </c>
      <c r="I56" s="34">
        <f t="shared" si="7"/>
        <v>688.721</v>
      </c>
      <c r="J56" s="34">
        <v>4500</v>
      </c>
      <c r="K56" s="35">
        <f t="shared" si="8"/>
        <v>96.420940000000002</v>
      </c>
    </row>
    <row r="57" spans="1:11" ht="15.75" customHeight="1">
      <c r="A57" s="36" t="s">
        <v>307</v>
      </c>
      <c r="B57" s="29" t="s">
        <v>308</v>
      </c>
      <c r="C57" s="29" t="s">
        <v>288</v>
      </c>
      <c r="D57" s="29" t="s">
        <v>236</v>
      </c>
      <c r="E57" s="34">
        <v>45742</v>
      </c>
      <c r="F57" s="34">
        <f t="shared" si="5"/>
        <v>4949.2844000000005</v>
      </c>
      <c r="G57" s="33"/>
      <c r="H57" s="34">
        <f t="shared" si="6"/>
        <v>2836.0039999999999</v>
      </c>
      <c r="I57" s="34">
        <f t="shared" si="7"/>
        <v>663.25900000000001</v>
      </c>
      <c r="J57" s="34">
        <v>4500</v>
      </c>
      <c r="K57" s="35">
        <f t="shared" si="8"/>
        <v>92.856260000000006</v>
      </c>
    </row>
    <row r="58" spans="1:11" ht="15.75" customHeight="1">
      <c r="A58" s="36" t="s">
        <v>309</v>
      </c>
      <c r="B58" s="29" t="s">
        <v>310</v>
      </c>
      <c r="C58" s="29" t="s">
        <v>288</v>
      </c>
      <c r="D58" s="29" t="s">
        <v>236</v>
      </c>
      <c r="E58" s="34">
        <v>62887</v>
      </c>
      <c r="F58" s="34">
        <f t="shared" si="5"/>
        <v>6804.3734000000004</v>
      </c>
      <c r="G58" s="33"/>
      <c r="H58" s="34">
        <f t="shared" si="6"/>
        <v>3898.9940000000001</v>
      </c>
      <c r="I58" s="34">
        <f t="shared" si="7"/>
        <v>911.86150000000009</v>
      </c>
      <c r="J58" s="34">
        <v>4500</v>
      </c>
      <c r="K58" s="35">
        <f t="shared" si="8"/>
        <v>127.66061000000002</v>
      </c>
    </row>
    <row r="59" spans="1:11" ht="15.75" customHeight="1">
      <c r="A59" s="36" t="s">
        <v>311</v>
      </c>
      <c r="B59" s="29" t="s">
        <v>312</v>
      </c>
      <c r="C59" s="29" t="s">
        <v>288</v>
      </c>
      <c r="D59" s="29" t="s">
        <v>236</v>
      </c>
      <c r="E59" s="34">
        <v>75499.240000000005</v>
      </c>
      <c r="F59" s="34">
        <f t="shared" si="5"/>
        <v>8169.0177680000006</v>
      </c>
      <c r="G59" s="33"/>
      <c r="H59" s="34">
        <f t="shared" si="6"/>
        <v>4680.9528800000007</v>
      </c>
      <c r="I59" s="34">
        <f t="shared" si="7"/>
        <v>1094.7389800000001</v>
      </c>
      <c r="J59" s="34">
        <v>4500</v>
      </c>
      <c r="K59" s="35">
        <f t="shared" si="8"/>
        <v>153.26345720000003</v>
      </c>
    </row>
    <row r="60" spans="1:11" ht="15.75" customHeight="1">
      <c r="A60" s="36" t="s">
        <v>313</v>
      </c>
      <c r="B60" s="33" t="s">
        <v>314</v>
      </c>
      <c r="C60" s="29" t="s">
        <v>288</v>
      </c>
      <c r="D60" s="29" t="s">
        <v>236</v>
      </c>
      <c r="E60" s="34">
        <v>45642</v>
      </c>
      <c r="F60" s="34">
        <f t="shared" si="5"/>
        <v>4938.4643999999998</v>
      </c>
      <c r="G60" s="33"/>
      <c r="H60" s="34">
        <f t="shared" si="6"/>
        <v>2829.8040000000001</v>
      </c>
      <c r="I60" s="34">
        <f t="shared" si="7"/>
        <v>661.80900000000008</v>
      </c>
      <c r="J60" s="34">
        <v>4500</v>
      </c>
      <c r="K60" s="35">
        <f t="shared" si="8"/>
        <v>92.653260000000017</v>
      </c>
    </row>
    <row r="61" spans="1:11" ht="15.75" customHeight="1">
      <c r="A61" s="36" t="s">
        <v>315</v>
      </c>
      <c r="B61" s="33" t="s">
        <v>316</v>
      </c>
      <c r="C61" s="29" t="s">
        <v>288</v>
      </c>
      <c r="D61" s="29" t="s">
        <v>236</v>
      </c>
      <c r="E61" s="34">
        <v>61992</v>
      </c>
      <c r="F61" s="34">
        <f t="shared" si="5"/>
        <v>6707.5344000000005</v>
      </c>
      <c r="G61" s="33"/>
      <c r="H61" s="34">
        <f t="shared" si="6"/>
        <v>3843.5039999999999</v>
      </c>
      <c r="I61" s="34">
        <f t="shared" si="7"/>
        <v>898.88400000000001</v>
      </c>
      <c r="J61" s="34">
        <v>4500</v>
      </c>
      <c r="K61" s="35">
        <f t="shared" si="8"/>
        <v>125.84376</v>
      </c>
    </row>
    <row r="62" spans="1:11" ht="15.75" customHeight="1">
      <c r="A62" s="36" t="s">
        <v>317</v>
      </c>
      <c r="B62" s="33" t="s">
        <v>318</v>
      </c>
      <c r="C62" s="29" t="s">
        <v>288</v>
      </c>
      <c r="D62" s="29" t="s">
        <v>236</v>
      </c>
      <c r="E62" s="34">
        <v>62887</v>
      </c>
      <c r="F62" s="34">
        <f t="shared" si="5"/>
        <v>6804.3734000000004</v>
      </c>
      <c r="G62" s="33"/>
      <c r="H62" s="34">
        <f t="shared" si="6"/>
        <v>3898.9940000000001</v>
      </c>
      <c r="I62" s="34">
        <f t="shared" si="7"/>
        <v>911.86150000000009</v>
      </c>
      <c r="J62" s="34">
        <v>4500</v>
      </c>
      <c r="K62" s="35">
        <f t="shared" si="8"/>
        <v>127.66061000000002</v>
      </c>
    </row>
    <row r="63" spans="1:11" ht="15.75" customHeight="1">
      <c r="A63" s="36" t="s">
        <v>319</v>
      </c>
      <c r="B63" s="33" t="s">
        <v>320</v>
      </c>
      <c r="C63" s="29" t="s">
        <v>288</v>
      </c>
      <c r="D63" s="29" t="s">
        <v>236</v>
      </c>
      <c r="E63" s="34">
        <v>57209</v>
      </c>
      <c r="F63" s="34">
        <f t="shared" si="5"/>
        <v>6190.0138000000006</v>
      </c>
      <c r="G63" s="33"/>
      <c r="H63" s="34">
        <f t="shared" si="6"/>
        <v>3546.9580000000001</v>
      </c>
      <c r="I63" s="34">
        <f t="shared" si="7"/>
        <v>829.53050000000007</v>
      </c>
      <c r="J63" s="34">
        <v>4500</v>
      </c>
      <c r="K63" s="35">
        <f t="shared" si="8"/>
        <v>116.13427000000001</v>
      </c>
    </row>
    <row r="64" spans="1:11" ht="15.75" customHeight="1">
      <c r="A64" s="36" t="s">
        <v>319</v>
      </c>
      <c r="B64" s="33" t="s">
        <v>321</v>
      </c>
      <c r="C64" s="29" t="s">
        <v>288</v>
      </c>
      <c r="D64" s="29" t="s">
        <v>236</v>
      </c>
      <c r="E64" s="34">
        <v>47498</v>
      </c>
      <c r="F64" s="34">
        <f t="shared" si="5"/>
        <v>5139.2836000000007</v>
      </c>
      <c r="G64" s="33"/>
      <c r="H64" s="34">
        <f t="shared" si="6"/>
        <v>2944.8760000000002</v>
      </c>
      <c r="I64" s="34">
        <f t="shared" si="7"/>
        <v>688.721</v>
      </c>
      <c r="J64" s="34">
        <v>4500</v>
      </c>
      <c r="K64" s="35">
        <f t="shared" si="8"/>
        <v>96.420940000000002</v>
      </c>
    </row>
    <row r="65" spans="1:11" ht="15.75" customHeight="1">
      <c r="A65" s="36" t="s">
        <v>322</v>
      </c>
      <c r="B65" s="33"/>
      <c r="C65" s="29" t="s">
        <v>288</v>
      </c>
      <c r="D65" s="29" t="s">
        <v>236</v>
      </c>
      <c r="E65" s="34">
        <v>48115.75</v>
      </c>
      <c r="F65" s="34">
        <f t="shared" si="5"/>
        <v>5206.1241500000006</v>
      </c>
      <c r="G65" s="33"/>
      <c r="H65" s="34">
        <f t="shared" si="6"/>
        <v>2983.1765</v>
      </c>
      <c r="I65" s="34">
        <f t="shared" si="7"/>
        <v>697.67837500000007</v>
      </c>
      <c r="J65" s="34">
        <v>4500</v>
      </c>
      <c r="K65" s="35">
        <f t="shared" si="8"/>
        <v>97.674972499999996</v>
      </c>
    </row>
    <row r="66" spans="1:11" ht="15.75" customHeight="1">
      <c r="A66" s="36" t="s">
        <v>323</v>
      </c>
      <c r="B66" s="29" t="s">
        <v>324</v>
      </c>
      <c r="C66" s="29" t="s">
        <v>288</v>
      </c>
      <c r="D66" s="29" t="s">
        <v>236</v>
      </c>
      <c r="E66" s="34">
        <v>46603</v>
      </c>
      <c r="F66" s="34">
        <f t="shared" si="5"/>
        <v>5042.4445999999998</v>
      </c>
      <c r="G66" s="33"/>
      <c r="H66" s="34">
        <f t="shared" si="6"/>
        <v>2889.386</v>
      </c>
      <c r="I66" s="34">
        <f t="shared" si="7"/>
        <v>675.74350000000004</v>
      </c>
      <c r="J66" s="34">
        <v>4500</v>
      </c>
      <c r="K66" s="35">
        <f t="shared" si="8"/>
        <v>94.604090000000014</v>
      </c>
    </row>
    <row r="67" spans="1:11" ht="15.75" customHeight="1">
      <c r="A67" s="36" t="s">
        <v>325</v>
      </c>
      <c r="B67" s="33" t="s">
        <v>326</v>
      </c>
      <c r="C67" s="29" t="s">
        <v>288</v>
      </c>
      <c r="D67" s="29" t="s">
        <v>236</v>
      </c>
      <c r="E67" s="34">
        <v>58993</v>
      </c>
      <c r="F67" s="34">
        <f t="shared" si="5"/>
        <v>6383.0426000000007</v>
      </c>
      <c r="G67" s="33"/>
      <c r="H67" s="34">
        <f t="shared" si="6"/>
        <v>3657.5659999999998</v>
      </c>
      <c r="I67" s="34">
        <f t="shared" si="7"/>
        <v>855.39850000000001</v>
      </c>
      <c r="J67" s="34">
        <v>4500</v>
      </c>
      <c r="K67" s="35">
        <f t="shared" si="8"/>
        <v>119.75579000000002</v>
      </c>
    </row>
    <row r="68" spans="1:11" ht="15.75" customHeight="1">
      <c r="A68" s="36" t="s">
        <v>327</v>
      </c>
      <c r="B68" s="33" t="s">
        <v>328</v>
      </c>
      <c r="C68" s="29" t="s">
        <v>288</v>
      </c>
      <c r="D68" s="29" t="s">
        <v>236</v>
      </c>
      <c r="E68" s="34">
        <v>48000</v>
      </c>
      <c r="F68" s="34">
        <f t="shared" si="5"/>
        <v>5193.6000000000004</v>
      </c>
      <c r="G68" s="33"/>
      <c r="H68" s="34">
        <f t="shared" si="6"/>
        <v>2976</v>
      </c>
      <c r="I68" s="34">
        <f t="shared" si="7"/>
        <v>696</v>
      </c>
      <c r="J68" s="34">
        <v>4500</v>
      </c>
      <c r="K68" s="35">
        <f t="shared" si="8"/>
        <v>97.44</v>
      </c>
    </row>
    <row r="69" spans="1:11" ht="15.75" customHeight="1">
      <c r="A69" s="36" t="s">
        <v>329</v>
      </c>
      <c r="B69" s="33" t="s">
        <v>330</v>
      </c>
      <c r="C69" s="29" t="s">
        <v>288</v>
      </c>
      <c r="D69" s="29" t="s">
        <v>236</v>
      </c>
      <c r="E69" s="34">
        <v>45842</v>
      </c>
      <c r="F69" s="34">
        <f t="shared" si="5"/>
        <v>4960.1044000000002</v>
      </c>
      <c r="G69" s="33"/>
      <c r="H69" s="34">
        <f t="shared" si="6"/>
        <v>2842.2040000000002</v>
      </c>
      <c r="I69" s="34">
        <f t="shared" si="7"/>
        <v>664.70900000000006</v>
      </c>
      <c r="J69" s="34">
        <v>4500</v>
      </c>
      <c r="K69" s="35">
        <f t="shared" si="8"/>
        <v>93.059260000000009</v>
      </c>
    </row>
    <row r="70" spans="1:11" ht="15.75" customHeight="1">
      <c r="A70" s="36" t="s">
        <v>311</v>
      </c>
      <c r="B70" s="33" t="s">
        <v>331</v>
      </c>
      <c r="C70" s="29" t="s">
        <v>332</v>
      </c>
      <c r="D70" s="29" t="s">
        <v>236</v>
      </c>
      <c r="E70" s="34">
        <v>24696.32</v>
      </c>
      <c r="F70" s="34">
        <f t="shared" si="5"/>
        <v>2672.1418240000003</v>
      </c>
      <c r="G70" s="33"/>
      <c r="H70" s="34">
        <f t="shared" si="6"/>
        <v>1531.17184</v>
      </c>
      <c r="I70" s="34">
        <f t="shared" si="7"/>
        <v>358.09664000000004</v>
      </c>
      <c r="J70" s="34">
        <v>4500</v>
      </c>
      <c r="K70" s="35">
        <f t="shared" si="8"/>
        <v>50.133529599999996</v>
      </c>
    </row>
    <row r="71" spans="1:11" ht="15.75" customHeight="1">
      <c r="A71" s="36" t="s">
        <v>311</v>
      </c>
      <c r="B71" s="33" t="s">
        <v>333</v>
      </c>
      <c r="C71" s="29" t="s">
        <v>332</v>
      </c>
      <c r="D71" s="29" t="s">
        <v>236</v>
      </c>
      <c r="E71" s="34">
        <v>22610.880000000001</v>
      </c>
      <c r="F71" s="34">
        <f t="shared" si="5"/>
        <v>2446.4972160000002</v>
      </c>
      <c r="G71" s="33"/>
      <c r="H71" s="34">
        <f t="shared" si="6"/>
        <v>1401.87456</v>
      </c>
      <c r="I71" s="34">
        <f t="shared" si="7"/>
        <v>327.85776000000004</v>
      </c>
      <c r="J71" s="34">
        <v>4500</v>
      </c>
      <c r="K71" s="35">
        <f t="shared" si="8"/>
        <v>45.900086400000006</v>
      </c>
    </row>
    <row r="72" spans="1:11" ht="15.75" customHeight="1">
      <c r="A72" s="36" t="s">
        <v>313</v>
      </c>
      <c r="B72" s="33" t="s">
        <v>334</v>
      </c>
      <c r="C72" s="29" t="s">
        <v>332</v>
      </c>
      <c r="D72" s="29" t="s">
        <v>236</v>
      </c>
      <c r="E72" s="34">
        <v>22610.880000000001</v>
      </c>
      <c r="F72" s="34">
        <f t="shared" si="5"/>
        <v>2446.4972160000002</v>
      </c>
      <c r="G72" s="33"/>
      <c r="H72" s="34">
        <f t="shared" si="6"/>
        <v>1401.87456</v>
      </c>
      <c r="I72" s="34">
        <f t="shared" si="7"/>
        <v>327.85776000000004</v>
      </c>
      <c r="J72" s="34">
        <v>4500</v>
      </c>
      <c r="K72" s="35">
        <f t="shared" si="8"/>
        <v>45.900086400000006</v>
      </c>
    </row>
    <row r="73" spans="1:11" ht="15.75" customHeight="1">
      <c r="A73" s="36" t="s">
        <v>313</v>
      </c>
      <c r="B73" s="33" t="s">
        <v>335</v>
      </c>
      <c r="C73" s="29" t="s">
        <v>332</v>
      </c>
      <c r="D73" s="29" t="s">
        <v>236</v>
      </c>
      <c r="E73" s="34">
        <v>23551.68</v>
      </c>
      <c r="F73" s="34">
        <f t="shared" si="5"/>
        <v>2548.291776</v>
      </c>
      <c r="G73" s="33"/>
      <c r="H73" s="34">
        <f t="shared" si="6"/>
        <v>1460.20416</v>
      </c>
      <c r="I73" s="34">
        <f t="shared" si="7"/>
        <v>341.49936000000002</v>
      </c>
      <c r="J73" s="34">
        <v>4500</v>
      </c>
      <c r="K73" s="35">
        <f t="shared" si="8"/>
        <v>47.809910400000007</v>
      </c>
    </row>
    <row r="74" spans="1:11" ht="15.75" customHeight="1">
      <c r="A74" s="36" t="s">
        <v>315</v>
      </c>
      <c r="B74" s="33" t="s">
        <v>336</v>
      </c>
      <c r="C74" s="29" t="s">
        <v>332</v>
      </c>
      <c r="D74" s="29" t="s">
        <v>236</v>
      </c>
      <c r="E74" s="34">
        <v>23818.240000000002</v>
      </c>
      <c r="F74" s="34">
        <f t="shared" si="5"/>
        <v>2577.1335680000002</v>
      </c>
      <c r="G74" s="33"/>
      <c r="H74" s="34">
        <f t="shared" si="6"/>
        <v>1476.7308800000001</v>
      </c>
      <c r="I74" s="34">
        <f t="shared" si="7"/>
        <v>345.36448000000001</v>
      </c>
      <c r="J74" s="34">
        <v>4500</v>
      </c>
      <c r="K74" s="35">
        <f t="shared" si="8"/>
        <v>48.351027200000011</v>
      </c>
    </row>
    <row r="75" spans="1:11" ht="15.75" customHeight="1">
      <c r="A75" s="36" t="s">
        <v>315</v>
      </c>
      <c r="B75" s="33" t="s">
        <v>337</v>
      </c>
      <c r="C75" s="29" t="s">
        <v>332</v>
      </c>
      <c r="D75" s="29" t="s">
        <v>236</v>
      </c>
      <c r="E75" s="34">
        <v>26609.279999999999</v>
      </c>
      <c r="F75" s="34">
        <f t="shared" si="5"/>
        <v>2879.124096</v>
      </c>
      <c r="G75" s="33"/>
      <c r="H75" s="34">
        <f t="shared" si="6"/>
        <v>1649.7753599999999</v>
      </c>
      <c r="I75" s="34">
        <f t="shared" si="7"/>
        <v>385.83456000000001</v>
      </c>
      <c r="J75" s="34">
        <v>4500</v>
      </c>
      <c r="K75" s="35">
        <f t="shared" si="8"/>
        <v>54.016838399999997</v>
      </c>
    </row>
    <row r="76" spans="1:11" ht="15.75" customHeight="1">
      <c r="A76" s="36" t="s">
        <v>313</v>
      </c>
      <c r="B76" s="33" t="s">
        <v>338</v>
      </c>
      <c r="C76" s="29" t="s">
        <v>332</v>
      </c>
      <c r="D76" s="29" t="s">
        <v>236</v>
      </c>
      <c r="E76" s="34">
        <v>26609.279999999999</v>
      </c>
      <c r="F76" s="34">
        <f t="shared" si="5"/>
        <v>2879.124096</v>
      </c>
      <c r="G76" s="33"/>
      <c r="H76" s="34">
        <f t="shared" si="6"/>
        <v>1649.7753599999999</v>
      </c>
      <c r="I76" s="34">
        <f t="shared" si="7"/>
        <v>385.83456000000001</v>
      </c>
      <c r="J76" s="34">
        <v>4500</v>
      </c>
      <c r="K76" s="35">
        <f t="shared" si="8"/>
        <v>54.016838399999997</v>
      </c>
    </row>
    <row r="77" spans="1:11" ht="15.75" customHeight="1">
      <c r="A77" s="39" t="s">
        <v>317</v>
      </c>
      <c r="B77" s="33"/>
      <c r="C77" s="29" t="s">
        <v>332</v>
      </c>
      <c r="D77" s="29" t="s">
        <v>236</v>
      </c>
      <c r="E77" s="34">
        <v>26609.279999999999</v>
      </c>
      <c r="F77" s="34">
        <f t="shared" si="5"/>
        <v>2879.124096</v>
      </c>
      <c r="G77" s="33"/>
      <c r="H77" s="34">
        <f t="shared" si="6"/>
        <v>1649.7753599999999</v>
      </c>
      <c r="I77" s="34">
        <f t="shared" si="7"/>
        <v>385.83456000000001</v>
      </c>
      <c r="J77" s="34">
        <v>4500</v>
      </c>
      <c r="K77" s="35">
        <f t="shared" si="8"/>
        <v>54.016838399999997</v>
      </c>
    </row>
    <row r="78" spans="1:11" ht="15.75" customHeight="1">
      <c r="A78" s="36" t="s">
        <v>319</v>
      </c>
      <c r="B78" s="33" t="s">
        <v>339</v>
      </c>
      <c r="C78" s="29" t="s">
        <v>288</v>
      </c>
      <c r="D78" s="29" t="s">
        <v>236</v>
      </c>
      <c r="E78" s="34">
        <v>55556.42</v>
      </c>
      <c r="F78" s="34">
        <f t="shared" si="5"/>
        <v>6011.2046440000004</v>
      </c>
      <c r="G78" s="33"/>
      <c r="H78" s="34">
        <f t="shared" si="6"/>
        <v>3444.4980399999999</v>
      </c>
      <c r="I78" s="34">
        <f t="shared" si="7"/>
        <v>805.56808999999998</v>
      </c>
      <c r="J78" s="34">
        <v>4500</v>
      </c>
      <c r="K78" s="35">
        <f t="shared" si="8"/>
        <v>112.77953260000001</v>
      </c>
    </row>
    <row r="79" spans="1:11" ht="15.75" customHeight="1">
      <c r="A79" s="36" t="s">
        <v>319</v>
      </c>
      <c r="B79" s="33" t="s">
        <v>340</v>
      </c>
      <c r="C79" s="29" t="s">
        <v>288</v>
      </c>
      <c r="D79" s="29" t="s">
        <v>236</v>
      </c>
      <c r="E79" s="34">
        <v>47498</v>
      </c>
      <c r="F79" s="34">
        <f t="shared" si="5"/>
        <v>5139.2836000000007</v>
      </c>
      <c r="G79" s="33"/>
      <c r="H79" s="34">
        <f t="shared" si="6"/>
        <v>2944.8760000000002</v>
      </c>
      <c r="I79" s="34">
        <f t="shared" si="7"/>
        <v>688.721</v>
      </c>
      <c r="J79" s="34">
        <v>4500</v>
      </c>
      <c r="K79" s="35">
        <f t="shared" si="8"/>
        <v>96.420940000000002</v>
      </c>
    </row>
    <row r="80" spans="1:11" ht="15.75" customHeight="1">
      <c r="A80" s="36" t="s">
        <v>322</v>
      </c>
      <c r="B80" s="29" t="s">
        <v>341</v>
      </c>
      <c r="C80" s="29" t="s">
        <v>288</v>
      </c>
      <c r="D80" s="29" t="s">
        <v>236</v>
      </c>
      <c r="E80" s="34">
        <v>45542</v>
      </c>
      <c r="F80" s="34">
        <f t="shared" si="5"/>
        <v>4927.6444000000001</v>
      </c>
      <c r="G80" s="33"/>
      <c r="H80" s="34">
        <f t="shared" si="6"/>
        <v>2823.6039999999998</v>
      </c>
      <c r="I80" s="34">
        <f t="shared" si="7"/>
        <v>660.35900000000004</v>
      </c>
      <c r="J80" s="34">
        <v>4500</v>
      </c>
      <c r="K80" s="35">
        <f t="shared" si="8"/>
        <v>92.450259999999986</v>
      </c>
    </row>
    <row r="81" spans="1:11" ht="15.75" customHeight="1">
      <c r="A81" s="36" t="s">
        <v>323</v>
      </c>
      <c r="B81" s="29" t="s">
        <v>342</v>
      </c>
      <c r="C81" s="29" t="s">
        <v>288</v>
      </c>
      <c r="D81" s="29" t="s">
        <v>236</v>
      </c>
      <c r="E81" s="34">
        <v>47865.75</v>
      </c>
      <c r="F81" s="34">
        <f t="shared" si="5"/>
        <v>5179.0741500000004</v>
      </c>
      <c r="G81" s="33"/>
      <c r="H81" s="34">
        <f t="shared" si="6"/>
        <v>2967.6765</v>
      </c>
      <c r="I81" s="34">
        <f t="shared" si="7"/>
        <v>694.05337500000007</v>
      </c>
      <c r="J81" s="34">
        <v>4500</v>
      </c>
      <c r="K81" s="35">
        <f t="shared" si="8"/>
        <v>97.167472500000002</v>
      </c>
    </row>
    <row r="82" spans="1:11" ht="15.75" customHeight="1">
      <c r="A82" s="36" t="s">
        <v>325</v>
      </c>
      <c r="B82" s="29" t="s">
        <v>343</v>
      </c>
      <c r="C82" s="29" t="s">
        <v>288</v>
      </c>
      <c r="D82" s="29" t="s">
        <v>236</v>
      </c>
      <c r="E82" s="34">
        <v>52003</v>
      </c>
      <c r="F82" s="34">
        <f t="shared" si="5"/>
        <v>5626.7246000000005</v>
      </c>
      <c r="G82" s="33"/>
      <c r="H82" s="34">
        <f t="shared" si="6"/>
        <v>3224.1860000000001</v>
      </c>
      <c r="I82" s="34">
        <f t="shared" si="7"/>
        <v>754.04349999999999</v>
      </c>
      <c r="J82" s="34">
        <v>4500</v>
      </c>
      <c r="K82" s="35">
        <f t="shared" si="8"/>
        <v>105.56609</v>
      </c>
    </row>
    <row r="83" spans="1:11" ht="15.75" customHeight="1">
      <c r="A83" s="36" t="s">
        <v>327</v>
      </c>
      <c r="B83" s="29" t="s">
        <v>344</v>
      </c>
      <c r="C83" s="29" t="s">
        <v>288</v>
      </c>
      <c r="D83" s="29" t="s">
        <v>236</v>
      </c>
      <c r="E83" s="34">
        <v>54660</v>
      </c>
      <c r="F83" s="34">
        <f t="shared" si="5"/>
        <v>5914.2120000000004</v>
      </c>
      <c r="G83" s="33"/>
      <c r="H83" s="34">
        <f t="shared" si="6"/>
        <v>3388.92</v>
      </c>
      <c r="I83" s="34">
        <f t="shared" si="7"/>
        <v>792.57</v>
      </c>
      <c r="J83" s="34">
        <v>4500</v>
      </c>
      <c r="K83" s="35">
        <f t="shared" si="8"/>
        <v>110.9598</v>
      </c>
    </row>
    <row r="84" spans="1:11" ht="15.75" customHeight="1">
      <c r="A84" s="36" t="s">
        <v>345</v>
      </c>
      <c r="B84" s="29" t="s">
        <v>346</v>
      </c>
      <c r="C84" s="29" t="s">
        <v>288</v>
      </c>
      <c r="D84" s="29" t="s">
        <v>236</v>
      </c>
      <c r="E84" s="34">
        <v>45342</v>
      </c>
      <c r="F84" s="34">
        <f t="shared" si="5"/>
        <v>4906.0043999999998</v>
      </c>
      <c r="G84" s="33"/>
      <c r="H84" s="34">
        <f t="shared" si="6"/>
        <v>2811.2040000000002</v>
      </c>
      <c r="I84" s="34">
        <f t="shared" si="7"/>
        <v>657.45900000000006</v>
      </c>
      <c r="J84" s="34">
        <v>4500</v>
      </c>
      <c r="K84" s="35">
        <f t="shared" si="8"/>
        <v>92.044260000000008</v>
      </c>
    </row>
    <row r="85" spans="1:11" ht="15.75" customHeight="1">
      <c r="A85" s="36" t="s">
        <v>329</v>
      </c>
      <c r="B85" s="29" t="s">
        <v>347</v>
      </c>
      <c r="C85" s="29" t="s">
        <v>288</v>
      </c>
      <c r="D85" s="29" t="s">
        <v>236</v>
      </c>
      <c r="E85" s="34">
        <v>47998</v>
      </c>
      <c r="F85" s="34">
        <f t="shared" si="5"/>
        <v>5193.3836000000001</v>
      </c>
      <c r="G85" s="33"/>
      <c r="H85" s="34">
        <f t="shared" si="6"/>
        <v>2975.8760000000002</v>
      </c>
      <c r="I85" s="34">
        <f t="shared" si="7"/>
        <v>695.971</v>
      </c>
      <c r="J85" s="34">
        <v>4500</v>
      </c>
      <c r="K85" s="35">
        <f t="shared" si="8"/>
        <v>97.435940000000016</v>
      </c>
    </row>
    <row r="86" spans="1:11" ht="15.75" customHeight="1">
      <c r="A86" s="36" t="s">
        <v>348</v>
      </c>
      <c r="B86" s="33"/>
      <c r="C86" s="29" t="s">
        <v>288</v>
      </c>
      <c r="D86" s="29" t="s">
        <v>236</v>
      </c>
      <c r="E86" s="34">
        <v>47998</v>
      </c>
      <c r="F86" s="34">
        <f t="shared" si="5"/>
        <v>5193.3836000000001</v>
      </c>
      <c r="G86" s="33"/>
      <c r="H86" s="34">
        <f t="shared" si="6"/>
        <v>2975.8760000000002</v>
      </c>
      <c r="I86" s="34">
        <f t="shared" si="7"/>
        <v>695.971</v>
      </c>
      <c r="J86" s="34">
        <v>4500</v>
      </c>
      <c r="K86" s="35">
        <f t="shared" si="8"/>
        <v>97.435940000000016</v>
      </c>
    </row>
    <row r="87" spans="1:11" ht="15.75" customHeight="1">
      <c r="A87" s="36" t="s">
        <v>311</v>
      </c>
      <c r="B87" s="33"/>
      <c r="C87" s="29" t="s">
        <v>288</v>
      </c>
      <c r="D87" s="29" t="s">
        <v>236</v>
      </c>
      <c r="E87" s="34">
        <v>47998</v>
      </c>
      <c r="F87" s="34">
        <f t="shared" si="5"/>
        <v>5193.3836000000001</v>
      </c>
      <c r="G87" s="33"/>
      <c r="H87" s="34">
        <f t="shared" si="6"/>
        <v>2975.8760000000002</v>
      </c>
      <c r="I87" s="34">
        <f t="shared" si="7"/>
        <v>695.971</v>
      </c>
      <c r="J87" s="34">
        <v>4500</v>
      </c>
      <c r="K87" s="35">
        <f t="shared" si="8"/>
        <v>97.435940000000016</v>
      </c>
    </row>
    <row r="88" spans="1:11" ht="15.75" customHeight="1">
      <c r="A88" s="36" t="s">
        <v>313</v>
      </c>
      <c r="B88" s="29" t="s">
        <v>349</v>
      </c>
      <c r="C88" s="29" t="s">
        <v>288</v>
      </c>
      <c r="D88" s="29" t="s">
        <v>236</v>
      </c>
      <c r="E88" s="34">
        <v>46000</v>
      </c>
      <c r="F88" s="34">
        <f t="shared" si="5"/>
        <v>4977.2</v>
      </c>
      <c r="G88" s="33"/>
      <c r="H88" s="34">
        <f t="shared" si="6"/>
        <v>2852</v>
      </c>
      <c r="I88" s="34">
        <f t="shared" si="7"/>
        <v>667</v>
      </c>
      <c r="J88" s="34">
        <v>4500</v>
      </c>
      <c r="K88" s="35">
        <f t="shared" si="8"/>
        <v>93.38</v>
      </c>
    </row>
    <row r="89" spans="1:11" ht="15.75" customHeight="1">
      <c r="A89" s="36" t="s">
        <v>315</v>
      </c>
      <c r="B89" s="29" t="s">
        <v>350</v>
      </c>
      <c r="C89" s="29" t="s">
        <v>288</v>
      </c>
      <c r="D89" s="29" t="s">
        <v>236</v>
      </c>
      <c r="E89" s="34">
        <v>45542</v>
      </c>
      <c r="F89" s="34">
        <f t="shared" si="5"/>
        <v>4927.6444000000001</v>
      </c>
      <c r="G89" s="33"/>
      <c r="H89" s="34">
        <f t="shared" si="6"/>
        <v>2823.6039999999998</v>
      </c>
      <c r="I89" s="34">
        <f t="shared" si="7"/>
        <v>660.35900000000004</v>
      </c>
      <c r="J89" s="34">
        <v>4500</v>
      </c>
      <c r="K89" s="35">
        <f t="shared" si="8"/>
        <v>92.450259999999986</v>
      </c>
    </row>
    <row r="90" spans="1:11" ht="15.75" customHeight="1">
      <c r="A90" s="36" t="s">
        <v>351</v>
      </c>
      <c r="B90" s="33"/>
      <c r="C90" s="29" t="s">
        <v>288</v>
      </c>
      <c r="D90" s="29" t="s">
        <v>236</v>
      </c>
      <c r="E90" s="34">
        <v>47998</v>
      </c>
      <c r="F90" s="34">
        <f t="shared" si="5"/>
        <v>5193.3836000000001</v>
      </c>
      <c r="G90" s="33"/>
      <c r="H90" s="34">
        <f t="shared" si="6"/>
        <v>2975.8760000000002</v>
      </c>
      <c r="I90" s="34">
        <f t="shared" si="7"/>
        <v>695.971</v>
      </c>
      <c r="J90" s="34">
        <v>4500</v>
      </c>
      <c r="K90" s="35">
        <f t="shared" si="8"/>
        <v>97.435940000000016</v>
      </c>
    </row>
    <row r="91" spans="1:11" ht="15.75" customHeight="1">
      <c r="A91" s="36"/>
      <c r="B91" s="33"/>
      <c r="C91" s="37" t="s">
        <v>285</v>
      </c>
      <c r="D91" s="37"/>
      <c r="E91" s="38">
        <f t="shared" ref="E91:K91" si="9">SUM(E47:E90)</f>
        <v>2056013.4</v>
      </c>
      <c r="F91" s="38">
        <f t="shared" si="9"/>
        <v>222460.64988000001</v>
      </c>
      <c r="G91" s="38">
        <f t="shared" si="9"/>
        <v>0</v>
      </c>
      <c r="H91" s="38">
        <f t="shared" si="9"/>
        <v>127472.83080000003</v>
      </c>
      <c r="I91" s="38">
        <f t="shared" si="9"/>
        <v>29812.194300000006</v>
      </c>
      <c r="J91" s="38">
        <f t="shared" si="9"/>
        <v>198000</v>
      </c>
      <c r="K91" s="38">
        <f t="shared" si="9"/>
        <v>4173.7072019999987</v>
      </c>
    </row>
    <row r="92" spans="1:11" ht="15.75" customHeight="1">
      <c r="A92" s="36"/>
      <c r="B92" s="33"/>
      <c r="C92" s="29"/>
      <c r="D92" s="29"/>
      <c r="E92" s="34"/>
      <c r="F92" s="34"/>
      <c r="G92" s="33"/>
      <c r="H92" s="34"/>
      <c r="I92" s="34"/>
      <c r="J92" s="34"/>
      <c r="K92" s="35"/>
    </row>
    <row r="93" spans="1:11" ht="15.75" customHeight="1">
      <c r="A93" s="36" t="s">
        <v>352</v>
      </c>
      <c r="B93" s="29" t="s">
        <v>353</v>
      </c>
      <c r="C93" s="29" t="s">
        <v>288</v>
      </c>
      <c r="D93" s="29" t="s">
        <v>236</v>
      </c>
      <c r="E93" s="34">
        <v>53765</v>
      </c>
      <c r="F93" s="34">
        <f t="shared" ref="F93:F128" si="10">E93*0.1082</f>
        <v>5817.3730000000005</v>
      </c>
      <c r="G93" s="33"/>
      <c r="H93" s="34">
        <f t="shared" ref="H93:H128" si="11">E93*0.062</f>
        <v>3333.43</v>
      </c>
      <c r="I93" s="34">
        <f t="shared" ref="I93:I128" si="12">E93*0.0145</f>
        <v>779.59250000000009</v>
      </c>
      <c r="J93" s="34">
        <v>4500</v>
      </c>
      <c r="K93" s="35">
        <f t="shared" ref="K93:K128" si="13">0.203*E93/1000*10</f>
        <v>109.14294999999998</v>
      </c>
    </row>
    <row r="94" spans="1:11" ht="15.75" customHeight="1">
      <c r="A94" s="36" t="s">
        <v>354</v>
      </c>
      <c r="B94" s="29" t="s">
        <v>355</v>
      </c>
      <c r="C94" s="29" t="s">
        <v>288</v>
      </c>
      <c r="D94" s="29" t="s">
        <v>236</v>
      </c>
      <c r="E94" s="34">
        <v>56450</v>
      </c>
      <c r="F94" s="34">
        <f t="shared" si="10"/>
        <v>6107.89</v>
      </c>
      <c r="G94" s="33"/>
      <c r="H94" s="34">
        <f t="shared" si="11"/>
        <v>3499.9</v>
      </c>
      <c r="I94" s="34">
        <f t="shared" si="12"/>
        <v>818.52500000000009</v>
      </c>
      <c r="J94" s="34">
        <v>4500</v>
      </c>
      <c r="K94" s="35">
        <f t="shared" si="13"/>
        <v>114.59350000000001</v>
      </c>
    </row>
    <row r="95" spans="1:11" ht="15.75" customHeight="1">
      <c r="A95" s="36" t="s">
        <v>356</v>
      </c>
      <c r="B95" s="33" t="s">
        <v>357</v>
      </c>
      <c r="C95" s="29" t="s">
        <v>288</v>
      </c>
      <c r="D95" s="29" t="s">
        <v>236</v>
      </c>
      <c r="E95" s="34">
        <v>46603</v>
      </c>
      <c r="F95" s="34">
        <f t="shared" si="10"/>
        <v>5042.4445999999998</v>
      </c>
      <c r="G95" s="33"/>
      <c r="H95" s="34">
        <f t="shared" si="11"/>
        <v>2889.386</v>
      </c>
      <c r="I95" s="34">
        <f t="shared" si="12"/>
        <v>675.74350000000004</v>
      </c>
      <c r="J95" s="34">
        <v>4500</v>
      </c>
      <c r="K95" s="35">
        <f t="shared" si="13"/>
        <v>94.604090000000014</v>
      </c>
    </row>
    <row r="96" spans="1:11" ht="15.75" customHeight="1">
      <c r="A96" s="36" t="s">
        <v>358</v>
      </c>
      <c r="B96" s="33" t="s">
        <v>359</v>
      </c>
      <c r="C96" s="29" t="s">
        <v>288</v>
      </c>
      <c r="D96" s="29" t="s">
        <v>236</v>
      </c>
      <c r="E96" s="34">
        <v>58241</v>
      </c>
      <c r="F96" s="34">
        <f t="shared" si="10"/>
        <v>6301.6761999999999</v>
      </c>
      <c r="G96" s="33"/>
      <c r="H96" s="34">
        <f t="shared" si="11"/>
        <v>3610.942</v>
      </c>
      <c r="I96" s="34">
        <f t="shared" si="12"/>
        <v>844.49450000000002</v>
      </c>
      <c r="J96" s="34">
        <v>4500</v>
      </c>
      <c r="K96" s="35">
        <f t="shared" si="13"/>
        <v>118.22923000000002</v>
      </c>
    </row>
    <row r="97" spans="1:11" ht="15.75" customHeight="1">
      <c r="A97" s="36" t="s">
        <v>360</v>
      </c>
      <c r="B97" s="33" t="s">
        <v>361</v>
      </c>
      <c r="C97" s="29" t="s">
        <v>288</v>
      </c>
      <c r="D97" s="29" t="s">
        <v>236</v>
      </c>
      <c r="E97" s="34">
        <v>48395.25</v>
      </c>
      <c r="F97" s="34">
        <f t="shared" si="10"/>
        <v>5236.3660500000005</v>
      </c>
      <c r="G97" s="33"/>
      <c r="H97" s="34">
        <f t="shared" si="11"/>
        <v>3000.5054999999998</v>
      </c>
      <c r="I97" s="34">
        <f t="shared" si="12"/>
        <v>701.73112500000002</v>
      </c>
      <c r="J97" s="34">
        <v>4500</v>
      </c>
      <c r="K97" s="35">
        <f t="shared" si="13"/>
        <v>98.242357499999997</v>
      </c>
    </row>
    <row r="98" spans="1:11" ht="15.75" customHeight="1">
      <c r="A98" s="36" t="s">
        <v>362</v>
      </c>
      <c r="B98" s="33" t="s">
        <v>363</v>
      </c>
      <c r="C98" s="29" t="s">
        <v>288</v>
      </c>
      <c r="D98" s="29" t="s">
        <v>236</v>
      </c>
      <c r="E98" s="34">
        <v>46603</v>
      </c>
      <c r="F98" s="34">
        <f t="shared" si="10"/>
        <v>5042.4445999999998</v>
      </c>
      <c r="G98" s="33"/>
      <c r="H98" s="34">
        <f t="shared" si="11"/>
        <v>2889.386</v>
      </c>
      <c r="I98" s="34">
        <f t="shared" si="12"/>
        <v>675.74350000000004</v>
      </c>
      <c r="J98" s="34">
        <v>4500</v>
      </c>
      <c r="K98" s="35">
        <f t="shared" si="13"/>
        <v>94.604090000000014</v>
      </c>
    </row>
    <row r="99" spans="1:11" ht="15.75" customHeight="1">
      <c r="A99" s="36" t="s">
        <v>364</v>
      </c>
      <c r="B99" s="33" t="s">
        <v>365</v>
      </c>
      <c r="C99" s="29" t="s">
        <v>288</v>
      </c>
      <c r="D99" s="29" t="s">
        <v>236</v>
      </c>
      <c r="E99" s="34">
        <v>47865.75</v>
      </c>
      <c r="F99" s="34">
        <f t="shared" si="10"/>
        <v>5179.0741500000004</v>
      </c>
      <c r="G99" s="33"/>
      <c r="H99" s="34">
        <f t="shared" si="11"/>
        <v>2967.6765</v>
      </c>
      <c r="I99" s="34">
        <f t="shared" si="12"/>
        <v>694.05337500000007</v>
      </c>
      <c r="J99" s="34">
        <v>4500</v>
      </c>
      <c r="K99" s="35">
        <f t="shared" si="13"/>
        <v>97.167472500000002</v>
      </c>
    </row>
    <row r="100" spans="1:11" ht="15.75" customHeight="1">
      <c r="A100" s="36" t="s">
        <v>366</v>
      </c>
      <c r="B100" s="33" t="s">
        <v>367</v>
      </c>
      <c r="C100" s="29" t="s">
        <v>288</v>
      </c>
      <c r="D100" s="29" t="s">
        <v>236</v>
      </c>
      <c r="E100" s="34">
        <v>48659</v>
      </c>
      <c r="F100" s="34">
        <f t="shared" si="10"/>
        <v>5264.9038</v>
      </c>
      <c r="G100" s="33"/>
      <c r="H100" s="34">
        <f t="shared" si="11"/>
        <v>3016.8580000000002</v>
      </c>
      <c r="I100" s="34">
        <f t="shared" si="12"/>
        <v>705.55550000000005</v>
      </c>
      <c r="J100" s="34">
        <v>4500</v>
      </c>
      <c r="K100" s="35">
        <f t="shared" si="13"/>
        <v>98.777770000000004</v>
      </c>
    </row>
    <row r="101" spans="1:11" ht="15.75" customHeight="1">
      <c r="A101" s="36" t="s">
        <v>368</v>
      </c>
      <c r="B101" s="33" t="s">
        <v>369</v>
      </c>
      <c r="C101" s="29" t="s">
        <v>288</v>
      </c>
      <c r="D101" s="29" t="s">
        <v>236</v>
      </c>
      <c r="E101" s="34">
        <v>62887</v>
      </c>
      <c r="F101" s="34">
        <f t="shared" si="10"/>
        <v>6804.3734000000004</v>
      </c>
      <c r="G101" s="33"/>
      <c r="H101" s="34">
        <f t="shared" si="11"/>
        <v>3898.9940000000001</v>
      </c>
      <c r="I101" s="34">
        <f t="shared" si="12"/>
        <v>911.86150000000009</v>
      </c>
      <c r="J101" s="34">
        <v>4500</v>
      </c>
      <c r="K101" s="35">
        <f t="shared" si="13"/>
        <v>127.66061000000002</v>
      </c>
    </row>
    <row r="102" spans="1:11" ht="15.75" customHeight="1">
      <c r="A102" s="36" t="s">
        <v>370</v>
      </c>
      <c r="B102" s="33" t="s">
        <v>371</v>
      </c>
      <c r="C102" s="29" t="s">
        <v>288</v>
      </c>
      <c r="D102" s="29" t="s">
        <v>236</v>
      </c>
      <c r="E102" s="34">
        <v>55268.95</v>
      </c>
      <c r="F102" s="34">
        <f t="shared" si="10"/>
        <v>5980.1003899999996</v>
      </c>
      <c r="G102" s="33"/>
      <c r="H102" s="34">
        <f t="shared" si="11"/>
        <v>3426.6749</v>
      </c>
      <c r="I102" s="34">
        <f t="shared" si="12"/>
        <v>801.39977499999998</v>
      </c>
      <c r="J102" s="34">
        <v>4500</v>
      </c>
      <c r="K102" s="35">
        <f t="shared" si="13"/>
        <v>112.19596850000001</v>
      </c>
    </row>
    <row r="103" spans="1:11" ht="15.75" customHeight="1">
      <c r="A103" s="36" t="s">
        <v>372</v>
      </c>
      <c r="B103" s="33" t="s">
        <v>373</v>
      </c>
      <c r="C103" s="29" t="s">
        <v>288</v>
      </c>
      <c r="D103" s="29" t="s">
        <v>236</v>
      </c>
      <c r="E103" s="34">
        <v>58993</v>
      </c>
      <c r="F103" s="34">
        <f t="shared" si="10"/>
        <v>6383.0426000000007</v>
      </c>
      <c r="G103" s="33"/>
      <c r="H103" s="34">
        <f t="shared" si="11"/>
        <v>3657.5659999999998</v>
      </c>
      <c r="I103" s="34">
        <f t="shared" si="12"/>
        <v>855.39850000000001</v>
      </c>
      <c r="J103" s="34">
        <v>4500</v>
      </c>
      <c r="K103" s="35">
        <f t="shared" si="13"/>
        <v>119.75579000000002</v>
      </c>
    </row>
    <row r="104" spans="1:11" ht="15.75" customHeight="1">
      <c r="A104" s="36" t="s">
        <v>374</v>
      </c>
      <c r="B104" s="33" t="s">
        <v>375</v>
      </c>
      <c r="C104" s="29" t="s">
        <v>288</v>
      </c>
      <c r="D104" s="29" t="s">
        <v>236</v>
      </c>
      <c r="E104" s="34">
        <v>45242</v>
      </c>
      <c r="F104" s="34">
        <f t="shared" si="10"/>
        <v>4895.1844000000001</v>
      </c>
      <c r="G104" s="33"/>
      <c r="H104" s="34">
        <f t="shared" si="11"/>
        <v>2805.0039999999999</v>
      </c>
      <c r="I104" s="34">
        <f t="shared" si="12"/>
        <v>656.00900000000001</v>
      </c>
      <c r="J104" s="34">
        <v>4500</v>
      </c>
      <c r="K104" s="35">
        <f t="shared" si="13"/>
        <v>91.841260000000005</v>
      </c>
    </row>
    <row r="105" spans="1:11" ht="15.75" customHeight="1">
      <c r="A105" s="36" t="s">
        <v>376</v>
      </c>
      <c r="B105" s="33" t="s">
        <v>377</v>
      </c>
      <c r="C105" s="29" t="s">
        <v>288</v>
      </c>
      <c r="D105" s="29" t="s">
        <v>236</v>
      </c>
      <c r="E105" s="34">
        <v>62887</v>
      </c>
      <c r="F105" s="34">
        <f t="shared" si="10"/>
        <v>6804.3734000000004</v>
      </c>
      <c r="G105" s="33"/>
      <c r="H105" s="34">
        <f t="shared" si="11"/>
        <v>3898.9940000000001</v>
      </c>
      <c r="I105" s="34">
        <f t="shared" si="12"/>
        <v>911.86150000000009</v>
      </c>
      <c r="J105" s="34">
        <v>4500</v>
      </c>
      <c r="K105" s="35">
        <f t="shared" si="13"/>
        <v>127.66061000000002</v>
      </c>
    </row>
    <row r="106" spans="1:11" ht="15.75" customHeight="1">
      <c r="A106" s="36" t="s">
        <v>378</v>
      </c>
      <c r="B106" s="33" t="s">
        <v>379</v>
      </c>
      <c r="C106" s="29" t="s">
        <v>288</v>
      </c>
      <c r="D106" s="29" t="s">
        <v>236</v>
      </c>
      <c r="E106" s="34">
        <v>58993</v>
      </c>
      <c r="F106" s="34">
        <f t="shared" si="10"/>
        <v>6383.0426000000007</v>
      </c>
      <c r="G106" s="33"/>
      <c r="H106" s="34">
        <f t="shared" si="11"/>
        <v>3657.5659999999998</v>
      </c>
      <c r="I106" s="34">
        <f t="shared" si="12"/>
        <v>855.39850000000001</v>
      </c>
      <c r="J106" s="34">
        <v>4500</v>
      </c>
      <c r="K106" s="35">
        <f t="shared" si="13"/>
        <v>119.75579000000002</v>
      </c>
    </row>
    <row r="107" spans="1:11" ht="15.75" customHeight="1">
      <c r="A107" s="36" t="s">
        <v>380</v>
      </c>
      <c r="B107" s="33" t="s">
        <v>381</v>
      </c>
      <c r="C107" s="29" t="s">
        <v>288</v>
      </c>
      <c r="D107" s="29" t="s">
        <v>236</v>
      </c>
      <c r="E107" s="34">
        <v>47998</v>
      </c>
      <c r="F107" s="34">
        <f t="shared" si="10"/>
        <v>5193.3836000000001</v>
      </c>
      <c r="G107" s="33"/>
      <c r="H107" s="34">
        <f t="shared" si="11"/>
        <v>2975.8760000000002</v>
      </c>
      <c r="I107" s="34">
        <f t="shared" si="12"/>
        <v>695.971</v>
      </c>
      <c r="J107" s="34">
        <v>4500</v>
      </c>
      <c r="K107" s="35">
        <f t="shared" si="13"/>
        <v>97.435940000000016</v>
      </c>
    </row>
    <row r="108" spans="1:11" ht="15.75" customHeight="1">
      <c r="A108" s="36" t="s">
        <v>382</v>
      </c>
      <c r="B108" s="33" t="s">
        <v>383</v>
      </c>
      <c r="C108" s="29" t="s">
        <v>288</v>
      </c>
      <c r="D108" s="29" t="s">
        <v>236</v>
      </c>
      <c r="E108" s="34">
        <v>58241</v>
      </c>
      <c r="F108" s="34">
        <f t="shared" si="10"/>
        <v>6301.6761999999999</v>
      </c>
      <c r="G108" s="33"/>
      <c r="H108" s="34">
        <f t="shared" si="11"/>
        <v>3610.942</v>
      </c>
      <c r="I108" s="34">
        <f t="shared" si="12"/>
        <v>844.49450000000002</v>
      </c>
      <c r="J108" s="34">
        <v>4500</v>
      </c>
      <c r="K108" s="35">
        <f t="shared" si="13"/>
        <v>118.22923000000002</v>
      </c>
    </row>
    <row r="109" spans="1:11" ht="15.75" customHeight="1">
      <c r="A109" s="36" t="s">
        <v>384</v>
      </c>
      <c r="B109" s="33" t="s">
        <v>385</v>
      </c>
      <c r="C109" s="29" t="s">
        <v>288</v>
      </c>
      <c r="D109" s="29" t="s">
        <v>236</v>
      </c>
      <c r="E109" s="34">
        <v>61096</v>
      </c>
      <c r="F109" s="34">
        <f t="shared" si="10"/>
        <v>6610.5871999999999</v>
      </c>
      <c r="G109" s="33"/>
      <c r="H109" s="34">
        <f t="shared" si="11"/>
        <v>3787.9519999999998</v>
      </c>
      <c r="I109" s="34">
        <f t="shared" si="12"/>
        <v>885.89200000000005</v>
      </c>
      <c r="J109" s="34">
        <v>4500</v>
      </c>
      <c r="K109" s="35">
        <f t="shared" si="13"/>
        <v>124.02488000000002</v>
      </c>
    </row>
    <row r="110" spans="1:11" ht="15.75" customHeight="1">
      <c r="A110" s="36" t="s">
        <v>386</v>
      </c>
      <c r="B110" s="29" t="s">
        <v>387</v>
      </c>
      <c r="C110" s="29" t="s">
        <v>288</v>
      </c>
      <c r="D110" s="29" t="s">
        <v>236</v>
      </c>
      <c r="E110" s="34">
        <v>45342</v>
      </c>
      <c r="F110" s="34">
        <f t="shared" si="10"/>
        <v>4906.0043999999998</v>
      </c>
      <c r="G110" s="33"/>
      <c r="H110" s="34">
        <f t="shared" si="11"/>
        <v>2811.2040000000002</v>
      </c>
      <c r="I110" s="34">
        <f t="shared" si="12"/>
        <v>657.45900000000006</v>
      </c>
      <c r="J110" s="34">
        <v>4500</v>
      </c>
      <c r="K110" s="35">
        <f t="shared" si="13"/>
        <v>92.044260000000008</v>
      </c>
    </row>
    <row r="111" spans="1:11" ht="15.75" customHeight="1">
      <c r="A111" s="36" t="s">
        <v>388</v>
      </c>
      <c r="B111" s="29" t="s">
        <v>389</v>
      </c>
      <c r="C111" s="29" t="s">
        <v>288</v>
      </c>
      <c r="D111" s="29" t="s">
        <v>236</v>
      </c>
      <c r="E111" s="34">
        <v>52082.7</v>
      </c>
      <c r="F111" s="34">
        <f t="shared" si="10"/>
        <v>5635.3481400000001</v>
      </c>
      <c r="G111" s="33"/>
      <c r="H111" s="34">
        <f t="shared" si="11"/>
        <v>3229.1273999999999</v>
      </c>
      <c r="I111" s="34">
        <f t="shared" si="12"/>
        <v>755.19915000000003</v>
      </c>
      <c r="J111" s="34">
        <v>4500</v>
      </c>
      <c r="K111" s="35">
        <f t="shared" si="13"/>
        <v>105.727881</v>
      </c>
    </row>
    <row r="112" spans="1:11" ht="15.75" customHeight="1">
      <c r="A112" s="36" t="s">
        <v>390</v>
      </c>
      <c r="B112" s="33" t="s">
        <v>391</v>
      </c>
      <c r="C112" s="29" t="s">
        <v>288</v>
      </c>
      <c r="D112" s="29" t="s">
        <v>236</v>
      </c>
      <c r="E112" s="34">
        <v>47498</v>
      </c>
      <c r="F112" s="34">
        <f t="shared" si="10"/>
        <v>5139.2836000000007</v>
      </c>
      <c r="G112" s="33"/>
      <c r="H112" s="34">
        <f t="shared" si="11"/>
        <v>2944.8760000000002</v>
      </c>
      <c r="I112" s="34">
        <f t="shared" si="12"/>
        <v>688.721</v>
      </c>
      <c r="J112" s="34">
        <v>4500</v>
      </c>
      <c r="K112" s="35">
        <f t="shared" si="13"/>
        <v>96.420940000000002</v>
      </c>
    </row>
    <row r="113" spans="1:11" ht="15.75" customHeight="1">
      <c r="A113" s="36" t="s">
        <v>392</v>
      </c>
      <c r="B113" s="33" t="s">
        <v>393</v>
      </c>
      <c r="C113" s="29" t="s">
        <v>288</v>
      </c>
      <c r="D113" s="29" t="s">
        <v>236</v>
      </c>
      <c r="E113" s="34">
        <v>51107</v>
      </c>
      <c r="F113" s="34">
        <f t="shared" si="10"/>
        <v>5529.7773999999999</v>
      </c>
      <c r="G113" s="33"/>
      <c r="H113" s="34">
        <f t="shared" si="11"/>
        <v>3168.634</v>
      </c>
      <c r="I113" s="34">
        <f t="shared" si="12"/>
        <v>741.05150000000003</v>
      </c>
      <c r="J113" s="34">
        <v>4500</v>
      </c>
      <c r="K113" s="35">
        <f t="shared" si="13"/>
        <v>103.74721000000001</v>
      </c>
    </row>
    <row r="114" spans="1:11" ht="15.75" customHeight="1">
      <c r="A114" s="36" t="s">
        <v>394</v>
      </c>
      <c r="B114" s="33" t="s">
        <v>395</v>
      </c>
      <c r="C114" s="29" t="s">
        <v>288</v>
      </c>
      <c r="D114" s="29" t="s">
        <v>236</v>
      </c>
      <c r="E114" s="34">
        <v>47916.75</v>
      </c>
      <c r="F114" s="34">
        <f t="shared" si="10"/>
        <v>5184.5923499999999</v>
      </c>
      <c r="G114" s="33"/>
      <c r="H114" s="34">
        <f t="shared" si="11"/>
        <v>2970.8384999999998</v>
      </c>
      <c r="I114" s="34">
        <f t="shared" si="12"/>
        <v>694.79287499999998</v>
      </c>
      <c r="J114" s="34">
        <v>4500</v>
      </c>
      <c r="K114" s="35">
        <f t="shared" si="13"/>
        <v>97.271002500000009</v>
      </c>
    </row>
    <row r="115" spans="1:11" ht="15.75" customHeight="1">
      <c r="A115" s="36" t="s">
        <v>396</v>
      </c>
      <c r="B115" s="33" t="s">
        <v>397</v>
      </c>
      <c r="C115" s="29" t="s">
        <v>288</v>
      </c>
      <c r="D115" s="29" t="s">
        <v>236</v>
      </c>
      <c r="E115" s="34">
        <v>45542</v>
      </c>
      <c r="F115" s="34">
        <f t="shared" si="10"/>
        <v>4927.6444000000001</v>
      </c>
      <c r="G115" s="33"/>
      <c r="H115" s="34">
        <f t="shared" si="11"/>
        <v>2823.6039999999998</v>
      </c>
      <c r="I115" s="34">
        <f t="shared" si="12"/>
        <v>660.35900000000004</v>
      </c>
      <c r="J115" s="34">
        <v>4500</v>
      </c>
      <c r="K115" s="35">
        <f t="shared" si="13"/>
        <v>92.450259999999986</v>
      </c>
    </row>
    <row r="116" spans="1:11" ht="15.75" customHeight="1">
      <c r="A116" s="36" t="s">
        <v>398</v>
      </c>
      <c r="B116" s="33" t="s">
        <v>399</v>
      </c>
      <c r="C116" s="29" t="s">
        <v>288</v>
      </c>
      <c r="D116" s="29" t="s">
        <v>236</v>
      </c>
      <c r="E116" s="34">
        <v>62887</v>
      </c>
      <c r="F116" s="34">
        <f t="shared" si="10"/>
        <v>6804.3734000000004</v>
      </c>
      <c r="G116" s="33"/>
      <c r="H116" s="34">
        <f t="shared" si="11"/>
        <v>3898.9940000000001</v>
      </c>
      <c r="I116" s="34">
        <f t="shared" si="12"/>
        <v>911.86150000000009</v>
      </c>
      <c r="J116" s="34">
        <v>4500</v>
      </c>
      <c r="K116" s="35">
        <f t="shared" si="13"/>
        <v>127.66061000000002</v>
      </c>
    </row>
    <row r="117" spans="1:11" ht="15.75" customHeight="1">
      <c r="A117" s="36" t="s">
        <v>400</v>
      </c>
      <c r="B117" s="33" t="s">
        <v>401</v>
      </c>
      <c r="C117" s="29" t="s">
        <v>288</v>
      </c>
      <c r="D117" s="29" t="s">
        <v>236</v>
      </c>
      <c r="E117" s="34">
        <v>62887</v>
      </c>
      <c r="F117" s="34">
        <f t="shared" si="10"/>
        <v>6804.3734000000004</v>
      </c>
      <c r="G117" s="33"/>
      <c r="H117" s="34">
        <f t="shared" si="11"/>
        <v>3898.9940000000001</v>
      </c>
      <c r="I117" s="34">
        <f t="shared" si="12"/>
        <v>911.86150000000009</v>
      </c>
      <c r="J117" s="34">
        <v>4500</v>
      </c>
      <c r="K117" s="35">
        <f t="shared" si="13"/>
        <v>127.66061000000002</v>
      </c>
    </row>
    <row r="118" spans="1:11" ht="15.75" customHeight="1">
      <c r="A118" s="36" t="s">
        <v>402</v>
      </c>
      <c r="B118" s="33" t="s">
        <v>403</v>
      </c>
      <c r="C118" s="29" t="s">
        <v>288</v>
      </c>
      <c r="D118" s="29" t="s">
        <v>236</v>
      </c>
      <c r="E118" s="34">
        <v>45842.75</v>
      </c>
      <c r="F118" s="34">
        <f t="shared" si="10"/>
        <v>4960.1855500000001</v>
      </c>
      <c r="G118" s="33"/>
      <c r="H118" s="34">
        <f t="shared" si="11"/>
        <v>2842.2505000000001</v>
      </c>
      <c r="I118" s="34">
        <f t="shared" si="12"/>
        <v>664.719875</v>
      </c>
      <c r="J118" s="34">
        <v>4500</v>
      </c>
      <c r="K118" s="35">
        <f t="shared" si="13"/>
        <v>93.060782500000002</v>
      </c>
    </row>
    <row r="119" spans="1:11" ht="15.75" customHeight="1">
      <c r="A119" s="36" t="s">
        <v>388</v>
      </c>
      <c r="B119" s="33" t="s">
        <v>404</v>
      </c>
      <c r="C119" s="29" t="s">
        <v>288</v>
      </c>
      <c r="D119" s="29" t="s">
        <v>236</v>
      </c>
      <c r="E119" s="34">
        <v>50185.5</v>
      </c>
      <c r="F119" s="34">
        <f t="shared" si="10"/>
        <v>5430.0711000000001</v>
      </c>
      <c r="G119" s="33"/>
      <c r="H119" s="34">
        <f t="shared" si="11"/>
        <v>3111.5010000000002</v>
      </c>
      <c r="I119" s="34">
        <f t="shared" si="12"/>
        <v>727.68975</v>
      </c>
      <c r="J119" s="34">
        <v>4500</v>
      </c>
      <c r="K119" s="35">
        <f t="shared" si="13"/>
        <v>101.87656500000001</v>
      </c>
    </row>
    <row r="120" spans="1:11" ht="15.75" customHeight="1">
      <c r="A120" s="36" t="s">
        <v>390</v>
      </c>
      <c r="B120" s="33" t="s">
        <v>405</v>
      </c>
      <c r="C120" s="29" t="s">
        <v>288</v>
      </c>
      <c r="D120" s="29" t="s">
        <v>236</v>
      </c>
      <c r="E120" s="34">
        <v>58713</v>
      </c>
      <c r="F120" s="34">
        <f t="shared" si="10"/>
        <v>6352.7466000000004</v>
      </c>
      <c r="G120" s="33"/>
      <c r="H120" s="34">
        <f t="shared" si="11"/>
        <v>3640.2060000000001</v>
      </c>
      <c r="I120" s="34">
        <f t="shared" si="12"/>
        <v>851.33850000000007</v>
      </c>
      <c r="J120" s="34">
        <v>4500</v>
      </c>
      <c r="K120" s="35">
        <f t="shared" si="13"/>
        <v>119.18739000000002</v>
      </c>
    </row>
    <row r="121" spans="1:11" ht="15.75" customHeight="1">
      <c r="A121" s="36" t="s">
        <v>392</v>
      </c>
      <c r="B121" s="33" t="s">
        <v>406</v>
      </c>
      <c r="C121" s="29" t="s">
        <v>288</v>
      </c>
      <c r="D121" s="29" t="s">
        <v>236</v>
      </c>
      <c r="E121" s="34">
        <v>58241</v>
      </c>
      <c r="F121" s="34">
        <f t="shared" si="10"/>
        <v>6301.6761999999999</v>
      </c>
      <c r="G121" s="33"/>
      <c r="H121" s="34">
        <f t="shared" si="11"/>
        <v>3610.942</v>
      </c>
      <c r="I121" s="34">
        <f t="shared" si="12"/>
        <v>844.49450000000002</v>
      </c>
      <c r="J121" s="34">
        <v>4500</v>
      </c>
      <c r="K121" s="35">
        <f t="shared" si="13"/>
        <v>118.22923000000002</v>
      </c>
    </row>
    <row r="122" spans="1:11" ht="15.75" customHeight="1">
      <c r="A122" s="36" t="s">
        <v>394</v>
      </c>
      <c r="B122" s="33" t="s">
        <v>407</v>
      </c>
      <c r="C122" s="29" t="s">
        <v>288</v>
      </c>
      <c r="D122" s="29" t="s">
        <v>236</v>
      </c>
      <c r="E122" s="34">
        <v>48115.75</v>
      </c>
      <c r="F122" s="34">
        <f t="shared" si="10"/>
        <v>5206.1241500000006</v>
      </c>
      <c r="G122" s="33"/>
      <c r="H122" s="34">
        <f t="shared" si="11"/>
        <v>2983.1765</v>
      </c>
      <c r="I122" s="34">
        <f t="shared" si="12"/>
        <v>697.67837500000007</v>
      </c>
      <c r="J122" s="34">
        <v>4500</v>
      </c>
      <c r="K122" s="35">
        <f t="shared" si="13"/>
        <v>97.674972499999996</v>
      </c>
    </row>
    <row r="123" spans="1:11" ht="15.75" customHeight="1">
      <c r="A123" s="36" t="s">
        <v>368</v>
      </c>
      <c r="B123" s="33" t="s">
        <v>408</v>
      </c>
      <c r="C123" s="29" t="s">
        <v>288</v>
      </c>
      <c r="D123" s="29" t="s">
        <v>236</v>
      </c>
      <c r="E123" s="34">
        <v>45642</v>
      </c>
      <c r="F123" s="34">
        <f t="shared" si="10"/>
        <v>4938.4643999999998</v>
      </c>
      <c r="G123" s="33"/>
      <c r="H123" s="34">
        <f t="shared" si="11"/>
        <v>2829.8040000000001</v>
      </c>
      <c r="I123" s="34">
        <f t="shared" si="12"/>
        <v>661.80900000000008</v>
      </c>
      <c r="J123" s="34">
        <v>4500</v>
      </c>
      <c r="K123" s="35">
        <f t="shared" si="13"/>
        <v>92.653260000000017</v>
      </c>
    </row>
    <row r="124" spans="1:11" ht="15.75" customHeight="1">
      <c r="A124" s="36" t="s">
        <v>370</v>
      </c>
      <c r="B124" s="33" t="s">
        <v>409</v>
      </c>
      <c r="C124" s="29" t="s">
        <v>288</v>
      </c>
      <c r="D124" s="29" t="s">
        <v>236</v>
      </c>
      <c r="E124" s="34">
        <v>46603</v>
      </c>
      <c r="F124" s="34">
        <f t="shared" si="10"/>
        <v>5042.4445999999998</v>
      </c>
      <c r="G124" s="33"/>
      <c r="H124" s="34">
        <f t="shared" si="11"/>
        <v>2889.386</v>
      </c>
      <c r="I124" s="34">
        <f t="shared" si="12"/>
        <v>675.74350000000004</v>
      </c>
      <c r="J124" s="34">
        <v>4500</v>
      </c>
      <c r="K124" s="35">
        <f t="shared" si="13"/>
        <v>94.604090000000014</v>
      </c>
    </row>
    <row r="125" spans="1:11" ht="15.75" customHeight="1">
      <c r="A125" s="36" t="s">
        <v>398</v>
      </c>
      <c r="B125" s="33" t="s">
        <v>410</v>
      </c>
      <c r="C125" s="29" t="s">
        <v>288</v>
      </c>
      <c r="D125" s="29" t="s">
        <v>236</v>
      </c>
      <c r="E125" s="34">
        <v>45442</v>
      </c>
      <c r="F125" s="34">
        <f t="shared" si="10"/>
        <v>4916.8244000000004</v>
      </c>
      <c r="G125" s="33"/>
      <c r="H125" s="34">
        <f t="shared" si="11"/>
        <v>2817.404</v>
      </c>
      <c r="I125" s="34">
        <f t="shared" si="12"/>
        <v>658.90899999999999</v>
      </c>
      <c r="J125" s="34">
        <v>4500</v>
      </c>
      <c r="K125" s="35">
        <f t="shared" si="13"/>
        <v>92.247260000000011</v>
      </c>
    </row>
    <row r="126" spans="1:11" ht="15.75" customHeight="1">
      <c r="A126" s="36" t="s">
        <v>400</v>
      </c>
      <c r="B126" s="33" t="s">
        <v>411</v>
      </c>
      <c r="C126" s="29" t="s">
        <v>288</v>
      </c>
      <c r="D126" s="29" t="s">
        <v>236</v>
      </c>
      <c r="E126" s="34">
        <v>47998</v>
      </c>
      <c r="F126" s="34">
        <f t="shared" si="10"/>
        <v>5193.3836000000001</v>
      </c>
      <c r="G126" s="33"/>
      <c r="H126" s="34">
        <f t="shared" si="11"/>
        <v>2975.8760000000002</v>
      </c>
      <c r="I126" s="34">
        <f t="shared" si="12"/>
        <v>695.971</v>
      </c>
      <c r="J126" s="34">
        <v>4500</v>
      </c>
      <c r="K126" s="35">
        <f t="shared" si="13"/>
        <v>97.435940000000016</v>
      </c>
    </row>
    <row r="127" spans="1:11" ht="15.75" customHeight="1">
      <c r="A127" s="36" t="s">
        <v>402</v>
      </c>
      <c r="B127" s="33" t="s">
        <v>412</v>
      </c>
      <c r="C127" s="29" t="s">
        <v>288</v>
      </c>
      <c r="D127" s="29" t="s">
        <v>236</v>
      </c>
      <c r="E127" s="34">
        <v>62887</v>
      </c>
      <c r="F127" s="34">
        <f t="shared" si="10"/>
        <v>6804.3734000000004</v>
      </c>
      <c r="G127" s="33"/>
      <c r="H127" s="34">
        <f t="shared" si="11"/>
        <v>3898.9940000000001</v>
      </c>
      <c r="I127" s="34">
        <f t="shared" si="12"/>
        <v>911.86150000000009</v>
      </c>
      <c r="J127" s="34">
        <v>4500</v>
      </c>
      <c r="K127" s="35">
        <f t="shared" si="13"/>
        <v>127.66061000000002</v>
      </c>
    </row>
    <row r="128" spans="1:11" ht="15.75" customHeight="1">
      <c r="A128" s="36" t="s">
        <v>263</v>
      </c>
      <c r="B128" s="33" t="s">
        <v>413</v>
      </c>
      <c r="C128" s="29" t="s">
        <v>288</v>
      </c>
      <c r="D128" s="29" t="s">
        <v>236</v>
      </c>
      <c r="E128" s="34">
        <v>60850.5</v>
      </c>
      <c r="F128" s="34">
        <f t="shared" si="10"/>
        <v>6584.0241000000005</v>
      </c>
      <c r="G128" s="33"/>
      <c r="H128" s="34">
        <f t="shared" si="11"/>
        <v>3772.7309999999998</v>
      </c>
      <c r="I128" s="34">
        <f t="shared" si="12"/>
        <v>882.33225000000004</v>
      </c>
      <c r="J128" s="34">
        <v>4500</v>
      </c>
      <c r="K128" s="35">
        <f t="shared" si="13"/>
        <v>123.526515</v>
      </c>
    </row>
    <row r="129" spans="1:11" ht="15.75" customHeight="1">
      <c r="A129" s="40"/>
      <c r="C129" s="37" t="s">
        <v>285</v>
      </c>
      <c r="D129" s="37"/>
      <c r="E129" s="38">
        <f t="shared" ref="E129:K129" si="14">SUM(E93:E128)</f>
        <v>1903970.9</v>
      </c>
      <c r="F129" s="38">
        <f t="shared" si="14"/>
        <v>206009.65138000005</v>
      </c>
      <c r="G129" s="38">
        <f t="shared" si="14"/>
        <v>0</v>
      </c>
      <c r="H129" s="38">
        <f t="shared" si="14"/>
        <v>118046.19580000003</v>
      </c>
      <c r="I129" s="38">
        <f t="shared" si="14"/>
        <v>27607.578050000004</v>
      </c>
      <c r="J129" s="38">
        <f t="shared" si="14"/>
        <v>162000</v>
      </c>
      <c r="K129" s="38">
        <f t="shared" si="14"/>
        <v>3865.0609269999995</v>
      </c>
    </row>
    <row r="130" spans="1:11" ht="15.75" customHeight="1">
      <c r="A130" s="40"/>
    </row>
    <row r="131" spans="1:11" ht="15.75" customHeight="1">
      <c r="A131" s="36" t="s">
        <v>311</v>
      </c>
      <c r="B131" s="33" t="s">
        <v>414</v>
      </c>
      <c r="C131" s="29" t="s">
        <v>415</v>
      </c>
      <c r="D131" s="29" t="s">
        <v>236</v>
      </c>
      <c r="E131" s="34">
        <v>28552.32</v>
      </c>
      <c r="F131" s="34">
        <f t="shared" ref="F131:F145" si="15">E131*0.1082</f>
        <v>3089.3610240000003</v>
      </c>
      <c r="G131" s="33"/>
      <c r="H131" s="34">
        <f t="shared" ref="H131:H145" si="16">E131*0.062</f>
        <v>1770.2438399999999</v>
      </c>
      <c r="I131" s="34">
        <f t="shared" ref="I131:I145" si="17">E131*0.0145</f>
        <v>414.00864000000001</v>
      </c>
      <c r="J131" s="41">
        <v>4500</v>
      </c>
      <c r="K131" s="35">
        <f t="shared" ref="K131:K145" si="18">0.203*E131/1000*10</f>
        <v>57.961209600000004</v>
      </c>
    </row>
    <row r="132" spans="1:11" ht="15.75" customHeight="1">
      <c r="A132" s="36" t="s">
        <v>313</v>
      </c>
      <c r="B132" s="33" t="s">
        <v>416</v>
      </c>
      <c r="C132" s="29" t="s">
        <v>415</v>
      </c>
      <c r="D132" s="29" t="s">
        <v>236</v>
      </c>
      <c r="E132" s="34">
        <v>27884.16</v>
      </c>
      <c r="F132" s="34">
        <f t="shared" si="15"/>
        <v>3017.066112</v>
      </c>
      <c r="G132" s="33"/>
      <c r="H132" s="34">
        <f t="shared" si="16"/>
        <v>1728.81792</v>
      </c>
      <c r="I132" s="34">
        <f t="shared" si="17"/>
        <v>404.32032000000004</v>
      </c>
      <c r="J132" s="41">
        <v>4500</v>
      </c>
      <c r="K132" s="35">
        <f t="shared" si="18"/>
        <v>56.604844800000002</v>
      </c>
    </row>
    <row r="133" spans="1:11" ht="15.75" customHeight="1">
      <c r="A133" s="36" t="s">
        <v>315</v>
      </c>
      <c r="B133" s="33" t="s">
        <v>417</v>
      </c>
      <c r="C133" s="29" t="s">
        <v>415</v>
      </c>
      <c r="D133" s="29" t="s">
        <v>236</v>
      </c>
      <c r="E133" s="34">
        <v>23979.599999999999</v>
      </c>
      <c r="F133" s="34">
        <f t="shared" si="15"/>
        <v>2594.5927200000001</v>
      </c>
      <c r="G133" s="33"/>
      <c r="H133" s="34">
        <f t="shared" si="16"/>
        <v>1486.7351999999998</v>
      </c>
      <c r="I133" s="34">
        <f t="shared" si="17"/>
        <v>347.70420000000001</v>
      </c>
      <c r="J133" s="41">
        <v>4500</v>
      </c>
      <c r="K133" s="35">
        <f t="shared" si="18"/>
        <v>48.678587999999998</v>
      </c>
    </row>
    <row r="134" spans="1:11" ht="15.75" customHeight="1">
      <c r="A134" s="36" t="s">
        <v>317</v>
      </c>
      <c r="B134" s="33" t="s">
        <v>418</v>
      </c>
      <c r="C134" s="29" t="s">
        <v>415</v>
      </c>
      <c r="D134" s="29" t="s">
        <v>236</v>
      </c>
      <c r="E134" s="34">
        <v>26965.439999999999</v>
      </c>
      <c r="F134" s="34">
        <f t="shared" si="15"/>
        <v>2917.6606080000001</v>
      </c>
      <c r="G134" s="33"/>
      <c r="H134" s="34">
        <f t="shared" si="16"/>
        <v>1671.8572799999999</v>
      </c>
      <c r="I134" s="34">
        <f t="shared" si="17"/>
        <v>390.99887999999999</v>
      </c>
      <c r="J134" s="41">
        <v>4500</v>
      </c>
      <c r="K134" s="35">
        <f t="shared" si="18"/>
        <v>54.739843200000003</v>
      </c>
    </row>
    <row r="135" spans="1:11" ht="15.75" customHeight="1">
      <c r="A135" s="36" t="s">
        <v>388</v>
      </c>
      <c r="B135" s="33" t="s">
        <v>419</v>
      </c>
      <c r="C135" s="29" t="s">
        <v>415</v>
      </c>
      <c r="D135" s="29" t="s">
        <v>236</v>
      </c>
      <c r="E135" s="34">
        <v>31016.16</v>
      </c>
      <c r="F135" s="34">
        <f t="shared" si="15"/>
        <v>3355.9485119999999</v>
      </c>
      <c r="G135" s="33"/>
      <c r="H135" s="34">
        <f t="shared" si="16"/>
        <v>1923.0019199999999</v>
      </c>
      <c r="I135" s="34">
        <f t="shared" si="17"/>
        <v>449.73432000000003</v>
      </c>
      <c r="J135" s="41">
        <v>4500</v>
      </c>
      <c r="K135" s="35">
        <f t="shared" si="18"/>
        <v>62.962804800000001</v>
      </c>
    </row>
    <row r="136" spans="1:11" ht="15.75" customHeight="1">
      <c r="A136" s="36" t="s">
        <v>398</v>
      </c>
      <c r="B136" s="33" t="s">
        <v>420</v>
      </c>
      <c r="C136" s="29" t="s">
        <v>415</v>
      </c>
      <c r="D136" s="29" t="s">
        <v>236</v>
      </c>
      <c r="E136" s="34">
        <v>27884.16</v>
      </c>
      <c r="F136" s="34">
        <f t="shared" si="15"/>
        <v>3017.066112</v>
      </c>
      <c r="G136" s="33"/>
      <c r="H136" s="34">
        <f t="shared" si="16"/>
        <v>1728.81792</v>
      </c>
      <c r="I136" s="34">
        <f t="shared" si="17"/>
        <v>404.32032000000004</v>
      </c>
      <c r="J136" s="41">
        <v>4500</v>
      </c>
      <c r="K136" s="35">
        <f t="shared" si="18"/>
        <v>56.604844800000002</v>
      </c>
    </row>
    <row r="137" spans="1:11" ht="15.75" customHeight="1">
      <c r="A137" s="36" t="s">
        <v>390</v>
      </c>
      <c r="B137" s="33" t="s">
        <v>421</v>
      </c>
      <c r="C137" s="29" t="s">
        <v>415</v>
      </c>
      <c r="D137" s="29" t="s">
        <v>236</v>
      </c>
      <c r="E137" s="34">
        <v>25315.919999999998</v>
      </c>
      <c r="F137" s="34">
        <f t="shared" si="15"/>
        <v>2739.1825439999998</v>
      </c>
      <c r="G137" s="33"/>
      <c r="H137" s="34">
        <f t="shared" si="16"/>
        <v>1569.5870399999999</v>
      </c>
      <c r="I137" s="34">
        <f t="shared" si="17"/>
        <v>367.08083999999997</v>
      </c>
      <c r="J137" s="41">
        <v>4500</v>
      </c>
      <c r="K137" s="35">
        <f t="shared" si="18"/>
        <v>51.391317600000008</v>
      </c>
    </row>
    <row r="138" spans="1:11" ht="15.75" customHeight="1">
      <c r="A138" s="36" t="s">
        <v>392</v>
      </c>
      <c r="B138" s="33" t="s">
        <v>422</v>
      </c>
      <c r="C138" s="29" t="s">
        <v>415</v>
      </c>
      <c r="D138" s="29" t="s">
        <v>236</v>
      </c>
      <c r="E138" s="34">
        <v>20624.34</v>
      </c>
      <c r="F138" s="34">
        <f t="shared" si="15"/>
        <v>2231.5535880000002</v>
      </c>
      <c r="G138" s="33"/>
      <c r="H138" s="34">
        <f t="shared" si="16"/>
        <v>1278.7090800000001</v>
      </c>
      <c r="I138" s="34">
        <f t="shared" si="17"/>
        <v>299.05293</v>
      </c>
      <c r="J138" s="41">
        <v>4500</v>
      </c>
      <c r="K138" s="35">
        <f t="shared" si="18"/>
        <v>41.867410200000002</v>
      </c>
    </row>
    <row r="139" spans="1:11" ht="15.75" customHeight="1">
      <c r="A139" s="36" t="s">
        <v>396</v>
      </c>
      <c r="B139" s="33" t="s">
        <v>423</v>
      </c>
      <c r="C139" s="29" t="s">
        <v>415</v>
      </c>
      <c r="D139" s="29" t="s">
        <v>236</v>
      </c>
      <c r="E139" s="34">
        <v>32310.720000000001</v>
      </c>
      <c r="F139" s="34">
        <f t="shared" si="15"/>
        <v>3496.0199040000002</v>
      </c>
      <c r="G139" s="33"/>
      <c r="H139" s="34">
        <f t="shared" si="16"/>
        <v>2003.2646400000001</v>
      </c>
      <c r="I139" s="34">
        <f t="shared" si="17"/>
        <v>468.50544000000002</v>
      </c>
      <c r="J139" s="41">
        <v>4500</v>
      </c>
      <c r="K139" s="35">
        <f t="shared" si="18"/>
        <v>65.590761600000008</v>
      </c>
    </row>
    <row r="140" spans="1:11" ht="15.75" customHeight="1">
      <c r="A140" s="36" t="s">
        <v>400</v>
      </c>
      <c r="B140" s="33"/>
      <c r="C140" s="29" t="s">
        <v>415</v>
      </c>
      <c r="D140" s="29" t="s">
        <v>236</v>
      </c>
      <c r="E140" s="34">
        <v>27884.16</v>
      </c>
      <c r="F140" s="34">
        <f t="shared" si="15"/>
        <v>3017.066112</v>
      </c>
      <c r="G140" s="33"/>
      <c r="H140" s="34">
        <f t="shared" si="16"/>
        <v>1728.81792</v>
      </c>
      <c r="I140" s="34">
        <f t="shared" si="17"/>
        <v>404.32032000000004</v>
      </c>
      <c r="J140" s="41">
        <v>4500</v>
      </c>
      <c r="K140" s="35">
        <f t="shared" si="18"/>
        <v>56.604844800000002</v>
      </c>
    </row>
    <row r="141" spans="1:11" ht="15.75" customHeight="1">
      <c r="A141" s="36" t="s">
        <v>394</v>
      </c>
      <c r="B141" s="33" t="s">
        <v>424</v>
      </c>
      <c r="C141" s="29" t="s">
        <v>415</v>
      </c>
      <c r="D141" s="29" t="s">
        <v>236</v>
      </c>
      <c r="E141" s="34">
        <v>33250.32</v>
      </c>
      <c r="F141" s="34">
        <f t="shared" si="15"/>
        <v>3597.684624</v>
      </c>
      <c r="G141" s="33"/>
      <c r="H141" s="34">
        <f t="shared" si="16"/>
        <v>2061.5198399999999</v>
      </c>
      <c r="I141" s="34">
        <f t="shared" si="17"/>
        <v>482.12963999999999</v>
      </c>
      <c r="J141" s="41">
        <v>4500</v>
      </c>
      <c r="K141" s="35">
        <f t="shared" si="18"/>
        <v>67.498149600000005</v>
      </c>
    </row>
    <row r="142" spans="1:11" ht="15.75" customHeight="1">
      <c r="A142" s="36" t="s">
        <v>402</v>
      </c>
      <c r="B142" s="33" t="s">
        <v>425</v>
      </c>
      <c r="C142" s="29" t="s">
        <v>415</v>
      </c>
      <c r="D142" s="29" t="s">
        <v>236</v>
      </c>
      <c r="E142" s="34">
        <v>29846.880000000001</v>
      </c>
      <c r="F142" s="34">
        <f t="shared" si="15"/>
        <v>3229.4324160000001</v>
      </c>
      <c r="G142" s="33"/>
      <c r="H142" s="34">
        <f t="shared" si="16"/>
        <v>1850.50656</v>
      </c>
      <c r="I142" s="34">
        <f t="shared" si="17"/>
        <v>432.77976000000001</v>
      </c>
      <c r="J142" s="41">
        <v>4500</v>
      </c>
      <c r="K142" s="35">
        <f t="shared" si="18"/>
        <v>60.589166400000003</v>
      </c>
    </row>
    <row r="143" spans="1:11" ht="15.75" customHeight="1">
      <c r="A143" s="36" t="s">
        <v>426</v>
      </c>
      <c r="B143" s="33" t="s">
        <v>427</v>
      </c>
      <c r="C143" s="29" t="s">
        <v>415</v>
      </c>
      <c r="D143" s="29" t="s">
        <v>236</v>
      </c>
      <c r="E143" s="34">
        <v>33730.559999999998</v>
      </c>
      <c r="F143" s="34">
        <f t="shared" si="15"/>
        <v>3649.6465920000001</v>
      </c>
      <c r="G143" s="33"/>
      <c r="H143" s="34">
        <f t="shared" si="16"/>
        <v>2091.2947199999999</v>
      </c>
      <c r="I143" s="34">
        <f t="shared" si="17"/>
        <v>489.09312</v>
      </c>
      <c r="J143" s="41">
        <v>4500</v>
      </c>
      <c r="K143" s="35">
        <f t="shared" si="18"/>
        <v>68.473036799999988</v>
      </c>
    </row>
    <row r="144" spans="1:11" ht="15.75" customHeight="1">
      <c r="A144" s="36" t="s">
        <v>426</v>
      </c>
      <c r="B144" s="33" t="s">
        <v>428</v>
      </c>
      <c r="C144" s="29" t="s">
        <v>415</v>
      </c>
      <c r="D144" s="29" t="s">
        <v>236</v>
      </c>
      <c r="E144" s="34">
        <v>37468.080000000002</v>
      </c>
      <c r="F144" s="34">
        <f t="shared" si="15"/>
        <v>4054.0462560000005</v>
      </c>
      <c r="G144" s="33"/>
      <c r="H144" s="34">
        <f t="shared" si="16"/>
        <v>2323.0209600000003</v>
      </c>
      <c r="I144" s="34">
        <f t="shared" si="17"/>
        <v>543.28716000000009</v>
      </c>
      <c r="J144" s="41">
        <v>4500</v>
      </c>
      <c r="K144" s="35">
        <f t="shared" si="18"/>
        <v>76.060202400000009</v>
      </c>
    </row>
    <row r="145" spans="1:13" ht="15.75" customHeight="1">
      <c r="A145" s="36" t="s">
        <v>429</v>
      </c>
      <c r="B145" s="33" t="s">
        <v>430</v>
      </c>
      <c r="C145" s="29" t="s">
        <v>415</v>
      </c>
      <c r="D145" s="29" t="s">
        <v>236</v>
      </c>
      <c r="E145" s="34">
        <v>27884.16</v>
      </c>
      <c r="F145" s="34">
        <f t="shared" si="15"/>
        <v>3017.066112</v>
      </c>
      <c r="G145" s="33"/>
      <c r="H145" s="34">
        <f t="shared" si="16"/>
        <v>1728.81792</v>
      </c>
      <c r="I145" s="34">
        <f t="shared" si="17"/>
        <v>404.32032000000004</v>
      </c>
      <c r="J145" s="41">
        <v>4500</v>
      </c>
      <c r="K145" s="35">
        <f t="shared" si="18"/>
        <v>56.604844800000002</v>
      </c>
    </row>
    <row r="146" spans="1:13" ht="15.75" customHeight="1">
      <c r="A146" s="40"/>
      <c r="C146" s="37" t="s">
        <v>285</v>
      </c>
      <c r="E146" s="38">
        <f t="shared" ref="E146:K146" si="19">SUM(E131:E145)</f>
        <v>434596.98</v>
      </c>
      <c r="F146" s="38">
        <f t="shared" si="19"/>
        <v>47023.393236000004</v>
      </c>
      <c r="G146" s="38">
        <f t="shared" si="19"/>
        <v>0</v>
      </c>
      <c r="H146" s="38">
        <f t="shared" si="19"/>
        <v>26945.012760000005</v>
      </c>
      <c r="I146" s="38">
        <f t="shared" si="19"/>
        <v>6301.6562100000001</v>
      </c>
      <c r="J146" s="38">
        <f t="shared" si="19"/>
        <v>67500</v>
      </c>
      <c r="K146" s="38">
        <f t="shared" si="19"/>
        <v>882.23186939999994</v>
      </c>
    </row>
    <row r="147" spans="1:13" ht="15.75" customHeight="1"/>
    <row r="148" spans="1:13" ht="15.75" customHeight="1"/>
    <row r="149" spans="1:13" ht="15.75" customHeight="1"/>
    <row r="150" spans="1:13" ht="15.75" customHeight="1">
      <c r="C150" s="42" t="s">
        <v>285</v>
      </c>
      <c r="D150" s="43"/>
      <c r="E150" s="44">
        <f t="shared" ref="E150:K150" si="20">SUM(E146+E129+E91+E45)</f>
        <v>6818624.3899999987</v>
      </c>
      <c r="F150" s="44">
        <f t="shared" si="20"/>
        <v>728188.96359800012</v>
      </c>
      <c r="G150" s="44">
        <f t="shared" si="20"/>
        <v>16248.6898</v>
      </c>
      <c r="H150" s="44">
        <f t="shared" si="20"/>
        <v>422754.71218000003</v>
      </c>
      <c r="I150" s="44">
        <f t="shared" si="20"/>
        <v>98870.053655000025</v>
      </c>
      <c r="J150" s="44">
        <f t="shared" si="20"/>
        <v>621000</v>
      </c>
      <c r="K150" s="44">
        <f t="shared" si="20"/>
        <v>13841.807511699997</v>
      </c>
      <c r="L150" s="43"/>
      <c r="M150" s="43"/>
    </row>
    <row r="151" spans="1:13" ht="15.75" customHeight="1">
      <c r="K151" s="44">
        <f>SUM(E150:K150)</f>
        <v>8719528.616744699</v>
      </c>
    </row>
    <row r="152" spans="1:13" ht="15.75" customHeight="1"/>
    <row r="153" spans="1:13" ht="15.75" customHeight="1"/>
    <row r="154" spans="1:13" ht="15.75" customHeight="1">
      <c r="B154" s="30" t="s">
        <v>431</v>
      </c>
    </row>
    <row r="155" spans="1:13" ht="15.75" customHeight="1"/>
    <row r="156" spans="1:13" ht="15.75" customHeight="1"/>
    <row r="157" spans="1:13" ht="15.75" customHeight="1"/>
    <row r="158" spans="1:13" ht="15.75" customHeight="1"/>
    <row r="159" spans="1:13" ht="15.75" customHeight="1"/>
    <row r="160" spans="1:13"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sheetData>
  <pageMargins left="0.7" right="0.7" top="0.75" bottom="0.75" header="0" footer="0"/>
  <pageSetup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J72"/>
  <sheetViews>
    <sheetView workbookViewId="0"/>
  </sheetViews>
  <sheetFormatPr baseColWidth="10" defaultColWidth="12.6640625" defaultRowHeight="15" customHeight="1"/>
  <cols>
    <col min="1" max="1" width="8" customWidth="1"/>
    <col min="2" max="3" width="7.5" customWidth="1"/>
    <col min="4" max="4" width="42.5" customWidth="1"/>
    <col min="5" max="5" width="67.5" customWidth="1"/>
    <col min="6" max="6" width="73.6640625" customWidth="1"/>
    <col min="7" max="7" width="8.33203125" customWidth="1"/>
    <col min="8" max="8" width="11.1640625" customWidth="1"/>
    <col min="10" max="10" width="12.6640625" customWidth="1"/>
  </cols>
  <sheetData>
    <row r="1" spans="1:10" ht="15" customHeight="1">
      <c r="A1" s="45" t="s">
        <v>5</v>
      </c>
      <c r="B1" s="45" t="s">
        <v>6</v>
      </c>
      <c r="C1" s="46" t="s">
        <v>432</v>
      </c>
      <c r="D1" s="46" t="s">
        <v>433</v>
      </c>
      <c r="E1" s="46" t="s">
        <v>434</v>
      </c>
      <c r="F1" s="46" t="s">
        <v>435</v>
      </c>
      <c r="G1" s="46" t="s">
        <v>436</v>
      </c>
      <c r="H1" s="47" t="s">
        <v>437</v>
      </c>
      <c r="I1" s="46"/>
      <c r="J1" s="46" t="s">
        <v>285</v>
      </c>
    </row>
    <row r="2" spans="1:10">
      <c r="A2" s="45">
        <v>8200</v>
      </c>
      <c r="B2" s="45">
        <v>648</v>
      </c>
      <c r="C2" s="46" t="s">
        <v>438</v>
      </c>
      <c r="D2" s="46" t="s">
        <v>439</v>
      </c>
      <c r="E2" s="46" t="s">
        <v>440</v>
      </c>
      <c r="F2" s="48" t="s">
        <v>441</v>
      </c>
      <c r="G2" s="49">
        <v>20</v>
      </c>
      <c r="H2" s="50">
        <v>31095.93</v>
      </c>
      <c r="I2" s="46"/>
      <c r="J2" s="51">
        <f t="shared" ref="J2:J57" si="0">G2*H2</f>
        <v>621918.6</v>
      </c>
    </row>
    <row r="3" spans="1:10">
      <c r="A3" s="45">
        <v>8200</v>
      </c>
      <c r="B3" s="45">
        <v>369</v>
      </c>
      <c r="C3" s="46" t="s">
        <v>438</v>
      </c>
      <c r="D3" s="46" t="s">
        <v>439</v>
      </c>
      <c r="E3" s="46" t="s">
        <v>442</v>
      </c>
      <c r="F3" s="48" t="s">
        <v>443</v>
      </c>
      <c r="G3" s="49">
        <v>6</v>
      </c>
      <c r="H3" s="50">
        <v>1450</v>
      </c>
      <c r="I3" s="46"/>
      <c r="J3" s="51">
        <f t="shared" si="0"/>
        <v>8700</v>
      </c>
    </row>
    <row r="4" spans="1:10">
      <c r="A4" s="45">
        <v>8200</v>
      </c>
      <c r="B4" s="45">
        <v>369</v>
      </c>
      <c r="C4" s="46" t="s">
        <v>438</v>
      </c>
      <c r="D4" s="46" t="s">
        <v>439</v>
      </c>
      <c r="E4" s="46" t="s">
        <v>444</v>
      </c>
      <c r="F4" s="48" t="s">
        <v>445</v>
      </c>
      <c r="G4" s="49">
        <v>22</v>
      </c>
      <c r="H4" s="50">
        <v>5885</v>
      </c>
      <c r="I4" s="46"/>
      <c r="J4" s="51">
        <f t="shared" si="0"/>
        <v>129470</v>
      </c>
    </row>
    <row r="5" spans="1:10">
      <c r="A5" s="45">
        <v>8200</v>
      </c>
      <c r="B5" s="45">
        <v>648</v>
      </c>
      <c r="C5" s="46" t="s">
        <v>438</v>
      </c>
      <c r="D5" s="46" t="s">
        <v>439</v>
      </c>
      <c r="E5" s="46" t="s">
        <v>446</v>
      </c>
      <c r="F5" s="48" t="s">
        <v>447</v>
      </c>
      <c r="G5" s="49">
        <v>1</v>
      </c>
      <c r="H5" s="50">
        <v>67135.33</v>
      </c>
      <c r="I5" s="46"/>
      <c r="J5" s="51">
        <f t="shared" si="0"/>
        <v>67135.33</v>
      </c>
    </row>
    <row r="6" spans="1:10">
      <c r="A6" s="45">
        <v>8200</v>
      </c>
      <c r="B6" s="45">
        <v>649</v>
      </c>
      <c r="C6" s="46" t="s">
        <v>438</v>
      </c>
      <c r="D6" s="46" t="s">
        <v>439</v>
      </c>
      <c r="E6" s="46" t="s">
        <v>448</v>
      </c>
      <c r="F6" s="48" t="s">
        <v>449</v>
      </c>
      <c r="G6" s="49">
        <v>50</v>
      </c>
      <c r="H6" s="50">
        <v>206.96</v>
      </c>
      <c r="I6" s="46"/>
      <c r="J6" s="51">
        <f t="shared" si="0"/>
        <v>10348</v>
      </c>
    </row>
    <row r="7" spans="1:10" ht="15" customHeight="1">
      <c r="A7" s="45">
        <v>8200</v>
      </c>
      <c r="B7" s="45">
        <v>648</v>
      </c>
      <c r="C7" s="46" t="s">
        <v>438</v>
      </c>
      <c r="D7" s="46" t="s">
        <v>439</v>
      </c>
      <c r="E7" s="46" t="s">
        <v>450</v>
      </c>
      <c r="F7" s="46" t="s">
        <v>451</v>
      </c>
      <c r="G7" s="49">
        <v>4</v>
      </c>
      <c r="H7" s="50">
        <v>15977</v>
      </c>
      <c r="I7" s="46"/>
      <c r="J7" s="51">
        <f t="shared" si="0"/>
        <v>63908</v>
      </c>
    </row>
    <row r="8" spans="1:10">
      <c r="A8" s="45">
        <v>8200</v>
      </c>
      <c r="B8" s="45">
        <v>648</v>
      </c>
      <c r="C8" s="46" t="s">
        <v>438</v>
      </c>
      <c r="D8" s="46" t="s">
        <v>439</v>
      </c>
      <c r="E8" s="46" t="s">
        <v>452</v>
      </c>
      <c r="F8" s="48" t="s">
        <v>453</v>
      </c>
      <c r="G8" s="49">
        <v>75</v>
      </c>
      <c r="H8" s="50">
        <v>8234.8700000000008</v>
      </c>
      <c r="I8" s="46"/>
      <c r="J8" s="51">
        <f t="shared" si="0"/>
        <v>617615.25000000012</v>
      </c>
    </row>
    <row r="9" spans="1:10">
      <c r="A9" s="45">
        <v>8200</v>
      </c>
      <c r="B9" s="45">
        <v>648</v>
      </c>
      <c r="C9" s="46" t="s">
        <v>438</v>
      </c>
      <c r="D9" s="46" t="s">
        <v>439</v>
      </c>
      <c r="E9" s="46" t="s">
        <v>452</v>
      </c>
      <c r="F9" s="48" t="s">
        <v>454</v>
      </c>
      <c r="G9" s="49">
        <v>200</v>
      </c>
      <c r="H9" s="50">
        <v>7279.95</v>
      </c>
      <c r="I9" s="46"/>
      <c r="J9" s="51">
        <f t="shared" si="0"/>
        <v>1455990</v>
      </c>
    </row>
    <row r="10" spans="1:10" ht="15" customHeight="1">
      <c r="A10" s="45">
        <v>8200</v>
      </c>
      <c r="B10" s="45">
        <v>369</v>
      </c>
      <c r="C10" s="46" t="s">
        <v>438</v>
      </c>
      <c r="D10" s="46" t="s">
        <v>439</v>
      </c>
      <c r="E10" s="46" t="s">
        <v>455</v>
      </c>
      <c r="F10" s="46" t="s">
        <v>456</v>
      </c>
      <c r="G10" s="49">
        <v>275</v>
      </c>
      <c r="H10" s="50">
        <v>2690.78</v>
      </c>
      <c r="I10" s="46"/>
      <c r="J10" s="51">
        <f t="shared" si="0"/>
        <v>739964.5</v>
      </c>
    </row>
    <row r="11" spans="1:10">
      <c r="A11" s="45">
        <v>8200</v>
      </c>
      <c r="B11" s="45">
        <v>648</v>
      </c>
      <c r="C11" s="46" t="s">
        <v>438</v>
      </c>
      <c r="D11" s="46" t="s">
        <v>439</v>
      </c>
      <c r="E11" s="46" t="s">
        <v>457</v>
      </c>
      <c r="F11" s="48" t="s">
        <v>458</v>
      </c>
      <c r="G11" s="49">
        <v>50</v>
      </c>
      <c r="H11" s="50">
        <v>1717.41</v>
      </c>
      <c r="I11" s="46"/>
      <c r="J11" s="51">
        <f t="shared" si="0"/>
        <v>85870.5</v>
      </c>
    </row>
    <row r="12" spans="1:10">
      <c r="A12" s="45">
        <v>8200</v>
      </c>
      <c r="B12" s="45">
        <v>648</v>
      </c>
      <c r="C12" s="46" t="s">
        <v>459</v>
      </c>
      <c r="D12" s="46" t="s">
        <v>439</v>
      </c>
      <c r="E12" s="46" t="s">
        <v>460</v>
      </c>
      <c r="F12" s="48" t="s">
        <v>461</v>
      </c>
      <c r="G12" s="49">
        <v>275</v>
      </c>
      <c r="H12" s="50">
        <v>1395.75</v>
      </c>
      <c r="I12" s="46"/>
      <c r="J12" s="51">
        <f t="shared" si="0"/>
        <v>383831.25</v>
      </c>
    </row>
    <row r="13" spans="1:10">
      <c r="A13" s="45">
        <v>8200</v>
      </c>
      <c r="B13" s="45">
        <v>519</v>
      </c>
      <c r="C13" s="46" t="s">
        <v>462</v>
      </c>
      <c r="D13" s="46" t="s">
        <v>439</v>
      </c>
      <c r="E13" s="46" t="s">
        <v>463</v>
      </c>
      <c r="F13" s="48" t="s">
        <v>464</v>
      </c>
      <c r="G13" s="49">
        <v>175</v>
      </c>
      <c r="H13" s="50">
        <v>155.33000000000001</v>
      </c>
      <c r="I13" s="46"/>
      <c r="J13" s="51">
        <f t="shared" si="0"/>
        <v>27182.750000000004</v>
      </c>
    </row>
    <row r="14" spans="1:10" ht="15" customHeight="1">
      <c r="A14" s="45">
        <v>8200</v>
      </c>
      <c r="B14" s="45">
        <v>519</v>
      </c>
      <c r="C14" s="46" t="s">
        <v>438</v>
      </c>
      <c r="D14" s="46" t="s">
        <v>439</v>
      </c>
      <c r="E14" s="46" t="s">
        <v>465</v>
      </c>
      <c r="F14" s="46" t="s">
        <v>466</v>
      </c>
      <c r="G14" s="49">
        <v>50</v>
      </c>
      <c r="H14" s="50">
        <v>233.44</v>
      </c>
      <c r="I14" s="46"/>
      <c r="J14" s="51">
        <f t="shared" si="0"/>
        <v>11672</v>
      </c>
    </row>
    <row r="15" spans="1:10">
      <c r="A15" s="45">
        <v>8200</v>
      </c>
      <c r="B15" s="45">
        <v>648</v>
      </c>
      <c r="C15" s="46" t="s">
        <v>438</v>
      </c>
      <c r="D15" s="46" t="s">
        <v>439</v>
      </c>
      <c r="E15" s="46" t="s">
        <v>467</v>
      </c>
      <c r="F15" s="48" t="s">
        <v>468</v>
      </c>
      <c r="G15" s="49">
        <v>40</v>
      </c>
      <c r="H15" s="50">
        <v>1232.69</v>
      </c>
      <c r="I15" s="46"/>
      <c r="J15" s="51">
        <f t="shared" si="0"/>
        <v>49307.600000000006</v>
      </c>
    </row>
    <row r="16" spans="1:10">
      <c r="A16" s="45">
        <v>8200</v>
      </c>
      <c r="B16" s="45">
        <v>649</v>
      </c>
      <c r="C16" s="46" t="s">
        <v>438</v>
      </c>
      <c r="D16" s="46" t="s">
        <v>439</v>
      </c>
      <c r="E16" s="46" t="s">
        <v>469</v>
      </c>
      <c r="F16" s="48" t="s">
        <v>470</v>
      </c>
      <c r="G16" s="49">
        <v>360</v>
      </c>
      <c r="H16" s="50">
        <v>985.78</v>
      </c>
      <c r="I16" s="46"/>
      <c r="J16" s="51">
        <f t="shared" si="0"/>
        <v>354880.8</v>
      </c>
    </row>
    <row r="17" spans="1:10" ht="15" customHeight="1">
      <c r="A17" s="45">
        <v>8200</v>
      </c>
      <c r="B17" s="45">
        <v>649</v>
      </c>
      <c r="C17" s="46" t="s">
        <v>438</v>
      </c>
      <c r="D17" s="46" t="s">
        <v>439</v>
      </c>
      <c r="E17" s="46" t="s">
        <v>471</v>
      </c>
      <c r="F17" s="46" t="s">
        <v>472</v>
      </c>
      <c r="G17" s="49">
        <v>400</v>
      </c>
      <c r="H17" s="50">
        <v>403.56</v>
      </c>
      <c r="I17" s="46"/>
      <c r="J17" s="51">
        <f t="shared" si="0"/>
        <v>161424</v>
      </c>
    </row>
    <row r="18" spans="1:10" ht="15" customHeight="1">
      <c r="A18" s="45">
        <v>8200</v>
      </c>
      <c r="B18" s="45">
        <v>519</v>
      </c>
      <c r="C18" s="46"/>
      <c r="D18" s="46" t="s">
        <v>439</v>
      </c>
      <c r="E18" s="46" t="s">
        <v>473</v>
      </c>
      <c r="F18" s="46" t="s">
        <v>474</v>
      </c>
      <c r="G18" s="49">
        <v>100</v>
      </c>
      <c r="H18" s="50">
        <v>27</v>
      </c>
      <c r="I18" s="46"/>
      <c r="J18" s="51">
        <f t="shared" si="0"/>
        <v>2700</v>
      </c>
    </row>
    <row r="19" spans="1:10" ht="15" customHeight="1">
      <c r="A19" s="45">
        <v>8200</v>
      </c>
      <c r="B19" s="45">
        <v>519</v>
      </c>
      <c r="C19" s="46"/>
      <c r="D19" s="46" t="s">
        <v>439</v>
      </c>
      <c r="E19" s="46" t="s">
        <v>475</v>
      </c>
      <c r="F19" s="46" t="s">
        <v>476</v>
      </c>
      <c r="G19" s="49">
        <v>200</v>
      </c>
      <c r="H19" s="50">
        <v>20</v>
      </c>
      <c r="I19" s="46"/>
      <c r="J19" s="51">
        <f t="shared" si="0"/>
        <v>4000</v>
      </c>
    </row>
    <row r="20" spans="1:10" ht="15" customHeight="1">
      <c r="A20" s="45">
        <v>8200</v>
      </c>
      <c r="B20" s="45">
        <v>519</v>
      </c>
      <c r="C20" s="46"/>
      <c r="D20" s="46" t="s">
        <v>439</v>
      </c>
      <c r="E20" s="46" t="s">
        <v>477</v>
      </c>
      <c r="F20" s="46" t="s">
        <v>478</v>
      </c>
      <c r="G20" s="49">
        <v>100</v>
      </c>
      <c r="H20" s="50">
        <v>24</v>
      </c>
      <c r="I20" s="46"/>
      <c r="J20" s="51">
        <f t="shared" si="0"/>
        <v>2400</v>
      </c>
    </row>
    <row r="21" spans="1:10" ht="15" customHeight="1">
      <c r="A21" s="45">
        <v>8200</v>
      </c>
      <c r="B21" s="45">
        <v>519</v>
      </c>
      <c r="C21" s="46"/>
      <c r="D21" s="46" t="s">
        <v>439</v>
      </c>
      <c r="E21" s="46" t="s">
        <v>479</v>
      </c>
      <c r="F21" s="46" t="s">
        <v>480</v>
      </c>
      <c r="G21" s="49">
        <v>150</v>
      </c>
      <c r="H21" s="50">
        <v>7</v>
      </c>
      <c r="I21" s="46"/>
      <c r="J21" s="51">
        <f t="shared" si="0"/>
        <v>1050</v>
      </c>
    </row>
    <row r="22" spans="1:10" ht="15" customHeight="1">
      <c r="A22" s="45">
        <v>8200</v>
      </c>
      <c r="B22" s="45">
        <v>519</v>
      </c>
      <c r="C22" s="46"/>
      <c r="D22" s="46" t="s">
        <v>439</v>
      </c>
      <c r="E22" s="46" t="s">
        <v>481</v>
      </c>
      <c r="F22" s="46" t="s">
        <v>482</v>
      </c>
      <c r="G22" s="49">
        <v>125</v>
      </c>
      <c r="H22" s="50">
        <v>1.79</v>
      </c>
      <c r="I22" s="46"/>
      <c r="J22" s="51">
        <f t="shared" si="0"/>
        <v>223.75</v>
      </c>
    </row>
    <row r="23" spans="1:10" ht="15" customHeight="1">
      <c r="A23" s="45">
        <v>8200</v>
      </c>
      <c r="B23" s="45">
        <v>519</v>
      </c>
      <c r="C23" s="46"/>
      <c r="D23" s="46" t="s">
        <v>439</v>
      </c>
      <c r="E23" s="46" t="s">
        <v>483</v>
      </c>
      <c r="F23" s="46" t="s">
        <v>484</v>
      </c>
      <c r="G23" s="49">
        <v>125</v>
      </c>
      <c r="H23" s="50">
        <v>2.39</v>
      </c>
      <c r="I23" s="46"/>
      <c r="J23" s="51">
        <f t="shared" si="0"/>
        <v>298.75</v>
      </c>
    </row>
    <row r="24" spans="1:10" ht="15" customHeight="1">
      <c r="A24" s="45">
        <v>8200</v>
      </c>
      <c r="B24" s="45">
        <v>519</v>
      </c>
      <c r="C24" s="46"/>
      <c r="D24" s="46" t="s">
        <v>439</v>
      </c>
      <c r="E24" s="46" t="s">
        <v>485</v>
      </c>
      <c r="F24" s="46" t="s">
        <v>486</v>
      </c>
      <c r="G24" s="49">
        <v>125</v>
      </c>
      <c r="H24" s="50">
        <v>3.79</v>
      </c>
      <c r="I24" s="46"/>
      <c r="J24" s="51">
        <f t="shared" si="0"/>
        <v>473.75</v>
      </c>
    </row>
    <row r="25" spans="1:10" ht="15" customHeight="1">
      <c r="A25" s="45">
        <v>8200</v>
      </c>
      <c r="B25" s="45">
        <v>519</v>
      </c>
      <c r="C25" s="46"/>
      <c r="D25" s="46" t="s">
        <v>439</v>
      </c>
      <c r="E25" s="46" t="s">
        <v>487</v>
      </c>
      <c r="F25" s="46" t="s">
        <v>488</v>
      </c>
      <c r="G25" s="49">
        <v>70</v>
      </c>
      <c r="H25" s="50">
        <v>5.79</v>
      </c>
      <c r="I25" s="46"/>
      <c r="J25" s="51">
        <f t="shared" si="0"/>
        <v>405.3</v>
      </c>
    </row>
    <row r="26" spans="1:10" ht="15" customHeight="1">
      <c r="A26" s="45">
        <v>8200</v>
      </c>
      <c r="B26" s="45">
        <v>519</v>
      </c>
      <c r="C26" s="46"/>
      <c r="D26" s="46" t="s">
        <v>439</v>
      </c>
      <c r="E26" s="46" t="s">
        <v>489</v>
      </c>
      <c r="F26" s="46" t="s">
        <v>490</v>
      </c>
      <c r="G26" s="49">
        <v>100</v>
      </c>
      <c r="H26" s="50">
        <v>3.69</v>
      </c>
      <c r="I26" s="46"/>
      <c r="J26" s="51">
        <f t="shared" si="0"/>
        <v>369</v>
      </c>
    </row>
    <row r="27" spans="1:10" ht="15" customHeight="1">
      <c r="A27" s="45">
        <v>8200</v>
      </c>
      <c r="B27" s="45">
        <v>519</v>
      </c>
      <c r="C27" s="46"/>
      <c r="D27" s="46" t="s">
        <v>439</v>
      </c>
      <c r="E27" s="46" t="s">
        <v>491</v>
      </c>
      <c r="F27" s="46" t="s">
        <v>492</v>
      </c>
      <c r="G27" s="49">
        <v>100</v>
      </c>
      <c r="H27" s="50">
        <v>4.1900000000000004</v>
      </c>
      <c r="I27" s="46"/>
      <c r="J27" s="51">
        <f t="shared" si="0"/>
        <v>419.00000000000006</v>
      </c>
    </row>
    <row r="28" spans="1:10" ht="15" customHeight="1">
      <c r="A28" s="45">
        <v>8200</v>
      </c>
      <c r="B28" s="45">
        <v>519</v>
      </c>
      <c r="C28" s="46"/>
      <c r="D28" s="46" t="s">
        <v>439</v>
      </c>
      <c r="E28" s="46" t="s">
        <v>493</v>
      </c>
      <c r="F28" s="52" t="s">
        <v>494</v>
      </c>
      <c r="G28" s="49">
        <v>100</v>
      </c>
      <c r="H28" s="50">
        <v>5.29</v>
      </c>
      <c r="I28" s="46"/>
      <c r="J28" s="51">
        <f t="shared" si="0"/>
        <v>529</v>
      </c>
    </row>
    <row r="29" spans="1:10" ht="15" customHeight="1">
      <c r="A29" s="45">
        <v>8200</v>
      </c>
      <c r="B29" s="45">
        <v>519</v>
      </c>
      <c r="C29" s="46"/>
      <c r="D29" s="46" t="s">
        <v>439</v>
      </c>
      <c r="E29" s="46" t="s">
        <v>495</v>
      </c>
      <c r="F29" s="46" t="s">
        <v>496</v>
      </c>
      <c r="G29" s="49">
        <v>100</v>
      </c>
      <c r="H29" s="50">
        <v>7.29</v>
      </c>
      <c r="I29" s="46"/>
      <c r="J29" s="51">
        <f t="shared" si="0"/>
        <v>729</v>
      </c>
    </row>
    <row r="30" spans="1:10" ht="15" customHeight="1">
      <c r="A30" s="45">
        <v>8200</v>
      </c>
      <c r="B30" s="45">
        <v>519</v>
      </c>
      <c r="C30" s="46"/>
      <c r="D30" s="46" t="s">
        <v>439</v>
      </c>
      <c r="E30" s="46" t="s">
        <v>497</v>
      </c>
      <c r="F30" s="46" t="s">
        <v>498</v>
      </c>
      <c r="G30" s="49">
        <v>75</v>
      </c>
      <c r="H30" s="50">
        <v>3.29</v>
      </c>
      <c r="I30" s="46"/>
      <c r="J30" s="51">
        <f t="shared" si="0"/>
        <v>246.75</v>
      </c>
    </row>
    <row r="31" spans="1:10" ht="15" customHeight="1">
      <c r="A31" s="45">
        <v>8200</v>
      </c>
      <c r="B31" s="45">
        <v>519</v>
      </c>
      <c r="C31" s="46"/>
      <c r="D31" s="46" t="s">
        <v>439</v>
      </c>
      <c r="E31" s="46" t="s">
        <v>499</v>
      </c>
      <c r="F31" s="46" t="s">
        <v>500</v>
      </c>
      <c r="G31" s="49">
        <v>55</v>
      </c>
      <c r="H31" s="50">
        <v>3.49</v>
      </c>
      <c r="I31" s="46"/>
      <c r="J31" s="51">
        <f t="shared" si="0"/>
        <v>191.95000000000002</v>
      </c>
    </row>
    <row r="32" spans="1:10" ht="15" customHeight="1">
      <c r="A32" s="45">
        <v>8200</v>
      </c>
      <c r="B32" s="45">
        <v>519</v>
      </c>
      <c r="C32" s="46"/>
      <c r="D32" s="46" t="s">
        <v>439</v>
      </c>
      <c r="E32" s="46" t="s">
        <v>501</v>
      </c>
      <c r="F32" s="46" t="s">
        <v>502</v>
      </c>
      <c r="G32" s="49">
        <v>35</v>
      </c>
      <c r="H32" s="50">
        <v>3.99</v>
      </c>
      <c r="I32" s="46"/>
      <c r="J32" s="51">
        <f t="shared" si="0"/>
        <v>139.65</v>
      </c>
    </row>
    <row r="33" spans="1:10" ht="15" customHeight="1">
      <c r="A33" s="45">
        <v>8200</v>
      </c>
      <c r="B33" s="45">
        <v>519</v>
      </c>
      <c r="C33" s="46"/>
      <c r="D33" s="46" t="s">
        <v>439</v>
      </c>
      <c r="E33" s="46" t="s">
        <v>503</v>
      </c>
      <c r="F33" s="46" t="s">
        <v>504</v>
      </c>
      <c r="G33" s="49">
        <v>200</v>
      </c>
      <c r="H33" s="50">
        <v>5.19</v>
      </c>
      <c r="I33" s="46"/>
      <c r="J33" s="51">
        <f t="shared" si="0"/>
        <v>1038</v>
      </c>
    </row>
    <row r="34" spans="1:10" ht="15" customHeight="1">
      <c r="A34" s="45">
        <v>8200</v>
      </c>
      <c r="B34" s="45">
        <v>519</v>
      </c>
      <c r="C34" s="46"/>
      <c r="D34" s="46" t="s">
        <v>439</v>
      </c>
      <c r="E34" s="46" t="s">
        <v>505</v>
      </c>
      <c r="F34" s="46" t="s">
        <v>506</v>
      </c>
      <c r="G34" s="49">
        <v>200</v>
      </c>
      <c r="H34" s="50">
        <v>6.49</v>
      </c>
      <c r="I34" s="46"/>
      <c r="J34" s="51">
        <f t="shared" si="0"/>
        <v>1298</v>
      </c>
    </row>
    <row r="35" spans="1:10" ht="15" customHeight="1">
      <c r="A35" s="45">
        <v>8200</v>
      </c>
      <c r="B35" s="45">
        <v>519</v>
      </c>
      <c r="C35" s="46"/>
      <c r="D35" s="46" t="s">
        <v>439</v>
      </c>
      <c r="E35" s="46" t="s">
        <v>507</v>
      </c>
      <c r="F35" s="46" t="s">
        <v>508</v>
      </c>
      <c r="G35" s="49">
        <v>75</v>
      </c>
      <c r="H35" s="50">
        <v>6.99</v>
      </c>
      <c r="I35" s="46"/>
      <c r="J35" s="51">
        <f t="shared" si="0"/>
        <v>524.25</v>
      </c>
    </row>
    <row r="36" spans="1:10" ht="15" customHeight="1">
      <c r="A36" s="45">
        <v>8200</v>
      </c>
      <c r="B36" s="45">
        <v>648</v>
      </c>
      <c r="C36" s="46"/>
      <c r="D36" s="46" t="s">
        <v>439</v>
      </c>
      <c r="E36" s="46" t="s">
        <v>509</v>
      </c>
      <c r="F36" s="46" t="s">
        <v>510</v>
      </c>
      <c r="G36" s="49">
        <v>2</v>
      </c>
      <c r="H36" s="50">
        <v>206027.7</v>
      </c>
      <c r="I36" s="46"/>
      <c r="J36" s="51">
        <f t="shared" si="0"/>
        <v>412055.4</v>
      </c>
    </row>
    <row r="37" spans="1:10" ht="15" customHeight="1">
      <c r="A37" s="45">
        <v>8200</v>
      </c>
      <c r="B37" s="45">
        <v>648</v>
      </c>
      <c r="C37" s="46"/>
      <c r="D37" s="46" t="s">
        <v>439</v>
      </c>
      <c r="E37" s="46" t="s">
        <v>511</v>
      </c>
      <c r="F37" s="46" t="s">
        <v>512</v>
      </c>
      <c r="G37" s="49">
        <v>7</v>
      </c>
      <c r="H37" s="50">
        <v>23571.65</v>
      </c>
      <c r="I37" s="46"/>
      <c r="J37" s="51">
        <f t="shared" si="0"/>
        <v>165001.55000000002</v>
      </c>
    </row>
    <row r="38" spans="1:10">
      <c r="A38" s="45">
        <v>8200</v>
      </c>
      <c r="B38" s="45">
        <v>369</v>
      </c>
      <c r="C38" s="46"/>
      <c r="D38" s="46" t="s">
        <v>439</v>
      </c>
      <c r="E38" s="45" t="s">
        <v>513</v>
      </c>
      <c r="F38" s="48" t="s">
        <v>514</v>
      </c>
      <c r="G38" s="49">
        <v>14</v>
      </c>
      <c r="H38" s="50">
        <v>1753.21</v>
      </c>
      <c r="I38" s="46"/>
      <c r="J38" s="51">
        <f t="shared" si="0"/>
        <v>24544.940000000002</v>
      </c>
    </row>
    <row r="39" spans="1:10" ht="15" customHeight="1">
      <c r="A39" s="45">
        <v>8200</v>
      </c>
      <c r="B39" s="45">
        <v>369</v>
      </c>
      <c r="C39" s="46"/>
      <c r="D39" s="46" t="s">
        <v>515</v>
      </c>
      <c r="E39" s="46" t="s">
        <v>516</v>
      </c>
      <c r="F39" s="46" t="s">
        <v>517</v>
      </c>
      <c r="G39" s="49">
        <v>1</v>
      </c>
      <c r="H39" s="50">
        <v>25000</v>
      </c>
      <c r="I39" s="46"/>
      <c r="J39" s="51">
        <f t="shared" si="0"/>
        <v>25000</v>
      </c>
    </row>
    <row r="40" spans="1:10" ht="15" customHeight="1">
      <c r="A40" s="45">
        <v>8200</v>
      </c>
      <c r="B40" s="45">
        <v>369</v>
      </c>
      <c r="C40" s="46"/>
      <c r="D40" s="46" t="s">
        <v>518</v>
      </c>
      <c r="E40" s="46" t="s">
        <v>519</v>
      </c>
      <c r="F40" s="46" t="s">
        <v>520</v>
      </c>
      <c r="G40" s="49">
        <v>1</v>
      </c>
      <c r="H40" s="50">
        <v>40000</v>
      </c>
      <c r="I40" s="46"/>
      <c r="J40" s="51">
        <f t="shared" si="0"/>
        <v>40000</v>
      </c>
    </row>
    <row r="41" spans="1:10" ht="15" customHeight="1">
      <c r="A41" s="45">
        <v>8200</v>
      </c>
      <c r="B41" s="45">
        <v>369</v>
      </c>
      <c r="C41" s="46"/>
      <c r="D41" s="46" t="s">
        <v>521</v>
      </c>
      <c r="E41" s="46" t="s">
        <v>522</v>
      </c>
      <c r="F41" s="46" t="s">
        <v>523</v>
      </c>
      <c r="G41" s="49">
        <v>1</v>
      </c>
      <c r="H41" s="50">
        <v>200000</v>
      </c>
      <c r="I41" s="46"/>
      <c r="J41" s="51">
        <f t="shared" si="0"/>
        <v>200000</v>
      </c>
    </row>
    <row r="42" spans="1:10" ht="15" customHeight="1">
      <c r="A42" s="45">
        <v>8200</v>
      </c>
      <c r="B42" s="45">
        <v>369</v>
      </c>
      <c r="C42" s="46"/>
      <c r="D42" s="46" t="s">
        <v>521</v>
      </c>
      <c r="E42" s="53" t="s">
        <v>524</v>
      </c>
      <c r="F42" s="46" t="s">
        <v>525</v>
      </c>
      <c r="G42" s="49">
        <v>1</v>
      </c>
      <c r="H42" s="50">
        <v>50000</v>
      </c>
      <c r="I42" s="46"/>
      <c r="J42" s="51">
        <f t="shared" si="0"/>
        <v>50000</v>
      </c>
    </row>
    <row r="43" spans="1:10" ht="15" customHeight="1">
      <c r="A43" s="45">
        <v>8200</v>
      </c>
      <c r="B43" s="45">
        <v>369</v>
      </c>
      <c r="C43" s="46"/>
      <c r="D43" s="46" t="s">
        <v>521</v>
      </c>
      <c r="E43" s="46" t="s">
        <v>526</v>
      </c>
      <c r="F43" s="46" t="s">
        <v>527</v>
      </c>
      <c r="G43" s="49">
        <v>1</v>
      </c>
      <c r="H43" s="50">
        <v>43000</v>
      </c>
      <c r="I43" s="46"/>
      <c r="J43" s="51">
        <f t="shared" si="0"/>
        <v>43000</v>
      </c>
    </row>
    <row r="44" spans="1:10" ht="15" customHeight="1">
      <c r="A44" s="45">
        <v>8200</v>
      </c>
      <c r="B44" s="45">
        <v>519</v>
      </c>
      <c r="C44" s="46"/>
      <c r="D44" s="46" t="s">
        <v>521</v>
      </c>
      <c r="E44" s="46" t="s">
        <v>528</v>
      </c>
      <c r="F44" s="46" t="s">
        <v>529</v>
      </c>
      <c r="G44" s="49">
        <v>650</v>
      </c>
      <c r="H44" s="50">
        <v>20</v>
      </c>
      <c r="I44" s="46"/>
      <c r="J44" s="51">
        <f t="shared" si="0"/>
        <v>13000</v>
      </c>
    </row>
    <row r="45" spans="1:10" ht="15" customHeight="1">
      <c r="A45" s="45">
        <v>8200</v>
      </c>
      <c r="B45" s="45">
        <v>359</v>
      </c>
      <c r="C45" s="46"/>
      <c r="D45" s="46" t="s">
        <v>530</v>
      </c>
      <c r="E45" s="46" t="s">
        <v>531</v>
      </c>
      <c r="F45" s="46" t="s">
        <v>532</v>
      </c>
      <c r="G45" s="49">
        <v>1</v>
      </c>
      <c r="H45" s="50">
        <v>125000</v>
      </c>
      <c r="I45" s="46"/>
      <c r="J45" s="51">
        <f t="shared" si="0"/>
        <v>125000</v>
      </c>
    </row>
    <row r="46" spans="1:10" ht="15" customHeight="1">
      <c r="A46" s="45">
        <v>8200</v>
      </c>
      <c r="B46" s="45">
        <v>369</v>
      </c>
      <c r="C46" s="46"/>
      <c r="D46" s="46" t="s">
        <v>530</v>
      </c>
      <c r="E46" s="46" t="s">
        <v>533</v>
      </c>
      <c r="F46" s="46" t="s">
        <v>534</v>
      </c>
      <c r="G46" s="49">
        <v>15</v>
      </c>
      <c r="H46" s="50">
        <v>1499</v>
      </c>
      <c r="I46" s="46"/>
      <c r="J46" s="51">
        <f t="shared" si="0"/>
        <v>22485</v>
      </c>
    </row>
    <row r="47" spans="1:10" ht="15" customHeight="1">
      <c r="A47" s="45">
        <v>8200</v>
      </c>
      <c r="B47" s="45">
        <v>369</v>
      </c>
      <c r="C47" s="46"/>
      <c r="D47" s="46" t="s">
        <v>535</v>
      </c>
      <c r="E47" s="46" t="s">
        <v>536</v>
      </c>
      <c r="F47" s="46" t="s">
        <v>537</v>
      </c>
      <c r="G47" s="49">
        <v>1</v>
      </c>
      <c r="H47" s="50">
        <v>122595</v>
      </c>
      <c r="I47" s="46"/>
      <c r="J47" s="51">
        <f t="shared" si="0"/>
        <v>122595</v>
      </c>
    </row>
    <row r="48" spans="1:10" ht="15" customHeight="1">
      <c r="A48" s="45">
        <v>5100</v>
      </c>
      <c r="B48" s="45">
        <v>644</v>
      </c>
      <c r="C48" s="46"/>
      <c r="D48" s="46" t="s">
        <v>538</v>
      </c>
      <c r="E48" s="46" t="s">
        <v>539</v>
      </c>
      <c r="F48" s="46" t="s">
        <v>540</v>
      </c>
      <c r="G48" s="49">
        <v>50</v>
      </c>
      <c r="H48" s="50">
        <v>199</v>
      </c>
      <c r="I48" s="46"/>
      <c r="J48" s="50">
        <f t="shared" si="0"/>
        <v>9950</v>
      </c>
    </row>
    <row r="49" spans="1:10" ht="15" customHeight="1">
      <c r="A49" s="45">
        <v>5100</v>
      </c>
      <c r="B49" s="45">
        <v>644</v>
      </c>
      <c r="C49" s="46"/>
      <c r="D49" s="46" t="s">
        <v>538</v>
      </c>
      <c r="E49" s="46" t="s">
        <v>541</v>
      </c>
      <c r="F49" s="46" t="s">
        <v>540</v>
      </c>
      <c r="G49" s="49">
        <v>50</v>
      </c>
      <c r="H49" s="50">
        <v>449</v>
      </c>
      <c r="I49" s="46"/>
      <c r="J49" s="50">
        <f t="shared" si="0"/>
        <v>22450</v>
      </c>
    </row>
    <row r="50" spans="1:10" ht="15" customHeight="1">
      <c r="A50" s="45">
        <v>5100</v>
      </c>
      <c r="B50" s="45">
        <v>644</v>
      </c>
      <c r="C50" s="46"/>
      <c r="D50" s="46" t="s">
        <v>538</v>
      </c>
      <c r="E50" s="46" t="s">
        <v>542</v>
      </c>
      <c r="F50" s="54" t="s">
        <v>543</v>
      </c>
      <c r="G50" s="49">
        <v>2000</v>
      </c>
      <c r="H50" s="50">
        <v>793.99</v>
      </c>
      <c r="I50" s="46"/>
      <c r="J50" s="50">
        <f t="shared" si="0"/>
        <v>1587980</v>
      </c>
    </row>
    <row r="51" spans="1:10" ht="15" customHeight="1">
      <c r="A51" s="45">
        <v>5100</v>
      </c>
      <c r="B51" s="45">
        <v>644</v>
      </c>
      <c r="C51" s="46"/>
      <c r="D51" s="46" t="s">
        <v>538</v>
      </c>
      <c r="E51" s="46" t="s">
        <v>544</v>
      </c>
      <c r="F51" s="54" t="s">
        <v>545</v>
      </c>
      <c r="G51" s="49">
        <v>300</v>
      </c>
      <c r="H51" s="50">
        <v>770.76</v>
      </c>
      <c r="I51" s="46"/>
      <c r="J51" s="50">
        <f t="shared" si="0"/>
        <v>231228</v>
      </c>
    </row>
    <row r="52" spans="1:10" ht="15" customHeight="1">
      <c r="A52" s="45">
        <v>5100</v>
      </c>
      <c r="B52" s="45">
        <v>519</v>
      </c>
      <c r="C52" s="46"/>
      <c r="D52" s="46" t="s">
        <v>538</v>
      </c>
      <c r="E52" s="46" t="s">
        <v>546</v>
      </c>
      <c r="F52" s="46" t="s">
        <v>547</v>
      </c>
      <c r="G52" s="49">
        <v>3860</v>
      </c>
      <c r="H52" s="50">
        <v>30.44</v>
      </c>
      <c r="I52" s="46"/>
      <c r="J52" s="50">
        <f t="shared" si="0"/>
        <v>117498.40000000001</v>
      </c>
    </row>
    <row r="53" spans="1:10" ht="15" customHeight="1">
      <c r="A53" s="45">
        <v>5100</v>
      </c>
      <c r="B53" s="45">
        <v>519</v>
      </c>
      <c r="C53" s="46"/>
      <c r="D53" s="46" t="s">
        <v>548</v>
      </c>
      <c r="E53" s="46" t="s">
        <v>549</v>
      </c>
      <c r="F53" s="46" t="s">
        <v>550</v>
      </c>
      <c r="G53" s="49">
        <v>1</v>
      </c>
      <c r="H53" s="50">
        <v>7000</v>
      </c>
      <c r="I53" s="46"/>
      <c r="J53" s="50">
        <f t="shared" si="0"/>
        <v>7000</v>
      </c>
    </row>
    <row r="54" spans="1:10" ht="15" customHeight="1">
      <c r="A54" s="45">
        <v>5100</v>
      </c>
      <c r="B54" s="45">
        <v>644</v>
      </c>
      <c r="C54" s="46"/>
      <c r="D54" s="46" t="s">
        <v>538</v>
      </c>
      <c r="E54" s="46" t="s">
        <v>551</v>
      </c>
      <c r="F54" s="46" t="s">
        <v>552</v>
      </c>
      <c r="G54" s="49">
        <v>2827</v>
      </c>
      <c r="H54" s="50">
        <v>365</v>
      </c>
      <c r="I54" s="46"/>
      <c r="J54" s="50">
        <f t="shared" si="0"/>
        <v>1031855</v>
      </c>
    </row>
    <row r="55" spans="1:10" ht="15" customHeight="1">
      <c r="A55" s="45">
        <v>5100</v>
      </c>
      <c r="B55" s="45">
        <v>519</v>
      </c>
      <c r="C55" s="46"/>
      <c r="D55" s="46" t="s">
        <v>548</v>
      </c>
      <c r="E55" s="46" t="s">
        <v>553</v>
      </c>
      <c r="F55" s="46" t="s">
        <v>547</v>
      </c>
      <c r="G55" s="49">
        <v>2877</v>
      </c>
      <c r="H55" s="50">
        <v>30.44</v>
      </c>
      <c r="I55" s="46"/>
      <c r="J55" s="50">
        <f t="shared" si="0"/>
        <v>87575.88</v>
      </c>
    </row>
    <row r="56" spans="1:10" ht="15" customHeight="1">
      <c r="A56" s="46"/>
      <c r="B56" s="46"/>
      <c r="C56" s="46"/>
      <c r="D56" s="46"/>
      <c r="E56" s="46"/>
      <c r="F56" s="46"/>
      <c r="G56" s="46"/>
      <c r="H56" s="47"/>
      <c r="I56" s="46"/>
      <c r="J56" s="50">
        <f t="shared" si="0"/>
        <v>0</v>
      </c>
    </row>
    <row r="57" spans="1:10" ht="15" customHeight="1">
      <c r="A57" s="46"/>
      <c r="B57" s="46"/>
      <c r="C57" s="46"/>
      <c r="D57" s="46"/>
      <c r="E57" s="46"/>
      <c r="F57" s="46"/>
      <c r="G57" s="46"/>
      <c r="H57" s="47"/>
      <c r="I57" s="46"/>
      <c r="J57" s="50">
        <f t="shared" si="0"/>
        <v>0</v>
      </c>
    </row>
    <row r="58" spans="1:10" ht="15" customHeight="1">
      <c r="A58" s="46"/>
      <c r="B58" s="46"/>
      <c r="C58" s="46"/>
      <c r="D58" s="46"/>
      <c r="E58" s="46"/>
      <c r="F58" s="46"/>
      <c r="G58" s="46"/>
      <c r="H58" s="47"/>
      <c r="I58" s="46"/>
      <c r="J58" s="50">
        <f>SUM(J2:J57)</f>
        <v>9144473.9000000022</v>
      </c>
    </row>
    <row r="61" spans="1:10" ht="14">
      <c r="A61" s="45">
        <v>6400</v>
      </c>
      <c r="B61" s="45">
        <v>319</v>
      </c>
      <c r="C61" s="46"/>
      <c r="D61" s="46" t="s">
        <v>554</v>
      </c>
      <c r="E61" s="46" t="s">
        <v>555</v>
      </c>
      <c r="F61" s="46" t="s">
        <v>556</v>
      </c>
      <c r="G61" s="49">
        <v>100</v>
      </c>
      <c r="H61" s="50">
        <v>550</v>
      </c>
      <c r="I61" s="46"/>
      <c r="J61" s="50">
        <f t="shared" ref="J61:J72" si="1">G61*H61</f>
        <v>55000</v>
      </c>
    </row>
    <row r="62" spans="1:10" ht="14">
      <c r="A62" s="45">
        <v>6400</v>
      </c>
      <c r="B62" s="45">
        <v>319</v>
      </c>
      <c r="C62" s="46"/>
      <c r="D62" s="46" t="s">
        <v>554</v>
      </c>
      <c r="E62" s="46" t="s">
        <v>555</v>
      </c>
      <c r="F62" s="46" t="s">
        <v>557</v>
      </c>
      <c r="G62" s="49">
        <v>100</v>
      </c>
      <c r="H62" s="50">
        <v>565</v>
      </c>
      <c r="I62" s="46"/>
      <c r="J62" s="50">
        <f t="shared" si="1"/>
        <v>56500</v>
      </c>
    </row>
    <row r="63" spans="1:10" ht="14">
      <c r="A63" s="45">
        <v>6400</v>
      </c>
      <c r="B63" s="45">
        <v>319</v>
      </c>
      <c r="C63" s="46"/>
      <c r="D63" s="46" t="s">
        <v>554</v>
      </c>
      <c r="E63" s="46" t="s">
        <v>555</v>
      </c>
      <c r="F63" s="46" t="s">
        <v>558</v>
      </c>
      <c r="G63" s="49">
        <v>100</v>
      </c>
      <c r="H63" s="50">
        <v>960</v>
      </c>
      <c r="I63" s="46"/>
      <c r="J63" s="50">
        <f t="shared" si="1"/>
        <v>96000</v>
      </c>
    </row>
    <row r="64" spans="1:10" ht="14">
      <c r="A64" s="45">
        <v>6400</v>
      </c>
      <c r="B64" s="45">
        <v>319</v>
      </c>
      <c r="C64" s="46"/>
      <c r="D64" s="46" t="s">
        <v>554</v>
      </c>
      <c r="E64" s="46" t="s">
        <v>555</v>
      </c>
      <c r="F64" s="46" t="s">
        <v>559</v>
      </c>
      <c r="G64" s="49">
        <v>100</v>
      </c>
      <c r="H64" s="50">
        <v>390</v>
      </c>
      <c r="I64" s="46"/>
      <c r="J64" s="50">
        <f t="shared" si="1"/>
        <v>39000</v>
      </c>
    </row>
    <row r="65" spans="1:10" ht="14">
      <c r="A65" s="45">
        <v>6400</v>
      </c>
      <c r="B65" s="45">
        <v>319</v>
      </c>
      <c r="C65" s="46"/>
      <c r="D65" s="46" t="s">
        <v>554</v>
      </c>
      <c r="E65" s="46" t="s">
        <v>555</v>
      </c>
      <c r="F65" s="46" t="s">
        <v>560</v>
      </c>
      <c r="G65" s="49">
        <v>100</v>
      </c>
      <c r="H65" s="50">
        <v>260</v>
      </c>
      <c r="I65" s="46"/>
      <c r="J65" s="50">
        <f t="shared" si="1"/>
        <v>26000</v>
      </c>
    </row>
    <row r="66" spans="1:10" ht="14">
      <c r="A66" s="45">
        <v>6400</v>
      </c>
      <c r="B66" s="45">
        <v>319</v>
      </c>
      <c r="C66" s="46"/>
      <c r="D66" s="46" t="s">
        <v>554</v>
      </c>
      <c r="E66" s="46" t="s">
        <v>555</v>
      </c>
      <c r="F66" s="46" t="s">
        <v>561</v>
      </c>
      <c r="G66" s="49">
        <v>250</v>
      </c>
      <c r="H66" s="50">
        <v>130</v>
      </c>
      <c r="I66" s="46"/>
      <c r="J66" s="50">
        <f t="shared" si="1"/>
        <v>32500</v>
      </c>
    </row>
    <row r="67" spans="1:10" ht="14">
      <c r="A67" s="45">
        <v>6400</v>
      </c>
      <c r="B67" s="45">
        <v>319</v>
      </c>
      <c r="C67" s="46"/>
      <c r="D67" s="46" t="s">
        <v>554</v>
      </c>
      <c r="E67" s="46" t="s">
        <v>555</v>
      </c>
      <c r="F67" s="46" t="s">
        <v>562</v>
      </c>
      <c r="G67" s="49">
        <v>15</v>
      </c>
      <c r="H67" s="50">
        <v>1265</v>
      </c>
      <c r="I67" s="46"/>
      <c r="J67" s="50">
        <f t="shared" si="1"/>
        <v>18975</v>
      </c>
    </row>
    <row r="68" spans="1:10" ht="14">
      <c r="A68" s="45">
        <v>6400</v>
      </c>
      <c r="B68" s="45">
        <v>319</v>
      </c>
      <c r="C68" s="46"/>
      <c r="D68" s="46" t="s">
        <v>554</v>
      </c>
      <c r="E68" s="46" t="s">
        <v>555</v>
      </c>
      <c r="F68" s="46" t="s">
        <v>563</v>
      </c>
      <c r="G68" s="49">
        <v>15</v>
      </c>
      <c r="H68" s="50">
        <v>2800</v>
      </c>
      <c r="I68" s="46"/>
      <c r="J68" s="50">
        <f t="shared" si="1"/>
        <v>42000</v>
      </c>
    </row>
    <row r="69" spans="1:10" ht="14">
      <c r="A69" s="45">
        <v>6400</v>
      </c>
      <c r="B69" s="45">
        <v>319</v>
      </c>
      <c r="C69" s="46"/>
      <c r="D69" s="46" t="s">
        <v>554</v>
      </c>
      <c r="E69" s="46" t="s">
        <v>555</v>
      </c>
      <c r="F69" s="46" t="s">
        <v>564</v>
      </c>
      <c r="G69" s="49">
        <v>15</v>
      </c>
      <c r="H69" s="50">
        <v>130</v>
      </c>
      <c r="I69" s="46"/>
      <c r="J69" s="50">
        <f t="shared" si="1"/>
        <v>1950</v>
      </c>
    </row>
    <row r="70" spans="1:10" ht="14">
      <c r="A70" s="45">
        <v>6400</v>
      </c>
      <c r="B70" s="45">
        <v>319</v>
      </c>
      <c r="C70" s="46"/>
      <c r="D70" s="46" t="s">
        <v>554</v>
      </c>
      <c r="E70" s="46" t="s">
        <v>565</v>
      </c>
      <c r="F70" s="46"/>
      <c r="G70" s="49">
        <v>1</v>
      </c>
      <c r="H70" s="50">
        <v>25000</v>
      </c>
      <c r="I70" s="46"/>
      <c r="J70" s="50">
        <f t="shared" si="1"/>
        <v>25000</v>
      </c>
    </row>
    <row r="71" spans="1:10" ht="14">
      <c r="A71" s="45">
        <v>6400</v>
      </c>
      <c r="B71" s="45">
        <v>319</v>
      </c>
      <c r="C71" s="46"/>
      <c r="D71" s="46" t="s">
        <v>554</v>
      </c>
      <c r="E71" s="46" t="s">
        <v>566</v>
      </c>
      <c r="F71" s="46"/>
      <c r="G71" s="49">
        <v>1</v>
      </c>
      <c r="H71" s="50">
        <v>20000</v>
      </c>
      <c r="I71" s="46"/>
      <c r="J71" s="50">
        <f t="shared" si="1"/>
        <v>20000</v>
      </c>
    </row>
    <row r="72" spans="1:10" ht="14">
      <c r="A72" s="45">
        <v>6400</v>
      </c>
      <c r="B72" s="45">
        <v>319</v>
      </c>
      <c r="C72" s="46"/>
      <c r="D72" s="46" t="s">
        <v>554</v>
      </c>
      <c r="E72" s="46" t="s">
        <v>567</v>
      </c>
      <c r="F72" s="46"/>
      <c r="G72" s="49">
        <v>1</v>
      </c>
      <c r="H72" s="50">
        <v>20000</v>
      </c>
      <c r="I72" s="46"/>
      <c r="J72" s="50">
        <f t="shared" si="1"/>
        <v>20000</v>
      </c>
    </row>
  </sheetData>
  <hyperlinks>
    <hyperlink ref="E42" r:id="rId1" xr:uid="{00000000-0004-0000-0300-000000000000}"/>
  </hyperlinks>
  <pageMargins left="0.25" right="0.25" top="0.75" bottom="0.75" header="0" footer="0"/>
  <pageSetup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000"/>
  <sheetViews>
    <sheetView workbookViewId="0"/>
  </sheetViews>
  <sheetFormatPr baseColWidth="10" defaultColWidth="12.6640625" defaultRowHeight="15" customHeight="1"/>
  <cols>
    <col min="1" max="1" width="9.33203125" customWidth="1"/>
    <col min="2" max="2" width="13.6640625" customWidth="1"/>
    <col min="3" max="3" width="12.6640625" customWidth="1"/>
    <col min="4" max="26" width="9.33203125" customWidth="1"/>
  </cols>
  <sheetData>
    <row r="1" spans="1:4" ht="14">
      <c r="A1" s="33"/>
      <c r="B1" s="55">
        <v>43392562</v>
      </c>
      <c r="C1" s="33"/>
      <c r="D1" s="33"/>
    </row>
    <row r="2" spans="1:4" ht="14">
      <c r="A2" s="33" t="s">
        <v>285</v>
      </c>
      <c r="B2" s="33">
        <v>10188.64</v>
      </c>
      <c r="C2" s="55">
        <f>B1/B2</f>
        <v>4258.9160084172181</v>
      </c>
      <c r="D2" s="33" t="s">
        <v>568</v>
      </c>
    </row>
    <row r="3" spans="1:4" ht="14">
      <c r="A3" s="33"/>
      <c r="B3" s="33"/>
      <c r="C3" s="55"/>
      <c r="D3" s="33"/>
    </row>
    <row r="4" spans="1:4" ht="14">
      <c r="A4" s="33" t="s">
        <v>569</v>
      </c>
      <c r="B4" s="33">
        <v>234</v>
      </c>
      <c r="C4" s="55">
        <f>C2*B4</f>
        <v>996586.34596962901</v>
      </c>
      <c r="D4" s="56"/>
    </row>
    <row r="5" spans="1:4" ht="14">
      <c r="A5" s="33" t="s">
        <v>570</v>
      </c>
      <c r="B5" s="33">
        <v>198</v>
      </c>
      <c r="C5" s="55">
        <f>C2*B5</f>
        <v>843265.36966660921</v>
      </c>
      <c r="D5" s="56"/>
    </row>
    <row r="6" spans="1:4" ht="14">
      <c r="A6" s="33" t="s">
        <v>571</v>
      </c>
      <c r="B6" s="33">
        <v>67.52</v>
      </c>
      <c r="C6" s="55">
        <f>C2*B6</f>
        <v>287562.00888833054</v>
      </c>
      <c r="D6" s="56"/>
    </row>
    <row r="7" spans="1:4" ht="14">
      <c r="A7" s="33" t="s">
        <v>285</v>
      </c>
      <c r="B7" s="33"/>
      <c r="C7" s="55">
        <f>SUM(C4:C6)</f>
        <v>2127413.7245245688</v>
      </c>
      <c r="D7" s="33"/>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D11"/>
  <sheetViews>
    <sheetView workbookViewId="0"/>
  </sheetViews>
  <sheetFormatPr baseColWidth="10" defaultColWidth="12.6640625" defaultRowHeight="15" customHeight="1"/>
  <cols>
    <col min="1" max="1" width="26.1640625" customWidth="1"/>
    <col min="2" max="2" width="47.5" customWidth="1"/>
    <col min="3" max="3" width="74.6640625" customWidth="1"/>
    <col min="4" max="4" width="82" customWidth="1"/>
    <col min="5" max="26" width="26.1640625" customWidth="1"/>
  </cols>
  <sheetData>
    <row r="1" spans="1:4">
      <c r="A1" s="57" t="s">
        <v>572</v>
      </c>
      <c r="B1" s="58" t="s">
        <v>573</v>
      </c>
      <c r="C1" s="58" t="s">
        <v>574</v>
      </c>
      <c r="D1" s="58" t="s">
        <v>575</v>
      </c>
    </row>
    <row r="2" spans="1:4">
      <c r="A2" s="59" t="s">
        <v>576</v>
      </c>
      <c r="B2" s="59" t="s">
        <v>577</v>
      </c>
      <c r="C2" s="59" t="s">
        <v>578</v>
      </c>
      <c r="D2" s="59" t="s">
        <v>579</v>
      </c>
    </row>
    <row r="3" spans="1:4">
      <c r="A3" s="59" t="s">
        <v>580</v>
      </c>
      <c r="B3" s="59" t="s">
        <v>581</v>
      </c>
      <c r="C3" s="59" t="s">
        <v>582</v>
      </c>
      <c r="D3" s="59" t="s">
        <v>583</v>
      </c>
    </row>
    <row r="4" spans="1:4">
      <c r="A4" s="59" t="s">
        <v>584</v>
      </c>
      <c r="B4" s="59" t="s">
        <v>585</v>
      </c>
      <c r="C4" s="59" t="s">
        <v>586</v>
      </c>
      <c r="D4" s="59" t="s">
        <v>587</v>
      </c>
    </row>
    <row r="5" spans="1:4">
      <c r="A5" s="59" t="s">
        <v>588</v>
      </c>
      <c r="B5" s="59" t="s">
        <v>589</v>
      </c>
      <c r="C5" s="59" t="s">
        <v>590</v>
      </c>
      <c r="D5" s="60" t="s">
        <v>591</v>
      </c>
    </row>
    <row r="6" spans="1:4">
      <c r="A6" s="61">
        <v>44202</v>
      </c>
      <c r="B6" s="59" t="s">
        <v>592</v>
      </c>
      <c r="C6" s="59" t="s">
        <v>593</v>
      </c>
      <c r="D6" s="59" t="s">
        <v>594</v>
      </c>
    </row>
    <row r="7" spans="1:4">
      <c r="A7" s="59" t="s">
        <v>595</v>
      </c>
      <c r="B7" s="59" t="s">
        <v>596</v>
      </c>
      <c r="C7" s="59" t="s">
        <v>597</v>
      </c>
      <c r="D7" s="59" t="s">
        <v>598</v>
      </c>
    </row>
    <row r="8" spans="1:4">
      <c r="A8" s="59" t="s">
        <v>599</v>
      </c>
      <c r="B8" s="59" t="s">
        <v>600</v>
      </c>
      <c r="C8" s="59" t="s">
        <v>601</v>
      </c>
      <c r="D8" s="59" t="s">
        <v>602</v>
      </c>
    </row>
    <row r="9" spans="1:4">
      <c r="A9" s="59" t="s">
        <v>603</v>
      </c>
      <c r="B9" s="59" t="s">
        <v>604</v>
      </c>
      <c r="C9" s="59" t="s">
        <v>605</v>
      </c>
      <c r="D9" s="59" t="s">
        <v>598</v>
      </c>
    </row>
    <row r="10" spans="1:4">
      <c r="A10" s="59" t="s">
        <v>606</v>
      </c>
      <c r="B10" s="59" t="s">
        <v>607</v>
      </c>
      <c r="C10" s="59" t="s">
        <v>608</v>
      </c>
      <c r="D10" s="59" t="s">
        <v>609</v>
      </c>
    </row>
    <row r="11" spans="1:4">
      <c r="A11" s="59" t="s">
        <v>610</v>
      </c>
      <c r="B11" s="59" t="s">
        <v>611</v>
      </c>
      <c r="C11" s="59" t="s">
        <v>586</v>
      </c>
      <c r="D11" s="59" t="s">
        <v>612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Budget</vt:lpstr>
      <vt:lpstr>Summary</vt:lpstr>
      <vt:lpstr>Personnel</vt:lpstr>
      <vt:lpstr>IT Requests</vt:lpstr>
      <vt:lpstr>Charter Schools</vt:lpstr>
      <vt:lpstr>Application Feedback</vt:lpstr>
      <vt:lpstr>Account_Title</vt:lpstr>
      <vt:lpstr>Activity_Number</vt:lpstr>
      <vt:lpstr>Amount_for_1_3_allocation</vt:lpstr>
      <vt:lpstr>Amount_for_2_3_allocation</vt:lpstr>
      <vt:lpstr>FTE__Position</vt:lpstr>
      <vt:lpstr>Function</vt:lpstr>
      <vt:lpstr>Object</vt:lpstr>
      <vt:lpstr>Total_allocation</vt:lpstr>
      <vt:lpstr>Use_of__Funds_Number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Talley, Lynn</dc:creator>
  <cp:lastModifiedBy>Microsoft Office User</cp:lastModifiedBy>
  <dcterms:created xsi:type="dcterms:W3CDTF">2021-06-09T18:28:06Z</dcterms:created>
  <dcterms:modified xsi:type="dcterms:W3CDTF">2022-04-11T17:58:23Z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0x01010065E185CC864CA0488BD65414DBFC3208</vt:lpwstr>
  </property>
</Properties>
</file>