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64493C80-F0E7-7C49-8DA4-363642BCDF1C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Sheet1" sheetId="1" r:id="rId1"/>
  </sheets>
  <definedNames>
    <definedName name="_xlnm._FilterDatabase" localSheetId="0" hidden="1">Sheet1!$A$9:$I$245</definedName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6" i="1" l="1"/>
  <c r="G229" i="1"/>
  <c r="G235" i="1"/>
  <c r="G208" i="1"/>
  <c r="G238" i="1"/>
  <c r="G237" i="1"/>
  <c r="G227" i="1"/>
  <c r="G224" i="1"/>
  <c r="G226" i="1" s="1"/>
  <c r="G228" i="1" l="1"/>
  <c r="G225" i="1"/>
  <c r="G223" i="1"/>
  <c r="G218" i="1"/>
  <c r="G221" i="1"/>
  <c r="G220" i="1"/>
  <c r="G217" i="1"/>
  <c r="G215" i="1"/>
  <c r="G214" i="1"/>
  <c r="G210" i="1"/>
  <c r="I210" i="1" s="1"/>
  <c r="H209" i="1"/>
  <c r="I209" i="1" s="1"/>
  <c r="H208" i="1" l="1"/>
  <c r="G207" i="1"/>
  <c r="G206" i="1"/>
  <c r="H205" i="1"/>
  <c r="H203" i="1"/>
  <c r="H202" i="1"/>
  <c r="H199" i="1"/>
  <c r="H196" i="1"/>
  <c r="H198" i="1" s="1"/>
  <c r="H195" i="1"/>
  <c r="H193" i="1"/>
  <c r="H192" i="1"/>
  <c r="H189" i="1"/>
  <c r="H186" i="1"/>
  <c r="H188" i="1" s="1"/>
  <c r="G205" i="1"/>
  <c r="G203" i="1"/>
  <c r="G202" i="1"/>
  <c r="G199" i="1"/>
  <c r="G196" i="1"/>
  <c r="G200" i="1" s="1"/>
  <c r="G195" i="1"/>
  <c r="G193" i="1"/>
  <c r="G192" i="1"/>
  <c r="G189" i="1"/>
  <c r="G186" i="1"/>
  <c r="G190" i="1" s="1"/>
  <c r="H184" i="1"/>
  <c r="H181" i="1"/>
  <c r="H183" i="1" s="1"/>
  <c r="H180" i="1"/>
  <c r="H178" i="1"/>
  <c r="H177" i="1"/>
  <c r="G184" i="1"/>
  <c r="G181" i="1"/>
  <c r="G185" i="1" s="1"/>
  <c r="G180" i="1"/>
  <c r="G178" i="1"/>
  <c r="G177" i="1"/>
  <c r="G197" i="1" l="1"/>
  <c r="G187" i="1"/>
  <c r="G198" i="1"/>
  <c r="G188" i="1"/>
  <c r="H190" i="1"/>
  <c r="H200" i="1"/>
  <c r="H187" i="1"/>
  <c r="H197" i="1"/>
  <c r="H185" i="1"/>
  <c r="H182" i="1"/>
  <c r="G182" i="1"/>
  <c r="G183" i="1"/>
  <c r="H156" i="1" l="1"/>
  <c r="H87" i="1" l="1"/>
  <c r="H86" i="1"/>
  <c r="H37" i="1"/>
  <c r="H36" i="1"/>
  <c r="H28" i="1"/>
  <c r="H27" i="1"/>
  <c r="H14" i="1"/>
  <c r="H13" i="1"/>
  <c r="G28" i="1"/>
  <c r="G27" i="1"/>
  <c r="G87" i="1"/>
  <c r="G86" i="1"/>
  <c r="G14" i="1"/>
  <c r="G13" i="1"/>
  <c r="G37" i="1"/>
  <c r="G36" i="1"/>
  <c r="H171" i="1" l="1"/>
  <c r="I168" i="1"/>
  <c r="I169" i="1"/>
  <c r="H163" i="1"/>
  <c r="H165" i="1" s="1"/>
  <c r="H166" i="1"/>
  <c r="H172" i="1"/>
  <c r="H173" i="1" s="1"/>
  <c r="H158" i="1"/>
  <c r="H157" i="1"/>
  <c r="H162" i="1"/>
  <c r="H167" i="1"/>
  <c r="H175" i="1"/>
  <c r="H164" i="1"/>
  <c r="I171" i="1"/>
  <c r="H170" i="1"/>
  <c r="H174" i="1"/>
  <c r="H161" i="1" l="1"/>
  <c r="H159" i="1"/>
  <c r="H160" i="1"/>
  <c r="I160" i="1" s="1"/>
  <c r="H155" i="1"/>
  <c r="H154" i="1"/>
  <c r="H153" i="1"/>
  <c r="H152" i="1"/>
  <c r="H150" i="1"/>
  <c r="H149" i="1"/>
  <c r="H148" i="1"/>
  <c r="H147" i="1"/>
  <c r="H146" i="1"/>
  <c r="H145" i="1"/>
  <c r="H144" i="1"/>
  <c r="H143" i="1"/>
  <c r="H126" i="1"/>
  <c r="H142" i="1"/>
  <c r="H141" i="1"/>
  <c r="H140" i="1"/>
  <c r="H139" i="1"/>
  <c r="H138" i="1"/>
  <c r="H137" i="1"/>
  <c r="H136" i="1"/>
  <c r="H135" i="1"/>
  <c r="H134" i="1"/>
  <c r="H132" i="1"/>
  <c r="H131" i="1"/>
  <c r="H130" i="1"/>
  <c r="H129" i="1"/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6" i="1"/>
  <c r="I27" i="1"/>
  <c r="I28" i="1"/>
  <c r="I29" i="1"/>
  <c r="I30" i="1"/>
  <c r="I31" i="1"/>
  <c r="I32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1" i="1"/>
  <c r="I162" i="1"/>
  <c r="I163" i="1"/>
  <c r="I164" i="1"/>
  <c r="I165" i="1"/>
  <c r="I166" i="1"/>
  <c r="I167" i="1"/>
  <c r="I170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10" i="1"/>
  <c r="H245" i="1"/>
  <c r="I245" i="1" l="1"/>
  <c r="G245" i="1"/>
</calcChain>
</file>

<file path=xl/sharedStrings.xml><?xml version="1.0" encoding="utf-8"?>
<sst xmlns="http://schemas.openxmlformats.org/spreadsheetml/2006/main" count="664" uniqueCount="146">
  <si>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</si>
  <si>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</si>
  <si>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</si>
  <si>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</si>
  <si>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</si>
  <si>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</si>
  <si>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</si>
  <si>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</si>
  <si>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</si>
  <si>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</si>
  <si>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</si>
  <si>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</si>
  <si>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</si>
  <si>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</si>
  <si>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</si>
  <si>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</si>
  <si>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</si>
  <si>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</si>
  <si>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t>FICA at 7.65%</t>
  </si>
  <si>
    <t>Worker's Compensation at .00469%</t>
  </si>
  <si>
    <t>Worker's Compensation at 4.112%</t>
  </si>
  <si>
    <t>Worker's Compensation at 4.374%</t>
  </si>
  <si>
    <t>2R</t>
  </si>
  <si>
    <t>Retirement</t>
  </si>
  <si>
    <t>Insurance</t>
  </si>
  <si>
    <t>Salaries- RTI Interventionists to support accelerated learning- 2022-2023SY and 2023-2024SY</t>
  </si>
  <si>
    <t>Retierment</t>
  </si>
  <si>
    <t>Salaries- Teacher on Special Assignment RTI to support school RTI interventionists- 2022-2023SY and 2023-2024SY</t>
  </si>
  <si>
    <t>Salaries- CANVAS Teacher to support implementaiton of CANVAS for teachers and students- - 2022-2023SY and 2023-2024SY</t>
  </si>
  <si>
    <t>Salaries- Data Scientist to assist with data analysis and to drive data decision-making with District and School Leadership Teams</t>
  </si>
  <si>
    <t>Textbooks- State adopted, math, science and social studies adoptions overages of $50 per student</t>
  </si>
  <si>
    <t>Salaries- Technology Resource Teachers to assist in technology integration to improve instruction and interventions- SY 22/23 and SY 23/24</t>
  </si>
  <si>
    <t>Rentals- Online access to CANVAS LMS for SY 22/23 and SY 23/24</t>
  </si>
  <si>
    <t xml:space="preserve">Retirement </t>
  </si>
  <si>
    <t>Retirement at 10.84%</t>
  </si>
  <si>
    <t>Salaries- Transportation Services at $21 per hour for summer school session for 1000 hours</t>
  </si>
  <si>
    <t>Other Personnel Services- Hourly Workers to support after-school and summer school services at $12/hour for 1000 hours</t>
  </si>
  <si>
    <t>Salaries- Teachers for after-school and summer school at $35/hour for 24000 hours</t>
  </si>
  <si>
    <t>Salaries- Paraprofessionals for after-school and summer school at $20/hour for 11000 hours</t>
  </si>
  <si>
    <t>Salaries- Custodial Services to clean and disinfect for after-school/summer school activities at $20/hour for 800 hours</t>
  </si>
  <si>
    <t>Salaries- Health Services during after-school and summer school at $20/hour for 1400 hours</t>
  </si>
  <si>
    <t>Travel- Mileage at $1.50/mile for 7528 miles</t>
  </si>
  <si>
    <t>Salaries- Bonus of $1000 per person (For 2021SY and 2022SY)</t>
  </si>
  <si>
    <t>Salaries- for instructional paraprofessionals- small group support, reduce teacher/student ratio for learning (For 2022/2023SY)</t>
  </si>
  <si>
    <t>Salaries- for instructional paraprofessionals- small group support, reduce teacher/student ratio for learning (2022/2023SY)</t>
  </si>
  <si>
    <t>Retirement- at 10.82% for MK8 Administrator</t>
  </si>
  <si>
    <t>FICA- at 7.65% for MK8 Administrator</t>
  </si>
  <si>
    <t>Insurance- MK8 Administrator</t>
  </si>
  <si>
    <t>Worker's Compensation at .00469% for MK8 Administrator</t>
  </si>
  <si>
    <t>Retirement at 10.82% for AP</t>
  </si>
  <si>
    <t>FICA at 7.65% for AP</t>
  </si>
  <si>
    <t>Insurance for AP</t>
  </si>
  <si>
    <t>Worker's Compensation at .00469% for AP</t>
  </si>
  <si>
    <t>Salary- Additional Administrator at Marianna K-8 to ensure leadership continuity for 1900 students (SY 22/23 and SY 23/24)</t>
  </si>
  <si>
    <t>Salary- Assistant Principal at MHS to ensure continuity of leadership (SY 22/23 and SY 23/24)</t>
  </si>
  <si>
    <t>Salary- teachers over staffing plan allocation to as compared to October FTE count of students</t>
  </si>
  <si>
    <t>Retirement at 10.82% for overstaffed teachers</t>
  </si>
  <si>
    <t>FICA at 7.65% for overstaffed teachers</t>
  </si>
  <si>
    <t>Insurance for overstaffed teachers</t>
  </si>
  <si>
    <t>Worker's Compensation for overstaffed teachers at .00469%</t>
  </si>
  <si>
    <t xml:space="preserve">Salaries- Paraprofessionals for overstaffed positions due to decreased enrollment. </t>
  </si>
  <si>
    <t>Retirement at 10.82% for overstaffed paraprofessionals</t>
  </si>
  <si>
    <t>FICA at 7.65% for overstaffed paraprofessionals</t>
  </si>
  <si>
    <t>Insurance for overstaffed paraprofessionals</t>
  </si>
  <si>
    <t xml:space="preserve">Worker's Compensation at .00469% for overstaffed paraprofessionals. </t>
  </si>
  <si>
    <t>2K</t>
  </si>
  <si>
    <t>Update computer labs at various schools Desktop computes (286 units at $891.48) and monitors (286 units at $217.59)</t>
  </si>
  <si>
    <t>Complete update of staff laptops for distance instruction and work laptops (150 units at $845.49) and peripherals- adapter, briefcase, mouse, DVD Drive, Docking, Monitor, and keyboard (Peripheral Bundle is $528.08 per unit- 150 units)</t>
  </si>
  <si>
    <t>2A</t>
  </si>
  <si>
    <t>10% of salaries and benefits for School Resource Officers to assist with student truancy and attendance due to COVID-19</t>
  </si>
  <si>
    <t>Charging stations in schools to support device availability during instructional time (1300 per unit)</t>
  </si>
  <si>
    <t xml:space="preserve">Renovations to the connectivity of four schools to support improved internet connectivity. </t>
  </si>
  <si>
    <t>2E</t>
  </si>
  <si>
    <t>Max Capture Health Module for tracking student health issues related to COVID</t>
  </si>
  <si>
    <t>Retirement- 10.82% for Health Aides</t>
  </si>
  <si>
    <t>FICA- at 7.65% for Health Aides</t>
  </si>
  <si>
    <t>Insurance- for Health Aides</t>
  </si>
  <si>
    <t>Worker's Compensation at .00469% for Health Aides</t>
  </si>
  <si>
    <t>Item #5 Activity #2- Salaries- 2.5 additional hours for health aides at Cottondale High School and Sneads High School to make them an 8-hour position to serve students during open hours. Hourly Rate for Health Aide A is 2.5 hours at $11.8987 for 182 days ($5,413.50) and Health Aide B is 2.5 hours at $11.1565 for 182 days is $5,076.21 (22/23SY Only) ; One (1) full-time aide at MK* to address over 4000 clinic visits per month (Jan-May 2022; 2022-23 and 2023-24SY)</t>
  </si>
  <si>
    <t>Bus Camera display/programming unit (215.92)</t>
  </si>
  <si>
    <t>Access to software for operation of the bus camera system.  Central Management System (3 at $2000/unit), Data plan- 210 units (3 units per bus package) ($260 per unit); MotoTrax Online Surveillance System (210 units at $180/unit)</t>
  </si>
  <si>
    <t xml:space="preserve">Installation of 70 bus camera units/systems (800 per unit), </t>
  </si>
  <si>
    <t xml:space="preserve">Bus camera system for student tracking and contract tracing (70 units at $3,496.63) plus shipping and handling (2488). </t>
  </si>
  <si>
    <t>2I</t>
  </si>
  <si>
    <t>High-capacity cleaners/sterilizer equipment (3 units at $15000 per unit</t>
  </si>
  <si>
    <t xml:space="preserve">Air purification portable systems at $300 per unit, 50 units. </t>
  </si>
  <si>
    <t>2L</t>
  </si>
  <si>
    <t>Mental Health Counselors to address the many mental health issues arising from the pandemic. (SY 22/23 and SY 23/24)</t>
  </si>
  <si>
    <t xml:space="preserve">Retirement at 10.84% </t>
  </si>
  <si>
    <t>Worker's Compensation</t>
  </si>
  <si>
    <t>2P</t>
  </si>
  <si>
    <t>2O</t>
  </si>
  <si>
    <t xml:space="preserve">Renovations to outside access of the air filtering system at MK8 School to safely replace air filters to the HVAC system </t>
  </si>
  <si>
    <t>Online access to ACT/SAT preparation for concordant scoring and college preparation- Utlized 21/22SY, 22/23SY, and 23/24SY</t>
  </si>
  <si>
    <t>Materials and Supplies- consumable workbooks for ACT/SAT preparation for concordant scoring and college preparation- Utlized 21/22SY, 22/23SY, and 23/24SY</t>
  </si>
  <si>
    <t>2G</t>
  </si>
  <si>
    <t>Student ID System for tracking attendance and student movement for contact tracing support. ($100 per student for the system)</t>
  </si>
  <si>
    <t>Additional covered walkway to socially distance on sidewalks and be protected from weather. ($60 per linear foot for materials and installation- 4000 feet installed)</t>
  </si>
  <si>
    <t>2D</t>
  </si>
  <si>
    <t xml:space="preserve">Online access to CTE exams to increase student participation in earning Industry Certifications. Costs of exams vary by certification.  </t>
  </si>
  <si>
    <t xml:space="preserve">Greenhouses for growing food to eliminate supply chain issues caused by the pandemic.  6 units at $30000 per unit. </t>
  </si>
  <si>
    <t>Replace 2000 Chromebooks for student instructional support during COVID-1 shutdowns ($313.28 per unit)</t>
  </si>
  <si>
    <t>Capturing Kids Hearts $500 per staff member for 300 staff members</t>
  </si>
  <si>
    <t>Repairs to 40 school bus air conditioning systems at $5000 per bus</t>
  </si>
  <si>
    <t>Walkie Talkies for communication of needs throughout the schools- redundant service to phone for reponse to COVID-19 issues on campus 600 units at $50 per unit</t>
  </si>
  <si>
    <t>NA</t>
  </si>
  <si>
    <t>Indirect Cost Rate Plan B at 2.87% (FY22)</t>
  </si>
  <si>
    <t>Renovations- Window projects at four schools</t>
  </si>
  <si>
    <t>Air conditioning replacement/upgrades</t>
  </si>
  <si>
    <t>#31</t>
  </si>
  <si>
    <t>#32</t>
  </si>
  <si>
    <t>#2</t>
  </si>
  <si>
    <t>#3</t>
  </si>
  <si>
    <t>#4</t>
  </si>
  <si>
    <t>#5</t>
  </si>
  <si>
    <t>#7</t>
  </si>
  <si>
    <t>#6</t>
  </si>
  <si>
    <t>#1</t>
  </si>
  <si>
    <t>#21</t>
  </si>
  <si>
    <t>#19</t>
  </si>
  <si>
    <t>#22</t>
  </si>
  <si>
    <t>#20</t>
  </si>
  <si>
    <t>#23</t>
  </si>
  <si>
    <t>#18</t>
  </si>
  <si>
    <t>#8</t>
  </si>
  <si>
    <t>#14</t>
  </si>
  <si>
    <t>#13</t>
  </si>
  <si>
    <t>#12</t>
  </si>
  <si>
    <t>#17</t>
  </si>
  <si>
    <t>#24</t>
  </si>
  <si>
    <t>#28</t>
  </si>
  <si>
    <t>#27</t>
  </si>
  <si>
    <t>#33</t>
  </si>
  <si>
    <t>Two Technology Repair Vehicles</t>
  </si>
  <si>
    <t>#25</t>
  </si>
  <si>
    <t>#9</t>
  </si>
  <si>
    <t>#15</t>
  </si>
  <si>
    <t>#16</t>
  </si>
  <si>
    <t>#26</t>
  </si>
  <si>
    <t>#10</t>
  </si>
  <si>
    <t>#11</t>
  </si>
  <si>
    <t>#34</t>
  </si>
  <si>
    <t>#30</t>
  </si>
  <si>
    <t>#29</t>
  </si>
  <si>
    <t>Jackson County School District</t>
  </si>
  <si>
    <t>One HVAC Repair Truck/Van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</si>
</sst>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Alignment="1">
      <alignment horizontal="left" wrapText="1"/>
    </xf>
    <xf numFmtId="44" fontId="0" fillId="0" borderId="0" xfId="0" applyNumberFormat="1"/>
    <xf numFmtId="0" fontId="6" fillId="0" borderId="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44" fontId="7" fillId="0" borderId="1" xfId="1" applyFont="1" applyBorder="1" applyAlignment="1">
      <alignment horizontal="center" wrapText="1"/>
    </xf>
    <xf numFmtId="44" fontId="7" fillId="0" borderId="1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44" fontId="7" fillId="0" borderId="1" xfId="1" applyFont="1" applyFill="1" applyBorder="1" applyAlignment="1">
      <alignment horizontal="center" wrapText="1"/>
    </xf>
    <xf numFmtId="49" fontId="0" fillId="0" borderId="1" xfId="0" applyNumberFormat="1" applyFont="1" applyBorder="1" applyAlignment="1">
      <alignment horizontal="left" vertical="top" wrapText="1"/>
    </xf>
    <xf numFmtId="44" fontId="1" fillId="0" borderId="1" xfId="1" applyFont="1" applyBorder="1" applyAlignment="1">
      <alignment horizontal="left" vertical="top"/>
    </xf>
    <xf numFmtId="0" fontId="0" fillId="0" borderId="1" xfId="0" applyFont="1" applyBorder="1" applyAlignment="1">
      <alignment horizontal="center" vertical="center"/>
    </xf>
    <xf numFmtId="44" fontId="1" fillId="0" borderId="1" xfId="1" applyFont="1" applyBorder="1"/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246</xdr:row>
      <xdr:rowOff>1077</xdr:rowOff>
    </xdr:from>
    <xdr:to>
      <xdr:col>8</xdr:col>
      <xdr:colOff>950594</xdr:colOff>
      <xdr:row>248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2"/>
  <sheetViews>
    <sheetView tabSelected="1" workbookViewId="0">
      <selection activeCell="I9" sqref="I9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4" max="4" width="9.6640625" customWidth="1"/>
    <col min="5" max="5" width="42.6640625" style="4" customWidth="1"/>
    <col min="6" max="6" width="8.1640625" bestFit="1" customWidth="1"/>
    <col min="7" max="9" width="21.5" customWidth="1"/>
  </cols>
  <sheetData>
    <row r="1" spans="1:9" x14ac:dyDescent="0.2">
      <c r="A1" s="22" t="s">
        <v>144</v>
      </c>
      <c r="B1" s="23"/>
      <c r="C1" s="23"/>
      <c r="D1" s="23"/>
      <c r="H1" s="24" t="s">
        <v>17</v>
      </c>
      <c r="I1" s="25"/>
    </row>
    <row r="2" spans="1:9" x14ac:dyDescent="0.2">
      <c r="A2" s="23"/>
      <c r="B2" s="23"/>
      <c r="C2" s="23"/>
      <c r="D2" s="23"/>
      <c r="H2" s="25"/>
      <c r="I2" s="25"/>
    </row>
    <row r="3" spans="1:9" x14ac:dyDescent="0.2">
      <c r="A3" s="22" t="s">
        <v>8</v>
      </c>
      <c r="B3" s="23"/>
      <c r="C3" s="23"/>
      <c r="D3" s="23"/>
      <c r="H3" s="25"/>
      <c r="I3" s="25"/>
    </row>
    <row r="4" spans="1:9" x14ac:dyDescent="0.2">
      <c r="A4" s="23"/>
      <c r="B4" s="23"/>
      <c r="C4" s="23"/>
      <c r="D4" s="23"/>
    </row>
    <row r="6" spans="1:9" ht="23.25" customHeight="1" x14ac:dyDescent="0.25">
      <c r="A6" s="28" t="s">
        <v>3</v>
      </c>
      <c r="B6" s="28"/>
      <c r="C6" s="28"/>
      <c r="D6" s="28"/>
      <c r="E6" s="28"/>
      <c r="F6" s="28"/>
      <c r="G6" s="28"/>
      <c r="H6" s="28"/>
      <c r="I6" s="28"/>
    </row>
    <row r="7" spans="1:9" ht="23.25" customHeight="1" x14ac:dyDescent="0.25">
      <c r="A7" s="28" t="s">
        <v>15</v>
      </c>
      <c r="B7" s="28"/>
      <c r="C7" s="28"/>
      <c r="D7" s="28"/>
      <c r="E7" s="28"/>
      <c r="F7" s="28"/>
      <c r="G7" s="28"/>
      <c r="H7" s="28"/>
      <c r="I7" s="28"/>
    </row>
    <row r="9" spans="1:9" ht="43" x14ac:dyDescent="0.2">
      <c r="A9" s="7" t="s">
        <v>0</v>
      </c>
      <c r="B9" s="7" t="s">
        <v>1</v>
      </c>
      <c r="C9" s="8" t="s">
        <v>9</v>
      </c>
      <c r="D9" s="8" t="s">
        <v>10</v>
      </c>
      <c r="E9" s="9" t="s">
        <v>2</v>
      </c>
      <c r="F9" s="8" t="s">
        <v>4</v>
      </c>
      <c r="G9" s="8" t="s">
        <v>13</v>
      </c>
      <c r="H9" s="10" t="s">
        <v>12</v>
      </c>
      <c r="I9" s="11" t="s">
        <v>14</v>
      </c>
    </row>
    <row r="10" spans="1:9" ht="29" x14ac:dyDescent="0.2">
      <c r="A10" s="7">
        <v>5100</v>
      </c>
      <c r="B10" s="7">
        <v>128</v>
      </c>
      <c r="C10" s="8" t="s">
        <v>22</v>
      </c>
      <c r="D10" s="8" t="s">
        <v>109</v>
      </c>
      <c r="E10" s="9" t="s">
        <v>42</v>
      </c>
      <c r="F10" s="8">
        <v>0</v>
      </c>
      <c r="G10" s="12">
        <v>12000</v>
      </c>
      <c r="H10" s="12">
        <v>12000</v>
      </c>
      <c r="I10" s="13">
        <f>G10+H10</f>
        <v>24000</v>
      </c>
    </row>
    <row r="11" spans="1:9" ht="29" x14ac:dyDescent="0.2">
      <c r="A11" s="7">
        <v>5100</v>
      </c>
      <c r="B11" s="7">
        <v>158</v>
      </c>
      <c r="C11" s="8" t="s">
        <v>22</v>
      </c>
      <c r="D11" s="8" t="s">
        <v>109</v>
      </c>
      <c r="E11" s="9" t="s">
        <v>42</v>
      </c>
      <c r="F11" s="8"/>
      <c r="G11" s="12">
        <v>28000</v>
      </c>
      <c r="H11" s="12">
        <v>28000</v>
      </c>
      <c r="I11" s="13">
        <f t="shared" ref="I11:I77" si="0">G11+H11</f>
        <v>56000</v>
      </c>
    </row>
    <row r="12" spans="1:9" ht="29" x14ac:dyDescent="0.2">
      <c r="A12" s="7">
        <v>5100</v>
      </c>
      <c r="B12" s="7">
        <v>168</v>
      </c>
      <c r="C12" s="8" t="s">
        <v>22</v>
      </c>
      <c r="D12" s="8" t="s">
        <v>109</v>
      </c>
      <c r="E12" s="9" t="s">
        <v>42</v>
      </c>
      <c r="F12" s="8"/>
      <c r="G12" s="12">
        <v>2000</v>
      </c>
      <c r="H12" s="12">
        <v>2000</v>
      </c>
      <c r="I12" s="13">
        <f t="shared" si="0"/>
        <v>4000</v>
      </c>
    </row>
    <row r="13" spans="1:9" x14ac:dyDescent="0.2">
      <c r="A13" s="7">
        <v>5100</v>
      </c>
      <c r="B13" s="7">
        <v>220</v>
      </c>
      <c r="C13" s="8" t="s">
        <v>22</v>
      </c>
      <c r="D13" s="8" t="s">
        <v>109</v>
      </c>
      <c r="E13" s="9" t="s">
        <v>18</v>
      </c>
      <c r="F13" s="8"/>
      <c r="G13" s="12">
        <f>(G10+G11+G12)*0.0765</f>
        <v>3213</v>
      </c>
      <c r="H13" s="12">
        <f>(H10+H11+H12)*0.0765</f>
        <v>3213</v>
      </c>
      <c r="I13" s="13">
        <f t="shared" si="0"/>
        <v>6426</v>
      </c>
    </row>
    <row r="14" spans="1:9" x14ac:dyDescent="0.2">
      <c r="A14" s="7">
        <v>5100</v>
      </c>
      <c r="B14" s="7">
        <v>240</v>
      </c>
      <c r="C14" s="8" t="s">
        <v>22</v>
      </c>
      <c r="D14" s="8" t="s">
        <v>109</v>
      </c>
      <c r="E14" s="9" t="s">
        <v>19</v>
      </c>
      <c r="F14" s="8"/>
      <c r="G14" s="12">
        <f>(G10+G11+G12)*0.00469</f>
        <v>196.98</v>
      </c>
      <c r="H14" s="12">
        <f>(H10+H11+H12)*0.00469</f>
        <v>196.98</v>
      </c>
      <c r="I14" s="13">
        <f t="shared" si="0"/>
        <v>393.96</v>
      </c>
    </row>
    <row r="15" spans="1:9" ht="29" x14ac:dyDescent="0.2">
      <c r="A15" s="7">
        <v>5200</v>
      </c>
      <c r="B15" s="7">
        <v>128</v>
      </c>
      <c r="C15" s="8" t="s">
        <v>22</v>
      </c>
      <c r="D15" s="8" t="s">
        <v>109</v>
      </c>
      <c r="E15" s="9" t="s">
        <v>42</v>
      </c>
      <c r="F15" s="8"/>
      <c r="G15" s="12">
        <v>14000</v>
      </c>
      <c r="H15" s="12">
        <v>14000</v>
      </c>
      <c r="I15" s="13">
        <f t="shared" si="0"/>
        <v>28000</v>
      </c>
    </row>
    <row r="16" spans="1:9" ht="29" x14ac:dyDescent="0.2">
      <c r="A16" s="7">
        <v>5200</v>
      </c>
      <c r="B16" s="7">
        <v>138</v>
      </c>
      <c r="C16" s="8" t="s">
        <v>22</v>
      </c>
      <c r="D16" s="8" t="s">
        <v>109</v>
      </c>
      <c r="E16" s="9" t="s">
        <v>42</v>
      </c>
      <c r="F16" s="8"/>
      <c r="G16" s="12">
        <v>1000</v>
      </c>
      <c r="H16" s="12">
        <v>1000</v>
      </c>
      <c r="I16" s="13">
        <f t="shared" si="0"/>
        <v>2000</v>
      </c>
    </row>
    <row r="17" spans="1:9" ht="29" x14ac:dyDescent="0.2">
      <c r="A17" s="7">
        <v>5200</v>
      </c>
      <c r="B17" s="7">
        <v>158</v>
      </c>
      <c r="C17" s="8" t="s">
        <v>22</v>
      </c>
      <c r="D17" s="8" t="s">
        <v>109</v>
      </c>
      <c r="E17" s="9" t="s">
        <v>42</v>
      </c>
      <c r="F17" s="8"/>
      <c r="G17" s="12">
        <v>82000</v>
      </c>
      <c r="H17" s="12">
        <v>82000</v>
      </c>
      <c r="I17" s="13">
        <f t="shared" si="0"/>
        <v>164000</v>
      </c>
    </row>
    <row r="18" spans="1:9" ht="29" x14ac:dyDescent="0.2">
      <c r="A18" s="7">
        <v>5200</v>
      </c>
      <c r="B18" s="7">
        <v>168</v>
      </c>
      <c r="C18" s="8" t="s">
        <v>22</v>
      </c>
      <c r="D18" s="8" t="s">
        <v>109</v>
      </c>
      <c r="E18" s="9" t="s">
        <v>42</v>
      </c>
      <c r="F18" s="8"/>
      <c r="G18" s="12">
        <v>1000</v>
      </c>
      <c r="H18" s="12">
        <v>1000</v>
      </c>
      <c r="I18" s="13">
        <f t="shared" si="0"/>
        <v>2000</v>
      </c>
    </row>
    <row r="19" spans="1:9" x14ac:dyDescent="0.2">
      <c r="A19" s="7">
        <v>5200</v>
      </c>
      <c r="B19" s="7">
        <v>220</v>
      </c>
      <c r="C19" s="8" t="s">
        <v>22</v>
      </c>
      <c r="D19" s="8" t="s">
        <v>109</v>
      </c>
      <c r="E19" s="9" t="s">
        <v>18</v>
      </c>
      <c r="F19" s="8"/>
      <c r="G19" s="12">
        <v>7497</v>
      </c>
      <c r="H19" s="12">
        <v>7497</v>
      </c>
      <c r="I19" s="13">
        <f t="shared" si="0"/>
        <v>14994</v>
      </c>
    </row>
    <row r="20" spans="1:9" x14ac:dyDescent="0.2">
      <c r="A20" s="7">
        <v>5200</v>
      </c>
      <c r="B20" s="7">
        <v>240</v>
      </c>
      <c r="C20" s="8" t="s">
        <v>22</v>
      </c>
      <c r="D20" s="8" t="s">
        <v>109</v>
      </c>
      <c r="E20" s="9" t="s">
        <v>19</v>
      </c>
      <c r="F20" s="8"/>
      <c r="G20" s="12">
        <v>459.62</v>
      </c>
      <c r="H20" s="12">
        <v>459.62</v>
      </c>
      <c r="I20" s="13">
        <f t="shared" si="0"/>
        <v>919.24</v>
      </c>
    </row>
    <row r="21" spans="1:9" ht="29" x14ac:dyDescent="0.2">
      <c r="A21" s="7">
        <v>5300</v>
      </c>
      <c r="B21" s="7">
        <v>128</v>
      </c>
      <c r="C21" s="8" t="s">
        <v>22</v>
      </c>
      <c r="D21" s="8" t="s">
        <v>109</v>
      </c>
      <c r="E21" s="9" t="s">
        <v>42</v>
      </c>
      <c r="F21" s="8"/>
      <c r="G21" s="12">
        <v>1000</v>
      </c>
      <c r="H21" s="12">
        <v>1000</v>
      </c>
      <c r="I21" s="13">
        <f t="shared" si="0"/>
        <v>2000</v>
      </c>
    </row>
    <row r="22" spans="1:9" ht="29" x14ac:dyDescent="0.2">
      <c r="A22" s="7">
        <v>5300</v>
      </c>
      <c r="B22" s="7">
        <v>158</v>
      </c>
      <c r="C22" s="8" t="s">
        <v>22</v>
      </c>
      <c r="D22" s="8" t="s">
        <v>109</v>
      </c>
      <c r="E22" s="9" t="s">
        <v>42</v>
      </c>
      <c r="F22" s="8"/>
      <c r="G22" s="12">
        <v>1000</v>
      </c>
      <c r="H22" s="12">
        <v>1000</v>
      </c>
      <c r="I22" s="13">
        <f t="shared" si="0"/>
        <v>2000</v>
      </c>
    </row>
    <row r="23" spans="1:9" x14ac:dyDescent="0.2">
      <c r="A23" s="7">
        <v>5300</v>
      </c>
      <c r="B23" s="7">
        <v>220</v>
      </c>
      <c r="C23" s="8" t="s">
        <v>22</v>
      </c>
      <c r="D23" s="8" t="s">
        <v>109</v>
      </c>
      <c r="E23" s="9" t="s">
        <v>18</v>
      </c>
      <c r="F23" s="8"/>
      <c r="G23" s="12">
        <v>153</v>
      </c>
      <c r="H23" s="12">
        <v>153</v>
      </c>
      <c r="I23" s="13">
        <f t="shared" si="0"/>
        <v>306</v>
      </c>
    </row>
    <row r="24" spans="1:9" x14ac:dyDescent="0.2">
      <c r="A24" s="7">
        <v>5300</v>
      </c>
      <c r="B24" s="7">
        <v>240</v>
      </c>
      <c r="C24" s="8" t="s">
        <v>22</v>
      </c>
      <c r="D24" s="8" t="s">
        <v>109</v>
      </c>
      <c r="E24" s="9" t="s">
        <v>19</v>
      </c>
      <c r="F24" s="8"/>
      <c r="G24" s="12">
        <v>9.3800000000000008</v>
      </c>
      <c r="H24" s="12">
        <v>9.3800000000000008</v>
      </c>
      <c r="I24" s="13">
        <f t="shared" si="0"/>
        <v>18.760000000000002</v>
      </c>
    </row>
    <row r="25" spans="1:9" ht="29" x14ac:dyDescent="0.2">
      <c r="A25" s="7">
        <v>5400</v>
      </c>
      <c r="B25" s="7">
        <v>128</v>
      </c>
      <c r="C25" s="8" t="s">
        <v>22</v>
      </c>
      <c r="D25" s="8" t="s">
        <v>109</v>
      </c>
      <c r="E25" s="9" t="s">
        <v>42</v>
      </c>
      <c r="F25" s="8"/>
      <c r="G25" s="12">
        <v>2000</v>
      </c>
      <c r="H25" s="12">
        <v>2000</v>
      </c>
      <c r="I25" s="13">
        <v>2000</v>
      </c>
    </row>
    <row r="26" spans="1:9" ht="29" x14ac:dyDescent="0.2">
      <c r="A26" s="7">
        <v>5400</v>
      </c>
      <c r="B26" s="7">
        <v>158</v>
      </c>
      <c r="C26" s="8" t="s">
        <v>22</v>
      </c>
      <c r="D26" s="8" t="s">
        <v>109</v>
      </c>
      <c r="E26" s="9" t="s">
        <v>42</v>
      </c>
      <c r="F26" s="8"/>
      <c r="G26" s="12">
        <v>1000</v>
      </c>
      <c r="H26" s="12">
        <v>1000</v>
      </c>
      <c r="I26" s="13">
        <f t="shared" si="0"/>
        <v>2000</v>
      </c>
    </row>
    <row r="27" spans="1:9" x14ac:dyDescent="0.2">
      <c r="A27" s="7">
        <v>5400</v>
      </c>
      <c r="B27" s="7">
        <v>220</v>
      </c>
      <c r="C27" s="8" t="s">
        <v>22</v>
      </c>
      <c r="D27" s="8" t="s">
        <v>109</v>
      </c>
      <c r="E27" s="9" t="s">
        <v>18</v>
      </c>
      <c r="F27" s="8"/>
      <c r="G27" s="12">
        <f>(G25+G26)*0.0765</f>
        <v>229.5</v>
      </c>
      <c r="H27" s="12">
        <f>(H25+H26)*0.0765</f>
        <v>229.5</v>
      </c>
      <c r="I27" s="13">
        <f t="shared" si="0"/>
        <v>459</v>
      </c>
    </row>
    <row r="28" spans="1:9" x14ac:dyDescent="0.2">
      <c r="A28" s="7">
        <v>5400</v>
      </c>
      <c r="B28" s="7">
        <v>240</v>
      </c>
      <c r="C28" s="8" t="s">
        <v>22</v>
      </c>
      <c r="D28" s="8" t="s">
        <v>109</v>
      </c>
      <c r="E28" s="9" t="s">
        <v>19</v>
      </c>
      <c r="F28" s="8"/>
      <c r="G28" s="12">
        <f>(G25+G26)*0.00469</f>
        <v>14.069999999999999</v>
      </c>
      <c r="H28" s="12">
        <f>(H25+H26)*0.00469</f>
        <v>14.069999999999999</v>
      </c>
      <c r="I28" s="13">
        <f t="shared" si="0"/>
        <v>28.139999999999997</v>
      </c>
    </row>
    <row r="29" spans="1:9" ht="29" x14ac:dyDescent="0.2">
      <c r="A29" s="7">
        <v>5500</v>
      </c>
      <c r="B29" s="7">
        <v>128</v>
      </c>
      <c r="C29" s="8" t="s">
        <v>22</v>
      </c>
      <c r="D29" s="8" t="s">
        <v>109</v>
      </c>
      <c r="E29" s="9" t="s">
        <v>42</v>
      </c>
      <c r="F29" s="8"/>
      <c r="G29" s="12">
        <v>7000</v>
      </c>
      <c r="H29" s="12">
        <v>7000</v>
      </c>
      <c r="I29" s="13">
        <f t="shared" si="0"/>
        <v>14000</v>
      </c>
    </row>
    <row r="30" spans="1:9" ht="29" x14ac:dyDescent="0.2">
      <c r="A30" s="7">
        <v>5500</v>
      </c>
      <c r="B30" s="7">
        <v>158</v>
      </c>
      <c r="C30" s="8" t="s">
        <v>22</v>
      </c>
      <c r="D30" s="8" t="s">
        <v>109</v>
      </c>
      <c r="E30" s="9" t="s">
        <v>42</v>
      </c>
      <c r="F30" s="8"/>
      <c r="G30" s="12">
        <v>21000</v>
      </c>
      <c r="H30" s="12">
        <v>21000</v>
      </c>
      <c r="I30" s="13">
        <f t="shared" si="0"/>
        <v>42000</v>
      </c>
    </row>
    <row r="31" spans="1:9" x14ac:dyDescent="0.2">
      <c r="A31" s="7">
        <v>5500</v>
      </c>
      <c r="B31" s="7">
        <v>220</v>
      </c>
      <c r="C31" s="8" t="s">
        <v>22</v>
      </c>
      <c r="D31" s="8" t="s">
        <v>109</v>
      </c>
      <c r="E31" s="9" t="s">
        <v>18</v>
      </c>
      <c r="F31" s="8"/>
      <c r="G31" s="12">
        <v>2142</v>
      </c>
      <c r="H31" s="12">
        <v>2142</v>
      </c>
      <c r="I31" s="13">
        <f t="shared" si="0"/>
        <v>4284</v>
      </c>
    </row>
    <row r="32" spans="1:9" x14ac:dyDescent="0.2">
      <c r="A32" s="7">
        <v>5500</v>
      </c>
      <c r="B32" s="7">
        <v>240</v>
      </c>
      <c r="C32" s="8" t="s">
        <v>22</v>
      </c>
      <c r="D32" s="8" t="s">
        <v>109</v>
      </c>
      <c r="E32" s="9" t="s">
        <v>19</v>
      </c>
      <c r="F32" s="8"/>
      <c r="G32" s="12">
        <v>131.32</v>
      </c>
      <c r="H32" s="12">
        <v>131.32</v>
      </c>
      <c r="I32" s="13">
        <f t="shared" si="0"/>
        <v>262.64</v>
      </c>
    </row>
    <row r="33" spans="1:9" ht="29" x14ac:dyDescent="0.2">
      <c r="A33" s="7">
        <v>5900</v>
      </c>
      <c r="B33" s="7">
        <v>118</v>
      </c>
      <c r="C33" s="8" t="s">
        <v>22</v>
      </c>
      <c r="D33" s="8" t="s">
        <v>109</v>
      </c>
      <c r="E33" s="9" t="s">
        <v>42</v>
      </c>
      <c r="F33" s="8"/>
      <c r="G33" s="12">
        <v>1000</v>
      </c>
      <c r="H33" s="12">
        <v>1000</v>
      </c>
      <c r="I33" s="13">
        <v>1000</v>
      </c>
    </row>
    <row r="34" spans="1:9" ht="29" x14ac:dyDescent="0.2">
      <c r="A34" s="7">
        <v>5900</v>
      </c>
      <c r="B34" s="7">
        <v>128</v>
      </c>
      <c r="C34" s="8" t="s">
        <v>22</v>
      </c>
      <c r="D34" s="8" t="s">
        <v>109</v>
      </c>
      <c r="E34" s="9" t="s">
        <v>42</v>
      </c>
      <c r="F34" s="8"/>
      <c r="G34" s="12">
        <v>7000</v>
      </c>
      <c r="H34" s="12">
        <v>7000</v>
      </c>
      <c r="I34" s="13">
        <v>7000</v>
      </c>
    </row>
    <row r="35" spans="1:9" ht="29" x14ac:dyDescent="0.2">
      <c r="A35" s="7">
        <v>5900</v>
      </c>
      <c r="B35" s="7">
        <v>158</v>
      </c>
      <c r="C35" s="8" t="s">
        <v>22</v>
      </c>
      <c r="D35" s="8" t="s">
        <v>109</v>
      </c>
      <c r="E35" s="9" t="s">
        <v>42</v>
      </c>
      <c r="F35" s="8"/>
      <c r="G35" s="12">
        <v>6000</v>
      </c>
      <c r="H35" s="12">
        <v>6000</v>
      </c>
      <c r="I35" s="13">
        <f t="shared" si="0"/>
        <v>12000</v>
      </c>
    </row>
    <row r="36" spans="1:9" x14ac:dyDescent="0.2">
      <c r="A36" s="7">
        <v>5900</v>
      </c>
      <c r="B36" s="7">
        <v>220</v>
      </c>
      <c r="C36" s="8" t="s">
        <v>22</v>
      </c>
      <c r="D36" s="8" t="s">
        <v>109</v>
      </c>
      <c r="E36" s="9" t="s">
        <v>18</v>
      </c>
      <c r="F36" s="8"/>
      <c r="G36" s="12">
        <f>(G33+G34+G35)*0.0765</f>
        <v>1071</v>
      </c>
      <c r="H36" s="12">
        <f>(H33+H34+H35)*0.0765</f>
        <v>1071</v>
      </c>
      <c r="I36" s="13">
        <f t="shared" si="0"/>
        <v>2142</v>
      </c>
    </row>
    <row r="37" spans="1:9" x14ac:dyDescent="0.2">
      <c r="A37" s="7">
        <v>5900</v>
      </c>
      <c r="B37" s="7">
        <v>240</v>
      </c>
      <c r="C37" s="8" t="s">
        <v>22</v>
      </c>
      <c r="D37" s="8" t="s">
        <v>109</v>
      </c>
      <c r="E37" s="9" t="s">
        <v>19</v>
      </c>
      <c r="F37" s="8"/>
      <c r="G37" s="12">
        <f>(G33+G34+G35)*0.00469</f>
        <v>65.66</v>
      </c>
      <c r="H37" s="12">
        <f>(H33+H34+H35)*0.00469</f>
        <v>65.66</v>
      </c>
      <c r="I37" s="13">
        <f t="shared" si="0"/>
        <v>131.32</v>
      </c>
    </row>
    <row r="38" spans="1:9" ht="29" x14ac:dyDescent="0.2">
      <c r="A38" s="7">
        <v>6120</v>
      </c>
      <c r="B38" s="7">
        <v>138</v>
      </c>
      <c r="C38" s="8" t="s">
        <v>22</v>
      </c>
      <c r="D38" s="8" t="s">
        <v>109</v>
      </c>
      <c r="E38" s="9" t="s">
        <v>42</v>
      </c>
      <c r="F38" s="8"/>
      <c r="G38" s="12">
        <v>15000</v>
      </c>
      <c r="H38" s="12">
        <v>15000</v>
      </c>
      <c r="I38" s="13">
        <f t="shared" si="0"/>
        <v>30000</v>
      </c>
    </row>
    <row r="39" spans="1:9" ht="29" x14ac:dyDescent="0.2">
      <c r="A39" s="7">
        <v>6120</v>
      </c>
      <c r="B39" s="7">
        <v>158</v>
      </c>
      <c r="C39" s="8" t="s">
        <v>22</v>
      </c>
      <c r="D39" s="8" t="s">
        <v>109</v>
      </c>
      <c r="E39" s="9" t="s">
        <v>42</v>
      </c>
      <c r="F39" s="8"/>
      <c r="G39" s="12">
        <v>6000</v>
      </c>
      <c r="H39" s="12">
        <v>6000</v>
      </c>
      <c r="I39" s="13">
        <f t="shared" si="0"/>
        <v>12000</v>
      </c>
    </row>
    <row r="40" spans="1:9" ht="29" x14ac:dyDescent="0.2">
      <c r="A40" s="7">
        <v>6120</v>
      </c>
      <c r="B40" s="7">
        <v>168</v>
      </c>
      <c r="C40" s="8" t="s">
        <v>22</v>
      </c>
      <c r="D40" s="8" t="s">
        <v>109</v>
      </c>
      <c r="E40" s="9" t="s">
        <v>42</v>
      </c>
      <c r="F40" s="8"/>
      <c r="G40" s="12">
        <v>14700</v>
      </c>
      <c r="H40" s="12">
        <v>14700</v>
      </c>
      <c r="I40" s="13">
        <f t="shared" si="0"/>
        <v>29400</v>
      </c>
    </row>
    <row r="41" spans="1:9" x14ac:dyDescent="0.2">
      <c r="A41" s="7">
        <v>6120</v>
      </c>
      <c r="B41" s="7">
        <v>220</v>
      </c>
      <c r="C41" s="8" t="s">
        <v>22</v>
      </c>
      <c r="D41" s="8" t="s">
        <v>109</v>
      </c>
      <c r="E41" s="9" t="s">
        <v>18</v>
      </c>
      <c r="F41" s="8"/>
      <c r="G41" s="12">
        <v>2731.05</v>
      </c>
      <c r="H41" s="12">
        <v>2731.05</v>
      </c>
      <c r="I41" s="13">
        <f t="shared" si="0"/>
        <v>5462.1</v>
      </c>
    </row>
    <row r="42" spans="1:9" x14ac:dyDescent="0.2">
      <c r="A42" s="7">
        <v>6120</v>
      </c>
      <c r="B42" s="7">
        <v>240</v>
      </c>
      <c r="C42" s="8" t="s">
        <v>22</v>
      </c>
      <c r="D42" s="8" t="s">
        <v>109</v>
      </c>
      <c r="E42" s="9" t="s">
        <v>19</v>
      </c>
      <c r="F42" s="8"/>
      <c r="G42" s="12">
        <v>167.43</v>
      </c>
      <c r="H42" s="12">
        <v>167.43</v>
      </c>
      <c r="I42" s="13">
        <f t="shared" si="0"/>
        <v>334.86</v>
      </c>
    </row>
    <row r="43" spans="1:9" ht="29" x14ac:dyDescent="0.2">
      <c r="A43" s="7">
        <v>6130</v>
      </c>
      <c r="B43" s="7">
        <v>118</v>
      </c>
      <c r="C43" s="8" t="s">
        <v>22</v>
      </c>
      <c r="D43" s="8" t="s">
        <v>109</v>
      </c>
      <c r="E43" s="9" t="s">
        <v>42</v>
      </c>
      <c r="F43" s="8"/>
      <c r="G43" s="12">
        <v>1000</v>
      </c>
      <c r="H43" s="12">
        <v>1000</v>
      </c>
      <c r="I43" s="13">
        <f t="shared" si="0"/>
        <v>2000</v>
      </c>
    </row>
    <row r="44" spans="1:9" ht="29" x14ac:dyDescent="0.2">
      <c r="A44" s="7">
        <v>6130</v>
      </c>
      <c r="B44" s="7">
        <v>128</v>
      </c>
      <c r="C44" s="8" t="s">
        <v>22</v>
      </c>
      <c r="D44" s="8" t="s">
        <v>109</v>
      </c>
      <c r="E44" s="9" t="s">
        <v>42</v>
      </c>
      <c r="F44" s="8"/>
      <c r="G44" s="12">
        <v>1000</v>
      </c>
      <c r="H44" s="12">
        <v>1000</v>
      </c>
      <c r="I44" s="13">
        <f t="shared" si="0"/>
        <v>2000</v>
      </c>
    </row>
    <row r="45" spans="1:9" ht="29" x14ac:dyDescent="0.2">
      <c r="A45" s="7">
        <v>6130</v>
      </c>
      <c r="B45" s="7">
        <v>138</v>
      </c>
      <c r="C45" s="8" t="s">
        <v>22</v>
      </c>
      <c r="D45" s="8" t="s">
        <v>109</v>
      </c>
      <c r="E45" s="9" t="s">
        <v>42</v>
      </c>
      <c r="F45" s="8"/>
      <c r="G45" s="12">
        <v>3000</v>
      </c>
      <c r="H45" s="12">
        <v>3000</v>
      </c>
      <c r="I45" s="13">
        <f t="shared" si="0"/>
        <v>6000</v>
      </c>
    </row>
    <row r="46" spans="1:9" ht="29" x14ac:dyDescent="0.2">
      <c r="A46" s="7">
        <v>6130</v>
      </c>
      <c r="B46" s="7">
        <v>158</v>
      </c>
      <c r="C46" s="8" t="s">
        <v>22</v>
      </c>
      <c r="D46" s="8" t="s">
        <v>109</v>
      </c>
      <c r="E46" s="9" t="s">
        <v>42</v>
      </c>
      <c r="F46" s="8"/>
      <c r="G46" s="12">
        <v>2000</v>
      </c>
      <c r="H46" s="12">
        <v>2000</v>
      </c>
      <c r="I46" s="13">
        <f t="shared" si="0"/>
        <v>4000</v>
      </c>
    </row>
    <row r="47" spans="1:9" ht="29" x14ac:dyDescent="0.2">
      <c r="A47" s="7">
        <v>6130</v>
      </c>
      <c r="B47" s="7">
        <v>168</v>
      </c>
      <c r="C47" s="8" t="s">
        <v>22</v>
      </c>
      <c r="D47" s="8" t="s">
        <v>109</v>
      </c>
      <c r="E47" s="9" t="s">
        <v>42</v>
      </c>
      <c r="F47" s="8"/>
      <c r="G47" s="12">
        <v>12000</v>
      </c>
      <c r="H47" s="12">
        <v>12000</v>
      </c>
      <c r="I47" s="13">
        <f t="shared" si="0"/>
        <v>24000</v>
      </c>
    </row>
    <row r="48" spans="1:9" x14ac:dyDescent="0.2">
      <c r="A48" s="7">
        <v>6130</v>
      </c>
      <c r="B48" s="7">
        <v>220</v>
      </c>
      <c r="C48" s="8" t="s">
        <v>22</v>
      </c>
      <c r="D48" s="8" t="s">
        <v>109</v>
      </c>
      <c r="E48" s="9" t="s">
        <v>18</v>
      </c>
      <c r="F48" s="8"/>
      <c r="G48" s="12">
        <v>1377</v>
      </c>
      <c r="H48" s="12">
        <v>1377</v>
      </c>
      <c r="I48" s="13">
        <f t="shared" si="0"/>
        <v>2754</v>
      </c>
    </row>
    <row r="49" spans="1:9" x14ac:dyDescent="0.2">
      <c r="A49" s="7">
        <v>6130</v>
      </c>
      <c r="B49" s="7">
        <v>240</v>
      </c>
      <c r="C49" s="8" t="s">
        <v>22</v>
      </c>
      <c r="D49" s="8" t="s">
        <v>109</v>
      </c>
      <c r="E49" s="9" t="s">
        <v>19</v>
      </c>
      <c r="F49" s="8"/>
      <c r="G49" s="12">
        <v>84.42</v>
      </c>
      <c r="H49" s="12">
        <v>84.42</v>
      </c>
      <c r="I49" s="13">
        <f t="shared" si="0"/>
        <v>168.84</v>
      </c>
    </row>
    <row r="50" spans="1:9" ht="29" x14ac:dyDescent="0.2">
      <c r="A50" s="7">
        <v>6140</v>
      </c>
      <c r="B50" s="7">
        <v>168</v>
      </c>
      <c r="C50" s="8" t="s">
        <v>22</v>
      </c>
      <c r="D50" s="8" t="s">
        <v>109</v>
      </c>
      <c r="E50" s="9" t="s">
        <v>42</v>
      </c>
      <c r="F50" s="8"/>
      <c r="G50" s="12">
        <v>1500</v>
      </c>
      <c r="H50" s="12">
        <v>1500</v>
      </c>
      <c r="I50" s="13">
        <f t="shared" si="0"/>
        <v>3000</v>
      </c>
    </row>
    <row r="51" spans="1:9" x14ac:dyDescent="0.2">
      <c r="A51" s="7">
        <v>6140</v>
      </c>
      <c r="B51" s="7">
        <v>220</v>
      </c>
      <c r="C51" s="8" t="s">
        <v>22</v>
      </c>
      <c r="D51" s="8" t="s">
        <v>109</v>
      </c>
      <c r="E51" s="9" t="s">
        <v>18</v>
      </c>
      <c r="F51" s="8"/>
      <c r="G51" s="12">
        <v>114.75</v>
      </c>
      <c r="H51" s="12">
        <v>114.75</v>
      </c>
      <c r="I51" s="13">
        <f t="shared" si="0"/>
        <v>229.5</v>
      </c>
    </row>
    <row r="52" spans="1:9" x14ac:dyDescent="0.2">
      <c r="A52" s="7">
        <v>6140</v>
      </c>
      <c r="B52" s="7">
        <v>240</v>
      </c>
      <c r="C52" s="8" t="s">
        <v>22</v>
      </c>
      <c r="D52" s="8" t="s">
        <v>109</v>
      </c>
      <c r="E52" s="9" t="s">
        <v>19</v>
      </c>
      <c r="F52" s="8"/>
      <c r="G52" s="12">
        <v>7.04</v>
      </c>
      <c r="H52" s="12">
        <v>7.04</v>
      </c>
      <c r="I52" s="13">
        <f t="shared" si="0"/>
        <v>14.08</v>
      </c>
    </row>
    <row r="53" spans="1:9" ht="29" x14ac:dyDescent="0.2">
      <c r="A53" s="7">
        <v>6150</v>
      </c>
      <c r="B53" s="7">
        <v>138</v>
      </c>
      <c r="C53" s="8" t="s">
        <v>22</v>
      </c>
      <c r="D53" s="8" t="s">
        <v>109</v>
      </c>
      <c r="E53" s="9" t="s">
        <v>42</v>
      </c>
      <c r="F53" s="8"/>
      <c r="G53" s="12">
        <v>250</v>
      </c>
      <c r="H53" s="12">
        <v>250</v>
      </c>
      <c r="I53" s="13">
        <f t="shared" si="0"/>
        <v>500</v>
      </c>
    </row>
    <row r="54" spans="1:9" ht="29" x14ac:dyDescent="0.2">
      <c r="A54" s="7">
        <v>6150</v>
      </c>
      <c r="B54" s="7">
        <v>168</v>
      </c>
      <c r="C54" s="8" t="s">
        <v>22</v>
      </c>
      <c r="D54" s="8" t="s">
        <v>109</v>
      </c>
      <c r="E54" s="9" t="s">
        <v>42</v>
      </c>
      <c r="F54" s="8"/>
      <c r="G54" s="12">
        <v>250</v>
      </c>
      <c r="H54" s="12">
        <v>250</v>
      </c>
      <c r="I54" s="13">
        <f t="shared" si="0"/>
        <v>500</v>
      </c>
    </row>
    <row r="55" spans="1:9" x14ac:dyDescent="0.2">
      <c r="A55" s="7">
        <v>6150</v>
      </c>
      <c r="B55" s="7">
        <v>220</v>
      </c>
      <c r="C55" s="8" t="s">
        <v>22</v>
      </c>
      <c r="D55" s="8" t="s">
        <v>109</v>
      </c>
      <c r="E55" s="9" t="s">
        <v>18</v>
      </c>
      <c r="F55" s="8"/>
      <c r="G55" s="12">
        <v>38.25</v>
      </c>
      <c r="H55" s="12">
        <v>38.25</v>
      </c>
      <c r="I55" s="13">
        <f t="shared" si="0"/>
        <v>76.5</v>
      </c>
    </row>
    <row r="56" spans="1:9" x14ac:dyDescent="0.2">
      <c r="A56" s="7">
        <v>6150</v>
      </c>
      <c r="B56" s="7">
        <v>240</v>
      </c>
      <c r="C56" s="8" t="s">
        <v>22</v>
      </c>
      <c r="D56" s="8" t="s">
        <v>109</v>
      </c>
      <c r="E56" s="9" t="s">
        <v>19</v>
      </c>
      <c r="F56" s="8"/>
      <c r="G56" s="12">
        <v>2.35</v>
      </c>
      <c r="H56" s="12">
        <v>2.35</v>
      </c>
      <c r="I56" s="13">
        <f t="shared" si="0"/>
        <v>4.7</v>
      </c>
    </row>
    <row r="57" spans="1:9" ht="29" x14ac:dyDescent="0.2">
      <c r="A57" s="7">
        <v>6190</v>
      </c>
      <c r="B57" s="7">
        <v>138</v>
      </c>
      <c r="C57" s="8" t="s">
        <v>22</v>
      </c>
      <c r="D57" s="8" t="s">
        <v>109</v>
      </c>
      <c r="E57" s="9" t="s">
        <v>42</v>
      </c>
      <c r="F57" s="8"/>
      <c r="G57" s="12">
        <v>500</v>
      </c>
      <c r="H57" s="12">
        <v>500</v>
      </c>
      <c r="I57" s="13">
        <f t="shared" si="0"/>
        <v>1000</v>
      </c>
    </row>
    <row r="58" spans="1:9" ht="29" x14ac:dyDescent="0.2">
      <c r="A58" s="7">
        <v>6190</v>
      </c>
      <c r="B58" s="7">
        <v>168</v>
      </c>
      <c r="C58" s="8" t="s">
        <v>22</v>
      </c>
      <c r="D58" s="8" t="s">
        <v>109</v>
      </c>
      <c r="E58" s="9" t="s">
        <v>42</v>
      </c>
      <c r="F58" s="8"/>
      <c r="G58" s="12">
        <v>300</v>
      </c>
      <c r="H58" s="12">
        <v>300</v>
      </c>
      <c r="I58" s="13">
        <f t="shared" si="0"/>
        <v>600</v>
      </c>
    </row>
    <row r="59" spans="1:9" x14ac:dyDescent="0.2">
      <c r="A59" s="7">
        <v>6190</v>
      </c>
      <c r="B59" s="7">
        <v>220</v>
      </c>
      <c r="C59" s="8" t="s">
        <v>22</v>
      </c>
      <c r="D59" s="8" t="s">
        <v>109</v>
      </c>
      <c r="E59" s="9" t="s">
        <v>18</v>
      </c>
      <c r="F59" s="8"/>
      <c r="G59" s="12">
        <v>61.2</v>
      </c>
      <c r="H59" s="12">
        <v>61.2</v>
      </c>
      <c r="I59" s="13">
        <f t="shared" si="0"/>
        <v>122.4</v>
      </c>
    </row>
    <row r="60" spans="1:9" x14ac:dyDescent="0.2">
      <c r="A60" s="7">
        <v>6190</v>
      </c>
      <c r="B60" s="7">
        <v>240</v>
      </c>
      <c r="C60" s="8" t="s">
        <v>22</v>
      </c>
      <c r="D60" s="8" t="s">
        <v>109</v>
      </c>
      <c r="E60" s="9" t="s">
        <v>19</v>
      </c>
      <c r="F60" s="8"/>
      <c r="G60" s="12">
        <v>3.75</v>
      </c>
      <c r="H60" s="12">
        <v>3.75</v>
      </c>
      <c r="I60" s="13">
        <f t="shared" si="0"/>
        <v>7.5</v>
      </c>
    </row>
    <row r="61" spans="1:9" ht="29" x14ac:dyDescent="0.2">
      <c r="A61" s="7">
        <v>6200</v>
      </c>
      <c r="B61" s="7">
        <v>138</v>
      </c>
      <c r="C61" s="8" t="s">
        <v>22</v>
      </c>
      <c r="D61" s="8" t="s">
        <v>109</v>
      </c>
      <c r="E61" s="9" t="s">
        <v>42</v>
      </c>
      <c r="F61" s="8"/>
      <c r="G61" s="12">
        <v>8000</v>
      </c>
      <c r="H61" s="12">
        <v>8000</v>
      </c>
      <c r="I61" s="13">
        <f t="shared" si="0"/>
        <v>16000</v>
      </c>
    </row>
    <row r="62" spans="1:9" ht="29" x14ac:dyDescent="0.2">
      <c r="A62" s="7">
        <v>6200</v>
      </c>
      <c r="B62" s="7">
        <v>158</v>
      </c>
      <c r="C62" s="8" t="s">
        <v>22</v>
      </c>
      <c r="D62" s="8" t="s">
        <v>109</v>
      </c>
      <c r="E62" s="9" t="s">
        <v>42</v>
      </c>
      <c r="F62" s="8"/>
      <c r="G62" s="12">
        <v>2000</v>
      </c>
      <c r="H62" s="12">
        <v>2000</v>
      </c>
      <c r="I62" s="13">
        <f t="shared" si="0"/>
        <v>4000</v>
      </c>
    </row>
    <row r="63" spans="1:9" x14ac:dyDescent="0.2">
      <c r="A63" s="7">
        <v>6200</v>
      </c>
      <c r="B63" s="7">
        <v>220</v>
      </c>
      <c r="C63" s="8" t="s">
        <v>22</v>
      </c>
      <c r="D63" s="8" t="s">
        <v>109</v>
      </c>
      <c r="E63" s="9" t="s">
        <v>18</v>
      </c>
      <c r="F63" s="8"/>
      <c r="G63" s="12">
        <v>765</v>
      </c>
      <c r="H63" s="12">
        <v>765</v>
      </c>
      <c r="I63" s="13">
        <f t="shared" si="0"/>
        <v>1530</v>
      </c>
    </row>
    <row r="64" spans="1:9" x14ac:dyDescent="0.2">
      <c r="A64" s="7">
        <v>6200</v>
      </c>
      <c r="B64" s="7">
        <v>240</v>
      </c>
      <c r="C64" s="8" t="s">
        <v>22</v>
      </c>
      <c r="D64" s="8" t="s">
        <v>109</v>
      </c>
      <c r="E64" s="9" t="s">
        <v>19</v>
      </c>
      <c r="F64" s="8"/>
      <c r="G64" s="12">
        <v>46.9</v>
      </c>
      <c r="H64" s="12">
        <v>46.9</v>
      </c>
      <c r="I64" s="13">
        <f t="shared" si="0"/>
        <v>93.8</v>
      </c>
    </row>
    <row r="65" spans="1:9" ht="29" x14ac:dyDescent="0.2">
      <c r="A65" s="7">
        <v>6300</v>
      </c>
      <c r="B65" s="7">
        <v>118</v>
      </c>
      <c r="C65" s="8" t="s">
        <v>22</v>
      </c>
      <c r="D65" s="8" t="s">
        <v>109</v>
      </c>
      <c r="E65" s="9" t="s">
        <v>42</v>
      </c>
      <c r="F65" s="8"/>
      <c r="G65" s="12">
        <v>3700</v>
      </c>
      <c r="H65" s="12">
        <v>3700</v>
      </c>
      <c r="I65" s="13">
        <f t="shared" si="0"/>
        <v>7400</v>
      </c>
    </row>
    <row r="66" spans="1:9" ht="29" x14ac:dyDescent="0.2">
      <c r="A66" s="7">
        <v>6300</v>
      </c>
      <c r="B66" s="7">
        <v>138</v>
      </c>
      <c r="C66" s="8" t="s">
        <v>22</v>
      </c>
      <c r="D66" s="8" t="s">
        <v>109</v>
      </c>
      <c r="E66" s="9" t="s">
        <v>42</v>
      </c>
      <c r="F66" s="8"/>
      <c r="G66" s="12">
        <v>16250</v>
      </c>
      <c r="H66" s="12">
        <v>16250</v>
      </c>
      <c r="I66" s="13">
        <f t="shared" si="0"/>
        <v>32500</v>
      </c>
    </row>
    <row r="67" spans="1:9" ht="29" x14ac:dyDescent="0.2">
      <c r="A67" s="7">
        <v>6300</v>
      </c>
      <c r="B67" s="7">
        <v>158</v>
      </c>
      <c r="C67" s="8" t="s">
        <v>22</v>
      </c>
      <c r="D67" s="8" t="s">
        <v>109</v>
      </c>
      <c r="E67" s="9" t="s">
        <v>42</v>
      </c>
      <c r="F67" s="8"/>
      <c r="G67" s="12">
        <v>1000</v>
      </c>
      <c r="H67" s="12">
        <v>1000</v>
      </c>
      <c r="I67" s="13">
        <f t="shared" si="0"/>
        <v>2000</v>
      </c>
    </row>
    <row r="68" spans="1:9" ht="29" x14ac:dyDescent="0.2">
      <c r="A68" s="7">
        <v>6300</v>
      </c>
      <c r="B68" s="7">
        <v>168</v>
      </c>
      <c r="C68" s="8" t="s">
        <v>22</v>
      </c>
      <c r="D68" s="8" t="s">
        <v>109</v>
      </c>
      <c r="E68" s="9" t="s">
        <v>42</v>
      </c>
      <c r="F68" s="8"/>
      <c r="G68" s="12">
        <v>6650</v>
      </c>
      <c r="H68" s="12">
        <v>6650</v>
      </c>
      <c r="I68" s="13">
        <f t="shared" si="0"/>
        <v>13300</v>
      </c>
    </row>
    <row r="69" spans="1:9" x14ac:dyDescent="0.2">
      <c r="A69" s="7">
        <v>6300</v>
      </c>
      <c r="B69" s="7">
        <v>220</v>
      </c>
      <c r="C69" s="8" t="s">
        <v>22</v>
      </c>
      <c r="D69" s="8" t="s">
        <v>109</v>
      </c>
      <c r="E69" s="9" t="s">
        <v>18</v>
      </c>
      <c r="F69" s="8"/>
      <c r="G69" s="12">
        <v>2111.4</v>
      </c>
      <c r="H69" s="12">
        <v>2111.4</v>
      </c>
      <c r="I69" s="13">
        <f t="shared" si="0"/>
        <v>4222.8</v>
      </c>
    </row>
    <row r="70" spans="1:9" x14ac:dyDescent="0.2">
      <c r="A70" s="7">
        <v>6300</v>
      </c>
      <c r="B70" s="7">
        <v>240</v>
      </c>
      <c r="C70" s="8" t="s">
        <v>22</v>
      </c>
      <c r="D70" s="8" t="s">
        <v>109</v>
      </c>
      <c r="E70" s="9" t="s">
        <v>19</v>
      </c>
      <c r="F70" s="8"/>
      <c r="G70" s="12">
        <v>129.44</v>
      </c>
      <c r="H70" s="12">
        <v>129.44</v>
      </c>
      <c r="I70" s="13">
        <f t="shared" si="0"/>
        <v>258.88</v>
      </c>
    </row>
    <row r="71" spans="1:9" ht="29" x14ac:dyDescent="0.2">
      <c r="A71" s="7">
        <v>6400</v>
      </c>
      <c r="B71" s="7">
        <v>118</v>
      </c>
      <c r="C71" s="8" t="s">
        <v>22</v>
      </c>
      <c r="D71" s="8" t="s">
        <v>109</v>
      </c>
      <c r="E71" s="9" t="s">
        <v>42</v>
      </c>
      <c r="F71" s="8"/>
      <c r="G71" s="12">
        <v>200</v>
      </c>
      <c r="H71" s="12">
        <v>200</v>
      </c>
      <c r="I71" s="13">
        <f t="shared" si="0"/>
        <v>400</v>
      </c>
    </row>
    <row r="72" spans="1:9" ht="29" x14ac:dyDescent="0.2">
      <c r="A72" s="7">
        <v>6400</v>
      </c>
      <c r="B72" s="7">
        <v>168</v>
      </c>
      <c r="C72" s="8" t="s">
        <v>22</v>
      </c>
      <c r="D72" s="8" t="s">
        <v>109</v>
      </c>
      <c r="E72" s="9" t="s">
        <v>42</v>
      </c>
      <c r="F72" s="8"/>
      <c r="G72" s="12">
        <v>400</v>
      </c>
      <c r="H72" s="12">
        <v>400</v>
      </c>
      <c r="I72" s="13">
        <f t="shared" si="0"/>
        <v>800</v>
      </c>
    </row>
    <row r="73" spans="1:9" x14ac:dyDescent="0.2">
      <c r="A73" s="7">
        <v>6400</v>
      </c>
      <c r="B73" s="7">
        <v>220</v>
      </c>
      <c r="C73" s="8" t="s">
        <v>22</v>
      </c>
      <c r="D73" s="8" t="s">
        <v>109</v>
      </c>
      <c r="E73" s="9" t="s">
        <v>18</v>
      </c>
      <c r="F73" s="8"/>
      <c r="G73" s="12">
        <v>45.9</v>
      </c>
      <c r="H73" s="12">
        <v>45.9</v>
      </c>
      <c r="I73" s="13">
        <f t="shared" si="0"/>
        <v>91.8</v>
      </c>
    </row>
    <row r="74" spans="1:9" x14ac:dyDescent="0.2">
      <c r="A74" s="7">
        <v>6400</v>
      </c>
      <c r="B74" s="7">
        <v>240</v>
      </c>
      <c r="C74" s="8" t="s">
        <v>22</v>
      </c>
      <c r="D74" s="8" t="s">
        <v>109</v>
      </c>
      <c r="E74" s="9" t="s">
        <v>19</v>
      </c>
      <c r="F74" s="8"/>
      <c r="G74" s="12">
        <v>2.81</v>
      </c>
      <c r="H74" s="12">
        <v>2.81</v>
      </c>
      <c r="I74" s="13">
        <f t="shared" si="0"/>
        <v>5.62</v>
      </c>
    </row>
    <row r="75" spans="1:9" ht="29" x14ac:dyDescent="0.2">
      <c r="A75" s="7">
        <v>6500</v>
      </c>
      <c r="B75" s="7">
        <v>138</v>
      </c>
      <c r="C75" s="8" t="s">
        <v>22</v>
      </c>
      <c r="D75" s="8" t="s">
        <v>109</v>
      </c>
      <c r="E75" s="9" t="s">
        <v>42</v>
      </c>
      <c r="F75" s="8"/>
      <c r="G75" s="12">
        <v>1000</v>
      </c>
      <c r="H75" s="12">
        <v>1000</v>
      </c>
      <c r="I75" s="13">
        <f t="shared" si="0"/>
        <v>2000</v>
      </c>
    </row>
    <row r="76" spans="1:9" ht="29" x14ac:dyDescent="0.2">
      <c r="A76" s="7">
        <v>6500</v>
      </c>
      <c r="B76" s="7">
        <v>168</v>
      </c>
      <c r="C76" s="8" t="s">
        <v>22</v>
      </c>
      <c r="D76" s="8" t="s">
        <v>109</v>
      </c>
      <c r="E76" s="9" t="s">
        <v>42</v>
      </c>
      <c r="F76" s="8"/>
      <c r="G76" s="12">
        <v>3000</v>
      </c>
      <c r="H76" s="12">
        <v>3000</v>
      </c>
      <c r="I76" s="13">
        <f t="shared" si="0"/>
        <v>6000</v>
      </c>
    </row>
    <row r="77" spans="1:9" x14ac:dyDescent="0.2">
      <c r="A77" s="7">
        <v>6500</v>
      </c>
      <c r="B77" s="7">
        <v>220</v>
      </c>
      <c r="C77" s="8" t="s">
        <v>22</v>
      </c>
      <c r="D77" s="8" t="s">
        <v>109</v>
      </c>
      <c r="E77" s="9" t="s">
        <v>18</v>
      </c>
      <c r="F77" s="8"/>
      <c r="G77" s="12">
        <v>306</v>
      </c>
      <c r="H77" s="12">
        <v>306</v>
      </c>
      <c r="I77" s="13">
        <f t="shared" si="0"/>
        <v>612</v>
      </c>
    </row>
    <row r="78" spans="1:9" x14ac:dyDescent="0.2">
      <c r="A78" s="7">
        <v>6500</v>
      </c>
      <c r="B78" s="7">
        <v>240</v>
      </c>
      <c r="C78" s="8" t="s">
        <v>22</v>
      </c>
      <c r="D78" s="8" t="s">
        <v>109</v>
      </c>
      <c r="E78" s="9" t="s">
        <v>19</v>
      </c>
      <c r="F78" s="8"/>
      <c r="G78" s="12">
        <v>18.760000000000002</v>
      </c>
      <c r="H78" s="12">
        <v>18.760000000000002</v>
      </c>
      <c r="I78" s="13">
        <f t="shared" ref="I78:I141" si="1">G78+H78</f>
        <v>37.520000000000003</v>
      </c>
    </row>
    <row r="79" spans="1:9" ht="29" x14ac:dyDescent="0.2">
      <c r="A79" s="7">
        <v>7200</v>
      </c>
      <c r="B79" s="7">
        <v>118</v>
      </c>
      <c r="C79" s="8" t="s">
        <v>22</v>
      </c>
      <c r="D79" s="8" t="s">
        <v>109</v>
      </c>
      <c r="E79" s="9" t="s">
        <v>42</v>
      </c>
      <c r="F79" s="8"/>
      <c r="G79" s="12">
        <v>400</v>
      </c>
      <c r="H79" s="12">
        <v>400</v>
      </c>
      <c r="I79" s="13">
        <f t="shared" si="1"/>
        <v>800</v>
      </c>
    </row>
    <row r="80" spans="1:9" ht="29" x14ac:dyDescent="0.2">
      <c r="A80" s="7">
        <v>7200</v>
      </c>
      <c r="B80" s="7">
        <v>168</v>
      </c>
      <c r="C80" s="8" t="s">
        <v>22</v>
      </c>
      <c r="D80" s="8" t="s">
        <v>109</v>
      </c>
      <c r="E80" s="9" t="s">
        <v>42</v>
      </c>
      <c r="F80" s="8"/>
      <c r="G80" s="12">
        <v>1560</v>
      </c>
      <c r="H80" s="12">
        <v>1560</v>
      </c>
      <c r="I80" s="13">
        <f t="shared" si="1"/>
        <v>3120</v>
      </c>
    </row>
    <row r="81" spans="1:9" x14ac:dyDescent="0.2">
      <c r="A81" s="7">
        <v>7200</v>
      </c>
      <c r="B81" s="7">
        <v>220</v>
      </c>
      <c r="C81" s="8" t="s">
        <v>22</v>
      </c>
      <c r="D81" s="8" t="s">
        <v>109</v>
      </c>
      <c r="E81" s="9" t="s">
        <v>18</v>
      </c>
      <c r="F81" s="8"/>
      <c r="G81" s="12">
        <v>149.94</v>
      </c>
      <c r="H81" s="12">
        <v>149.94</v>
      </c>
      <c r="I81" s="13">
        <f t="shared" si="1"/>
        <v>299.88</v>
      </c>
    </row>
    <row r="82" spans="1:9" x14ac:dyDescent="0.2">
      <c r="A82" s="7">
        <v>7200</v>
      </c>
      <c r="B82" s="7">
        <v>240</v>
      </c>
      <c r="C82" s="8" t="s">
        <v>22</v>
      </c>
      <c r="D82" s="8" t="s">
        <v>109</v>
      </c>
      <c r="E82" s="9" t="s">
        <v>19</v>
      </c>
      <c r="F82" s="8"/>
      <c r="G82" s="12">
        <v>9.19</v>
      </c>
      <c r="H82" s="12">
        <v>9.19</v>
      </c>
      <c r="I82" s="13">
        <f t="shared" si="1"/>
        <v>18.38</v>
      </c>
    </row>
    <row r="83" spans="1:9" ht="29" x14ac:dyDescent="0.2">
      <c r="A83" s="7">
        <v>7300</v>
      </c>
      <c r="B83" s="7">
        <v>118</v>
      </c>
      <c r="C83" s="8" t="s">
        <v>22</v>
      </c>
      <c r="D83" s="8" t="s">
        <v>109</v>
      </c>
      <c r="E83" s="9" t="s">
        <v>42</v>
      </c>
      <c r="F83" s="8"/>
      <c r="G83" s="12">
        <v>14200</v>
      </c>
      <c r="H83" s="12">
        <v>14200</v>
      </c>
      <c r="I83" s="13">
        <f t="shared" si="1"/>
        <v>28400</v>
      </c>
    </row>
    <row r="84" spans="1:9" ht="29" x14ac:dyDescent="0.2">
      <c r="A84" s="7">
        <v>7300</v>
      </c>
      <c r="B84" s="7">
        <v>158</v>
      </c>
      <c r="C84" s="8" t="s">
        <v>22</v>
      </c>
      <c r="D84" s="8" t="s">
        <v>109</v>
      </c>
      <c r="E84" s="9" t="s">
        <v>42</v>
      </c>
      <c r="F84" s="8"/>
      <c r="G84" s="12">
        <v>8500</v>
      </c>
      <c r="H84" s="12">
        <v>8500</v>
      </c>
      <c r="I84" s="13">
        <f t="shared" si="1"/>
        <v>17000</v>
      </c>
    </row>
    <row r="85" spans="1:9" ht="29" x14ac:dyDescent="0.2">
      <c r="A85" s="7">
        <v>7300</v>
      </c>
      <c r="B85" s="7">
        <v>168</v>
      </c>
      <c r="C85" s="8" t="s">
        <v>22</v>
      </c>
      <c r="D85" s="8" t="s">
        <v>109</v>
      </c>
      <c r="E85" s="9" t="s">
        <v>42</v>
      </c>
      <c r="F85" s="8"/>
      <c r="G85" s="12">
        <v>19200</v>
      </c>
      <c r="H85" s="12">
        <v>19200</v>
      </c>
      <c r="I85" s="13">
        <f t="shared" si="1"/>
        <v>38400</v>
      </c>
    </row>
    <row r="86" spans="1:9" x14ac:dyDescent="0.2">
      <c r="A86" s="7">
        <v>7300</v>
      </c>
      <c r="B86" s="7">
        <v>220</v>
      </c>
      <c r="C86" s="8" t="s">
        <v>22</v>
      </c>
      <c r="D86" s="8" t="s">
        <v>109</v>
      </c>
      <c r="E86" s="9" t="s">
        <v>18</v>
      </c>
      <c r="F86" s="8"/>
      <c r="G86" s="12">
        <f>(G83+G84+G85)*0.0765</f>
        <v>3205.35</v>
      </c>
      <c r="H86" s="12">
        <f>(H83+H84+H85)*0.0765</f>
        <v>3205.35</v>
      </c>
      <c r="I86" s="13">
        <f t="shared" si="1"/>
        <v>6410.7</v>
      </c>
    </row>
    <row r="87" spans="1:9" x14ac:dyDescent="0.2">
      <c r="A87" s="7">
        <v>7300</v>
      </c>
      <c r="B87" s="7">
        <v>240</v>
      </c>
      <c r="C87" s="8" t="s">
        <v>22</v>
      </c>
      <c r="D87" s="8" t="s">
        <v>109</v>
      </c>
      <c r="E87" s="9" t="s">
        <v>19</v>
      </c>
      <c r="F87" s="8"/>
      <c r="G87" s="12">
        <f>(G83+G84+G85)*0.0765</f>
        <v>3205.35</v>
      </c>
      <c r="H87" s="12">
        <f>(H83+H84+H85)*0.0765</f>
        <v>3205.35</v>
      </c>
      <c r="I87" s="13">
        <f t="shared" si="1"/>
        <v>6410.7</v>
      </c>
    </row>
    <row r="88" spans="1:9" ht="29" x14ac:dyDescent="0.2">
      <c r="A88" s="7">
        <v>7400</v>
      </c>
      <c r="B88" s="7">
        <v>118</v>
      </c>
      <c r="C88" s="8" t="s">
        <v>22</v>
      </c>
      <c r="D88" s="8" t="s">
        <v>109</v>
      </c>
      <c r="E88" s="9" t="s">
        <v>42</v>
      </c>
      <c r="F88" s="8"/>
      <c r="G88" s="12">
        <v>2000</v>
      </c>
      <c r="H88" s="12">
        <v>2000</v>
      </c>
      <c r="I88" s="13">
        <f t="shared" si="1"/>
        <v>4000</v>
      </c>
    </row>
    <row r="89" spans="1:9" ht="29" x14ac:dyDescent="0.2">
      <c r="A89" s="7">
        <v>7400</v>
      </c>
      <c r="B89" s="7">
        <v>168</v>
      </c>
      <c r="C89" s="8" t="s">
        <v>22</v>
      </c>
      <c r="D89" s="8" t="s">
        <v>109</v>
      </c>
      <c r="E89" s="9" t="s">
        <v>42</v>
      </c>
      <c r="F89" s="8"/>
      <c r="G89" s="12">
        <v>400</v>
      </c>
      <c r="H89" s="12">
        <v>400</v>
      </c>
      <c r="I89" s="13">
        <f t="shared" si="1"/>
        <v>800</v>
      </c>
    </row>
    <row r="90" spans="1:9" x14ac:dyDescent="0.2">
      <c r="A90" s="7">
        <v>7400</v>
      </c>
      <c r="B90" s="7">
        <v>220</v>
      </c>
      <c r="C90" s="8" t="s">
        <v>22</v>
      </c>
      <c r="D90" s="8" t="s">
        <v>109</v>
      </c>
      <c r="E90" s="9" t="s">
        <v>18</v>
      </c>
      <c r="F90" s="8"/>
      <c r="G90" s="12">
        <v>183.6</v>
      </c>
      <c r="H90" s="12">
        <v>183.6</v>
      </c>
      <c r="I90" s="13">
        <f t="shared" si="1"/>
        <v>367.2</v>
      </c>
    </row>
    <row r="91" spans="1:9" x14ac:dyDescent="0.2">
      <c r="A91" s="7">
        <v>7400</v>
      </c>
      <c r="B91" s="7">
        <v>240</v>
      </c>
      <c r="C91" s="8" t="s">
        <v>22</v>
      </c>
      <c r="D91" s="8" t="s">
        <v>109</v>
      </c>
      <c r="E91" s="9" t="s">
        <v>19</v>
      </c>
      <c r="F91" s="8"/>
      <c r="G91" s="12">
        <v>11.26</v>
      </c>
      <c r="H91" s="12">
        <v>11.26</v>
      </c>
      <c r="I91" s="13">
        <f t="shared" si="1"/>
        <v>22.52</v>
      </c>
    </row>
    <row r="92" spans="1:9" ht="29" x14ac:dyDescent="0.2">
      <c r="A92" s="7">
        <v>7500</v>
      </c>
      <c r="B92" s="7">
        <v>118</v>
      </c>
      <c r="C92" s="8" t="s">
        <v>22</v>
      </c>
      <c r="D92" s="8" t="s">
        <v>109</v>
      </c>
      <c r="E92" s="9" t="s">
        <v>42</v>
      </c>
      <c r="F92" s="8"/>
      <c r="G92" s="12">
        <v>2000</v>
      </c>
      <c r="H92" s="12">
        <v>2000</v>
      </c>
      <c r="I92" s="13">
        <f t="shared" si="1"/>
        <v>4000</v>
      </c>
    </row>
    <row r="93" spans="1:9" ht="29" x14ac:dyDescent="0.2">
      <c r="A93" s="7">
        <v>7500</v>
      </c>
      <c r="B93" s="7">
        <v>168</v>
      </c>
      <c r="C93" s="8" t="s">
        <v>22</v>
      </c>
      <c r="D93" s="8" t="s">
        <v>109</v>
      </c>
      <c r="E93" s="9" t="s">
        <v>42</v>
      </c>
      <c r="F93" s="8"/>
      <c r="G93" s="12">
        <v>4100</v>
      </c>
      <c r="H93" s="12">
        <v>4100</v>
      </c>
      <c r="I93" s="13">
        <f t="shared" si="1"/>
        <v>8200</v>
      </c>
    </row>
    <row r="94" spans="1:9" x14ac:dyDescent="0.2">
      <c r="A94" s="7">
        <v>7500</v>
      </c>
      <c r="B94" s="7">
        <v>220</v>
      </c>
      <c r="C94" s="8" t="s">
        <v>22</v>
      </c>
      <c r="D94" s="8" t="s">
        <v>109</v>
      </c>
      <c r="E94" s="9" t="s">
        <v>18</v>
      </c>
      <c r="F94" s="8"/>
      <c r="G94" s="12">
        <v>466.65</v>
      </c>
      <c r="H94" s="12">
        <v>466.65</v>
      </c>
      <c r="I94" s="13">
        <f t="shared" si="1"/>
        <v>933.3</v>
      </c>
    </row>
    <row r="95" spans="1:9" x14ac:dyDescent="0.2">
      <c r="A95" s="7">
        <v>7500</v>
      </c>
      <c r="B95" s="7">
        <v>240</v>
      </c>
      <c r="C95" s="8" t="s">
        <v>22</v>
      </c>
      <c r="D95" s="8" t="s">
        <v>109</v>
      </c>
      <c r="E95" s="9" t="s">
        <v>19</v>
      </c>
      <c r="F95" s="8"/>
      <c r="G95" s="12">
        <v>28.61</v>
      </c>
      <c r="H95" s="12">
        <v>28.61</v>
      </c>
      <c r="I95" s="13">
        <f t="shared" si="1"/>
        <v>57.22</v>
      </c>
    </row>
    <row r="96" spans="1:9" ht="29" x14ac:dyDescent="0.2">
      <c r="A96" s="7">
        <v>7600</v>
      </c>
      <c r="B96" s="7">
        <v>168</v>
      </c>
      <c r="C96" s="8" t="s">
        <v>22</v>
      </c>
      <c r="D96" s="8" t="s">
        <v>109</v>
      </c>
      <c r="E96" s="9" t="s">
        <v>42</v>
      </c>
      <c r="F96" s="8"/>
      <c r="G96" s="12">
        <v>13000</v>
      </c>
      <c r="H96" s="12">
        <v>13000</v>
      </c>
      <c r="I96" s="13">
        <f t="shared" si="1"/>
        <v>26000</v>
      </c>
    </row>
    <row r="97" spans="1:9" x14ac:dyDescent="0.2">
      <c r="A97" s="7">
        <v>7600</v>
      </c>
      <c r="B97" s="7">
        <v>220</v>
      </c>
      <c r="C97" s="8" t="s">
        <v>22</v>
      </c>
      <c r="D97" s="8" t="s">
        <v>109</v>
      </c>
      <c r="E97" s="9" t="s">
        <v>18</v>
      </c>
      <c r="F97" s="8"/>
      <c r="G97" s="12">
        <v>994.5</v>
      </c>
      <c r="H97" s="12">
        <v>994.5</v>
      </c>
      <c r="I97" s="13">
        <f t="shared" si="1"/>
        <v>1989</v>
      </c>
    </row>
    <row r="98" spans="1:9" x14ac:dyDescent="0.2">
      <c r="A98" s="7">
        <v>7600</v>
      </c>
      <c r="B98" s="7">
        <v>240</v>
      </c>
      <c r="C98" s="8" t="s">
        <v>22</v>
      </c>
      <c r="D98" s="8" t="s">
        <v>109</v>
      </c>
      <c r="E98" s="14" t="s">
        <v>20</v>
      </c>
      <c r="F98" s="8"/>
      <c r="G98" s="12">
        <v>498.13</v>
      </c>
      <c r="H98" s="12">
        <v>498.13</v>
      </c>
      <c r="I98" s="13">
        <f t="shared" si="1"/>
        <v>996.26</v>
      </c>
    </row>
    <row r="99" spans="1:9" ht="29" x14ac:dyDescent="0.2">
      <c r="A99" s="7">
        <v>7730</v>
      </c>
      <c r="B99" s="7">
        <v>118</v>
      </c>
      <c r="C99" s="8" t="s">
        <v>22</v>
      </c>
      <c r="D99" s="8" t="s">
        <v>109</v>
      </c>
      <c r="E99" s="9" t="s">
        <v>42</v>
      </c>
      <c r="F99" s="8"/>
      <c r="G99" s="12">
        <v>1000</v>
      </c>
      <c r="H99" s="12">
        <v>1000</v>
      </c>
      <c r="I99" s="13">
        <f t="shared" si="1"/>
        <v>2000</v>
      </c>
    </row>
    <row r="100" spans="1:9" ht="29" x14ac:dyDescent="0.2">
      <c r="A100" s="7">
        <v>7730</v>
      </c>
      <c r="B100" s="7">
        <v>168</v>
      </c>
      <c r="C100" s="8" t="s">
        <v>22</v>
      </c>
      <c r="D100" s="8" t="s">
        <v>109</v>
      </c>
      <c r="E100" s="9" t="s">
        <v>42</v>
      </c>
      <c r="F100" s="8"/>
      <c r="G100" s="12">
        <v>5980</v>
      </c>
      <c r="H100" s="12">
        <v>5980</v>
      </c>
      <c r="I100" s="13">
        <f t="shared" si="1"/>
        <v>11960</v>
      </c>
    </row>
    <row r="101" spans="1:9" x14ac:dyDescent="0.2">
      <c r="A101" s="7">
        <v>7730</v>
      </c>
      <c r="B101" s="7">
        <v>220</v>
      </c>
      <c r="C101" s="8" t="s">
        <v>22</v>
      </c>
      <c r="D101" s="8" t="s">
        <v>109</v>
      </c>
      <c r="E101" s="9" t="s">
        <v>18</v>
      </c>
      <c r="F101" s="8"/>
      <c r="G101" s="12">
        <v>533.97</v>
      </c>
      <c r="H101" s="12">
        <v>533.97</v>
      </c>
      <c r="I101" s="13">
        <f t="shared" si="1"/>
        <v>1067.94</v>
      </c>
    </row>
    <row r="102" spans="1:9" x14ac:dyDescent="0.2">
      <c r="A102" s="7">
        <v>7730</v>
      </c>
      <c r="B102" s="7">
        <v>240</v>
      </c>
      <c r="C102" s="8" t="s">
        <v>22</v>
      </c>
      <c r="D102" s="8" t="s">
        <v>109</v>
      </c>
      <c r="E102" s="9" t="s">
        <v>19</v>
      </c>
      <c r="F102" s="8"/>
      <c r="G102" s="12">
        <v>32.74</v>
      </c>
      <c r="H102" s="12">
        <v>32.74</v>
      </c>
      <c r="I102" s="13">
        <f t="shared" si="1"/>
        <v>65.48</v>
      </c>
    </row>
    <row r="103" spans="1:9" ht="29" x14ac:dyDescent="0.2">
      <c r="A103" s="7">
        <v>7760</v>
      </c>
      <c r="B103" s="7">
        <v>168</v>
      </c>
      <c r="C103" s="8" t="s">
        <v>22</v>
      </c>
      <c r="D103" s="8" t="s">
        <v>109</v>
      </c>
      <c r="E103" s="9" t="s">
        <v>42</v>
      </c>
      <c r="F103" s="8"/>
      <c r="G103" s="12">
        <v>960</v>
      </c>
      <c r="H103" s="12">
        <v>960</v>
      </c>
      <c r="I103" s="13">
        <f t="shared" si="1"/>
        <v>1920</v>
      </c>
    </row>
    <row r="104" spans="1:9" x14ac:dyDescent="0.2">
      <c r="A104" s="7">
        <v>7760</v>
      </c>
      <c r="B104" s="7">
        <v>220</v>
      </c>
      <c r="C104" s="8" t="s">
        <v>22</v>
      </c>
      <c r="D104" s="8" t="s">
        <v>109</v>
      </c>
      <c r="E104" s="9" t="s">
        <v>18</v>
      </c>
      <c r="F104" s="8"/>
      <c r="G104" s="12">
        <v>73.44</v>
      </c>
      <c r="H104" s="12">
        <v>73.44</v>
      </c>
      <c r="I104" s="13">
        <f t="shared" si="1"/>
        <v>146.88</v>
      </c>
    </row>
    <row r="105" spans="1:9" x14ac:dyDescent="0.2">
      <c r="A105" s="7">
        <v>7760</v>
      </c>
      <c r="B105" s="7">
        <v>240</v>
      </c>
      <c r="C105" s="8" t="s">
        <v>22</v>
      </c>
      <c r="D105" s="8" t="s">
        <v>109</v>
      </c>
      <c r="E105" s="9" t="s">
        <v>19</v>
      </c>
      <c r="F105" s="8"/>
      <c r="G105" s="12">
        <v>4.5</v>
      </c>
      <c r="H105" s="12">
        <v>4.5</v>
      </c>
      <c r="I105" s="13">
        <f t="shared" si="1"/>
        <v>9</v>
      </c>
    </row>
    <row r="106" spans="1:9" ht="29" x14ac:dyDescent="0.2">
      <c r="A106" s="7">
        <v>7800</v>
      </c>
      <c r="B106" s="7">
        <v>118</v>
      </c>
      <c r="C106" s="8" t="s">
        <v>22</v>
      </c>
      <c r="D106" s="8" t="s">
        <v>109</v>
      </c>
      <c r="E106" s="9" t="s">
        <v>42</v>
      </c>
      <c r="F106" s="8"/>
      <c r="G106" s="12">
        <v>500</v>
      </c>
      <c r="H106" s="12">
        <v>500</v>
      </c>
      <c r="I106" s="13">
        <f t="shared" si="1"/>
        <v>1000</v>
      </c>
    </row>
    <row r="107" spans="1:9" ht="29" x14ac:dyDescent="0.2">
      <c r="A107" s="7">
        <v>7800</v>
      </c>
      <c r="B107" s="7">
        <v>168</v>
      </c>
      <c r="C107" s="8" t="s">
        <v>22</v>
      </c>
      <c r="D107" s="8" t="s">
        <v>109</v>
      </c>
      <c r="E107" s="9" t="s">
        <v>42</v>
      </c>
      <c r="F107" s="8"/>
      <c r="G107" s="12">
        <v>45000</v>
      </c>
      <c r="H107" s="12">
        <v>45000</v>
      </c>
      <c r="I107" s="13">
        <f t="shared" si="1"/>
        <v>90000</v>
      </c>
    </row>
    <row r="108" spans="1:9" x14ac:dyDescent="0.2">
      <c r="A108" s="7">
        <v>7800</v>
      </c>
      <c r="B108" s="7">
        <v>220</v>
      </c>
      <c r="C108" s="8" t="s">
        <v>22</v>
      </c>
      <c r="D108" s="8" t="s">
        <v>109</v>
      </c>
      <c r="E108" s="9" t="s">
        <v>18</v>
      </c>
      <c r="F108" s="8"/>
      <c r="G108" s="12">
        <v>3480.75</v>
      </c>
      <c r="H108" s="12">
        <v>3480.75</v>
      </c>
      <c r="I108" s="13">
        <f t="shared" si="1"/>
        <v>6961.5</v>
      </c>
    </row>
    <row r="109" spans="1:9" x14ac:dyDescent="0.2">
      <c r="A109" s="7">
        <v>7800</v>
      </c>
      <c r="B109" s="7">
        <v>240</v>
      </c>
      <c r="C109" s="8" t="s">
        <v>22</v>
      </c>
      <c r="D109" s="8" t="s">
        <v>109</v>
      </c>
      <c r="E109" s="14" t="s">
        <v>21</v>
      </c>
      <c r="F109" s="8"/>
      <c r="G109" s="12">
        <v>1970.65</v>
      </c>
      <c r="H109" s="12">
        <v>1970.65</v>
      </c>
      <c r="I109" s="13">
        <f t="shared" si="1"/>
        <v>3941.3</v>
      </c>
    </row>
    <row r="110" spans="1:9" ht="29" x14ac:dyDescent="0.2">
      <c r="A110" s="7">
        <v>7900</v>
      </c>
      <c r="B110" s="7">
        <v>168</v>
      </c>
      <c r="C110" s="8" t="s">
        <v>22</v>
      </c>
      <c r="D110" s="8" t="s">
        <v>109</v>
      </c>
      <c r="E110" s="9" t="s">
        <v>42</v>
      </c>
      <c r="F110" s="8"/>
      <c r="G110" s="12">
        <v>43000</v>
      </c>
      <c r="H110" s="12">
        <v>43000</v>
      </c>
      <c r="I110" s="13">
        <f t="shared" si="1"/>
        <v>86000</v>
      </c>
    </row>
    <row r="111" spans="1:9" x14ac:dyDescent="0.2">
      <c r="A111" s="7">
        <v>7900</v>
      </c>
      <c r="B111" s="7">
        <v>220</v>
      </c>
      <c r="C111" s="8" t="s">
        <v>22</v>
      </c>
      <c r="D111" s="8" t="s">
        <v>109</v>
      </c>
      <c r="E111" s="9" t="s">
        <v>18</v>
      </c>
      <c r="F111" s="8"/>
      <c r="G111" s="12">
        <v>3289.5</v>
      </c>
      <c r="H111" s="12">
        <v>3289.5</v>
      </c>
      <c r="I111" s="13">
        <f t="shared" si="1"/>
        <v>6579</v>
      </c>
    </row>
    <row r="112" spans="1:9" x14ac:dyDescent="0.2">
      <c r="A112" s="7">
        <v>7900</v>
      </c>
      <c r="B112" s="7">
        <v>240</v>
      </c>
      <c r="C112" s="8" t="s">
        <v>22</v>
      </c>
      <c r="D112" s="8" t="s">
        <v>109</v>
      </c>
      <c r="E112" s="14" t="s">
        <v>20</v>
      </c>
      <c r="F112" s="8"/>
      <c r="G112" s="12">
        <v>1768.16</v>
      </c>
      <c r="H112" s="12">
        <v>1768.16</v>
      </c>
      <c r="I112" s="13">
        <f t="shared" si="1"/>
        <v>3536.32</v>
      </c>
    </row>
    <row r="113" spans="1:9" ht="29" x14ac:dyDescent="0.2">
      <c r="A113" s="7">
        <v>8100</v>
      </c>
      <c r="B113" s="7">
        <v>168</v>
      </c>
      <c r="C113" s="8" t="s">
        <v>22</v>
      </c>
      <c r="D113" s="8" t="s">
        <v>109</v>
      </c>
      <c r="E113" s="9" t="s">
        <v>42</v>
      </c>
      <c r="F113" s="8"/>
      <c r="G113" s="12">
        <v>26000</v>
      </c>
      <c r="H113" s="12">
        <v>26000</v>
      </c>
      <c r="I113" s="13">
        <f t="shared" si="1"/>
        <v>52000</v>
      </c>
    </row>
    <row r="114" spans="1:9" x14ac:dyDescent="0.2">
      <c r="A114" s="7">
        <v>8100</v>
      </c>
      <c r="B114" s="7">
        <v>220</v>
      </c>
      <c r="C114" s="8" t="s">
        <v>22</v>
      </c>
      <c r="D114" s="8" t="s">
        <v>109</v>
      </c>
      <c r="E114" s="9" t="s">
        <v>18</v>
      </c>
      <c r="F114" s="8"/>
      <c r="G114" s="12">
        <v>1989</v>
      </c>
      <c r="H114" s="12">
        <v>1989</v>
      </c>
      <c r="I114" s="13">
        <f t="shared" si="1"/>
        <v>3978</v>
      </c>
    </row>
    <row r="115" spans="1:9" x14ac:dyDescent="0.2">
      <c r="A115" s="7">
        <v>8100</v>
      </c>
      <c r="B115" s="7">
        <v>240</v>
      </c>
      <c r="C115" s="8" t="s">
        <v>22</v>
      </c>
      <c r="D115" s="8" t="s">
        <v>109</v>
      </c>
      <c r="E115" s="14" t="s">
        <v>20</v>
      </c>
      <c r="F115" s="8"/>
      <c r="G115" s="12">
        <v>1069.1199999999999</v>
      </c>
      <c r="H115" s="12">
        <v>1069.1199999999999</v>
      </c>
      <c r="I115" s="13">
        <f t="shared" si="1"/>
        <v>2138.2399999999998</v>
      </c>
    </row>
    <row r="116" spans="1:9" ht="29" x14ac:dyDescent="0.2">
      <c r="A116" s="7">
        <v>8200</v>
      </c>
      <c r="B116" s="7">
        <v>168</v>
      </c>
      <c r="C116" s="8" t="s">
        <v>22</v>
      </c>
      <c r="D116" s="8" t="s">
        <v>109</v>
      </c>
      <c r="E116" s="9" t="s">
        <v>42</v>
      </c>
      <c r="F116" s="8"/>
      <c r="G116" s="12">
        <v>3000</v>
      </c>
      <c r="H116" s="12">
        <v>3000</v>
      </c>
      <c r="I116" s="13">
        <f t="shared" si="1"/>
        <v>6000</v>
      </c>
    </row>
    <row r="117" spans="1:9" x14ac:dyDescent="0.2">
      <c r="A117" s="7">
        <v>8200</v>
      </c>
      <c r="B117" s="7">
        <v>220</v>
      </c>
      <c r="C117" s="8" t="s">
        <v>22</v>
      </c>
      <c r="D117" s="8" t="s">
        <v>109</v>
      </c>
      <c r="E117" s="9" t="s">
        <v>18</v>
      </c>
      <c r="F117" s="8"/>
      <c r="G117" s="12">
        <v>229.5</v>
      </c>
      <c r="H117" s="12">
        <v>229.5</v>
      </c>
      <c r="I117" s="13">
        <f t="shared" si="1"/>
        <v>459</v>
      </c>
    </row>
    <row r="118" spans="1:9" x14ac:dyDescent="0.2">
      <c r="A118" s="7">
        <v>8200</v>
      </c>
      <c r="B118" s="7">
        <v>240</v>
      </c>
      <c r="C118" s="8" t="s">
        <v>22</v>
      </c>
      <c r="D118" s="8" t="s">
        <v>109</v>
      </c>
      <c r="E118" s="14" t="s">
        <v>19</v>
      </c>
      <c r="F118" s="8"/>
      <c r="G118" s="12">
        <v>14.07</v>
      </c>
      <c r="H118" s="12">
        <v>14.07</v>
      </c>
      <c r="I118" s="13">
        <f t="shared" si="1"/>
        <v>28.14</v>
      </c>
    </row>
    <row r="119" spans="1:9" ht="43" x14ac:dyDescent="0.2">
      <c r="A119" s="7">
        <v>5100</v>
      </c>
      <c r="B119" s="7">
        <v>150</v>
      </c>
      <c r="C119" s="8">
        <v>1</v>
      </c>
      <c r="D119" s="8" t="s">
        <v>111</v>
      </c>
      <c r="E119" s="9" t="s">
        <v>43</v>
      </c>
      <c r="F119" s="8">
        <v>10</v>
      </c>
      <c r="G119" s="12"/>
      <c r="H119" s="15">
        <v>162074</v>
      </c>
      <c r="I119" s="13">
        <f t="shared" si="1"/>
        <v>162074</v>
      </c>
    </row>
    <row r="120" spans="1:9" ht="43" x14ac:dyDescent="0.2">
      <c r="A120" s="7">
        <v>5200</v>
      </c>
      <c r="B120" s="7">
        <v>150</v>
      </c>
      <c r="C120" s="8">
        <v>1</v>
      </c>
      <c r="D120" s="8" t="s">
        <v>111</v>
      </c>
      <c r="E120" s="9" t="s">
        <v>44</v>
      </c>
      <c r="F120" s="8">
        <v>1</v>
      </c>
      <c r="G120" s="12"/>
      <c r="H120" s="15">
        <v>16335</v>
      </c>
      <c r="I120" s="13">
        <f t="shared" si="1"/>
        <v>16335</v>
      </c>
    </row>
    <row r="121" spans="1:9" x14ac:dyDescent="0.2">
      <c r="A121" s="7">
        <v>5100</v>
      </c>
      <c r="B121" s="7">
        <v>210</v>
      </c>
      <c r="C121" s="8">
        <v>1</v>
      </c>
      <c r="D121" s="8" t="s">
        <v>111</v>
      </c>
      <c r="E121" s="9" t="s">
        <v>23</v>
      </c>
      <c r="F121" s="8"/>
      <c r="G121" s="12"/>
      <c r="H121" s="15">
        <v>17536.41</v>
      </c>
      <c r="I121" s="13">
        <f t="shared" si="1"/>
        <v>17536.41</v>
      </c>
    </row>
    <row r="122" spans="1:9" x14ac:dyDescent="0.2">
      <c r="A122" s="7">
        <v>5200</v>
      </c>
      <c r="B122" s="7">
        <v>210</v>
      </c>
      <c r="C122" s="8">
        <v>1</v>
      </c>
      <c r="D122" s="8" t="s">
        <v>111</v>
      </c>
      <c r="E122" s="9" t="s">
        <v>23</v>
      </c>
      <c r="F122" s="8"/>
      <c r="G122" s="12"/>
      <c r="H122" s="15">
        <v>1767.45</v>
      </c>
      <c r="I122" s="13">
        <f t="shared" si="1"/>
        <v>1767.45</v>
      </c>
    </row>
    <row r="123" spans="1:9" x14ac:dyDescent="0.2">
      <c r="A123" s="7">
        <v>5100</v>
      </c>
      <c r="B123" s="7">
        <v>220</v>
      </c>
      <c r="C123" s="8">
        <v>1</v>
      </c>
      <c r="D123" s="8" t="s">
        <v>111</v>
      </c>
      <c r="E123" s="9" t="s">
        <v>18</v>
      </c>
      <c r="F123" s="8"/>
      <c r="G123" s="12"/>
      <c r="H123" s="15">
        <v>12398.66</v>
      </c>
      <c r="I123" s="13">
        <f t="shared" si="1"/>
        <v>12398.66</v>
      </c>
    </row>
    <row r="124" spans="1:9" x14ac:dyDescent="0.2">
      <c r="A124" s="7">
        <v>5200</v>
      </c>
      <c r="B124" s="7">
        <v>220</v>
      </c>
      <c r="C124" s="8">
        <v>1</v>
      </c>
      <c r="D124" s="8" t="s">
        <v>111</v>
      </c>
      <c r="E124" s="9" t="s">
        <v>18</v>
      </c>
      <c r="F124" s="8"/>
      <c r="G124" s="12"/>
      <c r="H124" s="15">
        <v>1249.6300000000001</v>
      </c>
      <c r="I124" s="13">
        <f t="shared" si="1"/>
        <v>1249.6300000000001</v>
      </c>
    </row>
    <row r="125" spans="1:9" x14ac:dyDescent="0.2">
      <c r="A125" s="7">
        <v>5100</v>
      </c>
      <c r="B125" s="7">
        <v>230</v>
      </c>
      <c r="C125" s="8">
        <v>1</v>
      </c>
      <c r="D125" s="8" t="s">
        <v>111</v>
      </c>
      <c r="E125" s="9" t="s">
        <v>24</v>
      </c>
      <c r="F125" s="8"/>
      <c r="G125" s="12"/>
      <c r="H125" s="15">
        <v>32727.86</v>
      </c>
      <c r="I125" s="13">
        <f t="shared" si="1"/>
        <v>32727.86</v>
      </c>
    </row>
    <row r="126" spans="1:9" x14ac:dyDescent="0.2">
      <c r="A126" s="7">
        <v>5200</v>
      </c>
      <c r="B126" s="7">
        <v>230</v>
      </c>
      <c r="C126" s="8">
        <v>1</v>
      </c>
      <c r="D126" s="8" t="s">
        <v>111</v>
      </c>
      <c r="E126" s="9" t="s">
        <v>24</v>
      </c>
      <c r="F126" s="8"/>
      <c r="G126" s="12"/>
      <c r="H126" s="15">
        <f>6310.44</f>
        <v>6310.44</v>
      </c>
      <c r="I126" s="13">
        <f t="shared" si="1"/>
        <v>6310.44</v>
      </c>
    </row>
    <row r="127" spans="1:9" x14ac:dyDescent="0.2">
      <c r="A127" s="7">
        <v>5100</v>
      </c>
      <c r="B127" s="7">
        <v>240</v>
      </c>
      <c r="C127" s="8">
        <v>1</v>
      </c>
      <c r="D127" s="8" t="s">
        <v>111</v>
      </c>
      <c r="E127" s="9" t="s">
        <v>19</v>
      </c>
      <c r="F127" s="8"/>
      <c r="G127" s="12"/>
      <c r="H127" s="15">
        <v>760.13</v>
      </c>
      <c r="I127" s="13">
        <f t="shared" si="1"/>
        <v>760.13</v>
      </c>
    </row>
    <row r="128" spans="1:9" x14ac:dyDescent="0.2">
      <c r="A128" s="7">
        <v>5200</v>
      </c>
      <c r="B128" s="7">
        <v>240</v>
      </c>
      <c r="C128" s="8">
        <v>1</v>
      </c>
      <c r="D128" s="8" t="s">
        <v>111</v>
      </c>
      <c r="E128" s="9" t="s">
        <v>19</v>
      </c>
      <c r="F128" s="8"/>
      <c r="G128" s="12"/>
      <c r="H128" s="15">
        <v>76.61</v>
      </c>
      <c r="I128" s="13">
        <f t="shared" si="1"/>
        <v>76.61</v>
      </c>
    </row>
    <row r="129" spans="1:9" ht="29" x14ac:dyDescent="0.2">
      <c r="A129" s="7">
        <v>5100</v>
      </c>
      <c r="B129" s="7">
        <v>120</v>
      </c>
      <c r="C129" s="8">
        <v>1</v>
      </c>
      <c r="D129" s="8" t="s">
        <v>112</v>
      </c>
      <c r="E129" s="9" t="s">
        <v>25</v>
      </c>
      <c r="F129" s="8">
        <v>3</v>
      </c>
      <c r="G129" s="12"/>
      <c r="H129" s="15">
        <f>122223*2</f>
        <v>244446</v>
      </c>
      <c r="I129" s="13">
        <f t="shared" si="1"/>
        <v>244446</v>
      </c>
    </row>
    <row r="130" spans="1:9" x14ac:dyDescent="0.2">
      <c r="A130" s="7">
        <v>5100</v>
      </c>
      <c r="B130" s="7">
        <v>210</v>
      </c>
      <c r="C130" s="8">
        <v>1</v>
      </c>
      <c r="D130" s="8" t="s">
        <v>112</v>
      </c>
      <c r="E130" s="9" t="s">
        <v>26</v>
      </c>
      <c r="F130" s="8"/>
      <c r="G130" s="12"/>
      <c r="H130" s="15">
        <f>13224.53*2</f>
        <v>26449.06</v>
      </c>
      <c r="I130" s="13">
        <f t="shared" si="1"/>
        <v>26449.06</v>
      </c>
    </row>
    <row r="131" spans="1:9" x14ac:dyDescent="0.2">
      <c r="A131" s="7">
        <v>5100</v>
      </c>
      <c r="B131" s="7">
        <v>220</v>
      </c>
      <c r="C131" s="8">
        <v>1</v>
      </c>
      <c r="D131" s="8" t="s">
        <v>112</v>
      </c>
      <c r="E131" s="9" t="s">
        <v>18</v>
      </c>
      <c r="F131" s="8"/>
      <c r="G131" s="12"/>
      <c r="H131" s="15">
        <f>9350.06*2</f>
        <v>18700.12</v>
      </c>
      <c r="I131" s="13">
        <f t="shared" si="1"/>
        <v>18700.12</v>
      </c>
    </row>
    <row r="132" spans="1:9" x14ac:dyDescent="0.2">
      <c r="A132" s="7">
        <v>5100</v>
      </c>
      <c r="B132" s="7">
        <v>230</v>
      </c>
      <c r="C132" s="8">
        <v>1</v>
      </c>
      <c r="D132" s="8" t="s">
        <v>112</v>
      </c>
      <c r="E132" s="9" t="s">
        <v>24</v>
      </c>
      <c r="F132" s="8"/>
      <c r="G132" s="12"/>
      <c r="H132" s="15">
        <f>573.23*2</f>
        <v>1146.46</v>
      </c>
      <c r="I132" s="13">
        <f t="shared" si="1"/>
        <v>1146.46</v>
      </c>
    </row>
    <row r="133" spans="1:9" x14ac:dyDescent="0.2">
      <c r="A133" s="7">
        <v>5100</v>
      </c>
      <c r="B133" s="7">
        <v>240</v>
      </c>
      <c r="C133" s="8">
        <v>1</v>
      </c>
      <c r="D133" s="8" t="s">
        <v>112</v>
      </c>
      <c r="E133" s="9" t="s">
        <v>19</v>
      </c>
      <c r="F133" s="8"/>
      <c r="G133" s="12"/>
      <c r="H133" s="15"/>
      <c r="I133" s="13">
        <f t="shared" si="1"/>
        <v>0</v>
      </c>
    </row>
    <row r="134" spans="1:9" ht="43" x14ac:dyDescent="0.2">
      <c r="A134" s="7">
        <v>6300</v>
      </c>
      <c r="B134" s="7">
        <v>130</v>
      </c>
      <c r="C134" s="8">
        <v>1</v>
      </c>
      <c r="D134" s="8" t="s">
        <v>112</v>
      </c>
      <c r="E134" s="9" t="s">
        <v>27</v>
      </c>
      <c r="F134" s="8">
        <v>1</v>
      </c>
      <c r="G134" s="12"/>
      <c r="H134" s="15">
        <f>54799*2</f>
        <v>109598</v>
      </c>
      <c r="I134" s="13">
        <f t="shared" si="1"/>
        <v>109598</v>
      </c>
    </row>
    <row r="135" spans="1:9" x14ac:dyDescent="0.2">
      <c r="A135" s="7">
        <v>6300</v>
      </c>
      <c r="B135" s="7">
        <v>210</v>
      </c>
      <c r="C135" s="8">
        <v>1</v>
      </c>
      <c r="D135" s="8" t="s">
        <v>112</v>
      </c>
      <c r="E135" s="9" t="s">
        <v>26</v>
      </c>
      <c r="F135" s="8"/>
      <c r="G135" s="12"/>
      <c r="H135" s="15">
        <f>5929.25*2</f>
        <v>11858.5</v>
      </c>
      <c r="I135" s="13">
        <f t="shared" si="1"/>
        <v>11858.5</v>
      </c>
    </row>
    <row r="136" spans="1:9" x14ac:dyDescent="0.2">
      <c r="A136" s="7">
        <v>6300</v>
      </c>
      <c r="B136" s="7">
        <v>220</v>
      </c>
      <c r="C136" s="8">
        <v>1</v>
      </c>
      <c r="D136" s="8" t="s">
        <v>112</v>
      </c>
      <c r="E136" s="9" t="s">
        <v>18</v>
      </c>
      <c r="F136" s="8"/>
      <c r="G136" s="12"/>
      <c r="H136" s="15">
        <f>4192.12*2</f>
        <v>8384.24</v>
      </c>
      <c r="I136" s="13">
        <f t="shared" si="1"/>
        <v>8384.24</v>
      </c>
    </row>
    <row r="137" spans="1:9" x14ac:dyDescent="0.2">
      <c r="A137" s="7">
        <v>6300</v>
      </c>
      <c r="B137" s="7">
        <v>230</v>
      </c>
      <c r="C137" s="8">
        <v>1</v>
      </c>
      <c r="D137" s="8" t="s">
        <v>112</v>
      </c>
      <c r="E137" s="9" t="s">
        <v>24</v>
      </c>
      <c r="F137" s="8"/>
      <c r="G137" s="12"/>
      <c r="H137" s="15">
        <f>8786.76*2</f>
        <v>17573.52</v>
      </c>
      <c r="I137" s="13">
        <f t="shared" si="1"/>
        <v>17573.52</v>
      </c>
    </row>
    <row r="138" spans="1:9" x14ac:dyDescent="0.2">
      <c r="A138" s="7">
        <v>6300</v>
      </c>
      <c r="B138" s="7">
        <v>240</v>
      </c>
      <c r="C138" s="8">
        <v>1</v>
      </c>
      <c r="D138" s="8" t="s">
        <v>112</v>
      </c>
      <c r="E138" s="9" t="s">
        <v>19</v>
      </c>
      <c r="F138" s="8"/>
      <c r="G138" s="12"/>
      <c r="H138" s="15">
        <f>257.01*2</f>
        <v>514.02</v>
      </c>
      <c r="I138" s="13">
        <f t="shared" si="1"/>
        <v>514.02</v>
      </c>
    </row>
    <row r="139" spans="1:9" ht="43" x14ac:dyDescent="0.2">
      <c r="A139" s="7">
        <v>6300</v>
      </c>
      <c r="B139" s="7">
        <v>130</v>
      </c>
      <c r="C139" s="8">
        <v>1</v>
      </c>
      <c r="D139" s="8" t="s">
        <v>113</v>
      </c>
      <c r="E139" s="9" t="s">
        <v>28</v>
      </c>
      <c r="F139" s="8">
        <v>1</v>
      </c>
      <c r="G139" s="12"/>
      <c r="H139" s="15">
        <f>50077*2</f>
        <v>100154</v>
      </c>
      <c r="I139" s="13">
        <f t="shared" si="1"/>
        <v>100154</v>
      </c>
    </row>
    <row r="140" spans="1:9" x14ac:dyDescent="0.2">
      <c r="A140" s="7">
        <v>6300</v>
      </c>
      <c r="B140" s="7">
        <v>210</v>
      </c>
      <c r="C140" s="8">
        <v>1</v>
      </c>
      <c r="D140" s="8" t="s">
        <v>113</v>
      </c>
      <c r="E140" s="9" t="s">
        <v>23</v>
      </c>
      <c r="F140" s="8"/>
      <c r="G140" s="12"/>
      <c r="H140" s="15">
        <f>5418.33*2</f>
        <v>10836.66</v>
      </c>
      <c r="I140" s="13">
        <f t="shared" si="1"/>
        <v>10836.66</v>
      </c>
    </row>
    <row r="141" spans="1:9" x14ac:dyDescent="0.2">
      <c r="A141" s="7">
        <v>6300</v>
      </c>
      <c r="B141" s="7">
        <v>220</v>
      </c>
      <c r="C141" s="8">
        <v>1</v>
      </c>
      <c r="D141" s="8" t="s">
        <v>113</v>
      </c>
      <c r="E141" s="9" t="s">
        <v>18</v>
      </c>
      <c r="F141" s="8"/>
      <c r="G141" s="12"/>
      <c r="H141" s="15">
        <f>3830.89*2</f>
        <v>7661.78</v>
      </c>
      <c r="I141" s="13">
        <f t="shared" si="1"/>
        <v>7661.78</v>
      </c>
    </row>
    <row r="142" spans="1:9" x14ac:dyDescent="0.2">
      <c r="A142" s="7">
        <v>6300</v>
      </c>
      <c r="B142" s="7">
        <v>230</v>
      </c>
      <c r="C142" s="8">
        <v>1</v>
      </c>
      <c r="D142" s="8" t="s">
        <v>113</v>
      </c>
      <c r="E142" s="9" t="s">
        <v>24</v>
      </c>
      <c r="F142" s="8"/>
      <c r="G142" s="12"/>
      <c r="H142" s="15">
        <f>6310.44*2</f>
        <v>12620.88</v>
      </c>
      <c r="I142" s="13">
        <f t="shared" ref="I142:I206" si="2">G142+H142</f>
        <v>12620.88</v>
      </c>
    </row>
    <row r="143" spans="1:9" x14ac:dyDescent="0.2">
      <c r="A143" s="7">
        <v>6300</v>
      </c>
      <c r="B143" s="7">
        <v>240</v>
      </c>
      <c r="C143" s="8">
        <v>1</v>
      </c>
      <c r="D143" s="8" t="s">
        <v>113</v>
      </c>
      <c r="E143" s="9" t="s">
        <v>19</v>
      </c>
      <c r="F143" s="8"/>
      <c r="G143" s="12"/>
      <c r="H143" s="15">
        <f>234.86*2</f>
        <v>469.72</v>
      </c>
      <c r="I143" s="13">
        <f t="shared" si="2"/>
        <v>469.72</v>
      </c>
    </row>
    <row r="144" spans="1:9" ht="43" x14ac:dyDescent="0.2">
      <c r="A144" s="7">
        <v>6300</v>
      </c>
      <c r="B144" s="7">
        <v>130</v>
      </c>
      <c r="C144" s="8">
        <v>1</v>
      </c>
      <c r="D144" s="8" t="s">
        <v>114</v>
      </c>
      <c r="E144" s="8" t="s">
        <v>29</v>
      </c>
      <c r="F144" s="8">
        <v>1</v>
      </c>
      <c r="G144" s="12"/>
      <c r="H144" s="15">
        <f>57941*2</f>
        <v>115882</v>
      </c>
      <c r="I144" s="13">
        <f t="shared" si="2"/>
        <v>115882</v>
      </c>
    </row>
    <row r="145" spans="1:9" x14ac:dyDescent="0.2">
      <c r="A145" s="7">
        <v>6300</v>
      </c>
      <c r="B145" s="7">
        <v>210</v>
      </c>
      <c r="C145" s="8">
        <v>1</v>
      </c>
      <c r="D145" s="8" t="s">
        <v>114</v>
      </c>
      <c r="E145" s="9" t="s">
        <v>23</v>
      </c>
      <c r="F145" s="8"/>
      <c r="G145" s="12"/>
      <c r="H145" s="15">
        <f>6269.22*2</f>
        <v>12538.44</v>
      </c>
      <c r="I145" s="13">
        <f t="shared" si="2"/>
        <v>12538.44</v>
      </c>
    </row>
    <row r="146" spans="1:9" x14ac:dyDescent="0.2">
      <c r="A146" s="7">
        <v>6300</v>
      </c>
      <c r="B146" s="7">
        <v>220</v>
      </c>
      <c r="C146" s="8">
        <v>1</v>
      </c>
      <c r="D146" s="8" t="s">
        <v>114</v>
      </c>
      <c r="E146" s="9" t="s">
        <v>18</v>
      </c>
      <c r="F146" s="8"/>
      <c r="G146" s="12"/>
      <c r="H146" s="15">
        <f>4432.46*2</f>
        <v>8864.92</v>
      </c>
      <c r="I146" s="13">
        <f t="shared" si="2"/>
        <v>8864.92</v>
      </c>
    </row>
    <row r="147" spans="1:9" x14ac:dyDescent="0.2">
      <c r="A147" s="7">
        <v>6300</v>
      </c>
      <c r="B147" s="7">
        <v>230</v>
      </c>
      <c r="C147" s="8">
        <v>1</v>
      </c>
      <c r="D147" s="8" t="s">
        <v>114</v>
      </c>
      <c r="E147" s="9" t="s">
        <v>24</v>
      </c>
      <c r="F147" s="8"/>
      <c r="G147" s="12"/>
      <c r="H147" s="15">
        <f>44.64*2</f>
        <v>89.28</v>
      </c>
      <c r="I147" s="13">
        <f t="shared" si="2"/>
        <v>89.28</v>
      </c>
    </row>
    <row r="148" spans="1:9" x14ac:dyDescent="0.2">
      <c r="A148" s="7">
        <v>6300</v>
      </c>
      <c r="B148" s="7">
        <v>240</v>
      </c>
      <c r="C148" s="8">
        <v>1</v>
      </c>
      <c r="D148" s="8" t="s">
        <v>114</v>
      </c>
      <c r="E148" s="9" t="s">
        <v>19</v>
      </c>
      <c r="F148" s="8"/>
      <c r="G148" s="12"/>
      <c r="H148" s="15">
        <f>271.74*2</f>
        <v>543.48</v>
      </c>
      <c r="I148" s="13">
        <f t="shared" si="2"/>
        <v>543.48</v>
      </c>
    </row>
    <row r="149" spans="1:9" ht="29" x14ac:dyDescent="0.2">
      <c r="A149" s="7">
        <v>5100</v>
      </c>
      <c r="B149" s="7">
        <v>520</v>
      </c>
      <c r="C149" s="8">
        <v>1</v>
      </c>
      <c r="D149" s="8" t="s">
        <v>115</v>
      </c>
      <c r="E149" s="9" t="s">
        <v>30</v>
      </c>
      <c r="F149" s="8"/>
      <c r="G149" s="12"/>
      <c r="H149" s="15">
        <f>(50*5700)*3</f>
        <v>855000</v>
      </c>
      <c r="I149" s="13">
        <f t="shared" si="2"/>
        <v>855000</v>
      </c>
    </row>
    <row r="150" spans="1:9" ht="29" x14ac:dyDescent="0.2">
      <c r="A150" s="7">
        <v>5200</v>
      </c>
      <c r="B150" s="7">
        <v>520</v>
      </c>
      <c r="C150" s="8">
        <v>1</v>
      </c>
      <c r="D150" s="8" t="s">
        <v>115</v>
      </c>
      <c r="E150" s="9" t="s">
        <v>30</v>
      </c>
      <c r="F150" s="8"/>
      <c r="G150" s="12"/>
      <c r="H150" s="15">
        <f>(50*115)*3</f>
        <v>17250</v>
      </c>
      <c r="I150" s="13">
        <f t="shared" si="2"/>
        <v>17250</v>
      </c>
    </row>
    <row r="151" spans="1:9" ht="43" x14ac:dyDescent="0.2">
      <c r="A151" s="7">
        <v>6300</v>
      </c>
      <c r="B151" s="7">
        <v>130</v>
      </c>
      <c r="C151" s="8">
        <v>1</v>
      </c>
      <c r="D151" s="8" t="s">
        <v>116</v>
      </c>
      <c r="E151" s="9" t="s">
        <v>31</v>
      </c>
      <c r="F151" s="8">
        <v>5</v>
      </c>
      <c r="G151" s="12"/>
      <c r="H151" s="15">
        <v>500000</v>
      </c>
      <c r="I151" s="13">
        <f t="shared" si="2"/>
        <v>500000</v>
      </c>
    </row>
    <row r="152" spans="1:9" x14ac:dyDescent="0.2">
      <c r="A152" s="7">
        <v>6300</v>
      </c>
      <c r="B152" s="7">
        <v>210</v>
      </c>
      <c r="C152" s="8">
        <v>1</v>
      </c>
      <c r="D152" s="8" t="s">
        <v>116</v>
      </c>
      <c r="E152" s="9" t="s">
        <v>23</v>
      </c>
      <c r="F152" s="8"/>
      <c r="G152" s="12"/>
      <c r="H152" s="15">
        <f>H151*0.1</f>
        <v>50000</v>
      </c>
      <c r="I152" s="13">
        <f t="shared" si="2"/>
        <v>50000</v>
      </c>
    </row>
    <row r="153" spans="1:9" x14ac:dyDescent="0.2">
      <c r="A153" s="7">
        <v>6300</v>
      </c>
      <c r="B153" s="7">
        <v>220</v>
      </c>
      <c r="C153" s="8">
        <v>1</v>
      </c>
      <c r="D153" s="8" t="s">
        <v>116</v>
      </c>
      <c r="E153" s="9" t="s">
        <v>18</v>
      </c>
      <c r="F153" s="8"/>
      <c r="G153" s="12"/>
      <c r="H153" s="15">
        <f>H151*0.0765</f>
        <v>38250</v>
      </c>
      <c r="I153" s="13">
        <f t="shared" si="2"/>
        <v>38250</v>
      </c>
    </row>
    <row r="154" spans="1:9" x14ac:dyDescent="0.2">
      <c r="A154" s="7">
        <v>6300</v>
      </c>
      <c r="B154" s="7">
        <v>230</v>
      </c>
      <c r="C154" s="8">
        <v>1</v>
      </c>
      <c r="D154" s="8" t="s">
        <v>116</v>
      </c>
      <c r="E154" s="9" t="s">
        <v>24</v>
      </c>
      <c r="F154" s="8"/>
      <c r="G154" s="12"/>
      <c r="H154" s="15">
        <f>(6310.22*5)*2</f>
        <v>63102.200000000004</v>
      </c>
      <c r="I154" s="13">
        <f t="shared" si="2"/>
        <v>63102.200000000004</v>
      </c>
    </row>
    <row r="155" spans="1:9" x14ac:dyDescent="0.2">
      <c r="A155" s="7">
        <v>6300</v>
      </c>
      <c r="B155" s="7">
        <v>240</v>
      </c>
      <c r="C155" s="8">
        <v>1</v>
      </c>
      <c r="D155" s="8" t="s">
        <v>116</v>
      </c>
      <c r="E155" s="9" t="s">
        <v>19</v>
      </c>
      <c r="F155" s="8"/>
      <c r="G155" s="12"/>
      <c r="H155" s="15">
        <f>H151*0.00469</f>
        <v>2345</v>
      </c>
      <c r="I155" s="13">
        <f t="shared" si="2"/>
        <v>2345</v>
      </c>
    </row>
    <row r="156" spans="1:9" ht="29" x14ac:dyDescent="0.2">
      <c r="A156" s="7">
        <v>5100</v>
      </c>
      <c r="B156" s="7">
        <v>369</v>
      </c>
      <c r="C156" s="8">
        <v>1</v>
      </c>
      <c r="D156" s="8" t="s">
        <v>113</v>
      </c>
      <c r="E156" s="9" t="s">
        <v>32</v>
      </c>
      <c r="F156" s="8"/>
      <c r="G156" s="12"/>
      <c r="H156" s="15">
        <f>49328.25*2</f>
        <v>98656.5</v>
      </c>
      <c r="I156" s="13">
        <f t="shared" si="2"/>
        <v>98656.5</v>
      </c>
    </row>
    <row r="157" spans="1:9" ht="29" x14ac:dyDescent="0.2">
      <c r="A157" s="7">
        <v>5900</v>
      </c>
      <c r="B157" s="7">
        <v>120</v>
      </c>
      <c r="C157" s="8">
        <v>1</v>
      </c>
      <c r="D157" s="8" t="s">
        <v>117</v>
      </c>
      <c r="E157" s="9" t="s">
        <v>37</v>
      </c>
      <c r="F157" s="8"/>
      <c r="G157" s="12"/>
      <c r="H157" s="15">
        <f>24000*35</f>
        <v>840000</v>
      </c>
      <c r="I157" s="13">
        <f t="shared" si="2"/>
        <v>840000</v>
      </c>
    </row>
    <row r="158" spans="1:9" ht="29" x14ac:dyDescent="0.2">
      <c r="A158" s="7">
        <v>5900</v>
      </c>
      <c r="B158" s="7">
        <v>150</v>
      </c>
      <c r="C158" s="8">
        <v>1</v>
      </c>
      <c r="D158" s="8" t="s">
        <v>117</v>
      </c>
      <c r="E158" s="9" t="s">
        <v>38</v>
      </c>
      <c r="F158" s="8"/>
      <c r="G158" s="12"/>
      <c r="H158" s="15">
        <f>11000*21</f>
        <v>231000</v>
      </c>
      <c r="I158" s="13">
        <f t="shared" si="2"/>
        <v>231000</v>
      </c>
    </row>
    <row r="159" spans="1:9" x14ac:dyDescent="0.2">
      <c r="A159" s="7">
        <v>5900</v>
      </c>
      <c r="B159" s="7">
        <v>210</v>
      </c>
      <c r="C159" s="8">
        <v>1</v>
      </c>
      <c r="D159" s="8" t="s">
        <v>117</v>
      </c>
      <c r="E159" s="9" t="s">
        <v>34</v>
      </c>
      <c r="F159" s="8"/>
      <c r="G159" s="12"/>
      <c r="H159" s="15">
        <f>(H157+H158)*0.1084</f>
        <v>116096.4</v>
      </c>
      <c r="I159" s="13">
        <f t="shared" si="2"/>
        <v>116096.4</v>
      </c>
    </row>
    <row r="160" spans="1:9" x14ac:dyDescent="0.2">
      <c r="A160" s="7">
        <v>5900</v>
      </c>
      <c r="B160" s="7">
        <v>220</v>
      </c>
      <c r="C160" s="8">
        <v>1</v>
      </c>
      <c r="D160" s="8" t="s">
        <v>117</v>
      </c>
      <c r="E160" s="9" t="s">
        <v>18</v>
      </c>
      <c r="F160" s="8"/>
      <c r="G160" s="12"/>
      <c r="H160" s="15">
        <f>(H157+H158+H162)*0.0765</f>
        <v>82849.5</v>
      </c>
      <c r="I160" s="13">
        <f t="shared" si="2"/>
        <v>82849.5</v>
      </c>
    </row>
    <row r="161" spans="1:9" x14ac:dyDescent="0.2">
      <c r="A161" s="7">
        <v>5900</v>
      </c>
      <c r="B161" s="7">
        <v>240</v>
      </c>
      <c r="C161" s="8">
        <v>1</v>
      </c>
      <c r="D161" s="8" t="s">
        <v>117</v>
      </c>
      <c r="E161" s="9" t="s">
        <v>19</v>
      </c>
      <c r="F161" s="8"/>
      <c r="G161" s="12"/>
      <c r="H161" s="15">
        <f>(H157+H158+H162)*0.00469</f>
        <v>5079.2699999999995</v>
      </c>
      <c r="I161" s="13">
        <f t="shared" si="2"/>
        <v>5079.2699999999995</v>
      </c>
    </row>
    <row r="162" spans="1:9" ht="43" x14ac:dyDescent="0.2">
      <c r="A162" s="7">
        <v>5900</v>
      </c>
      <c r="B162" s="7">
        <v>750</v>
      </c>
      <c r="C162" s="8">
        <v>1</v>
      </c>
      <c r="D162" s="8" t="s">
        <v>117</v>
      </c>
      <c r="E162" s="9" t="s">
        <v>36</v>
      </c>
      <c r="F162" s="8">
        <v>0.5</v>
      </c>
      <c r="G162" s="12"/>
      <c r="H162" s="15">
        <f>1000*12</f>
        <v>12000</v>
      </c>
      <c r="I162" s="13">
        <f t="shared" si="2"/>
        <v>12000</v>
      </c>
    </row>
    <row r="163" spans="1:9" ht="29" x14ac:dyDescent="0.2">
      <c r="A163" s="7">
        <v>6130</v>
      </c>
      <c r="B163" s="7">
        <v>160</v>
      </c>
      <c r="C163" s="8">
        <v>1</v>
      </c>
      <c r="D163" s="8" t="s">
        <v>117</v>
      </c>
      <c r="E163" s="9" t="s">
        <v>40</v>
      </c>
      <c r="F163" s="8">
        <v>1.25</v>
      </c>
      <c r="G163" s="12"/>
      <c r="H163" s="15">
        <f>20*1400</f>
        <v>28000</v>
      </c>
      <c r="I163" s="13">
        <f t="shared" si="2"/>
        <v>28000</v>
      </c>
    </row>
    <row r="164" spans="1:9" x14ac:dyDescent="0.2">
      <c r="A164" s="7">
        <v>6130</v>
      </c>
      <c r="B164" s="7">
        <v>210</v>
      </c>
      <c r="C164" s="8">
        <v>1</v>
      </c>
      <c r="D164" s="8" t="s">
        <v>117</v>
      </c>
      <c r="E164" s="9" t="s">
        <v>34</v>
      </c>
      <c r="F164" s="8"/>
      <c r="G164" s="12"/>
      <c r="H164" s="15">
        <f>H163*0.1084</f>
        <v>3035.2</v>
      </c>
      <c r="I164" s="13">
        <f t="shared" si="2"/>
        <v>3035.2</v>
      </c>
    </row>
    <row r="165" spans="1:9" x14ac:dyDescent="0.2">
      <c r="A165" s="7">
        <v>6130</v>
      </c>
      <c r="B165" s="7">
        <v>220</v>
      </c>
      <c r="C165" s="8">
        <v>1</v>
      </c>
      <c r="D165" s="8" t="s">
        <v>117</v>
      </c>
      <c r="E165" s="9" t="s">
        <v>18</v>
      </c>
      <c r="F165" s="8"/>
      <c r="G165" s="12"/>
      <c r="H165" s="15">
        <f>H163*0.0765</f>
        <v>2142</v>
      </c>
      <c r="I165" s="13">
        <f t="shared" si="2"/>
        <v>2142</v>
      </c>
    </row>
    <row r="166" spans="1:9" x14ac:dyDescent="0.2">
      <c r="A166" s="7">
        <v>6130</v>
      </c>
      <c r="B166" s="7">
        <v>240</v>
      </c>
      <c r="C166" s="8">
        <v>1</v>
      </c>
      <c r="D166" s="8" t="s">
        <v>117</v>
      </c>
      <c r="E166" s="9" t="s">
        <v>19</v>
      </c>
      <c r="F166" s="8"/>
      <c r="G166" s="12"/>
      <c r="H166" s="15">
        <f>H163*0.00469</f>
        <v>131.32</v>
      </c>
      <c r="I166" s="13">
        <f t="shared" si="2"/>
        <v>131.32</v>
      </c>
    </row>
    <row r="167" spans="1:9" ht="29" x14ac:dyDescent="0.2">
      <c r="A167" s="7">
        <v>7800</v>
      </c>
      <c r="B167" s="7">
        <v>160</v>
      </c>
      <c r="C167" s="8">
        <v>1</v>
      </c>
      <c r="D167" s="8" t="s">
        <v>117</v>
      </c>
      <c r="E167" s="9" t="s">
        <v>35</v>
      </c>
      <c r="F167" s="8">
        <v>1</v>
      </c>
      <c r="G167" s="12"/>
      <c r="H167" s="15">
        <f>(50*21)*20</f>
        <v>21000</v>
      </c>
      <c r="I167" s="13">
        <f t="shared" si="2"/>
        <v>21000</v>
      </c>
    </row>
    <row r="168" spans="1:9" x14ac:dyDescent="0.2">
      <c r="A168" s="7">
        <v>7800</v>
      </c>
      <c r="B168" s="7">
        <v>210</v>
      </c>
      <c r="C168" s="8">
        <v>1</v>
      </c>
      <c r="D168" s="8" t="s">
        <v>117</v>
      </c>
      <c r="E168" s="9" t="s">
        <v>34</v>
      </c>
      <c r="F168" s="8"/>
      <c r="G168" s="12"/>
      <c r="H168" s="15">
        <v>2277</v>
      </c>
      <c r="I168" s="13">
        <f t="shared" si="2"/>
        <v>2277</v>
      </c>
    </row>
    <row r="169" spans="1:9" x14ac:dyDescent="0.2">
      <c r="A169" s="7">
        <v>7800</v>
      </c>
      <c r="B169" s="7">
        <v>220</v>
      </c>
      <c r="C169" s="8">
        <v>1</v>
      </c>
      <c r="D169" s="8" t="s">
        <v>117</v>
      </c>
      <c r="E169" s="9" t="s">
        <v>18</v>
      </c>
      <c r="F169" s="8"/>
      <c r="G169" s="12"/>
      <c r="H169" s="15">
        <v>1607</v>
      </c>
      <c r="I169" s="13">
        <f t="shared" si="2"/>
        <v>1607</v>
      </c>
    </row>
    <row r="170" spans="1:9" x14ac:dyDescent="0.2">
      <c r="A170" s="7">
        <v>7800</v>
      </c>
      <c r="B170" s="7">
        <v>240</v>
      </c>
      <c r="C170" s="8">
        <v>1</v>
      </c>
      <c r="D170" s="8" t="s">
        <v>117</v>
      </c>
      <c r="E170" s="9" t="s">
        <v>20</v>
      </c>
      <c r="F170" s="8"/>
      <c r="G170" s="12"/>
      <c r="H170" s="15">
        <f>H167*0.04112</f>
        <v>863.52</v>
      </c>
      <c r="I170" s="13">
        <f t="shared" si="2"/>
        <v>863.52</v>
      </c>
    </row>
    <row r="171" spans="1:9" x14ac:dyDescent="0.2">
      <c r="A171" s="7">
        <v>7800</v>
      </c>
      <c r="B171" s="7">
        <v>330</v>
      </c>
      <c r="C171" s="8">
        <v>1</v>
      </c>
      <c r="D171" s="8" t="s">
        <v>117</v>
      </c>
      <c r="E171" s="9" t="s">
        <v>41</v>
      </c>
      <c r="F171" s="8"/>
      <c r="G171" s="12"/>
      <c r="H171" s="15">
        <f>7528*1.5</f>
        <v>11292</v>
      </c>
      <c r="I171" s="13">
        <f t="shared" si="2"/>
        <v>11292</v>
      </c>
    </row>
    <row r="172" spans="1:9" ht="43" x14ac:dyDescent="0.2">
      <c r="A172" s="7">
        <v>7900</v>
      </c>
      <c r="B172" s="7">
        <v>160</v>
      </c>
      <c r="C172" s="8">
        <v>1</v>
      </c>
      <c r="D172" s="8" t="s">
        <v>117</v>
      </c>
      <c r="E172" s="9" t="s">
        <v>39</v>
      </c>
      <c r="F172" s="8">
        <v>0.5</v>
      </c>
      <c r="G172" s="12"/>
      <c r="H172" s="15">
        <f>800*20</f>
        <v>16000</v>
      </c>
      <c r="I172" s="13">
        <f t="shared" si="2"/>
        <v>16000</v>
      </c>
    </row>
    <row r="173" spans="1:9" x14ac:dyDescent="0.2">
      <c r="A173" s="7">
        <v>7900</v>
      </c>
      <c r="B173" s="7">
        <v>210</v>
      </c>
      <c r="C173" s="8">
        <v>1</v>
      </c>
      <c r="D173" s="8" t="s">
        <v>117</v>
      </c>
      <c r="E173" s="9" t="s">
        <v>33</v>
      </c>
      <c r="F173" s="8"/>
      <c r="G173" s="12"/>
      <c r="H173" s="15">
        <f>H172*0.1084</f>
        <v>1734.3999999999999</v>
      </c>
      <c r="I173" s="13">
        <f t="shared" si="2"/>
        <v>1734.3999999999999</v>
      </c>
    </row>
    <row r="174" spans="1:9" x14ac:dyDescent="0.2">
      <c r="A174" s="7">
        <v>7900</v>
      </c>
      <c r="B174" s="7">
        <v>220</v>
      </c>
      <c r="C174" s="8">
        <v>1</v>
      </c>
      <c r="D174" s="8" t="s">
        <v>117</v>
      </c>
      <c r="E174" s="9" t="s">
        <v>18</v>
      </c>
      <c r="F174" s="8"/>
      <c r="G174" s="12"/>
      <c r="H174" s="15">
        <f>H172*0.0765</f>
        <v>1224</v>
      </c>
      <c r="I174" s="13">
        <f t="shared" si="2"/>
        <v>1224</v>
      </c>
    </row>
    <row r="175" spans="1:9" x14ac:dyDescent="0.2">
      <c r="A175" s="7">
        <v>7900</v>
      </c>
      <c r="B175" s="7">
        <v>240</v>
      </c>
      <c r="C175" s="8">
        <v>1</v>
      </c>
      <c r="D175" s="8" t="s">
        <v>117</v>
      </c>
      <c r="E175" s="9" t="s">
        <v>20</v>
      </c>
      <c r="F175" s="8"/>
      <c r="G175" s="12"/>
      <c r="H175" s="15">
        <f>H172*0.04112</f>
        <v>657.92</v>
      </c>
      <c r="I175" s="13">
        <f t="shared" si="2"/>
        <v>657.92</v>
      </c>
    </row>
    <row r="176" spans="1:9" ht="48" x14ac:dyDescent="0.2">
      <c r="A176" s="7">
        <v>7300</v>
      </c>
      <c r="B176" s="7">
        <v>110</v>
      </c>
      <c r="C176" s="8" t="s">
        <v>22</v>
      </c>
      <c r="D176" s="8" t="s">
        <v>110</v>
      </c>
      <c r="E176" s="16" t="s">
        <v>53</v>
      </c>
      <c r="F176" s="8">
        <v>1</v>
      </c>
      <c r="G176" s="17">
        <v>80506</v>
      </c>
      <c r="H176" s="17">
        <v>80506</v>
      </c>
      <c r="I176" s="13">
        <f t="shared" si="2"/>
        <v>161012</v>
      </c>
    </row>
    <row r="177" spans="1:9" ht="16" x14ac:dyDescent="0.2">
      <c r="A177" s="7">
        <v>7300</v>
      </c>
      <c r="B177" s="7">
        <v>210</v>
      </c>
      <c r="C177" s="8" t="s">
        <v>22</v>
      </c>
      <c r="D177" s="8" t="s">
        <v>110</v>
      </c>
      <c r="E177" s="16" t="s">
        <v>45</v>
      </c>
      <c r="F177" s="8"/>
      <c r="G177" s="17">
        <f>G176*0.1082</f>
        <v>8710.7492000000002</v>
      </c>
      <c r="H177" s="17">
        <f>H176*0.1082</f>
        <v>8710.7492000000002</v>
      </c>
      <c r="I177" s="13">
        <f t="shared" si="2"/>
        <v>17421.4984</v>
      </c>
    </row>
    <row r="178" spans="1:9" ht="16" x14ac:dyDescent="0.2">
      <c r="A178" s="7">
        <v>7300</v>
      </c>
      <c r="B178" s="7">
        <v>220</v>
      </c>
      <c r="C178" s="8" t="s">
        <v>22</v>
      </c>
      <c r="D178" s="8" t="s">
        <v>110</v>
      </c>
      <c r="E178" s="16" t="s">
        <v>46</v>
      </c>
      <c r="F178" s="8"/>
      <c r="G178" s="17">
        <f>G176*0.0765</f>
        <v>6158.7089999999998</v>
      </c>
      <c r="H178" s="17">
        <f>H176*0.0765</f>
        <v>6158.7089999999998</v>
      </c>
      <c r="I178" s="13">
        <f t="shared" si="2"/>
        <v>12317.418</v>
      </c>
    </row>
    <row r="179" spans="1:9" ht="16" x14ac:dyDescent="0.2">
      <c r="A179" s="7">
        <v>7300</v>
      </c>
      <c r="B179" s="7">
        <v>230</v>
      </c>
      <c r="C179" s="8" t="s">
        <v>22</v>
      </c>
      <c r="D179" s="8" t="s">
        <v>110</v>
      </c>
      <c r="E179" s="16" t="s">
        <v>47</v>
      </c>
      <c r="F179" s="8"/>
      <c r="G179" s="17">
        <v>6310.44</v>
      </c>
      <c r="H179" s="17">
        <v>6310.44</v>
      </c>
      <c r="I179" s="13">
        <f t="shared" si="2"/>
        <v>12620.88</v>
      </c>
    </row>
    <row r="180" spans="1:9" ht="32" x14ac:dyDescent="0.2">
      <c r="A180" s="7">
        <v>7300</v>
      </c>
      <c r="B180" s="7">
        <v>240</v>
      </c>
      <c r="C180" s="8" t="s">
        <v>22</v>
      </c>
      <c r="D180" s="8" t="s">
        <v>110</v>
      </c>
      <c r="E180" s="16" t="s">
        <v>48</v>
      </c>
      <c r="F180" s="8"/>
      <c r="G180" s="17">
        <f>G176*0.00469</f>
        <v>377.57313999999997</v>
      </c>
      <c r="H180" s="17">
        <f>H176*0.00469</f>
        <v>377.57313999999997</v>
      </c>
      <c r="I180" s="13">
        <f t="shared" si="2"/>
        <v>755.14627999999993</v>
      </c>
    </row>
    <row r="181" spans="1:9" ht="32" x14ac:dyDescent="0.2">
      <c r="A181" s="7">
        <v>7300</v>
      </c>
      <c r="B181" s="7">
        <v>110</v>
      </c>
      <c r="C181" s="8" t="s">
        <v>22</v>
      </c>
      <c r="D181" s="8" t="s">
        <v>110</v>
      </c>
      <c r="E181" s="16" t="s">
        <v>54</v>
      </c>
      <c r="F181" s="8">
        <v>0.5</v>
      </c>
      <c r="G181" s="17">
        <f>66277/2</f>
        <v>33138.5</v>
      </c>
      <c r="H181" s="17">
        <f>66277/2</f>
        <v>33138.5</v>
      </c>
      <c r="I181" s="13">
        <f t="shared" si="2"/>
        <v>66277</v>
      </c>
    </row>
    <row r="182" spans="1:9" ht="16" x14ac:dyDescent="0.2">
      <c r="A182" s="7">
        <v>7300</v>
      </c>
      <c r="B182" s="7">
        <v>210</v>
      </c>
      <c r="C182" s="8" t="s">
        <v>22</v>
      </c>
      <c r="D182" s="8" t="s">
        <v>110</v>
      </c>
      <c r="E182" s="16" t="s">
        <v>49</v>
      </c>
      <c r="F182" s="8"/>
      <c r="G182" s="17">
        <f>G181*0.1082</f>
        <v>3585.5857000000001</v>
      </c>
      <c r="H182" s="17">
        <f>H181*0.1082</f>
        <v>3585.5857000000001</v>
      </c>
      <c r="I182" s="13">
        <f t="shared" si="2"/>
        <v>7171.1714000000002</v>
      </c>
    </row>
    <row r="183" spans="1:9" ht="16" x14ac:dyDescent="0.2">
      <c r="A183" s="7">
        <v>7300</v>
      </c>
      <c r="B183" s="7">
        <v>220</v>
      </c>
      <c r="C183" s="8" t="s">
        <v>22</v>
      </c>
      <c r="D183" s="8" t="s">
        <v>110</v>
      </c>
      <c r="E183" s="16" t="s">
        <v>50</v>
      </c>
      <c r="F183" s="8"/>
      <c r="G183" s="17">
        <f>G181*0.0765</f>
        <v>2535.0952499999999</v>
      </c>
      <c r="H183" s="17">
        <f>H181*0.0765</f>
        <v>2535.0952499999999</v>
      </c>
      <c r="I183" s="13">
        <f t="shared" si="2"/>
        <v>5070.1904999999997</v>
      </c>
    </row>
    <row r="184" spans="1:9" ht="16" x14ac:dyDescent="0.2">
      <c r="A184" s="7">
        <v>7300</v>
      </c>
      <c r="B184" s="7">
        <v>230</v>
      </c>
      <c r="C184" s="8" t="s">
        <v>22</v>
      </c>
      <c r="D184" s="8" t="s">
        <v>110</v>
      </c>
      <c r="E184" s="16" t="s">
        <v>51</v>
      </c>
      <c r="F184" s="8"/>
      <c r="G184" s="17">
        <f>6310.44/2</f>
        <v>3155.22</v>
      </c>
      <c r="H184" s="17">
        <f>6310.44/2</f>
        <v>3155.22</v>
      </c>
      <c r="I184" s="13">
        <f t="shared" si="2"/>
        <v>6310.44</v>
      </c>
    </row>
    <row r="185" spans="1:9" ht="16" x14ac:dyDescent="0.2">
      <c r="A185" s="7">
        <v>7300</v>
      </c>
      <c r="B185" s="7">
        <v>240</v>
      </c>
      <c r="C185" s="8" t="s">
        <v>22</v>
      </c>
      <c r="D185" s="8" t="s">
        <v>110</v>
      </c>
      <c r="E185" s="16" t="s">
        <v>52</v>
      </c>
      <c r="F185" s="8"/>
      <c r="G185" s="17">
        <f>G181*0.00469</f>
        <v>155.41956499999998</v>
      </c>
      <c r="H185" s="17">
        <f>H181*0.00469</f>
        <v>155.41956499999998</v>
      </c>
      <c r="I185" s="13">
        <f t="shared" si="2"/>
        <v>310.83912999999995</v>
      </c>
    </row>
    <row r="186" spans="1:9" ht="32" x14ac:dyDescent="0.2">
      <c r="A186" s="18">
        <v>5100</v>
      </c>
      <c r="B186" s="7">
        <v>120</v>
      </c>
      <c r="C186" s="8" t="s">
        <v>22</v>
      </c>
      <c r="D186" s="8" t="s">
        <v>110</v>
      </c>
      <c r="E186" s="16" t="s">
        <v>55</v>
      </c>
      <c r="F186" s="8"/>
      <c r="G186" s="17">
        <f>10*44000</f>
        <v>440000</v>
      </c>
      <c r="H186" s="17">
        <f>10*44000</f>
        <v>440000</v>
      </c>
      <c r="I186" s="13">
        <f t="shared" si="2"/>
        <v>880000</v>
      </c>
    </row>
    <row r="187" spans="1:9" ht="16" x14ac:dyDescent="0.2">
      <c r="A187" s="18">
        <v>5100</v>
      </c>
      <c r="B187" s="7">
        <v>210</v>
      </c>
      <c r="C187" s="8" t="s">
        <v>22</v>
      </c>
      <c r="D187" s="8" t="s">
        <v>110</v>
      </c>
      <c r="E187" s="16" t="s">
        <v>56</v>
      </c>
      <c r="F187" s="8"/>
      <c r="G187" s="17">
        <f>G186*0.1082</f>
        <v>47608</v>
      </c>
      <c r="H187" s="17">
        <f>H186*0.1082</f>
        <v>47608</v>
      </c>
      <c r="I187" s="13">
        <f t="shared" si="2"/>
        <v>95216</v>
      </c>
    </row>
    <row r="188" spans="1:9" ht="16" x14ac:dyDescent="0.2">
      <c r="A188" s="18">
        <v>5100</v>
      </c>
      <c r="B188" s="7">
        <v>220</v>
      </c>
      <c r="C188" s="8" t="s">
        <v>22</v>
      </c>
      <c r="D188" s="8" t="s">
        <v>110</v>
      </c>
      <c r="E188" s="16" t="s">
        <v>57</v>
      </c>
      <c r="F188" s="8"/>
      <c r="G188" s="17">
        <f>G186*0.0765</f>
        <v>33660</v>
      </c>
      <c r="H188" s="17">
        <f>H186*0.0765</f>
        <v>33660</v>
      </c>
      <c r="I188" s="13">
        <f t="shared" si="2"/>
        <v>67320</v>
      </c>
    </row>
    <row r="189" spans="1:9" ht="16" x14ac:dyDescent="0.2">
      <c r="A189" s="18">
        <v>5100</v>
      </c>
      <c r="B189" s="7">
        <v>230</v>
      </c>
      <c r="C189" s="8" t="s">
        <v>22</v>
      </c>
      <c r="D189" s="8" t="s">
        <v>110</v>
      </c>
      <c r="E189" s="16" t="s">
        <v>58</v>
      </c>
      <c r="F189" s="8"/>
      <c r="G189" s="17">
        <f>10*6310.44</f>
        <v>63104.399999999994</v>
      </c>
      <c r="H189" s="17">
        <f>10*6310.44</f>
        <v>63104.399999999994</v>
      </c>
      <c r="I189" s="13">
        <f t="shared" si="2"/>
        <v>126208.79999999999</v>
      </c>
    </row>
    <row r="190" spans="1:9" ht="32" x14ac:dyDescent="0.2">
      <c r="A190" s="18">
        <v>5100</v>
      </c>
      <c r="B190" s="7">
        <v>240</v>
      </c>
      <c r="C190" s="8" t="s">
        <v>22</v>
      </c>
      <c r="D190" s="8" t="s">
        <v>110</v>
      </c>
      <c r="E190" s="16" t="s">
        <v>59</v>
      </c>
      <c r="F190" s="8"/>
      <c r="G190" s="17">
        <f>G186*0.00469</f>
        <v>2063.6</v>
      </c>
      <c r="H190" s="17">
        <f>H186*0.00469</f>
        <v>2063.6</v>
      </c>
      <c r="I190" s="13">
        <f t="shared" si="2"/>
        <v>4127.2</v>
      </c>
    </row>
    <row r="191" spans="1:9" ht="32" x14ac:dyDescent="0.2">
      <c r="A191" s="18">
        <v>5200</v>
      </c>
      <c r="B191" s="7">
        <v>120</v>
      </c>
      <c r="C191" s="8" t="s">
        <v>22</v>
      </c>
      <c r="D191" s="8" t="s">
        <v>110</v>
      </c>
      <c r="E191" s="16" t="s">
        <v>55</v>
      </c>
      <c r="F191" s="8"/>
      <c r="G191" s="17">
        <v>44000</v>
      </c>
      <c r="H191" s="17">
        <v>44000</v>
      </c>
      <c r="I191" s="13">
        <f t="shared" si="2"/>
        <v>88000</v>
      </c>
    </row>
    <row r="192" spans="1:9" ht="16" x14ac:dyDescent="0.2">
      <c r="A192" s="18">
        <v>5200</v>
      </c>
      <c r="B192" s="7">
        <v>210</v>
      </c>
      <c r="C192" s="8" t="s">
        <v>22</v>
      </c>
      <c r="D192" s="8" t="s">
        <v>110</v>
      </c>
      <c r="E192" s="16" t="s">
        <v>56</v>
      </c>
      <c r="F192" s="8"/>
      <c r="G192" s="17">
        <f>G191*0.1082</f>
        <v>4760.8</v>
      </c>
      <c r="H192" s="17">
        <f>H191*0.1082</f>
        <v>4760.8</v>
      </c>
      <c r="I192" s="13">
        <f t="shared" si="2"/>
        <v>9521.6</v>
      </c>
    </row>
    <row r="193" spans="1:9" ht="16" x14ac:dyDescent="0.2">
      <c r="A193" s="18">
        <v>5200</v>
      </c>
      <c r="B193" s="7">
        <v>220</v>
      </c>
      <c r="C193" s="8" t="s">
        <v>22</v>
      </c>
      <c r="D193" s="8" t="s">
        <v>110</v>
      </c>
      <c r="E193" s="16" t="s">
        <v>57</v>
      </c>
      <c r="F193" s="8"/>
      <c r="G193" s="17">
        <f>G191*0.0765</f>
        <v>3366</v>
      </c>
      <c r="H193" s="17">
        <f>H191*0.0765</f>
        <v>3366</v>
      </c>
      <c r="I193" s="13">
        <f t="shared" si="2"/>
        <v>6732</v>
      </c>
    </row>
    <row r="194" spans="1:9" ht="16" x14ac:dyDescent="0.2">
      <c r="A194" s="18">
        <v>5200</v>
      </c>
      <c r="B194" s="7">
        <v>230</v>
      </c>
      <c r="C194" s="8" t="s">
        <v>22</v>
      </c>
      <c r="D194" s="8" t="s">
        <v>110</v>
      </c>
      <c r="E194" s="16" t="s">
        <v>58</v>
      </c>
      <c r="F194" s="8"/>
      <c r="G194" s="17">
        <v>6310.44</v>
      </c>
      <c r="H194" s="17">
        <v>6310.44</v>
      </c>
      <c r="I194" s="13">
        <f t="shared" si="2"/>
        <v>12620.88</v>
      </c>
    </row>
    <row r="195" spans="1:9" ht="32" x14ac:dyDescent="0.2">
      <c r="A195" s="18">
        <v>5200</v>
      </c>
      <c r="B195" s="7">
        <v>240</v>
      </c>
      <c r="C195" s="8" t="s">
        <v>22</v>
      </c>
      <c r="D195" s="8" t="s">
        <v>110</v>
      </c>
      <c r="E195" s="16" t="s">
        <v>59</v>
      </c>
      <c r="F195" s="8"/>
      <c r="G195" s="17">
        <f>G191*0.00469</f>
        <v>206.35999999999999</v>
      </c>
      <c r="H195" s="17">
        <f>H191*0.00469</f>
        <v>206.35999999999999</v>
      </c>
      <c r="I195" s="13">
        <f t="shared" si="2"/>
        <v>412.71999999999997</v>
      </c>
    </row>
    <row r="196" spans="1:9" ht="32" x14ac:dyDescent="0.2">
      <c r="A196" s="18">
        <v>5100</v>
      </c>
      <c r="B196" s="7">
        <v>150</v>
      </c>
      <c r="C196" s="8" t="s">
        <v>22</v>
      </c>
      <c r="D196" s="8" t="s">
        <v>110</v>
      </c>
      <c r="E196" s="16" t="s">
        <v>60</v>
      </c>
      <c r="F196" s="8"/>
      <c r="G196" s="17">
        <f>16500*5</f>
        <v>82500</v>
      </c>
      <c r="H196" s="17">
        <f>16500*5</f>
        <v>82500</v>
      </c>
      <c r="I196" s="13">
        <f t="shared" si="2"/>
        <v>165000</v>
      </c>
    </row>
    <row r="197" spans="1:9" ht="32" x14ac:dyDescent="0.2">
      <c r="A197" s="18">
        <v>5100</v>
      </c>
      <c r="B197" s="7">
        <v>210</v>
      </c>
      <c r="C197" s="8" t="s">
        <v>22</v>
      </c>
      <c r="D197" s="8" t="s">
        <v>110</v>
      </c>
      <c r="E197" s="16" t="s">
        <v>61</v>
      </c>
      <c r="F197" s="8"/>
      <c r="G197" s="17">
        <f>G196*0.1082</f>
        <v>8926.5</v>
      </c>
      <c r="H197" s="17">
        <f>H196*0.1082</f>
        <v>8926.5</v>
      </c>
      <c r="I197" s="13">
        <f t="shared" si="2"/>
        <v>17853</v>
      </c>
    </row>
    <row r="198" spans="1:9" ht="16" x14ac:dyDescent="0.2">
      <c r="A198" s="18">
        <v>5100</v>
      </c>
      <c r="B198" s="7">
        <v>220</v>
      </c>
      <c r="C198" s="8" t="s">
        <v>22</v>
      </c>
      <c r="D198" s="8" t="s">
        <v>110</v>
      </c>
      <c r="E198" s="16" t="s">
        <v>62</v>
      </c>
      <c r="F198" s="8"/>
      <c r="G198" s="17">
        <f>G196*0.0765</f>
        <v>6311.25</v>
      </c>
      <c r="H198" s="17">
        <f>H196*0.0765</f>
        <v>6311.25</v>
      </c>
      <c r="I198" s="13">
        <f t="shared" si="2"/>
        <v>12622.5</v>
      </c>
    </row>
    <row r="199" spans="1:9" ht="16" x14ac:dyDescent="0.2">
      <c r="A199" s="18">
        <v>5100</v>
      </c>
      <c r="B199" s="7">
        <v>230</v>
      </c>
      <c r="C199" s="8" t="s">
        <v>22</v>
      </c>
      <c r="D199" s="8" t="s">
        <v>110</v>
      </c>
      <c r="E199" s="16" t="s">
        <v>63</v>
      </c>
      <c r="F199" s="8"/>
      <c r="G199" s="17">
        <f>6310.44*5</f>
        <v>31552.199999999997</v>
      </c>
      <c r="H199" s="17">
        <f>6310.44*5</f>
        <v>31552.199999999997</v>
      </c>
      <c r="I199" s="13">
        <f t="shared" si="2"/>
        <v>63104.399999999994</v>
      </c>
    </row>
    <row r="200" spans="1:9" ht="32" x14ac:dyDescent="0.2">
      <c r="A200" s="18">
        <v>5100</v>
      </c>
      <c r="B200" s="7">
        <v>240</v>
      </c>
      <c r="C200" s="8" t="s">
        <v>22</v>
      </c>
      <c r="D200" s="8" t="s">
        <v>110</v>
      </c>
      <c r="E200" s="16" t="s">
        <v>64</v>
      </c>
      <c r="F200" s="8"/>
      <c r="G200" s="17">
        <f>G196*0.00469</f>
        <v>386.92499999999995</v>
      </c>
      <c r="H200" s="17">
        <f>H196*0.00469</f>
        <v>386.92499999999995</v>
      </c>
      <c r="I200" s="13">
        <f t="shared" si="2"/>
        <v>773.84999999999991</v>
      </c>
    </row>
    <row r="201" spans="1:9" ht="32" x14ac:dyDescent="0.2">
      <c r="A201" s="18">
        <v>5200</v>
      </c>
      <c r="B201" s="7">
        <v>150</v>
      </c>
      <c r="C201" s="8" t="s">
        <v>22</v>
      </c>
      <c r="D201" s="8" t="s">
        <v>110</v>
      </c>
      <c r="E201" s="16" t="s">
        <v>60</v>
      </c>
      <c r="F201" s="8"/>
      <c r="G201" s="17">
        <v>16500</v>
      </c>
      <c r="H201" s="17">
        <v>16500</v>
      </c>
      <c r="I201" s="13">
        <f t="shared" si="2"/>
        <v>33000</v>
      </c>
    </row>
    <row r="202" spans="1:9" ht="32" x14ac:dyDescent="0.2">
      <c r="A202" s="18">
        <v>5200</v>
      </c>
      <c r="B202" s="7">
        <v>210</v>
      </c>
      <c r="C202" s="8" t="s">
        <v>22</v>
      </c>
      <c r="D202" s="8" t="s">
        <v>110</v>
      </c>
      <c r="E202" s="16" t="s">
        <v>61</v>
      </c>
      <c r="F202" s="8"/>
      <c r="G202" s="17">
        <f>G201*0.1082</f>
        <v>1785.3000000000002</v>
      </c>
      <c r="H202" s="17">
        <f>H201*0.1082</f>
        <v>1785.3000000000002</v>
      </c>
      <c r="I202" s="13">
        <f t="shared" si="2"/>
        <v>3570.6000000000004</v>
      </c>
    </row>
    <row r="203" spans="1:9" ht="16" x14ac:dyDescent="0.2">
      <c r="A203" s="18">
        <v>5200</v>
      </c>
      <c r="B203" s="7">
        <v>220</v>
      </c>
      <c r="C203" s="8" t="s">
        <v>22</v>
      </c>
      <c r="D203" s="8" t="s">
        <v>110</v>
      </c>
      <c r="E203" s="16" t="s">
        <v>62</v>
      </c>
      <c r="F203" s="8"/>
      <c r="G203" s="17">
        <f>G201*0.0765</f>
        <v>1262.25</v>
      </c>
      <c r="H203" s="17">
        <f>H201*0.0765</f>
        <v>1262.25</v>
      </c>
      <c r="I203" s="13">
        <f t="shared" si="2"/>
        <v>2524.5</v>
      </c>
    </row>
    <row r="204" spans="1:9" ht="16" x14ac:dyDescent="0.2">
      <c r="A204" s="18">
        <v>5200</v>
      </c>
      <c r="B204" s="7">
        <v>230</v>
      </c>
      <c r="C204" s="8" t="s">
        <v>22</v>
      </c>
      <c r="D204" s="8" t="s">
        <v>110</v>
      </c>
      <c r="E204" s="16" t="s">
        <v>63</v>
      </c>
      <c r="F204" s="8"/>
      <c r="G204" s="17">
        <v>6310.44</v>
      </c>
      <c r="H204" s="17">
        <v>6310.44</v>
      </c>
      <c r="I204" s="13">
        <f t="shared" si="2"/>
        <v>12620.88</v>
      </c>
    </row>
    <row r="205" spans="1:9" ht="32" x14ac:dyDescent="0.2">
      <c r="A205" s="18">
        <v>5200</v>
      </c>
      <c r="B205" s="7">
        <v>240</v>
      </c>
      <c r="C205" s="8" t="s">
        <v>22</v>
      </c>
      <c r="D205" s="8" t="s">
        <v>110</v>
      </c>
      <c r="E205" s="16" t="s">
        <v>64</v>
      </c>
      <c r="F205" s="8"/>
      <c r="G205" s="17">
        <f>G201*0.00469</f>
        <v>77.384999999999991</v>
      </c>
      <c r="H205" s="17">
        <f>H201*0.00469</f>
        <v>77.384999999999991</v>
      </c>
      <c r="I205" s="13">
        <f t="shared" si="2"/>
        <v>154.76999999999998</v>
      </c>
    </row>
    <row r="206" spans="1:9" ht="43" x14ac:dyDescent="0.2">
      <c r="A206" s="7">
        <v>6500</v>
      </c>
      <c r="B206" s="7">
        <v>644</v>
      </c>
      <c r="C206" s="8" t="s">
        <v>65</v>
      </c>
      <c r="D206" s="8" t="s">
        <v>118</v>
      </c>
      <c r="E206" s="9" t="s">
        <v>66</v>
      </c>
      <c r="F206" s="8"/>
      <c r="G206" s="12">
        <f>(286*891.48)+(286*217.59)</f>
        <v>317194.02</v>
      </c>
      <c r="H206" s="15"/>
      <c r="I206" s="13">
        <f t="shared" si="2"/>
        <v>317194.02</v>
      </c>
    </row>
    <row r="207" spans="1:9" ht="71" x14ac:dyDescent="0.2">
      <c r="A207" s="7">
        <v>6500</v>
      </c>
      <c r="B207" s="7">
        <v>644</v>
      </c>
      <c r="C207" s="8" t="s">
        <v>65</v>
      </c>
      <c r="D207" s="8" t="s">
        <v>119</v>
      </c>
      <c r="E207" s="9" t="s">
        <v>67</v>
      </c>
      <c r="F207" s="8"/>
      <c r="G207" s="12">
        <f>(845.49*150+(528.08*150))</f>
        <v>206035.5</v>
      </c>
      <c r="H207" s="15"/>
      <c r="I207" s="13">
        <f t="shared" ref="I207:I244" si="3">G207+H207</f>
        <v>206035.5</v>
      </c>
    </row>
    <row r="208" spans="1:9" ht="43" x14ac:dyDescent="0.2">
      <c r="A208" s="7">
        <v>6500</v>
      </c>
      <c r="B208" s="7">
        <v>644</v>
      </c>
      <c r="C208" s="8" t="s">
        <v>65</v>
      </c>
      <c r="D208" s="8" t="s">
        <v>120</v>
      </c>
      <c r="E208" s="9" t="s">
        <v>101</v>
      </c>
      <c r="F208" s="8"/>
      <c r="G208" s="12">
        <f>300*313.28</f>
        <v>93983.999999999985</v>
      </c>
      <c r="H208" s="15">
        <f>313.28*1700</f>
        <v>532576</v>
      </c>
      <c r="I208" s="13">
        <f t="shared" si="3"/>
        <v>626560</v>
      </c>
    </row>
    <row r="209" spans="1:9" ht="29" x14ac:dyDescent="0.2">
      <c r="A209" s="7">
        <v>6500</v>
      </c>
      <c r="B209" s="7">
        <v>643</v>
      </c>
      <c r="C209" s="8" t="s">
        <v>65</v>
      </c>
      <c r="D209" s="8" t="s">
        <v>121</v>
      </c>
      <c r="E209" s="9" t="s">
        <v>70</v>
      </c>
      <c r="F209" s="8"/>
      <c r="G209" s="12"/>
      <c r="H209" s="15">
        <f>1300*40</f>
        <v>52000</v>
      </c>
      <c r="I209" s="13">
        <f t="shared" si="3"/>
        <v>52000</v>
      </c>
    </row>
    <row r="210" spans="1:9" ht="29" x14ac:dyDescent="0.2">
      <c r="A210" s="7">
        <v>8200</v>
      </c>
      <c r="B210" s="7">
        <v>681</v>
      </c>
      <c r="C210" s="8" t="s">
        <v>65</v>
      </c>
      <c r="D210" s="8" t="s">
        <v>122</v>
      </c>
      <c r="E210" s="9" t="s">
        <v>71</v>
      </c>
      <c r="F210" s="8"/>
      <c r="G210" s="12">
        <f>2000000-H210</f>
        <v>1587274.1099999999</v>
      </c>
      <c r="H210" s="15">
        <v>412725.89</v>
      </c>
      <c r="I210" s="13">
        <f t="shared" si="3"/>
        <v>2000000</v>
      </c>
    </row>
    <row r="211" spans="1:9" ht="43" x14ac:dyDescent="0.2">
      <c r="A211" s="7">
        <v>7900</v>
      </c>
      <c r="B211" s="7">
        <v>310</v>
      </c>
      <c r="C211" s="8" t="s">
        <v>68</v>
      </c>
      <c r="D211" s="8" t="s">
        <v>124</v>
      </c>
      <c r="E211" s="9" t="s">
        <v>69</v>
      </c>
      <c r="F211" s="8"/>
      <c r="G211" s="12"/>
      <c r="H211" s="15">
        <v>93940.11</v>
      </c>
      <c r="I211" s="13">
        <f t="shared" si="3"/>
        <v>93940.11</v>
      </c>
    </row>
    <row r="212" spans="1:9" ht="29" x14ac:dyDescent="0.2">
      <c r="A212" s="7">
        <v>6300</v>
      </c>
      <c r="B212" s="7">
        <v>390</v>
      </c>
      <c r="C212" s="8" t="s">
        <v>72</v>
      </c>
      <c r="D212" s="8" t="s">
        <v>125</v>
      </c>
      <c r="E212" s="9" t="s">
        <v>73</v>
      </c>
      <c r="F212" s="8"/>
      <c r="G212" s="12">
        <v>15000</v>
      </c>
      <c r="H212" s="15"/>
      <c r="I212" s="13">
        <f t="shared" si="3"/>
        <v>15000</v>
      </c>
    </row>
    <row r="213" spans="1:9" ht="160" x14ac:dyDescent="0.2">
      <c r="A213" s="18">
        <v>6130</v>
      </c>
      <c r="B213" s="18">
        <v>160</v>
      </c>
      <c r="C213" s="8" t="s">
        <v>72</v>
      </c>
      <c r="D213" s="8" t="s">
        <v>126</v>
      </c>
      <c r="E213" s="6" t="s">
        <v>78</v>
      </c>
      <c r="F213" s="8"/>
      <c r="G213" s="12">
        <v>50489.71</v>
      </c>
      <c r="H213" s="15"/>
      <c r="I213" s="13">
        <f t="shared" si="3"/>
        <v>50489.71</v>
      </c>
    </row>
    <row r="214" spans="1:9" ht="16" x14ac:dyDescent="0.2">
      <c r="A214" s="18">
        <v>6130</v>
      </c>
      <c r="B214" s="18">
        <v>210</v>
      </c>
      <c r="C214" s="8" t="s">
        <v>72</v>
      </c>
      <c r="D214" s="8" t="s">
        <v>126</v>
      </c>
      <c r="E214" s="16" t="s">
        <v>74</v>
      </c>
      <c r="F214" s="8"/>
      <c r="G214" s="12">
        <f>G213*0.1084</f>
        <v>5473.0845639999998</v>
      </c>
      <c r="H214" s="15"/>
      <c r="I214" s="13">
        <f t="shared" si="3"/>
        <v>5473.0845639999998</v>
      </c>
    </row>
    <row r="215" spans="1:9" ht="16" x14ac:dyDescent="0.2">
      <c r="A215" s="18">
        <v>6130</v>
      </c>
      <c r="B215" s="18">
        <v>220</v>
      </c>
      <c r="C215" s="8" t="s">
        <v>72</v>
      </c>
      <c r="D215" s="8" t="s">
        <v>126</v>
      </c>
      <c r="E215" s="16" t="s">
        <v>75</v>
      </c>
      <c r="F215" s="8"/>
      <c r="G215" s="12">
        <f>G213*0.0765</f>
        <v>3862.4628149999999</v>
      </c>
      <c r="H215" s="15"/>
      <c r="I215" s="13">
        <f t="shared" si="3"/>
        <v>3862.4628149999999</v>
      </c>
    </row>
    <row r="216" spans="1:9" ht="16" x14ac:dyDescent="0.2">
      <c r="A216" s="18">
        <v>6130</v>
      </c>
      <c r="B216" s="18">
        <v>230</v>
      </c>
      <c r="C216" s="8" t="s">
        <v>72</v>
      </c>
      <c r="D216" s="8" t="s">
        <v>126</v>
      </c>
      <c r="E216" s="16" t="s">
        <v>76</v>
      </c>
      <c r="F216" s="8"/>
      <c r="G216" s="12">
        <v>12000</v>
      </c>
      <c r="H216" s="15"/>
      <c r="I216" s="13">
        <f t="shared" si="3"/>
        <v>12000</v>
      </c>
    </row>
    <row r="217" spans="1:9" ht="16" x14ac:dyDescent="0.2">
      <c r="A217" s="18">
        <v>6130</v>
      </c>
      <c r="B217" s="18">
        <v>240</v>
      </c>
      <c r="C217" s="8" t="s">
        <v>72</v>
      </c>
      <c r="D217" s="8" t="s">
        <v>126</v>
      </c>
      <c r="E217" s="16" t="s">
        <v>77</v>
      </c>
      <c r="F217" s="8"/>
      <c r="G217" s="12">
        <f>G213*0.00469</f>
        <v>236.79673989999998</v>
      </c>
      <c r="H217" s="15"/>
      <c r="I217" s="13">
        <f t="shared" si="3"/>
        <v>236.79673989999998</v>
      </c>
    </row>
    <row r="218" spans="1:9" ht="43" x14ac:dyDescent="0.2">
      <c r="A218" s="7">
        <v>7800</v>
      </c>
      <c r="B218" s="7">
        <v>648</v>
      </c>
      <c r="C218" s="8" t="s">
        <v>72</v>
      </c>
      <c r="D218" s="8" t="s">
        <v>127</v>
      </c>
      <c r="E218" s="9" t="s">
        <v>82</v>
      </c>
      <c r="F218" s="8"/>
      <c r="G218" s="12">
        <f>70*3496.63+2488</f>
        <v>247252.1</v>
      </c>
      <c r="H218" s="15"/>
      <c r="I218" s="13">
        <f t="shared" si="3"/>
        <v>247252.1</v>
      </c>
    </row>
    <row r="219" spans="1:9" x14ac:dyDescent="0.2">
      <c r="A219" s="7">
        <v>7800</v>
      </c>
      <c r="B219" s="7">
        <v>649</v>
      </c>
      <c r="C219" s="8" t="s">
        <v>72</v>
      </c>
      <c r="D219" s="8" t="s">
        <v>127</v>
      </c>
      <c r="E219" s="9" t="s">
        <v>79</v>
      </c>
      <c r="F219" s="8"/>
      <c r="G219" s="12">
        <v>215.92</v>
      </c>
      <c r="H219" s="15"/>
      <c r="I219" s="13">
        <f t="shared" si="3"/>
        <v>215.92</v>
      </c>
    </row>
    <row r="220" spans="1:9" ht="71" x14ac:dyDescent="0.2">
      <c r="A220" s="7">
        <v>7800</v>
      </c>
      <c r="B220" s="7">
        <v>369</v>
      </c>
      <c r="C220" s="8" t="s">
        <v>72</v>
      </c>
      <c r="D220" s="8" t="s">
        <v>127</v>
      </c>
      <c r="E220" s="9" t="s">
        <v>80</v>
      </c>
      <c r="F220" s="8"/>
      <c r="G220" s="12">
        <f>(6000)+(210*360)+(180*210)</f>
        <v>119400</v>
      </c>
      <c r="H220" s="15"/>
      <c r="I220" s="13">
        <f t="shared" si="3"/>
        <v>119400</v>
      </c>
    </row>
    <row r="221" spans="1:9" ht="29" x14ac:dyDescent="0.2">
      <c r="A221" s="7">
        <v>7800</v>
      </c>
      <c r="B221" s="7">
        <v>310</v>
      </c>
      <c r="C221" s="8" t="s">
        <v>72</v>
      </c>
      <c r="D221" s="8" t="s">
        <v>127</v>
      </c>
      <c r="E221" s="9" t="s">
        <v>81</v>
      </c>
      <c r="F221" s="8"/>
      <c r="G221" s="12">
        <f>800*70</f>
        <v>56000</v>
      </c>
      <c r="H221" s="15"/>
      <c r="I221" s="13">
        <f t="shared" si="3"/>
        <v>56000</v>
      </c>
    </row>
    <row r="222" spans="1:9" ht="29" x14ac:dyDescent="0.2">
      <c r="A222" s="7">
        <v>7900</v>
      </c>
      <c r="B222" s="7">
        <v>641</v>
      </c>
      <c r="C222" s="8" t="s">
        <v>83</v>
      </c>
      <c r="D222" s="8" t="s">
        <v>123</v>
      </c>
      <c r="E222" s="9" t="s">
        <v>84</v>
      </c>
      <c r="F222" s="8"/>
      <c r="G222" s="12">
        <v>45000</v>
      </c>
      <c r="H222" s="15"/>
      <c r="I222" s="13">
        <f t="shared" si="3"/>
        <v>45000</v>
      </c>
    </row>
    <row r="223" spans="1:9" ht="29" x14ac:dyDescent="0.2">
      <c r="A223" s="7">
        <v>7900</v>
      </c>
      <c r="B223" s="7">
        <v>642</v>
      </c>
      <c r="C223" s="8" t="s">
        <v>83</v>
      </c>
      <c r="D223" s="8" t="s">
        <v>128</v>
      </c>
      <c r="E223" s="9" t="s">
        <v>85</v>
      </c>
      <c r="F223" s="8"/>
      <c r="G223" s="12">
        <f>50*300</f>
        <v>15000</v>
      </c>
      <c r="H223" s="15"/>
      <c r="I223" s="13">
        <f t="shared" si="3"/>
        <v>15000</v>
      </c>
    </row>
    <row r="224" spans="1:9" ht="43" x14ac:dyDescent="0.2">
      <c r="A224" s="7">
        <v>6130</v>
      </c>
      <c r="B224" s="7">
        <v>130</v>
      </c>
      <c r="C224" s="8" t="s">
        <v>86</v>
      </c>
      <c r="D224" s="8" t="s">
        <v>129</v>
      </c>
      <c r="E224" s="9" t="s">
        <v>87</v>
      </c>
      <c r="F224" s="8">
        <v>2</v>
      </c>
      <c r="G224" s="12">
        <f>(40741*2)*2</f>
        <v>162964</v>
      </c>
      <c r="H224" s="15"/>
      <c r="I224" s="13">
        <f t="shared" si="3"/>
        <v>162964</v>
      </c>
    </row>
    <row r="225" spans="1:9" x14ac:dyDescent="0.2">
      <c r="A225" s="7">
        <v>6130</v>
      </c>
      <c r="B225" s="7">
        <v>210</v>
      </c>
      <c r="C225" s="8" t="s">
        <v>86</v>
      </c>
      <c r="D225" s="8" t="s">
        <v>129</v>
      </c>
      <c r="E225" s="9" t="s">
        <v>88</v>
      </c>
      <c r="F225" s="8"/>
      <c r="G225" s="12">
        <f>G224*0.1084</f>
        <v>17665.297599999998</v>
      </c>
      <c r="H225" s="15"/>
      <c r="I225" s="13">
        <f t="shared" si="3"/>
        <v>17665.297599999998</v>
      </c>
    </row>
    <row r="226" spans="1:9" x14ac:dyDescent="0.2">
      <c r="A226" s="7">
        <v>6130</v>
      </c>
      <c r="B226" s="7">
        <v>220</v>
      </c>
      <c r="C226" s="8" t="s">
        <v>86</v>
      </c>
      <c r="D226" s="8" t="s">
        <v>129</v>
      </c>
      <c r="E226" s="9" t="s">
        <v>18</v>
      </c>
      <c r="F226" s="8"/>
      <c r="G226" s="12">
        <f>G224*0.0765</f>
        <v>12466.745999999999</v>
      </c>
      <c r="H226" s="15"/>
      <c r="I226" s="13">
        <f t="shared" si="3"/>
        <v>12466.745999999999</v>
      </c>
    </row>
    <row r="227" spans="1:9" x14ac:dyDescent="0.2">
      <c r="A227" s="7">
        <v>6130</v>
      </c>
      <c r="B227" s="7">
        <v>230</v>
      </c>
      <c r="C227" s="8" t="s">
        <v>86</v>
      </c>
      <c r="D227" s="8" t="s">
        <v>129</v>
      </c>
      <c r="E227" s="9" t="s">
        <v>24</v>
      </c>
      <c r="F227" s="8"/>
      <c r="G227" s="12">
        <f>(8786.76+11263.68)*2</f>
        <v>40100.880000000005</v>
      </c>
      <c r="H227" s="15"/>
      <c r="I227" s="13">
        <f t="shared" si="3"/>
        <v>40100.880000000005</v>
      </c>
    </row>
    <row r="228" spans="1:9" x14ac:dyDescent="0.2">
      <c r="A228" s="7">
        <v>6130</v>
      </c>
      <c r="B228" s="7">
        <v>240</v>
      </c>
      <c r="C228" s="8" t="s">
        <v>86</v>
      </c>
      <c r="D228" s="8" t="s">
        <v>129</v>
      </c>
      <c r="E228" s="9" t="s">
        <v>89</v>
      </c>
      <c r="F228" s="8"/>
      <c r="G228" s="12">
        <f>G224*0.00469</f>
        <v>764.30115999999998</v>
      </c>
      <c r="H228" s="15"/>
      <c r="I228" s="13">
        <f t="shared" si="3"/>
        <v>764.30115999999998</v>
      </c>
    </row>
    <row r="229" spans="1:9" ht="29" x14ac:dyDescent="0.2">
      <c r="A229" s="7">
        <v>7800</v>
      </c>
      <c r="B229" s="7">
        <v>350</v>
      </c>
      <c r="C229" s="8" t="s">
        <v>90</v>
      </c>
      <c r="D229" s="8" t="s">
        <v>130</v>
      </c>
      <c r="E229" s="9" t="s">
        <v>103</v>
      </c>
      <c r="F229" s="8"/>
      <c r="G229" s="12">
        <f>5000*40</f>
        <v>200000</v>
      </c>
      <c r="H229" s="15"/>
      <c r="I229" s="13">
        <f t="shared" si="3"/>
        <v>200000</v>
      </c>
    </row>
    <row r="230" spans="1:9" x14ac:dyDescent="0.2">
      <c r="A230" s="7">
        <v>8100</v>
      </c>
      <c r="B230" s="7">
        <v>652</v>
      </c>
      <c r="C230" s="8" t="s">
        <v>90</v>
      </c>
      <c r="D230" s="8" t="s">
        <v>131</v>
      </c>
      <c r="E230" s="9" t="s">
        <v>145</v>
      </c>
      <c r="F230" s="8"/>
      <c r="G230" s="12">
        <v>60000</v>
      </c>
      <c r="H230" s="15"/>
      <c r="I230" s="13">
        <f t="shared" si="3"/>
        <v>60000</v>
      </c>
    </row>
    <row r="231" spans="1:9" x14ac:dyDescent="0.2">
      <c r="A231" s="7">
        <v>8100</v>
      </c>
      <c r="B231" s="7">
        <v>652</v>
      </c>
      <c r="C231" s="8" t="s">
        <v>22</v>
      </c>
      <c r="D231" s="8" t="s">
        <v>132</v>
      </c>
      <c r="E231" s="9" t="s">
        <v>133</v>
      </c>
      <c r="F231" s="8"/>
      <c r="G231" s="12">
        <v>70000</v>
      </c>
      <c r="H231" s="15"/>
      <c r="I231" s="13">
        <v>70000</v>
      </c>
    </row>
    <row r="232" spans="1:9" ht="43" x14ac:dyDescent="0.2">
      <c r="A232" s="7">
        <v>7400</v>
      </c>
      <c r="B232" s="7">
        <v>681</v>
      </c>
      <c r="C232" s="8" t="s">
        <v>91</v>
      </c>
      <c r="D232" s="8" t="s">
        <v>134</v>
      </c>
      <c r="E232" s="9" t="s">
        <v>92</v>
      </c>
      <c r="F232" s="8"/>
      <c r="G232" s="12">
        <v>65000</v>
      </c>
      <c r="H232" s="15"/>
      <c r="I232" s="13">
        <f t="shared" si="3"/>
        <v>65000</v>
      </c>
    </row>
    <row r="233" spans="1:9" ht="43" x14ac:dyDescent="0.2">
      <c r="A233" s="7">
        <v>5100</v>
      </c>
      <c r="B233" s="7">
        <v>369</v>
      </c>
      <c r="C233" s="8" t="s">
        <v>68</v>
      </c>
      <c r="D233" s="8" t="s">
        <v>135</v>
      </c>
      <c r="E233" s="9" t="s">
        <v>93</v>
      </c>
      <c r="F233" s="8"/>
      <c r="G233" s="12">
        <v>50000</v>
      </c>
      <c r="H233" s="15"/>
      <c r="I233" s="13">
        <f t="shared" si="3"/>
        <v>50000</v>
      </c>
    </row>
    <row r="234" spans="1:9" ht="57" x14ac:dyDescent="0.2">
      <c r="A234" s="7">
        <v>5100</v>
      </c>
      <c r="B234" s="7">
        <v>510</v>
      </c>
      <c r="C234" s="8" t="s">
        <v>68</v>
      </c>
      <c r="D234" s="8" t="s">
        <v>135</v>
      </c>
      <c r="E234" s="9" t="s">
        <v>94</v>
      </c>
      <c r="F234" s="8"/>
      <c r="G234" s="12">
        <v>50000</v>
      </c>
      <c r="H234" s="15"/>
      <c r="I234" s="13">
        <f t="shared" si="3"/>
        <v>50000</v>
      </c>
    </row>
    <row r="235" spans="1:9" ht="29" x14ac:dyDescent="0.2">
      <c r="A235" s="7">
        <v>5100</v>
      </c>
      <c r="B235" s="7">
        <v>310</v>
      </c>
      <c r="C235" s="8" t="s">
        <v>68</v>
      </c>
      <c r="D235" s="8" t="s">
        <v>115</v>
      </c>
      <c r="E235" s="9" t="s">
        <v>102</v>
      </c>
      <c r="F235" s="8"/>
      <c r="G235" s="12">
        <f>500*300</f>
        <v>150000</v>
      </c>
      <c r="H235" s="15"/>
      <c r="I235" s="13">
        <f t="shared" si="3"/>
        <v>150000</v>
      </c>
    </row>
    <row r="236" spans="1:9" ht="57" x14ac:dyDescent="0.2">
      <c r="A236" s="7">
        <v>7900</v>
      </c>
      <c r="B236" s="7">
        <v>642</v>
      </c>
      <c r="C236" s="8" t="s">
        <v>95</v>
      </c>
      <c r="D236" s="8" t="s">
        <v>136</v>
      </c>
      <c r="E236" s="9" t="s">
        <v>104</v>
      </c>
      <c r="F236" s="8"/>
      <c r="G236" s="12">
        <f>50*600</f>
        <v>30000</v>
      </c>
      <c r="H236" s="15"/>
      <c r="I236" s="13">
        <f t="shared" si="3"/>
        <v>30000</v>
      </c>
    </row>
    <row r="237" spans="1:9" ht="43" x14ac:dyDescent="0.2">
      <c r="A237" s="7">
        <v>6110</v>
      </c>
      <c r="B237" s="7">
        <v>642</v>
      </c>
      <c r="C237" s="8" t="s">
        <v>95</v>
      </c>
      <c r="D237" s="8" t="s">
        <v>137</v>
      </c>
      <c r="E237" s="9" t="s">
        <v>96</v>
      </c>
      <c r="F237" s="8"/>
      <c r="G237" s="12">
        <f>100*6150</f>
        <v>615000</v>
      </c>
      <c r="H237" s="15"/>
      <c r="I237" s="13">
        <f t="shared" si="3"/>
        <v>615000</v>
      </c>
    </row>
    <row r="238" spans="1:9" ht="57" x14ac:dyDescent="0.2">
      <c r="A238" s="7">
        <v>7400</v>
      </c>
      <c r="B238" s="7">
        <v>671</v>
      </c>
      <c r="C238" s="8" t="s">
        <v>91</v>
      </c>
      <c r="D238" s="8" t="s">
        <v>138</v>
      </c>
      <c r="E238" s="9" t="s">
        <v>97</v>
      </c>
      <c r="F238" s="8"/>
      <c r="G238" s="12">
        <f>4000*60</f>
        <v>240000</v>
      </c>
      <c r="H238" s="15"/>
      <c r="I238" s="13">
        <f t="shared" si="3"/>
        <v>240000</v>
      </c>
    </row>
    <row r="239" spans="1:9" ht="43" x14ac:dyDescent="0.2">
      <c r="A239" s="7">
        <v>5300</v>
      </c>
      <c r="B239" s="7">
        <v>369</v>
      </c>
      <c r="C239" s="8" t="s">
        <v>98</v>
      </c>
      <c r="D239" s="8" t="s">
        <v>139</v>
      </c>
      <c r="E239" s="9" t="s">
        <v>99</v>
      </c>
      <c r="F239" s="8"/>
      <c r="G239" s="12">
        <v>25000</v>
      </c>
      <c r="H239" s="15"/>
      <c r="I239" s="13">
        <f t="shared" si="3"/>
        <v>25000</v>
      </c>
    </row>
    <row r="240" spans="1:9" ht="43" x14ac:dyDescent="0.2">
      <c r="A240" s="7">
        <v>7400</v>
      </c>
      <c r="B240" s="7">
        <v>671</v>
      </c>
      <c r="C240" s="8" t="s">
        <v>98</v>
      </c>
      <c r="D240" s="8" t="s">
        <v>140</v>
      </c>
      <c r="E240" s="9" t="s">
        <v>100</v>
      </c>
      <c r="F240" s="8"/>
      <c r="G240" s="12">
        <v>180000</v>
      </c>
      <c r="H240" s="15"/>
      <c r="I240" s="13">
        <f t="shared" si="3"/>
        <v>180000</v>
      </c>
    </row>
    <row r="241" spans="1:9" x14ac:dyDescent="0.2">
      <c r="A241" s="7">
        <v>7200</v>
      </c>
      <c r="B241" s="7">
        <v>792</v>
      </c>
      <c r="C241" s="8" t="s">
        <v>105</v>
      </c>
      <c r="D241" s="8" t="s">
        <v>141</v>
      </c>
      <c r="E241" s="9" t="s">
        <v>106</v>
      </c>
      <c r="F241" s="8"/>
      <c r="G241" s="12">
        <v>228308.01</v>
      </c>
      <c r="H241" s="15"/>
      <c r="I241" s="13">
        <f t="shared" si="3"/>
        <v>228308.01</v>
      </c>
    </row>
    <row r="242" spans="1:9" x14ac:dyDescent="0.2">
      <c r="A242" s="7">
        <v>7400</v>
      </c>
      <c r="B242" s="7">
        <v>681</v>
      </c>
      <c r="C242" s="8" t="s">
        <v>90</v>
      </c>
      <c r="D242" s="8" t="s">
        <v>142</v>
      </c>
      <c r="E242" s="9" t="s">
        <v>107</v>
      </c>
      <c r="F242" s="8"/>
      <c r="G242" s="12">
        <v>1000000</v>
      </c>
      <c r="H242" s="15"/>
      <c r="I242" s="13">
        <f t="shared" si="3"/>
        <v>1000000</v>
      </c>
    </row>
    <row r="243" spans="1:9" x14ac:dyDescent="0.2">
      <c r="A243" s="7">
        <v>7900</v>
      </c>
      <c r="B243" s="7">
        <v>681</v>
      </c>
      <c r="C243" s="8" t="s">
        <v>90</v>
      </c>
      <c r="D243" s="8" t="s">
        <v>143</v>
      </c>
      <c r="E243" s="9" t="s">
        <v>108</v>
      </c>
      <c r="F243" s="8"/>
      <c r="G243" s="12">
        <v>5809972.3600000003</v>
      </c>
      <c r="H243" s="15"/>
      <c r="I243" s="13">
        <f t="shared" si="3"/>
        <v>5809972.3600000003</v>
      </c>
    </row>
    <row r="244" spans="1:9" x14ac:dyDescent="0.2">
      <c r="A244" s="7"/>
      <c r="B244" s="7"/>
      <c r="C244" s="8"/>
      <c r="D244" s="8"/>
      <c r="E244" s="9"/>
      <c r="F244" s="8"/>
      <c r="G244" s="12"/>
      <c r="H244" s="15"/>
      <c r="I244" s="13">
        <f t="shared" si="3"/>
        <v>0</v>
      </c>
    </row>
    <row r="245" spans="1:9" x14ac:dyDescent="0.2">
      <c r="A245" s="26" t="s">
        <v>5</v>
      </c>
      <c r="B245" s="26"/>
      <c r="C245" s="26"/>
      <c r="D245" s="26"/>
      <c r="E245" s="26"/>
      <c r="F245" s="26"/>
      <c r="G245" s="19">
        <f>SUM(G10:G244)</f>
        <v>13250888.400733901</v>
      </c>
      <c r="H245" s="19">
        <f>SUM(H10:H244)</f>
        <v>6521631.6018550005</v>
      </c>
      <c r="I245" s="19">
        <f>SUM(I10:I244)</f>
        <v>19762520.002588898</v>
      </c>
    </row>
    <row r="247" spans="1:9" x14ac:dyDescent="0.2">
      <c r="A247" s="27" t="s">
        <v>16</v>
      </c>
      <c r="B247" s="27"/>
      <c r="C247" s="27"/>
      <c r="H247" s="1"/>
    </row>
    <row r="248" spans="1:9" x14ac:dyDescent="0.2">
      <c r="A248" s="3"/>
      <c r="B248" s="3"/>
      <c r="C248" s="2" t="s">
        <v>7</v>
      </c>
      <c r="D248" s="21" t="s">
        <v>6</v>
      </c>
      <c r="E248" s="21"/>
      <c r="F248" s="3"/>
      <c r="G248" s="3"/>
      <c r="H248" s="1"/>
    </row>
    <row r="250" spans="1:9" x14ac:dyDescent="0.2">
      <c r="A250" s="20" t="s">
        <v>11</v>
      </c>
      <c r="B250" s="20"/>
      <c r="C250" s="20"/>
      <c r="D250" s="20"/>
      <c r="E250" s="20"/>
      <c r="F250" s="20"/>
      <c r="G250" s="20"/>
    </row>
    <row r="252" spans="1:9" x14ac:dyDescent="0.2">
      <c r="H252" s="5"/>
      <c r="I252" s="5"/>
    </row>
  </sheetData>
  <autoFilter ref="A9:I245" xr:uid="{C6C6FCC7-4B0D-407F-9897-8D7209C00AA7}"/>
  <mergeCells count="9">
    <mergeCell ref="A250:G250"/>
    <mergeCell ref="D248:E248"/>
    <mergeCell ref="A1:D2"/>
    <mergeCell ref="H1:I3"/>
    <mergeCell ref="A3:D4"/>
    <mergeCell ref="A245:F245"/>
    <mergeCell ref="A247:C247"/>
    <mergeCell ref="A7:I7"/>
    <mergeCell ref="A6:I6"/>
  </mergeCells>
  <phoneticPr fontId="8" type="noConversion"/>
  <pageMargins left="0.7" right="0.7" top="0.75" bottom="0.75" header="0.3" footer="0.3"/>
  <pageSetup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D9630B-119C-40F2-A3DA-70F1F5262772}">
  <ds:schemaRefs>
    <ds:schemaRef ds:uri="http://schemas.openxmlformats.org/package/2006/metadata/core-properties"/>
    <ds:schemaRef ds:uri="http://purl.org/dc/dcmitype/"/>
    <ds:schemaRef ds:uri="6175c4d1-a53c-410c-92b6-74bcb683b4aa"/>
    <ds:schemaRef ds:uri="http://schemas.microsoft.com/office/2006/documentManagement/types"/>
    <ds:schemaRef ds:uri="http://schemas.microsoft.com/office/2006/metadata/properties"/>
    <ds:schemaRef ds:uri="http://purl.org/dc/elements/1.1/"/>
    <ds:schemaRef ds:uri="ef373230-e173-4e6a-8f42-59bce9da1dde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2021-07-12T13:54:17Z</cp:lastPrinted>
  <dcterms:created xsi:type="dcterms:W3CDTF">2021-06-09T18:28:06Z</dcterms:created>
  <dcterms:modified xsi:type="dcterms:W3CDTF">2022-04-08T15:58:54Z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