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62F56863-693E-1249-A6AF-5948E673DC3E}" xr6:coauthVersionLast="47" xr6:coauthVersionMax="47" xr10:uidLastSave="{00000000-0000-0000-0000-000000000000}"/>
  <bookViews>
    <workbookView xWindow="0" yWindow="500" windowWidth="28800" windowHeight="12440" xr2:uid="{00000000-000D-0000-FFFF-FFFF00000000}"/>
  </bookViews>
  <sheets>
    <sheet name="Sheet1" sheetId="1" r:id="rId1"/>
    <sheet name=" fringe calculation" sheetId="2" r:id="rId2"/>
  </sheets>
  <definedNames>
    <definedName name="_xlnm._FilterDatabase" localSheetId="0" hidden="1">Sheet1!$A$9:$I$60</definedName>
    <definedName name="Account_Title">Sheet1!$E$9</definedName>
    <definedName name="Activity_Number">Sheet1!$D$9</definedName>
    <definedName name="Amount_for_1_3_allocation">Sheet1!$H$9</definedName>
    <definedName name="Amount_for_2_3_allocation">Sheet1!$G$9</definedName>
    <definedName name="FTE__Position">Sheet1!$F$9</definedName>
    <definedName name="Function">Sheet1!$A$9</definedName>
    <definedName name="Object">Sheet1!$B$9</definedName>
    <definedName name="_xlnm.Print_Area" localSheetId="0">Sheet1!$A$1:$I$62</definedName>
    <definedName name="Total_allocation">Sheet1!$I$9</definedName>
    <definedName name="Use_of__Funds_Number">Sheet1!$C$9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62" i="1" l="1"/>
  <c r="I60" i="1" l="1"/>
  <c r="I59" i="1" l="1"/>
  <c r="I58" i="1"/>
  <c r="I57" i="1"/>
  <c r="I56" i="1"/>
  <c r="I55" i="1"/>
  <c r="I54" i="1"/>
  <c r="I53" i="1"/>
  <c r="I52" i="1"/>
  <c r="I51" i="1"/>
  <c r="I50" i="1"/>
  <c r="I49" i="1"/>
  <c r="I69" i="1" l="1"/>
  <c r="E16" i="2" l="1"/>
  <c r="E15" i="2"/>
  <c r="D15" i="2"/>
  <c r="C15" i="2"/>
  <c r="E14" i="2"/>
  <c r="D14" i="2"/>
  <c r="D16" i="2" s="1"/>
  <c r="C14" i="2"/>
  <c r="C16" i="2" s="1"/>
  <c r="B14" i="2"/>
  <c r="B16" i="2" s="1"/>
  <c r="B15" i="2"/>
  <c r="I48" i="1" l="1"/>
  <c r="I47" i="1" l="1"/>
  <c r="I46" i="1" l="1"/>
  <c r="H62" i="1" l="1"/>
  <c r="H71" i="1" s="1"/>
  <c r="I45" i="1"/>
  <c r="I44" i="1" l="1"/>
  <c r="I43" i="1"/>
  <c r="I42" i="1"/>
  <c r="I41" i="1"/>
  <c r="I40" i="1"/>
  <c r="I39" i="1"/>
  <c r="I38" i="1"/>
  <c r="I37" i="1"/>
  <c r="I36" i="1"/>
  <c r="I35" i="1"/>
  <c r="I34" i="1"/>
  <c r="I33" i="1"/>
  <c r="I32" i="1"/>
  <c r="I31" i="1"/>
  <c r="I30" i="1"/>
  <c r="I29" i="1"/>
  <c r="I28" i="1"/>
  <c r="I27" i="1"/>
  <c r="I26" i="1"/>
  <c r="I25" i="1" l="1"/>
  <c r="I24" i="1"/>
  <c r="I18" i="1"/>
  <c r="I23" i="1"/>
  <c r="I22" i="1"/>
  <c r="I21" i="1"/>
  <c r="I20" i="1"/>
  <c r="I19" i="1"/>
  <c r="I17" i="1"/>
  <c r="I16" i="1"/>
  <c r="I15" i="1"/>
  <c r="I14" i="1"/>
  <c r="I13" i="1"/>
  <c r="I12" i="1"/>
  <c r="I11" i="1"/>
  <c r="I10" i="1"/>
  <c r="I62" i="1" l="1"/>
  <c r="G62" i="1"/>
  <c r="G71" i="1" s="1"/>
</calcChain>
</file>

<file path=xl/sharedStrings.xml><?xml version="1.0" encoding="utf-8"?>
<sst xmlns="http://schemas.openxmlformats.org/spreadsheetml/2006/main" count="159" uniqueCount="97">
  <si>
    <t>Function</t>
  </si>
  <si>
    <t>Object</t>
  </si>
  <si>
    <t xml:space="preserve">Account Title </t>
  </si>
  <si>
    <t>FLORIDA DEPARTMENT OF EDUCATION</t>
  </si>
  <si>
    <t>FTE 
Position</t>
  </si>
  <si>
    <t xml:space="preserve">TOTAL </t>
  </si>
  <si>
    <t>Richard Corcoran, Commissioner</t>
  </si>
  <si>
    <t>Page 1 of 1</t>
  </si>
  <si>
    <t>B) ________________________
     Project Number</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</si>
  <si>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</si>
  <si>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</si>
  <si>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</si>
  <si>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</si>
  <si>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</si>
  <si>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</si>
  <si>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</si>
  <si>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</si>
  <si>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TAPS Number 
22A-175</t>
  </si>
  <si>
    <r>
      <t xml:space="preserve">A)  </t>
    </r>
    <r>
      <rPr>
        <u/>
        <sz val="11"/>
        <color theme="1"/>
        <rFont val="Arial"/>
        <family val="2"/>
      </rPr>
      <t>FAU Lab Schools</t>
    </r>
    <r>
      <rPr>
        <sz val="11"/>
        <color theme="1"/>
        <rFont val="Arial"/>
        <family val="2"/>
      </rPr>
      <t xml:space="preserve">
     Name of Eligible Recipient </t>
    </r>
  </si>
  <si>
    <t>0000</t>
  </si>
  <si>
    <t>2L</t>
  </si>
  <si>
    <t>2N</t>
  </si>
  <si>
    <t>2R</t>
  </si>
  <si>
    <t>2S</t>
  </si>
  <si>
    <t>ESSER 3</t>
  </si>
  <si>
    <t>2 tchrs</t>
  </si>
  <si>
    <t>sci</t>
  </si>
  <si>
    <t>para</t>
  </si>
  <si>
    <t>Couns.</t>
  </si>
  <si>
    <t>FICA (SS + Medicare)</t>
  </si>
  <si>
    <t>State Retirement</t>
  </si>
  <si>
    <t>State Health Ins</t>
  </si>
  <si>
    <t>State Life Ins</t>
  </si>
  <si>
    <t>State Workers Comp</t>
  </si>
  <si>
    <t>State Unemployment</t>
  </si>
  <si>
    <t>Leave Payment</t>
  </si>
  <si>
    <t>Salary</t>
  </si>
  <si>
    <t>Fringe rate</t>
  </si>
  <si>
    <t>Position</t>
  </si>
  <si>
    <t>Sum of fringe</t>
  </si>
  <si>
    <t>Calculation @ fringe rate</t>
  </si>
  <si>
    <t>Percent of fringe to sal</t>
  </si>
  <si>
    <t>2A</t>
  </si>
  <si>
    <t>2I</t>
  </si>
  <si>
    <t>2O</t>
  </si>
  <si>
    <t>2P</t>
  </si>
  <si>
    <t>2K</t>
  </si>
  <si>
    <r>
      <rPr>
        <b/>
        <u/>
        <sz val="11"/>
        <rFont val="Times New Roman"/>
        <family val="1"/>
      </rPr>
      <t>PERS SERV-SALARY/WAGES:</t>
    </r>
    <r>
      <rPr>
        <sz val="11"/>
        <rFont val="Times New Roman"/>
        <family val="1"/>
      </rPr>
      <t xml:space="preserve">
For 2 instructional positions for 2 years, totaling $265,992 with per-position salary for each allocation as follows:
</t>
    </r>
    <r>
      <rPr>
        <u/>
        <sz val="11"/>
        <rFont val="Times New Roman"/>
        <family val="1"/>
      </rPr>
      <t>Current allocation</t>
    </r>
    <r>
      <rPr>
        <sz val="11"/>
        <rFont val="Times New Roman"/>
        <family val="1"/>
      </rPr>
      <t xml:space="preserve">
Interventionist $65,000 
Data Informed Supports $67,996
</t>
    </r>
    <r>
      <rPr>
        <u/>
        <sz val="11"/>
        <rFont val="Times New Roman"/>
        <family val="1"/>
      </rPr>
      <t>Future Allocation</t>
    </r>
    <r>
      <rPr>
        <sz val="11"/>
        <rFont val="Times New Roman"/>
        <family val="1"/>
      </rPr>
      <t xml:space="preserve">
Interventionist $65,000 
Data Informed Supports $67,996</t>
    </r>
  </si>
  <si>
    <r>
      <rPr>
        <b/>
        <u/>
        <sz val="11"/>
        <rFont val="Times New Roman"/>
        <family val="1"/>
      </rPr>
      <t>PERS SERV-SALARY/WAGES:</t>
    </r>
    <r>
      <rPr>
        <sz val="11"/>
        <rFont val="Times New Roman"/>
        <family val="1"/>
      </rPr>
      <t xml:space="preserve">
For 1 Science Specialist for 2 years, totaling $125,800 as follows:
</t>
    </r>
    <r>
      <rPr>
        <u/>
        <sz val="11"/>
        <rFont val="Times New Roman"/>
        <family val="1"/>
      </rPr>
      <t>Current allocation</t>
    </r>
    <r>
      <rPr>
        <sz val="11"/>
        <rFont val="Times New Roman"/>
        <family val="1"/>
      </rPr>
      <t xml:space="preserve">
Science Specialist $62,900 x 2 = 125,800</t>
    </r>
  </si>
  <si>
    <r>
      <rPr>
        <b/>
        <u/>
        <sz val="11"/>
        <rFont val="Times New Roman"/>
        <family val="1"/>
      </rPr>
      <t xml:space="preserve">SOCIAL SECURITY FICA </t>
    </r>
    <r>
      <rPr>
        <sz val="11"/>
        <rFont val="Times New Roman"/>
        <family val="1"/>
      </rPr>
      <t xml:space="preserve">
For Interventionist and Data Informed Supports @ 7.65% </t>
    </r>
  </si>
  <si>
    <r>
      <t xml:space="preserve">STATE RETIREMENT
</t>
    </r>
    <r>
      <rPr>
        <sz val="11"/>
        <rFont val="Times New Roman"/>
        <family val="1"/>
      </rPr>
      <t>For Interventionist and Data Informed Supports @ 9.15%</t>
    </r>
  </si>
  <si>
    <r>
      <rPr>
        <b/>
        <u/>
        <sz val="11"/>
        <rFont val="Times New Roman"/>
        <family val="1"/>
      </rPr>
      <t>STATE HEALTH-EMPLOYER'S CONTRIBUTIONS:</t>
    </r>
    <r>
      <rPr>
        <sz val="11"/>
        <rFont val="Times New Roman"/>
        <family val="1"/>
      </rPr>
      <t xml:space="preserve">
For Interventionist and Data Informed Supports @ 11.76%</t>
    </r>
  </si>
  <si>
    <r>
      <rPr>
        <b/>
        <u/>
        <sz val="11"/>
        <rFont val="Times New Roman"/>
        <family val="1"/>
      </rPr>
      <t>STATE LIFE-EMPLOYERS CONTRIBUTION</t>
    </r>
    <r>
      <rPr>
        <sz val="11"/>
        <rFont val="Times New Roman"/>
        <family val="1"/>
      </rPr>
      <t xml:space="preserve"> 
For Interventionist and Data Informed Supports @ 0.75%</t>
    </r>
  </si>
  <si>
    <r>
      <rPr>
        <b/>
        <u/>
        <sz val="11"/>
        <rFont val="Times New Roman"/>
        <family val="1"/>
      </rPr>
      <t>WORKERS' COMPENSATION CONTRIBUTIONS</t>
    </r>
    <r>
      <rPr>
        <sz val="11"/>
        <rFont val="Times New Roman"/>
        <family val="1"/>
      </rPr>
      <t xml:space="preserve">
For Interventionist and Data Informed Supports @ 0.35%</t>
    </r>
  </si>
  <si>
    <r>
      <rPr>
        <b/>
        <u/>
        <sz val="11"/>
        <rFont val="Times New Roman"/>
        <family val="1"/>
      </rPr>
      <t>UNEMPLOYMENT COMPENSATION CONTRIBUTIONS</t>
    </r>
    <r>
      <rPr>
        <sz val="11"/>
        <rFont val="Times New Roman"/>
        <family val="1"/>
      </rPr>
      <t xml:space="preserve">
For Interventionist and Data Informed Supports @ 0.17%</t>
    </r>
  </si>
  <si>
    <r>
      <rPr>
        <b/>
        <u/>
        <sz val="11"/>
        <rFont val="Times New Roman"/>
        <family val="1"/>
      </rPr>
      <t>LEAVE PAYMENT - ANNUAL</t>
    </r>
    <r>
      <rPr>
        <sz val="11"/>
        <rFont val="Times New Roman"/>
        <family val="1"/>
      </rPr>
      <t xml:space="preserve">
For Interventionist and Data Informed Supports @ 0.75%</t>
    </r>
  </si>
  <si>
    <r>
      <rPr>
        <b/>
        <u/>
        <sz val="11"/>
        <rFont val="Times New Roman"/>
        <family val="1"/>
      </rPr>
      <t xml:space="preserve">SOCIAL SECURITY FICA </t>
    </r>
    <r>
      <rPr>
        <sz val="11"/>
        <rFont val="Times New Roman"/>
        <family val="1"/>
      </rPr>
      <t xml:space="preserve">
For Science Specialist @ 7.65% </t>
    </r>
  </si>
  <si>
    <r>
      <t xml:space="preserve">STATE RETIREMENT
</t>
    </r>
    <r>
      <rPr>
        <sz val="11"/>
        <rFont val="Times New Roman"/>
        <family val="1"/>
      </rPr>
      <t>For Science Specialist @ 9.15%</t>
    </r>
  </si>
  <si>
    <r>
      <rPr>
        <b/>
        <u/>
        <sz val="11"/>
        <rFont val="Times New Roman"/>
        <family val="1"/>
      </rPr>
      <t>STATE HEALTH-EMPLOYER'S CONTRIBUTIONS:</t>
    </r>
    <r>
      <rPr>
        <sz val="11"/>
        <rFont val="Times New Roman"/>
        <family val="1"/>
      </rPr>
      <t xml:space="preserve">
For Science Specialist @ 11.76%</t>
    </r>
  </si>
  <si>
    <r>
      <rPr>
        <b/>
        <u/>
        <sz val="11"/>
        <rFont val="Times New Roman"/>
        <family val="1"/>
      </rPr>
      <t>WORKERS' COMPENSATION CONTRIBUTIONS</t>
    </r>
    <r>
      <rPr>
        <sz val="11"/>
        <rFont val="Times New Roman"/>
        <family val="1"/>
      </rPr>
      <t xml:space="preserve">
For Science Specialist @ 0.35%</t>
    </r>
  </si>
  <si>
    <r>
      <rPr>
        <b/>
        <u/>
        <sz val="11"/>
        <rFont val="Times New Roman"/>
        <family val="1"/>
      </rPr>
      <t>UNEMPLOYMENT COMPENSATION CONTRIBUTIONS</t>
    </r>
    <r>
      <rPr>
        <sz val="11"/>
        <rFont val="Times New Roman"/>
        <family val="1"/>
      </rPr>
      <t xml:space="preserve">
For Science Specialist @ 0.17%</t>
    </r>
  </si>
  <si>
    <r>
      <rPr>
        <b/>
        <u/>
        <sz val="11"/>
        <rFont val="Times New Roman"/>
        <family val="1"/>
      </rPr>
      <t>LEAVE PAYMENT - ANNUAL</t>
    </r>
    <r>
      <rPr>
        <sz val="11"/>
        <rFont val="Times New Roman"/>
        <family val="1"/>
      </rPr>
      <t xml:space="preserve">
For Science Specialist @ 0.75%</t>
    </r>
  </si>
  <si>
    <r>
      <rPr>
        <b/>
        <u/>
        <sz val="11"/>
        <rFont val="Times New Roman"/>
        <family val="1"/>
      </rPr>
      <t>PERS SERV-SALARY/WAGES:</t>
    </r>
    <r>
      <rPr>
        <sz val="11"/>
        <rFont val="Times New Roman"/>
        <family val="1"/>
      </rPr>
      <t xml:space="preserve">
For 4 Paraprofessionals (at .8 FTE) for 2 years, as follows:
</t>
    </r>
    <r>
      <rPr>
        <u/>
        <sz val="11"/>
        <rFont val="Times New Roman"/>
        <family val="1"/>
      </rPr>
      <t>Current allocation</t>
    </r>
    <r>
      <rPr>
        <sz val="11"/>
        <rFont val="Times New Roman"/>
        <family val="1"/>
      </rPr>
      <t xml:space="preserve">
</t>
    </r>
    <r>
      <rPr>
        <b/>
        <sz val="11"/>
        <rFont val="Times New Roman"/>
        <family val="1"/>
      </rPr>
      <t>$15/hr</t>
    </r>
    <r>
      <rPr>
        <sz val="11"/>
        <rFont val="Times New Roman"/>
        <family val="1"/>
      </rPr>
      <t xml:space="preserve"> x 75hrs x 21.5pp x 5 = $96,750
</t>
    </r>
    <r>
      <rPr>
        <u/>
        <sz val="11"/>
        <rFont val="Times New Roman"/>
        <family val="1"/>
      </rPr>
      <t>Future allocation</t>
    </r>
    <r>
      <rPr>
        <sz val="11"/>
        <rFont val="Times New Roman"/>
        <family val="1"/>
      </rPr>
      <t xml:space="preserve">
</t>
    </r>
    <r>
      <rPr>
        <b/>
        <sz val="11"/>
        <rFont val="Times New Roman"/>
        <family val="1"/>
      </rPr>
      <t>$15/hr</t>
    </r>
    <r>
      <rPr>
        <sz val="11"/>
        <rFont val="Times New Roman"/>
        <family val="1"/>
      </rPr>
      <t xml:space="preserve"> x 75hrs x 21.5pp x 5 = $96,750</t>
    </r>
  </si>
  <si>
    <r>
      <rPr>
        <b/>
        <u/>
        <sz val="11"/>
        <rFont val="Times New Roman"/>
        <family val="1"/>
      </rPr>
      <t xml:space="preserve">SOCIAL SECURITY FICA </t>
    </r>
    <r>
      <rPr>
        <sz val="11"/>
        <rFont val="Times New Roman"/>
        <family val="1"/>
      </rPr>
      <t xml:space="preserve">
For 4 Paraprofessionals @ 7.65% </t>
    </r>
  </si>
  <si>
    <r>
      <t xml:space="preserve">STATE RETIREMENT
</t>
    </r>
    <r>
      <rPr>
        <sz val="11"/>
        <rFont val="Times New Roman"/>
        <family val="1"/>
      </rPr>
      <t>For 4 Paraprofessionals @ 11.96%</t>
    </r>
  </si>
  <si>
    <r>
      <rPr>
        <b/>
        <u/>
        <sz val="11"/>
        <rFont val="Times New Roman"/>
        <family val="1"/>
      </rPr>
      <t>STATE HEALTH-EMPLOYER'S CONTRIBUTIONS:</t>
    </r>
    <r>
      <rPr>
        <sz val="11"/>
        <rFont val="Times New Roman"/>
        <family val="1"/>
      </rPr>
      <t xml:space="preserve">
For 4 Paraprofessionals @ 30.93%</t>
    </r>
  </si>
  <si>
    <r>
      <rPr>
        <b/>
        <u/>
        <sz val="11"/>
        <rFont val="Times New Roman"/>
        <family val="1"/>
      </rPr>
      <t>STATE LIFE-EMPLOYERS CONTRIBUTION</t>
    </r>
    <r>
      <rPr>
        <sz val="11"/>
        <rFont val="Times New Roman"/>
        <family val="1"/>
      </rPr>
      <t xml:space="preserve"> 
For 4 Paraprofessionals @ 0.75%</t>
    </r>
  </si>
  <si>
    <r>
      <rPr>
        <b/>
        <u/>
        <sz val="11"/>
        <rFont val="Times New Roman"/>
        <family val="1"/>
      </rPr>
      <t>WORKERS' COMPENSATION CONTRIBUTIONS</t>
    </r>
    <r>
      <rPr>
        <sz val="11"/>
        <rFont val="Times New Roman"/>
        <family val="1"/>
      </rPr>
      <t xml:space="preserve">
For 4 Paraprofessionals @ 0.11%</t>
    </r>
  </si>
  <si>
    <r>
      <rPr>
        <b/>
        <u/>
        <sz val="11"/>
        <rFont val="Times New Roman"/>
        <family val="1"/>
      </rPr>
      <t>UNEMPLOYMENT COMPENSATION CONTRIBUTIONS</t>
    </r>
    <r>
      <rPr>
        <sz val="11"/>
        <rFont val="Times New Roman"/>
        <family val="1"/>
      </rPr>
      <t xml:space="preserve">
For 4 Paraprofessionals @ 0.03%</t>
    </r>
  </si>
  <si>
    <r>
      <rPr>
        <b/>
        <u/>
        <sz val="11"/>
        <rFont val="Times New Roman"/>
        <family val="1"/>
      </rPr>
      <t>LEAVE PAYMENT - ANNUAL</t>
    </r>
    <r>
      <rPr>
        <sz val="11"/>
        <rFont val="Times New Roman"/>
        <family val="1"/>
      </rPr>
      <t xml:space="preserve">
For 4 Paraprofessionals @ 1.19%</t>
    </r>
  </si>
  <si>
    <r>
      <rPr>
        <b/>
        <u/>
        <sz val="11"/>
        <rFont val="Times New Roman"/>
        <family val="1"/>
      </rPr>
      <t>SALARY/WAGES - OVERTIME</t>
    </r>
    <r>
      <rPr>
        <sz val="11"/>
        <rFont val="Times New Roman"/>
        <family val="1"/>
      </rPr>
      <t xml:space="preserve">
Stipends for tutoring students: $23.48/hr for approximately 1169 hours. 
Current allocation 
$14,887 (Approx 634 hrs) 
</t>
    </r>
    <r>
      <rPr>
        <u/>
        <sz val="11"/>
        <rFont val="Times New Roman"/>
        <family val="1"/>
      </rPr>
      <t xml:space="preserve">Future allocation 
</t>
    </r>
    <r>
      <rPr>
        <sz val="11"/>
        <rFont val="Times New Roman"/>
        <family val="1"/>
      </rPr>
      <t>$12,561 (Approx 535 hrs)</t>
    </r>
  </si>
  <si>
    <r>
      <t>SOCIAL SECURITY FICA ALT</t>
    </r>
    <r>
      <rPr>
        <sz val="11"/>
        <rFont val="Times New Roman"/>
        <family val="1"/>
      </rPr>
      <t xml:space="preserve">
FICA Alt for tutoring ($27,448 x 5.7%)</t>
    </r>
  </si>
  <si>
    <r>
      <rPr>
        <b/>
        <u/>
        <sz val="11"/>
        <rFont val="Times New Roman"/>
        <family val="1"/>
      </rPr>
      <t>SALARY/WAGES - OVERTIME</t>
    </r>
    <r>
      <rPr>
        <sz val="11"/>
        <rFont val="Times New Roman"/>
        <family val="1"/>
      </rPr>
      <t xml:space="preserve">
Approximately 62 teachers and paraprofessionals will participate in professional development outside of contract time, prior to the start of the 22-23 school year.
62 staff @ $29.35 X 40hrs</t>
    </r>
  </si>
  <si>
    <r>
      <t>SOCIAL SECURITY FICA ALT</t>
    </r>
    <r>
      <rPr>
        <sz val="11"/>
        <rFont val="Times New Roman"/>
        <family val="1"/>
      </rPr>
      <t xml:space="preserve">
FICA Alt for summer PD ($72,788 x 5.7%)</t>
    </r>
  </si>
  <si>
    <r>
      <rPr>
        <b/>
        <u/>
        <sz val="11"/>
        <rFont val="Times New Roman"/>
        <family val="1"/>
      </rPr>
      <t>PERS SERV-SALARY/WAGES</t>
    </r>
    <r>
      <rPr>
        <sz val="11"/>
        <rFont val="Times New Roman"/>
        <family val="1"/>
      </rPr>
      <t xml:space="preserve">:
For 2 school counselors/mental health professionals for 2 years, totaling $244,800 with per-position salary for each allocation as follows:
</t>
    </r>
    <r>
      <rPr>
        <u/>
        <sz val="11"/>
        <rFont val="Times New Roman"/>
        <family val="1"/>
      </rPr>
      <t>Current allocation</t>
    </r>
    <r>
      <rPr>
        <sz val="11"/>
        <rFont val="Times New Roman"/>
        <family val="1"/>
      </rPr>
      <t xml:space="preserve">
61,200 x 2 counselors
</t>
    </r>
    <r>
      <rPr>
        <u/>
        <sz val="11"/>
        <rFont val="Times New Roman"/>
        <family val="1"/>
      </rPr>
      <t>Future Allocation</t>
    </r>
    <r>
      <rPr>
        <sz val="11"/>
        <rFont val="Times New Roman"/>
        <family val="1"/>
      </rPr>
      <t xml:space="preserve">
61,200 x 2 counselors</t>
    </r>
  </si>
  <si>
    <r>
      <rPr>
        <b/>
        <u/>
        <sz val="11"/>
        <rFont val="Times New Roman"/>
        <family val="1"/>
      </rPr>
      <t xml:space="preserve">SOCIAL SECURITY FICA </t>
    </r>
    <r>
      <rPr>
        <sz val="11"/>
        <rFont val="Times New Roman"/>
        <family val="1"/>
      </rPr>
      <t xml:space="preserve">
For school counselors/mental health professionals @ 7.65% </t>
    </r>
  </si>
  <si>
    <r>
      <t xml:space="preserve">STATE RETIREMENT
</t>
    </r>
    <r>
      <rPr>
        <sz val="11"/>
        <rFont val="Times New Roman"/>
        <family val="1"/>
      </rPr>
      <t>For school counselors/mental health professionals @ 9.15%</t>
    </r>
  </si>
  <si>
    <r>
      <rPr>
        <b/>
        <u/>
        <sz val="11"/>
        <rFont val="Times New Roman"/>
        <family val="1"/>
      </rPr>
      <t>STATE HEALTH-EMPLOYER'S CONTRIBUTIONS:</t>
    </r>
    <r>
      <rPr>
        <sz val="11"/>
        <rFont val="Times New Roman"/>
        <family val="1"/>
      </rPr>
      <t xml:space="preserve">
For school counselors/mental health professionals @ 11.76%</t>
    </r>
  </si>
  <si>
    <r>
      <rPr>
        <b/>
        <u/>
        <sz val="11"/>
        <rFont val="Times New Roman"/>
        <family val="1"/>
      </rPr>
      <t>STATE LIFE-EMPLOYERS CONTRIBUTION</t>
    </r>
    <r>
      <rPr>
        <sz val="11"/>
        <rFont val="Times New Roman"/>
        <family val="1"/>
      </rPr>
      <t xml:space="preserve"> 
For school counselors/mental health professionals @ 0.75%</t>
    </r>
  </si>
  <si>
    <r>
      <rPr>
        <b/>
        <u/>
        <sz val="11"/>
        <rFont val="Times New Roman"/>
        <family val="1"/>
      </rPr>
      <t>WORKERS' COMPENSATION CONTRIBUTIONS</t>
    </r>
    <r>
      <rPr>
        <sz val="11"/>
        <rFont val="Times New Roman"/>
        <family val="1"/>
      </rPr>
      <t xml:space="preserve">
For school counselors/mental health professionals @ 0.35%</t>
    </r>
  </si>
  <si>
    <r>
      <rPr>
        <b/>
        <u/>
        <sz val="11"/>
        <rFont val="Times New Roman"/>
        <family val="1"/>
      </rPr>
      <t>UNEMPLOYMENT COMPENSATION CONTRIBUTIONS</t>
    </r>
    <r>
      <rPr>
        <sz val="11"/>
        <rFont val="Times New Roman"/>
        <family val="1"/>
      </rPr>
      <t xml:space="preserve">
For school counselors/mental health professionals @ 0.17%</t>
    </r>
  </si>
  <si>
    <r>
      <rPr>
        <b/>
        <u/>
        <sz val="11"/>
        <rFont val="Times New Roman"/>
        <family val="1"/>
      </rPr>
      <t>LEAVE PAYMENT - ANNUAL</t>
    </r>
    <r>
      <rPr>
        <sz val="11"/>
        <rFont val="Times New Roman"/>
        <family val="1"/>
      </rPr>
      <t xml:space="preserve">
For school counselors/mental health professionals @ 0.75%</t>
    </r>
  </si>
  <si>
    <r>
      <rPr>
        <b/>
        <u/>
        <sz val="11"/>
        <rFont val="Times New Roman"/>
        <family val="1"/>
      </rPr>
      <t xml:space="preserve">BOOKS/LIBRARY RESOURCES </t>
    </r>
    <r>
      <rPr>
        <sz val="11"/>
        <rFont val="Times New Roman"/>
        <family val="1"/>
      </rPr>
      <t xml:space="preserve">
Purchase of classroom library book sets for Readers Workshop. Approximately 34 sets of books (avg 3061  books/set) with an average cost of $4,224/set </t>
    </r>
  </si>
  <si>
    <r>
      <rPr>
        <b/>
        <u/>
        <sz val="11"/>
        <rFont val="Times New Roman"/>
        <family val="1"/>
      </rPr>
      <t>SOCIAL SECURITY FICA ALTERNATIVE</t>
    </r>
    <r>
      <rPr>
        <sz val="11"/>
        <rFont val="Times New Roman"/>
        <family val="1"/>
      </rPr>
      <t xml:space="preserve"> @ 2%
Social Security benefits for substitute teachers</t>
    </r>
  </si>
  <si>
    <r>
      <rPr>
        <b/>
        <u/>
        <sz val="11"/>
        <rFont val="Times New Roman"/>
        <family val="1"/>
      </rPr>
      <t>CONTRACTED SERVICES - OTHER:</t>
    </r>
    <r>
      <rPr>
        <sz val="11"/>
        <rFont val="Times New Roman"/>
        <family val="1"/>
      </rPr>
      <t xml:space="preserve">
Contracted ARP/ESSER III Instructional Services for FAU/SLCSD Charter School (Palm Pointe Research School) for instructional personnel to address learning loss to include salaries and benefits as follows:
Reading Interventionist, 1 year ($60,000)
Math Interventionist, 2 years ($120,000)
TSA, Academics ($60,000)
(2) Teacher Aides ($81,000)
ESOL Paraprofessional, 2 years ($39,000)
ESE Teachers, ESE ($120,000)</t>
    </r>
  </si>
  <si>
    <r>
      <rPr>
        <b/>
        <u/>
        <sz val="11"/>
        <rFont val="Times New Roman"/>
        <family val="1"/>
      </rPr>
      <t>CONTRACTED SERVICES - OTHER:</t>
    </r>
    <r>
      <rPr>
        <sz val="11"/>
        <rFont val="Times New Roman"/>
        <family val="1"/>
      </rPr>
      <t xml:space="preserve">
Contracted Title II-A Instructional Services for FAU/SLCSD Charter School (Palm Pointe Research School) for summer programs addressing learning loss to include salaries and benefits, student resources, and supplies as follows:
Balance of Summer salaries for FY22 ($24,910)
Summer of FY22 supplies and resources ($10,000)
Summer school salaries/benefits for staff members for FY23 and FY24 (2 x $60,000)
Resources and supplies for summer school in FY23 and FY24 (2 x $10,000)</t>
    </r>
  </si>
  <si>
    <r>
      <rPr>
        <b/>
        <u/>
        <sz val="11"/>
        <rFont val="Times New Roman"/>
        <family val="1"/>
      </rPr>
      <t>CONTRACTED SERVICES - OTHER:</t>
    </r>
    <r>
      <rPr>
        <sz val="11"/>
        <rFont val="Times New Roman"/>
        <family val="1"/>
      </rPr>
      <t xml:space="preserve">
Contracted Title II-A Instructional Services for FAU/SLCSD Charter School (Palm Pointe Research School) for extended day tutoring. Teacher's Hourly rate plus fringe for FY23 and FY24, approximately 2,480 hours. ($86,868)</t>
    </r>
  </si>
  <si>
    <r>
      <rPr>
        <b/>
        <u/>
        <sz val="11"/>
        <rFont val="Times New Roman"/>
        <family val="1"/>
      </rPr>
      <t>CONTRACTED SERVICES - OTHER:</t>
    </r>
    <r>
      <rPr>
        <sz val="11"/>
        <rFont val="Times New Roman"/>
        <family val="1"/>
      </rPr>
      <t xml:space="preserve">
Contracted ARP/ESSER III Instructional Services for FAU/SLCSD Charter School (Palm Pointe Research School) for musical instruments. To provide programs and activities that offer well-rounded educational experiences to all students, including expanding access to economically disadvantaged families, the school will purchase musical instruments to support the MS band.  </t>
    </r>
  </si>
  <si>
    <r>
      <rPr>
        <b/>
        <u/>
        <sz val="11"/>
        <rFont val="Times New Roman"/>
        <family val="1"/>
      </rPr>
      <t>CONTRACTED SERVICES - OTHER:</t>
    </r>
    <r>
      <rPr>
        <sz val="11"/>
        <rFont val="Times New Roman"/>
        <family val="1"/>
      </rPr>
      <t xml:space="preserve">
Contracted ARP/ESSER III Instructional Services for FAU/SLCSD Charter School (Palm Pointe Research School) for cleaning and sanitizing to mitigate the spread of COVID-19 and other infectious diseases</t>
    </r>
  </si>
  <si>
    <r>
      <rPr>
        <b/>
        <u/>
        <sz val="11"/>
        <rFont val="Times New Roman"/>
        <family val="1"/>
      </rPr>
      <t>CONTRACTED SERVICES - OTHER:</t>
    </r>
    <r>
      <rPr>
        <sz val="11"/>
        <rFont val="Times New Roman"/>
        <family val="1"/>
      </rPr>
      <t xml:space="preserve">
Contracted ARP/ESSER III  Instructional Services for FAU/SLCSD Charter School (Palm Pointe Research School) for mental health counselor salary and benefits (partial salary in FY23; full salary in FY24)</t>
    </r>
  </si>
  <si>
    <r>
      <rPr>
        <b/>
        <u/>
        <sz val="11"/>
        <rFont val="Times New Roman"/>
        <family val="1"/>
      </rPr>
      <t>CONTRACTED SERVICES - OTHER:</t>
    </r>
    <r>
      <rPr>
        <sz val="11"/>
        <rFont val="Times New Roman"/>
        <family val="1"/>
      </rPr>
      <t xml:space="preserve">
Contracted ARP/ESSER III Instructional Services for FAU/SLCSD Charter School (Palm Pointe Research School) for Scholastic Classroom libraries for grades K-5, including ASD  ($68,000)
Supplemental instructional materials and resources for kindergarten, Reading/ELA, math, and science for small group differentiated instruction and using high-yield instructional strategies in whole group settings ($100,000)</t>
    </r>
  </si>
  <si>
    <r>
      <rPr>
        <b/>
        <u/>
        <sz val="11"/>
        <rFont val="Times New Roman"/>
        <family val="1"/>
      </rPr>
      <t>CONTRACTED SERVICES - OTHER:</t>
    </r>
    <r>
      <rPr>
        <sz val="11"/>
        <rFont val="Times New Roman"/>
        <family val="1"/>
      </rPr>
      <t xml:space="preserve">
Contracted Title II-A Instructional Services for FAU/SLCSD Charter School (Palm Pointe Research School) for removing carpeting in pods and office spaces and installing vinyl tiles and other laminate flooring to improve overall sanitation efforts in high traffic zones and to mitigate the risk of virus transmission.</t>
    </r>
  </si>
  <si>
    <r>
      <rPr>
        <b/>
        <u/>
        <sz val="11"/>
        <rFont val="Times New Roman"/>
        <family val="1"/>
      </rPr>
      <t>CONTRACTED SERVICES - OTHER:</t>
    </r>
    <r>
      <rPr>
        <sz val="11"/>
        <rFont val="Times New Roman"/>
        <family val="1"/>
      </rPr>
      <t xml:space="preserve">
Contracted ARP/ESSER III  Instructional Services for FAU/SLCSD Charter School (Palm Pointe Research School) for improving the indoor air quality 
Bipolar Ionization ($56,177)
Air quality maintenance, repairs, and upgrades ($100,000)</t>
    </r>
  </si>
  <si>
    <r>
      <t xml:space="preserve">INDIRECT COST @ 5% TDC
</t>
    </r>
    <r>
      <rPr>
        <sz val="11"/>
        <color theme="1"/>
        <rFont val="Times New Roman"/>
        <family val="1"/>
      </rPr>
      <t>Current: $2,218,753 x 5%
Future: $1,111,799 x 5%</t>
    </r>
    <r>
      <rPr>
        <b/>
        <u/>
        <sz val="11"/>
        <color theme="1"/>
        <rFont val="Times New Roman"/>
        <family val="1"/>
      </rPr>
      <t xml:space="preserve">
</t>
    </r>
  </si>
  <si>
    <r>
      <rPr>
        <b/>
        <u/>
        <sz val="11"/>
        <color theme="1"/>
        <rFont val="Times New Roman"/>
        <family val="1"/>
      </rPr>
      <t>CONTRACTED SERVICES - OTHER:</t>
    </r>
    <r>
      <rPr>
        <sz val="11"/>
        <color theme="1"/>
        <rFont val="Times New Roman"/>
        <family val="1"/>
      </rPr>
      <t xml:space="preserve">
Contracted ARP/ESSER III  Instructional Services for FAU/SLCSD Charter School (Palm Pointe Research School) for student dismissal and communication systems for the safe management of students and staff. 
Intercom System Replacement ($13,768)
Pik-my-kid Annual subscription ($3,750/year)</t>
    </r>
  </si>
  <si>
    <r>
      <rPr>
        <b/>
        <u/>
        <sz val="11"/>
        <rFont val="Times New Roman"/>
        <family val="1"/>
      </rPr>
      <t>CONTRACTED SERVICES - OTHER:</t>
    </r>
    <r>
      <rPr>
        <sz val="11"/>
        <rFont val="Times New Roman"/>
        <family val="1"/>
      </rPr>
      <t xml:space="preserve">
Contracted ARP/ESSER III Instructional Services for FAU/SLCSD Charter School (Palm Pointe Research School) for technology
280 laptops @ $750 = $210,000
16 laptop carts @ $190 = $3,040
Network infrastructure upgrade to support wireless connectivity ($129,488)
</t>
    </r>
  </si>
  <si>
    <r>
      <rPr>
        <b/>
        <u/>
        <sz val="11"/>
        <rFont val="Times New Roman"/>
        <family val="1"/>
      </rPr>
      <t>TEMPORARY EMPLOYMENT - OPS GENERAL</t>
    </r>
    <r>
      <rPr>
        <sz val="11"/>
        <rFont val="Times New Roman"/>
        <family val="1"/>
      </rPr>
      <t xml:space="preserve">
Substitute teachers to provide coverage for teachers for absences, professional development, or other school related absence.
($15/hr x 7.5hrs/day)
</t>
    </r>
    <r>
      <rPr>
        <u/>
        <sz val="11"/>
        <rFont val="Times New Roman"/>
        <family val="1"/>
      </rPr>
      <t>Current</t>
    </r>
    <r>
      <rPr>
        <sz val="11"/>
        <rFont val="Times New Roman"/>
        <family val="1"/>
      </rPr>
      <t xml:space="preserve">: Approximately 1542.6 days @ $112.50/day
</t>
    </r>
    <r>
      <rPr>
        <u/>
        <sz val="11"/>
        <rFont val="Times New Roman"/>
        <family val="1"/>
      </rPr>
      <t>Future</t>
    </r>
    <r>
      <rPr>
        <sz val="11"/>
        <rFont val="Times New Roman"/>
        <family val="1"/>
      </rPr>
      <t xml:space="preserve">: Approx 322.4 days @ $112.50/day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</si>
</sst>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17"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u/>
      <sz val="11"/>
      <color theme="1"/>
      <name val="Arial"/>
      <family val="2"/>
    </font>
    <font>
      <sz val="11"/>
      <color rgb="FF000000"/>
      <name val="Calibri"/>
      <family val="2"/>
    </font>
    <font>
      <b/>
      <sz val="11"/>
      <color theme="1"/>
      <name val="Calibri"/>
      <family val="2"/>
      <scheme val="minor"/>
    </font>
    <font>
      <sz val="11"/>
      <color rgb="FFFF0000"/>
      <name val="Calibri"/>
      <family val="2"/>
      <scheme val="minor"/>
    </font>
    <font>
      <sz val="11"/>
      <color theme="1"/>
      <name val="Times New Roman"/>
      <family val="1"/>
    </font>
    <font>
      <sz val="11"/>
      <name val="Times New Roman"/>
      <family val="1"/>
    </font>
    <font>
      <b/>
      <u/>
      <sz val="11"/>
      <name val="Times New Roman"/>
      <family val="1"/>
    </font>
    <font>
      <b/>
      <u/>
      <sz val="11"/>
      <color theme="1"/>
      <name val="Times New Roman"/>
      <family val="1"/>
    </font>
    <font>
      <u/>
      <sz val="11"/>
      <name val="Times New Roman"/>
      <family val="1"/>
    </font>
    <font>
      <b/>
      <sz val="11"/>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44" fontId="0" fillId="0" borderId="1" xfId="1" applyFont="1" applyBorder="1"/>
    <xf numFmtId="0" fontId="0" fillId="0" borderId="0" xfId="0" applyAlignment="1"/>
    <xf numFmtId="0" fontId="6" fillId="0" borderId="0" xfId="0" applyFont="1" applyAlignment="1">
      <alignment horizontal="right"/>
    </xf>
    <xf numFmtId="0" fontId="6" fillId="0" borderId="0" xfId="0" applyFont="1" applyAlignment="1"/>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0" fillId="0" borderId="0" xfId="0" applyAlignment="1">
      <alignment wrapText="1"/>
    </xf>
    <xf numFmtId="44" fontId="0" fillId="0" borderId="0" xfId="1" applyFont="1"/>
    <xf numFmtId="0" fontId="0" fillId="0" borderId="0" xfId="0" applyBorder="1"/>
    <xf numFmtId="0" fontId="9" fillId="0" borderId="0" xfId="0" applyFont="1"/>
    <xf numFmtId="10" fontId="9" fillId="0" borderId="0" xfId="0" applyNumberFormat="1" applyFont="1"/>
    <xf numFmtId="0" fontId="10" fillId="0" borderId="0" xfId="0" applyFont="1"/>
    <xf numFmtId="0" fontId="9" fillId="0" borderId="0" xfId="0" applyFont="1" applyAlignment="1">
      <alignment horizontal="center"/>
    </xf>
    <xf numFmtId="0" fontId="8" fillId="0" borderId="1" xfId="0" applyFont="1" applyBorder="1" applyAlignment="1">
      <alignment vertical="center"/>
    </xf>
    <xf numFmtId="44" fontId="9" fillId="0" borderId="0" xfId="1" applyFont="1"/>
    <xf numFmtId="9" fontId="9" fillId="0" borderId="0" xfId="0" applyNumberFormat="1" applyFont="1" applyAlignment="1">
      <alignment horizontal="center"/>
    </xf>
    <xf numFmtId="44" fontId="0" fillId="0" borderId="0" xfId="0" applyNumberFormat="1"/>
    <xf numFmtId="0" fontId="8" fillId="0" borderId="0" xfId="0" applyFont="1" applyFill="1" applyBorder="1" applyAlignment="1">
      <alignment horizontal="center" vertical="center"/>
    </xf>
    <xf numFmtId="2" fontId="0" fillId="0" borderId="0" xfId="0" applyNumberFormat="1"/>
    <xf numFmtId="44" fontId="0" fillId="3" borderId="1" xfId="1" applyFont="1" applyFill="1" applyBorder="1"/>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44" fontId="11" fillId="0" borderId="1" xfId="1" applyFont="1" applyBorder="1" applyAlignment="1">
      <alignment horizontal="right" vertical="center"/>
    </xf>
    <xf numFmtId="164" fontId="11" fillId="0" borderId="1" xfId="1" applyNumberFormat="1" applyFont="1" applyBorder="1" applyAlignment="1">
      <alignment horizontal="left" vertical="top"/>
    </xf>
    <xf numFmtId="164" fontId="11" fillId="0" borderId="1" xfId="0" applyNumberFormat="1" applyFont="1" applyBorder="1"/>
    <xf numFmtId="44" fontId="11" fillId="0" borderId="1" xfId="1" applyFont="1" applyBorder="1"/>
    <xf numFmtId="44" fontId="11" fillId="0" borderId="1" xfId="1" applyNumberFormat="1" applyFont="1" applyBorder="1"/>
    <xf numFmtId="49" fontId="11" fillId="0" borderId="1" xfId="0" applyNumberFormat="1" applyFont="1" applyBorder="1" applyAlignment="1">
      <alignment horizontal="left" vertical="top" wrapText="1"/>
    </xf>
    <xf numFmtId="4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165" fontId="12" fillId="0" borderId="1" xfId="0" applyNumberFormat="1" applyFont="1" applyFill="1" applyBorder="1" applyAlignment="1">
      <alignment horizontal="center" vertical="center"/>
    </xf>
    <xf numFmtId="164" fontId="12" fillId="0" borderId="1" xfId="1" applyNumberFormat="1" applyFont="1" applyFill="1" applyBorder="1" applyAlignment="1">
      <alignment horizontal="right" vertical="center"/>
    </xf>
    <xf numFmtId="164" fontId="12" fillId="0" borderId="1" xfId="0" applyNumberFormat="1" applyFont="1" applyFill="1" applyBorder="1" applyAlignment="1">
      <alignment horizontal="right" vertical="center"/>
    </xf>
    <xf numFmtId="164" fontId="12" fillId="0" borderId="1" xfId="0" applyNumberFormat="1" applyFont="1" applyFill="1" applyBorder="1" applyAlignment="1">
      <alignment vertical="center"/>
    </xf>
    <xf numFmtId="0" fontId="12" fillId="0" borderId="1" xfId="0" applyFont="1" applyFill="1" applyBorder="1" applyAlignment="1">
      <alignment horizontal="right" vertical="center"/>
    </xf>
    <xf numFmtId="164" fontId="12" fillId="0" borderId="1" xfId="0" applyNumberFormat="1" applyFont="1" applyFill="1" applyBorder="1"/>
    <xf numFmtId="0" fontId="12" fillId="0" borderId="0" xfId="0" applyFont="1" applyFill="1" applyAlignment="1">
      <alignment horizontal="center" vertical="center"/>
    </xf>
    <xf numFmtId="44" fontId="12" fillId="0" borderId="1" xfId="1" applyFont="1" applyFill="1" applyBorder="1" applyAlignment="1">
      <alignment horizontal="right" vertical="center"/>
    </xf>
    <xf numFmtId="0" fontId="12" fillId="0" borderId="1" xfId="0" applyFont="1" applyFill="1" applyBorder="1" applyAlignment="1">
      <alignment vertical="center" wrapText="1"/>
    </xf>
    <xf numFmtId="0" fontId="11" fillId="0" borderId="1" xfId="0" applyFont="1" applyBorder="1" applyAlignment="1">
      <alignment vertical="center" wrapText="1"/>
    </xf>
    <xf numFmtId="164" fontId="11" fillId="0" borderId="1" xfId="1" applyNumberFormat="1" applyFont="1" applyBorder="1" applyAlignment="1">
      <alignment horizontal="right" vertical="center"/>
    </xf>
    <xf numFmtId="164" fontId="11" fillId="0" borderId="1" xfId="0" applyNumberFormat="1" applyFont="1" applyBorder="1" applyAlignment="1">
      <alignment vertical="center"/>
    </xf>
    <xf numFmtId="49" fontId="1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4" fillId="0" borderId="1" xfId="0" applyNumberFormat="1" applyFont="1" applyBorder="1" applyAlignment="1">
      <alignment horizontal="left"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6" fillId="0" borderId="0" xfId="0" applyFont="1" applyAlignment="1">
      <alignment horizontal="center" vertical="center"/>
    </xf>
    <xf numFmtId="0" fontId="0" fillId="0" borderId="0" xfId="0" applyAlignment="1">
      <alignment horizontal="center" wrapText="1"/>
    </xf>
    <xf numFmtId="0" fontId="6" fillId="0" borderId="0" xfId="0" applyFont="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1" fillId="2" borderId="2" xfId="0" applyFont="1" applyFill="1" applyBorder="1" applyAlignment="1">
      <alignment horizontal="right" vertical="center"/>
    </xf>
    <xf numFmtId="0" fontId="6" fillId="0" borderId="0" xfId="0" applyFont="1" applyAlignment="1">
      <alignment horizontal="left"/>
    </xf>
    <xf numFmtId="0" fontId="5"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63</xdr:row>
      <xdr:rowOff>1077</xdr:rowOff>
    </xdr:from>
    <xdr:to>
      <xdr:col>8</xdr:col>
      <xdr:colOff>950594</xdr:colOff>
      <xdr:row>65</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1"/>
  <sheetViews>
    <sheetView tabSelected="1" zoomScale="90" zoomScaleNormal="90" workbookViewId="0">
      <selection activeCell="I9" sqref="I9"/>
    </sheetView>
  </sheetViews>
  <sheetFormatPr baseColWidth="10" defaultColWidth="8.83203125" defaultRowHeight="15" x14ac:dyDescent="0.2"/>
  <cols>
    <col min="1" max="1" width="8.6640625" bestFit="1" customWidth="1"/>
    <col min="2" max="2" width="8.5" customWidth="1"/>
    <col min="3" max="3" width="10.1640625" customWidth="1"/>
    <col min="4" max="4" width="9.6640625" customWidth="1"/>
    <col min="5" max="5" width="42.6640625" style="9" customWidth="1"/>
    <col min="6" max="6" width="8.1640625" style="48" bestFit="1" customWidth="1"/>
    <col min="7" max="8" width="15" bestFit="1" customWidth="1"/>
    <col min="9" max="9" width="16.1640625" bestFit="1" customWidth="1"/>
    <col min="10" max="10" width="19.83203125" customWidth="1"/>
  </cols>
  <sheetData>
    <row r="1" spans="1:9" x14ac:dyDescent="0.2">
      <c r="A1" s="53" t="s">
        <v>18</v>
      </c>
      <c r="B1" s="54"/>
      <c r="C1" s="54"/>
      <c r="D1" s="54"/>
      <c r="H1" s="55" t="s">
        <v>17</v>
      </c>
      <c r="I1" s="56"/>
    </row>
    <row r="2" spans="1:9" x14ac:dyDescent="0.2">
      <c r="A2" s="54"/>
      <c r="B2" s="54"/>
      <c r="C2" s="54"/>
      <c r="D2" s="54"/>
      <c r="H2" s="56"/>
      <c r="I2" s="56"/>
    </row>
    <row r="3" spans="1:9" x14ac:dyDescent="0.2">
      <c r="A3" s="53" t="s">
        <v>8</v>
      </c>
      <c r="B3" s="54"/>
      <c r="C3" s="54"/>
      <c r="D3" s="54"/>
      <c r="H3" s="56"/>
      <c r="I3" s="56"/>
    </row>
    <row r="4" spans="1:9" x14ac:dyDescent="0.2">
      <c r="A4" s="54"/>
      <c r="B4" s="54"/>
      <c r="C4" s="54"/>
      <c r="D4" s="54"/>
    </row>
    <row r="6" spans="1:9" ht="23.25" customHeight="1" x14ac:dyDescent="0.25">
      <c r="A6" s="59" t="s">
        <v>3</v>
      </c>
      <c r="B6" s="59"/>
      <c r="C6" s="59"/>
      <c r="D6" s="59"/>
      <c r="E6" s="59"/>
      <c r="F6" s="59"/>
      <c r="G6" s="59"/>
      <c r="H6" s="59"/>
      <c r="I6" s="59"/>
    </row>
    <row r="7" spans="1:9" ht="23.25" customHeight="1" x14ac:dyDescent="0.25">
      <c r="A7" s="59" t="s">
        <v>15</v>
      </c>
      <c r="B7" s="59"/>
      <c r="C7" s="59"/>
      <c r="D7" s="59"/>
      <c r="E7" s="59"/>
      <c r="F7" s="59"/>
      <c r="G7" s="59"/>
      <c r="H7" s="59"/>
      <c r="I7" s="59"/>
    </row>
    <row r="9" spans="1:9" ht="43" x14ac:dyDescent="0.2">
      <c r="A9" s="1" t="s">
        <v>0</v>
      </c>
      <c r="B9" s="1" t="s">
        <v>1</v>
      </c>
      <c r="C9" s="2" t="s">
        <v>9</v>
      </c>
      <c r="D9" s="2" t="s">
        <v>10</v>
      </c>
      <c r="E9" s="2" t="s">
        <v>2</v>
      </c>
      <c r="F9" s="49" t="s">
        <v>4</v>
      </c>
      <c r="G9" s="2" t="s">
        <v>13</v>
      </c>
      <c r="H9" s="7" t="s">
        <v>12</v>
      </c>
      <c r="I9" s="8" t="s">
        <v>14</v>
      </c>
    </row>
    <row r="10" spans="1:9" ht="144.5" customHeight="1" x14ac:dyDescent="0.2">
      <c r="A10" s="31" t="s">
        <v>19</v>
      </c>
      <c r="B10" s="32">
        <v>110000</v>
      </c>
      <c r="C10" s="32">
        <v>1</v>
      </c>
      <c r="D10" s="32">
        <v>1</v>
      </c>
      <c r="E10" s="45" t="s">
        <v>47</v>
      </c>
      <c r="F10" s="33">
        <v>2</v>
      </c>
      <c r="G10" s="34">
        <v>132996</v>
      </c>
      <c r="H10" s="35">
        <v>132996</v>
      </c>
      <c r="I10" s="36">
        <f>SUM(G10:H10)</f>
        <v>265992</v>
      </c>
    </row>
    <row r="11" spans="1:9" ht="75" customHeight="1" x14ac:dyDescent="0.2">
      <c r="A11" s="31" t="s">
        <v>19</v>
      </c>
      <c r="B11" s="32">
        <v>110000</v>
      </c>
      <c r="C11" s="32">
        <v>1</v>
      </c>
      <c r="D11" s="32">
        <v>2</v>
      </c>
      <c r="E11" s="45" t="s">
        <v>48</v>
      </c>
      <c r="F11" s="33">
        <v>1</v>
      </c>
      <c r="G11" s="34">
        <v>125800</v>
      </c>
      <c r="H11" s="35">
        <v>0</v>
      </c>
      <c r="I11" s="36">
        <f>SUM(G11:H11)</f>
        <v>125800</v>
      </c>
    </row>
    <row r="12" spans="1:9" ht="43.25" customHeight="1" x14ac:dyDescent="0.2">
      <c r="A12" s="31" t="s">
        <v>19</v>
      </c>
      <c r="B12" s="37">
        <v>151000</v>
      </c>
      <c r="C12" s="32">
        <v>1</v>
      </c>
      <c r="D12" s="32">
        <v>1</v>
      </c>
      <c r="E12" s="45" t="s">
        <v>49</v>
      </c>
      <c r="F12" s="33">
        <v>2</v>
      </c>
      <c r="G12" s="34">
        <v>10174</v>
      </c>
      <c r="H12" s="35">
        <v>10174</v>
      </c>
      <c r="I12" s="36">
        <f t="shared" ref="I12:I47" si="0">SUM(G12:H12)</f>
        <v>20348</v>
      </c>
    </row>
    <row r="13" spans="1:9" ht="45" x14ac:dyDescent="0.2">
      <c r="A13" s="31" t="s">
        <v>19</v>
      </c>
      <c r="B13" s="37">
        <v>152000</v>
      </c>
      <c r="C13" s="32">
        <v>1</v>
      </c>
      <c r="D13" s="32">
        <v>1</v>
      </c>
      <c r="E13" s="46" t="s">
        <v>50</v>
      </c>
      <c r="F13" s="33">
        <v>2</v>
      </c>
      <c r="G13" s="34">
        <v>12169</v>
      </c>
      <c r="H13" s="35">
        <v>12169</v>
      </c>
      <c r="I13" s="36">
        <f t="shared" si="0"/>
        <v>24338</v>
      </c>
    </row>
    <row r="14" spans="1:9" ht="60" x14ac:dyDescent="0.2">
      <c r="A14" s="31" t="s">
        <v>19</v>
      </c>
      <c r="B14" s="37">
        <v>161000</v>
      </c>
      <c r="C14" s="32">
        <v>1</v>
      </c>
      <c r="D14" s="32">
        <v>1</v>
      </c>
      <c r="E14" s="45" t="s">
        <v>51</v>
      </c>
      <c r="F14" s="33">
        <v>2</v>
      </c>
      <c r="G14" s="34">
        <v>15640</v>
      </c>
      <c r="H14" s="35">
        <v>15640</v>
      </c>
      <c r="I14" s="36">
        <f t="shared" si="0"/>
        <v>31280</v>
      </c>
    </row>
    <row r="15" spans="1:9" ht="44" customHeight="1" x14ac:dyDescent="0.2">
      <c r="A15" s="31" t="s">
        <v>19</v>
      </c>
      <c r="B15" s="37">
        <v>162000</v>
      </c>
      <c r="C15" s="32">
        <v>1</v>
      </c>
      <c r="D15" s="32">
        <v>1</v>
      </c>
      <c r="E15" s="45" t="s">
        <v>52</v>
      </c>
      <c r="F15" s="33">
        <v>2</v>
      </c>
      <c r="G15" s="34">
        <v>226</v>
      </c>
      <c r="H15" s="35">
        <v>226</v>
      </c>
      <c r="I15" s="36">
        <f t="shared" si="0"/>
        <v>452</v>
      </c>
    </row>
    <row r="16" spans="1:9" ht="63" customHeight="1" x14ac:dyDescent="0.2">
      <c r="A16" s="31" t="s">
        <v>19</v>
      </c>
      <c r="B16" s="37">
        <v>164000</v>
      </c>
      <c r="C16" s="32">
        <v>1</v>
      </c>
      <c r="D16" s="32">
        <v>1</v>
      </c>
      <c r="E16" s="45" t="s">
        <v>53</v>
      </c>
      <c r="F16" s="33">
        <v>2</v>
      </c>
      <c r="G16" s="34">
        <v>465.8</v>
      </c>
      <c r="H16" s="35">
        <v>466</v>
      </c>
      <c r="I16" s="36">
        <f t="shared" si="0"/>
        <v>931.8</v>
      </c>
    </row>
    <row r="17" spans="1:11" ht="60.5" customHeight="1" x14ac:dyDescent="0.2">
      <c r="A17" s="31" t="s">
        <v>19</v>
      </c>
      <c r="B17" s="37">
        <v>165000</v>
      </c>
      <c r="C17" s="32">
        <v>1</v>
      </c>
      <c r="D17" s="32">
        <v>1</v>
      </c>
      <c r="E17" s="45" t="s">
        <v>54</v>
      </c>
      <c r="F17" s="33">
        <v>2</v>
      </c>
      <c r="G17" s="34">
        <v>226</v>
      </c>
      <c r="H17" s="35">
        <v>226</v>
      </c>
      <c r="I17" s="36">
        <f t="shared" si="0"/>
        <v>452</v>
      </c>
    </row>
    <row r="18" spans="1:11" ht="43.25" customHeight="1" x14ac:dyDescent="0.2">
      <c r="A18" s="31" t="s">
        <v>19</v>
      </c>
      <c r="B18" s="37">
        <v>110061</v>
      </c>
      <c r="C18" s="32">
        <v>1</v>
      </c>
      <c r="D18" s="32">
        <v>1</v>
      </c>
      <c r="E18" s="45" t="s">
        <v>55</v>
      </c>
      <c r="F18" s="33">
        <v>2</v>
      </c>
      <c r="G18" s="34">
        <v>998</v>
      </c>
      <c r="H18" s="35">
        <v>998</v>
      </c>
      <c r="I18" s="36">
        <f t="shared" si="0"/>
        <v>1996</v>
      </c>
    </row>
    <row r="19" spans="1:11" ht="39.5" customHeight="1" x14ac:dyDescent="0.2">
      <c r="A19" s="31" t="s">
        <v>19</v>
      </c>
      <c r="B19" s="37">
        <v>151000</v>
      </c>
      <c r="C19" s="32">
        <v>1</v>
      </c>
      <c r="D19" s="32">
        <v>2</v>
      </c>
      <c r="E19" s="45" t="s">
        <v>56</v>
      </c>
      <c r="F19" s="33">
        <v>1</v>
      </c>
      <c r="G19" s="34">
        <v>9624</v>
      </c>
      <c r="H19" s="35">
        <v>0</v>
      </c>
      <c r="I19" s="36">
        <f t="shared" si="0"/>
        <v>9624</v>
      </c>
      <c r="J19" s="13"/>
      <c r="K19" s="12"/>
    </row>
    <row r="20" spans="1:11" ht="38.5" customHeight="1" x14ac:dyDescent="0.2">
      <c r="A20" s="31" t="s">
        <v>19</v>
      </c>
      <c r="B20" s="37">
        <v>152000</v>
      </c>
      <c r="C20" s="32">
        <v>1</v>
      </c>
      <c r="D20" s="32">
        <v>2</v>
      </c>
      <c r="E20" s="46" t="s">
        <v>57</v>
      </c>
      <c r="F20" s="33">
        <v>1</v>
      </c>
      <c r="G20" s="34">
        <v>11511</v>
      </c>
      <c r="H20" s="35">
        <v>0</v>
      </c>
      <c r="I20" s="36">
        <f t="shared" si="0"/>
        <v>11511</v>
      </c>
    </row>
    <row r="21" spans="1:11" ht="46.25" customHeight="1" x14ac:dyDescent="0.2">
      <c r="A21" s="31" t="s">
        <v>19</v>
      </c>
      <c r="B21" s="37">
        <v>161000</v>
      </c>
      <c r="C21" s="32">
        <v>1</v>
      </c>
      <c r="D21" s="32">
        <v>2</v>
      </c>
      <c r="E21" s="45" t="s">
        <v>58</v>
      </c>
      <c r="F21" s="33">
        <v>1</v>
      </c>
      <c r="G21" s="34">
        <v>14794</v>
      </c>
      <c r="H21" s="35">
        <v>0</v>
      </c>
      <c r="I21" s="36">
        <f t="shared" si="0"/>
        <v>14794</v>
      </c>
    </row>
    <row r="22" spans="1:11" ht="45" x14ac:dyDescent="0.2">
      <c r="A22" s="31" t="s">
        <v>19</v>
      </c>
      <c r="B22" s="37">
        <v>162000</v>
      </c>
      <c r="C22" s="32">
        <v>1</v>
      </c>
      <c r="D22" s="32">
        <v>2</v>
      </c>
      <c r="E22" s="45" t="s">
        <v>52</v>
      </c>
      <c r="F22" s="33">
        <v>1</v>
      </c>
      <c r="G22" s="34">
        <v>214</v>
      </c>
      <c r="H22" s="35">
        <v>0</v>
      </c>
      <c r="I22" s="36">
        <f t="shared" si="0"/>
        <v>214</v>
      </c>
    </row>
    <row r="23" spans="1:11" ht="49.75" customHeight="1" x14ac:dyDescent="0.2">
      <c r="A23" s="31" t="s">
        <v>19</v>
      </c>
      <c r="B23" s="37">
        <v>164000</v>
      </c>
      <c r="C23" s="32">
        <v>1</v>
      </c>
      <c r="D23" s="32">
        <v>2</v>
      </c>
      <c r="E23" s="45" t="s">
        <v>59</v>
      </c>
      <c r="F23" s="33">
        <v>1</v>
      </c>
      <c r="G23" s="34">
        <v>440</v>
      </c>
      <c r="H23" s="35">
        <v>0</v>
      </c>
      <c r="I23" s="36">
        <f t="shared" si="0"/>
        <v>440</v>
      </c>
    </row>
    <row r="24" spans="1:11" ht="45" customHeight="1" x14ac:dyDescent="0.2">
      <c r="A24" s="31" t="s">
        <v>19</v>
      </c>
      <c r="B24" s="37">
        <v>165000</v>
      </c>
      <c r="C24" s="32">
        <v>1</v>
      </c>
      <c r="D24" s="32">
        <v>2</v>
      </c>
      <c r="E24" s="45" t="s">
        <v>60</v>
      </c>
      <c r="F24" s="33">
        <v>1</v>
      </c>
      <c r="G24" s="34">
        <v>214</v>
      </c>
      <c r="H24" s="35">
        <v>0</v>
      </c>
      <c r="I24" s="38">
        <f t="shared" si="0"/>
        <v>214</v>
      </c>
    </row>
    <row r="25" spans="1:11" ht="39" customHeight="1" x14ac:dyDescent="0.2">
      <c r="A25" s="31" t="s">
        <v>19</v>
      </c>
      <c r="B25" s="37">
        <v>110061</v>
      </c>
      <c r="C25" s="32">
        <v>1</v>
      </c>
      <c r="D25" s="32">
        <v>2</v>
      </c>
      <c r="E25" s="45" t="s">
        <v>61</v>
      </c>
      <c r="F25" s="33">
        <v>1</v>
      </c>
      <c r="G25" s="34">
        <v>943</v>
      </c>
      <c r="H25" s="35">
        <v>0</v>
      </c>
      <c r="I25" s="38">
        <f t="shared" si="0"/>
        <v>943</v>
      </c>
      <c r="J25" s="12"/>
      <c r="K25" s="12"/>
    </row>
    <row r="26" spans="1:11" ht="100.75" customHeight="1" x14ac:dyDescent="0.2">
      <c r="A26" s="31" t="s">
        <v>19</v>
      </c>
      <c r="B26" s="32">
        <v>110000</v>
      </c>
      <c r="C26" s="32">
        <v>1</v>
      </c>
      <c r="D26" s="32">
        <v>3</v>
      </c>
      <c r="E26" s="45" t="s">
        <v>62</v>
      </c>
      <c r="F26" s="32">
        <v>3.2</v>
      </c>
      <c r="G26" s="34">
        <v>96750</v>
      </c>
      <c r="H26" s="35">
        <v>96750</v>
      </c>
      <c r="I26" s="35">
        <f t="shared" si="0"/>
        <v>193500</v>
      </c>
    </row>
    <row r="27" spans="1:11" ht="30" x14ac:dyDescent="0.2">
      <c r="A27" s="31" t="s">
        <v>19</v>
      </c>
      <c r="B27" s="37">
        <v>151000</v>
      </c>
      <c r="C27" s="32">
        <v>1</v>
      </c>
      <c r="D27" s="32">
        <v>3</v>
      </c>
      <c r="E27" s="45" t="s">
        <v>63</v>
      </c>
      <c r="F27" s="32">
        <v>0</v>
      </c>
      <c r="G27" s="34">
        <v>7401</v>
      </c>
      <c r="H27" s="34">
        <v>7401</v>
      </c>
      <c r="I27" s="35">
        <f t="shared" si="0"/>
        <v>14802</v>
      </c>
    </row>
    <row r="28" spans="1:11" ht="30" x14ac:dyDescent="0.2">
      <c r="A28" s="31" t="s">
        <v>19</v>
      </c>
      <c r="B28" s="37">
        <v>152000</v>
      </c>
      <c r="C28" s="32">
        <v>1</v>
      </c>
      <c r="D28" s="32">
        <v>3</v>
      </c>
      <c r="E28" s="46" t="s">
        <v>64</v>
      </c>
      <c r="F28" s="32">
        <v>0</v>
      </c>
      <c r="G28" s="34">
        <v>11571</v>
      </c>
      <c r="H28" s="34">
        <v>11571</v>
      </c>
      <c r="I28" s="35">
        <f t="shared" si="0"/>
        <v>23142</v>
      </c>
    </row>
    <row r="29" spans="1:11" ht="48" customHeight="1" x14ac:dyDescent="0.2">
      <c r="A29" s="31" t="s">
        <v>19</v>
      </c>
      <c r="B29" s="37">
        <v>161000</v>
      </c>
      <c r="C29" s="32">
        <v>1</v>
      </c>
      <c r="D29" s="32">
        <v>3</v>
      </c>
      <c r="E29" s="45" t="s">
        <v>65</v>
      </c>
      <c r="F29" s="32">
        <v>0</v>
      </c>
      <c r="G29" s="34">
        <v>29925</v>
      </c>
      <c r="H29" s="34">
        <v>29925</v>
      </c>
      <c r="I29" s="35">
        <f t="shared" si="0"/>
        <v>59850</v>
      </c>
    </row>
    <row r="30" spans="1:11" ht="30" x14ac:dyDescent="0.2">
      <c r="A30" s="31" t="s">
        <v>19</v>
      </c>
      <c r="B30" s="37">
        <v>162000</v>
      </c>
      <c r="C30" s="32">
        <v>1</v>
      </c>
      <c r="D30" s="32">
        <v>3</v>
      </c>
      <c r="E30" s="45" t="s">
        <v>66</v>
      </c>
      <c r="F30" s="32">
        <v>0</v>
      </c>
      <c r="G30" s="34">
        <v>107</v>
      </c>
      <c r="H30" s="34">
        <v>107</v>
      </c>
      <c r="I30" s="35">
        <f t="shared" si="0"/>
        <v>214</v>
      </c>
    </row>
    <row r="31" spans="1:11" ht="45" x14ac:dyDescent="0.2">
      <c r="A31" s="31" t="s">
        <v>19</v>
      </c>
      <c r="B31" s="37">
        <v>164000</v>
      </c>
      <c r="C31" s="32">
        <v>1</v>
      </c>
      <c r="D31" s="32">
        <v>3</v>
      </c>
      <c r="E31" s="45" t="s">
        <v>67</v>
      </c>
      <c r="F31" s="32">
        <v>0</v>
      </c>
      <c r="G31" s="34">
        <v>126</v>
      </c>
      <c r="H31" s="34">
        <v>126</v>
      </c>
      <c r="I31" s="35">
        <f t="shared" si="0"/>
        <v>252</v>
      </c>
    </row>
    <row r="32" spans="1:11" ht="47.5" customHeight="1" x14ac:dyDescent="0.2">
      <c r="A32" s="31" t="s">
        <v>19</v>
      </c>
      <c r="B32" s="37">
        <v>165000</v>
      </c>
      <c r="C32" s="32">
        <v>1</v>
      </c>
      <c r="D32" s="32">
        <v>3</v>
      </c>
      <c r="E32" s="45" t="s">
        <v>68</v>
      </c>
      <c r="F32" s="32">
        <v>0</v>
      </c>
      <c r="G32" s="34">
        <v>29</v>
      </c>
      <c r="H32" s="34">
        <v>29</v>
      </c>
      <c r="I32" s="35">
        <f t="shared" si="0"/>
        <v>58</v>
      </c>
    </row>
    <row r="33" spans="1:10" ht="36" customHeight="1" x14ac:dyDescent="0.2">
      <c r="A33" s="31" t="s">
        <v>19</v>
      </c>
      <c r="B33" s="37">
        <v>110061</v>
      </c>
      <c r="C33" s="32">
        <v>1</v>
      </c>
      <c r="D33" s="32">
        <v>3</v>
      </c>
      <c r="E33" s="45" t="s">
        <v>69</v>
      </c>
      <c r="F33" s="32">
        <v>0</v>
      </c>
      <c r="G33" s="34">
        <v>1151</v>
      </c>
      <c r="H33" s="34">
        <v>1151</v>
      </c>
      <c r="I33" s="35">
        <f t="shared" si="0"/>
        <v>2302</v>
      </c>
    </row>
    <row r="34" spans="1:10" ht="105" x14ac:dyDescent="0.2">
      <c r="A34" s="31" t="s">
        <v>19</v>
      </c>
      <c r="B34" s="32">
        <v>110026</v>
      </c>
      <c r="C34" s="32">
        <v>1</v>
      </c>
      <c r="D34" s="32">
        <v>4</v>
      </c>
      <c r="E34" s="45" t="s">
        <v>70</v>
      </c>
      <c r="F34" s="32">
        <v>0</v>
      </c>
      <c r="G34" s="34">
        <v>14886</v>
      </c>
      <c r="H34" s="35">
        <v>12562</v>
      </c>
      <c r="I34" s="35">
        <f t="shared" si="0"/>
        <v>27448</v>
      </c>
      <c r="J34" s="14"/>
    </row>
    <row r="35" spans="1:10" ht="31.25" customHeight="1" x14ac:dyDescent="0.2">
      <c r="A35" s="31" t="s">
        <v>19</v>
      </c>
      <c r="B35" s="32">
        <v>151000</v>
      </c>
      <c r="C35" s="32">
        <v>1</v>
      </c>
      <c r="D35" s="32">
        <v>4</v>
      </c>
      <c r="E35" s="46" t="s">
        <v>71</v>
      </c>
      <c r="F35" s="32">
        <v>0</v>
      </c>
      <c r="G35" s="34">
        <v>848</v>
      </c>
      <c r="H35" s="35">
        <v>716</v>
      </c>
      <c r="I35" s="35">
        <f t="shared" si="0"/>
        <v>1564</v>
      </c>
    </row>
    <row r="36" spans="1:10" ht="88.25" customHeight="1" x14ac:dyDescent="0.2">
      <c r="A36" s="31" t="s">
        <v>19</v>
      </c>
      <c r="B36" s="32">
        <v>110026</v>
      </c>
      <c r="C36" s="32">
        <v>1</v>
      </c>
      <c r="D36" s="32">
        <v>5</v>
      </c>
      <c r="E36" s="45" t="s">
        <v>72</v>
      </c>
      <c r="F36" s="32">
        <v>0</v>
      </c>
      <c r="G36" s="34">
        <v>72788</v>
      </c>
      <c r="H36" s="35">
        <v>0</v>
      </c>
      <c r="I36" s="35">
        <f t="shared" si="0"/>
        <v>72788</v>
      </c>
    </row>
    <row r="37" spans="1:10" ht="36" customHeight="1" x14ac:dyDescent="0.2">
      <c r="A37" s="31" t="s">
        <v>19</v>
      </c>
      <c r="B37" s="32">
        <v>151000</v>
      </c>
      <c r="C37" s="32">
        <v>1</v>
      </c>
      <c r="D37" s="32">
        <v>5</v>
      </c>
      <c r="E37" s="46" t="s">
        <v>73</v>
      </c>
      <c r="F37" s="32">
        <v>0</v>
      </c>
      <c r="G37" s="35">
        <v>4149</v>
      </c>
      <c r="H37" s="35">
        <v>0</v>
      </c>
      <c r="I37" s="35">
        <f t="shared" si="0"/>
        <v>4149</v>
      </c>
    </row>
    <row r="38" spans="1:10" ht="118.25" customHeight="1" x14ac:dyDescent="0.2">
      <c r="A38" s="31" t="s">
        <v>19</v>
      </c>
      <c r="B38" s="32">
        <v>110000</v>
      </c>
      <c r="C38" s="32" t="s">
        <v>20</v>
      </c>
      <c r="D38" s="32">
        <v>6</v>
      </c>
      <c r="E38" s="45" t="s">
        <v>74</v>
      </c>
      <c r="F38" s="33">
        <v>2</v>
      </c>
      <c r="G38" s="34">
        <v>122400</v>
      </c>
      <c r="H38" s="35">
        <v>122400</v>
      </c>
      <c r="I38" s="35">
        <f t="shared" si="0"/>
        <v>244800</v>
      </c>
    </row>
    <row r="39" spans="1:10" ht="45" x14ac:dyDescent="0.2">
      <c r="A39" s="31" t="s">
        <v>19</v>
      </c>
      <c r="B39" s="37">
        <v>151000</v>
      </c>
      <c r="C39" s="32" t="s">
        <v>20</v>
      </c>
      <c r="D39" s="32">
        <v>6</v>
      </c>
      <c r="E39" s="45" t="s">
        <v>75</v>
      </c>
      <c r="F39" s="33">
        <v>2</v>
      </c>
      <c r="G39" s="34">
        <v>9364</v>
      </c>
      <c r="H39" s="34">
        <v>9364</v>
      </c>
      <c r="I39" s="35">
        <f t="shared" si="0"/>
        <v>18728</v>
      </c>
    </row>
    <row r="40" spans="1:10" ht="45" x14ac:dyDescent="0.2">
      <c r="A40" s="31" t="s">
        <v>19</v>
      </c>
      <c r="B40" s="37">
        <v>152000</v>
      </c>
      <c r="C40" s="32" t="s">
        <v>20</v>
      </c>
      <c r="D40" s="32">
        <v>6</v>
      </c>
      <c r="E40" s="46" t="s">
        <v>76</v>
      </c>
      <c r="F40" s="33">
        <v>2</v>
      </c>
      <c r="G40" s="34">
        <v>11200</v>
      </c>
      <c r="H40" s="34">
        <v>11200</v>
      </c>
      <c r="I40" s="35">
        <f t="shared" si="0"/>
        <v>22400</v>
      </c>
    </row>
    <row r="41" spans="1:10" ht="60" x14ac:dyDescent="0.2">
      <c r="A41" s="31" t="s">
        <v>19</v>
      </c>
      <c r="B41" s="37">
        <v>161000</v>
      </c>
      <c r="C41" s="32" t="s">
        <v>20</v>
      </c>
      <c r="D41" s="32">
        <v>6</v>
      </c>
      <c r="E41" s="45" t="s">
        <v>77</v>
      </c>
      <c r="F41" s="33">
        <v>2</v>
      </c>
      <c r="G41" s="34">
        <v>14394</v>
      </c>
      <c r="H41" s="34">
        <v>14394</v>
      </c>
      <c r="I41" s="35">
        <f t="shared" si="0"/>
        <v>28788</v>
      </c>
    </row>
    <row r="42" spans="1:10" ht="45" x14ac:dyDescent="0.2">
      <c r="A42" s="31" t="s">
        <v>19</v>
      </c>
      <c r="B42" s="37">
        <v>162000</v>
      </c>
      <c r="C42" s="32" t="s">
        <v>20</v>
      </c>
      <c r="D42" s="32">
        <v>6</v>
      </c>
      <c r="E42" s="45" t="s">
        <v>78</v>
      </c>
      <c r="F42" s="33">
        <v>2</v>
      </c>
      <c r="G42" s="34">
        <v>208</v>
      </c>
      <c r="H42" s="34">
        <v>208</v>
      </c>
      <c r="I42" s="35">
        <f t="shared" si="0"/>
        <v>416</v>
      </c>
    </row>
    <row r="43" spans="1:10" ht="60" x14ac:dyDescent="0.2">
      <c r="A43" s="31" t="s">
        <v>19</v>
      </c>
      <c r="B43" s="37">
        <v>164000</v>
      </c>
      <c r="C43" s="32" t="s">
        <v>20</v>
      </c>
      <c r="D43" s="32">
        <v>6</v>
      </c>
      <c r="E43" s="45" t="s">
        <v>79</v>
      </c>
      <c r="F43" s="33">
        <v>2</v>
      </c>
      <c r="G43" s="34">
        <v>428</v>
      </c>
      <c r="H43" s="34">
        <v>428</v>
      </c>
      <c r="I43" s="35">
        <f t="shared" si="0"/>
        <v>856</v>
      </c>
    </row>
    <row r="44" spans="1:10" ht="67.75" customHeight="1" x14ac:dyDescent="0.2">
      <c r="A44" s="31" t="s">
        <v>19</v>
      </c>
      <c r="B44" s="37">
        <v>165000</v>
      </c>
      <c r="C44" s="32" t="s">
        <v>20</v>
      </c>
      <c r="D44" s="32">
        <v>6</v>
      </c>
      <c r="E44" s="45" t="s">
        <v>80</v>
      </c>
      <c r="F44" s="33">
        <v>2</v>
      </c>
      <c r="G44" s="34">
        <v>208</v>
      </c>
      <c r="H44" s="34">
        <v>208</v>
      </c>
      <c r="I44" s="35">
        <f t="shared" si="0"/>
        <v>416</v>
      </c>
    </row>
    <row r="45" spans="1:10" ht="45" x14ac:dyDescent="0.2">
      <c r="A45" s="31" t="s">
        <v>19</v>
      </c>
      <c r="B45" s="37">
        <v>110061</v>
      </c>
      <c r="C45" s="32" t="s">
        <v>20</v>
      </c>
      <c r="D45" s="32">
        <v>6</v>
      </c>
      <c r="E45" s="45" t="s">
        <v>81</v>
      </c>
      <c r="F45" s="33">
        <v>2</v>
      </c>
      <c r="G45" s="34">
        <v>918</v>
      </c>
      <c r="H45" s="34">
        <v>918</v>
      </c>
      <c r="I45" s="35">
        <f t="shared" si="0"/>
        <v>1836</v>
      </c>
    </row>
    <row r="46" spans="1:10" ht="78.5" customHeight="1" x14ac:dyDescent="0.2">
      <c r="A46" s="31" t="s">
        <v>19</v>
      </c>
      <c r="B46" s="32">
        <v>612000</v>
      </c>
      <c r="C46" s="32" t="s">
        <v>21</v>
      </c>
      <c r="D46" s="32">
        <v>7</v>
      </c>
      <c r="E46" s="45" t="s">
        <v>82</v>
      </c>
      <c r="F46" s="32">
        <v>0</v>
      </c>
      <c r="G46" s="34">
        <v>143625.20000000001</v>
      </c>
      <c r="H46" s="35">
        <v>0</v>
      </c>
      <c r="I46" s="35">
        <f t="shared" si="0"/>
        <v>143625.20000000001</v>
      </c>
    </row>
    <row r="47" spans="1:10" ht="139.25" customHeight="1" x14ac:dyDescent="0.2">
      <c r="A47" s="31" t="s">
        <v>19</v>
      </c>
      <c r="B47" s="32">
        <v>121000</v>
      </c>
      <c r="C47" s="32" t="s">
        <v>22</v>
      </c>
      <c r="D47" s="32">
        <v>8</v>
      </c>
      <c r="E47" s="45" t="s">
        <v>96</v>
      </c>
      <c r="F47" s="32">
        <v>0</v>
      </c>
      <c r="G47" s="34">
        <v>173545</v>
      </c>
      <c r="H47" s="35">
        <v>36042</v>
      </c>
      <c r="I47" s="35">
        <f t="shared" si="0"/>
        <v>209587</v>
      </c>
    </row>
    <row r="48" spans="1:10" ht="48.5" customHeight="1" x14ac:dyDescent="0.2">
      <c r="A48" s="31" t="s">
        <v>19</v>
      </c>
      <c r="B48" s="32">
        <v>151000</v>
      </c>
      <c r="C48" s="32" t="s">
        <v>22</v>
      </c>
      <c r="D48" s="32">
        <v>8</v>
      </c>
      <c r="E48" s="45" t="s">
        <v>83</v>
      </c>
      <c r="F48" s="32">
        <v>0</v>
      </c>
      <c r="G48" s="34">
        <v>3471</v>
      </c>
      <c r="H48" s="35">
        <v>721</v>
      </c>
      <c r="I48" s="34">
        <f>SUM(G48:H48)</f>
        <v>4192</v>
      </c>
    </row>
    <row r="49" spans="1:13" ht="169.75" customHeight="1" x14ac:dyDescent="0.2">
      <c r="A49" s="31" t="s">
        <v>19</v>
      </c>
      <c r="B49" s="39">
        <v>139900</v>
      </c>
      <c r="C49" s="32">
        <v>1</v>
      </c>
      <c r="D49" s="32">
        <v>9</v>
      </c>
      <c r="E49" s="41" t="s">
        <v>84</v>
      </c>
      <c r="F49" s="32">
        <v>0</v>
      </c>
      <c r="G49" s="40">
        <v>159000</v>
      </c>
      <c r="H49" s="40">
        <v>321000</v>
      </c>
      <c r="I49" s="40">
        <f>(G49+H49)</f>
        <v>480000</v>
      </c>
      <c r="K49" s="11"/>
    </row>
    <row r="50" spans="1:13" ht="216.5" customHeight="1" x14ac:dyDescent="0.2">
      <c r="A50" s="31" t="s">
        <v>19</v>
      </c>
      <c r="B50" s="32">
        <v>139900</v>
      </c>
      <c r="C50" s="32">
        <v>1</v>
      </c>
      <c r="D50" s="32">
        <v>10</v>
      </c>
      <c r="E50" s="41" t="s">
        <v>85</v>
      </c>
      <c r="F50" s="32">
        <v>0</v>
      </c>
      <c r="G50" s="40">
        <v>34910</v>
      </c>
      <c r="H50" s="40">
        <v>140000</v>
      </c>
      <c r="I50" s="40">
        <f>(G50+H50)</f>
        <v>174910</v>
      </c>
      <c r="K50" s="11"/>
    </row>
    <row r="51" spans="1:13" ht="87" customHeight="1" x14ac:dyDescent="0.2">
      <c r="A51" s="31" t="s">
        <v>19</v>
      </c>
      <c r="B51" s="32">
        <v>139900</v>
      </c>
      <c r="C51" s="32">
        <v>1</v>
      </c>
      <c r="D51" s="32">
        <v>11</v>
      </c>
      <c r="E51" s="41" t="s">
        <v>86</v>
      </c>
      <c r="F51" s="32"/>
      <c r="G51" s="40">
        <v>73185</v>
      </c>
      <c r="H51" s="40">
        <v>13683</v>
      </c>
      <c r="I51" s="40">
        <f>(G51+H51)</f>
        <v>86868</v>
      </c>
      <c r="K51" s="11"/>
    </row>
    <row r="52" spans="1:13" ht="142.25" customHeight="1" x14ac:dyDescent="0.2">
      <c r="A52" s="31" t="s">
        <v>19</v>
      </c>
      <c r="B52" s="32">
        <v>139900</v>
      </c>
      <c r="C52" s="32" t="s">
        <v>42</v>
      </c>
      <c r="D52" s="32">
        <v>12</v>
      </c>
      <c r="E52" s="41" t="s">
        <v>87</v>
      </c>
      <c r="F52" s="32">
        <v>0</v>
      </c>
      <c r="G52" s="40">
        <v>125000</v>
      </c>
      <c r="H52" s="40"/>
      <c r="I52" s="40">
        <f t="shared" ref="I52:I59" si="1">(G52+H52)</f>
        <v>125000</v>
      </c>
      <c r="K52" s="11"/>
    </row>
    <row r="53" spans="1:13" ht="94.75" customHeight="1" x14ac:dyDescent="0.2">
      <c r="A53" s="31" t="s">
        <v>19</v>
      </c>
      <c r="B53" s="32">
        <v>139900</v>
      </c>
      <c r="C53" s="32" t="s">
        <v>43</v>
      </c>
      <c r="D53" s="32">
        <v>13</v>
      </c>
      <c r="E53" s="41" t="s">
        <v>88</v>
      </c>
      <c r="F53" s="32">
        <v>0</v>
      </c>
      <c r="G53" s="40">
        <v>10000</v>
      </c>
      <c r="H53" s="40">
        <v>10000</v>
      </c>
      <c r="I53" s="40">
        <f t="shared" si="1"/>
        <v>20000</v>
      </c>
      <c r="K53" s="11"/>
    </row>
    <row r="54" spans="1:13" ht="128.5" customHeight="1" x14ac:dyDescent="0.2">
      <c r="A54" s="31" t="s">
        <v>19</v>
      </c>
      <c r="B54" s="32">
        <v>139900</v>
      </c>
      <c r="C54" s="32" t="s">
        <v>46</v>
      </c>
      <c r="D54" s="32">
        <v>14</v>
      </c>
      <c r="E54" s="41" t="s">
        <v>95</v>
      </c>
      <c r="F54" s="32">
        <v>0</v>
      </c>
      <c r="G54" s="40">
        <v>320046</v>
      </c>
      <c r="H54" s="40">
        <v>22482</v>
      </c>
      <c r="I54" s="40">
        <f t="shared" si="1"/>
        <v>342528</v>
      </c>
      <c r="K54" s="11"/>
    </row>
    <row r="55" spans="1:13" ht="94.75" customHeight="1" x14ac:dyDescent="0.2">
      <c r="A55" s="31" t="s">
        <v>19</v>
      </c>
      <c r="B55" s="32">
        <v>139900</v>
      </c>
      <c r="C55" s="32" t="s">
        <v>20</v>
      </c>
      <c r="D55" s="32">
        <v>15</v>
      </c>
      <c r="E55" s="41" t="s">
        <v>89</v>
      </c>
      <c r="F55" s="32">
        <v>0</v>
      </c>
      <c r="G55" s="40">
        <v>25000</v>
      </c>
      <c r="H55" s="40">
        <v>58000</v>
      </c>
      <c r="I55" s="40">
        <f t="shared" si="1"/>
        <v>83000</v>
      </c>
      <c r="K55" s="11"/>
    </row>
    <row r="56" spans="1:13" ht="169.75" customHeight="1" x14ac:dyDescent="0.2">
      <c r="A56" s="31" t="s">
        <v>19</v>
      </c>
      <c r="B56" s="32">
        <v>139900</v>
      </c>
      <c r="C56" s="32" t="s">
        <v>21</v>
      </c>
      <c r="D56" s="32">
        <v>16</v>
      </c>
      <c r="E56" s="41" t="s">
        <v>90</v>
      </c>
      <c r="F56" s="32">
        <v>0</v>
      </c>
      <c r="G56" s="40">
        <v>168000</v>
      </c>
      <c r="H56" s="37"/>
      <c r="I56" s="40">
        <f t="shared" si="1"/>
        <v>168000</v>
      </c>
      <c r="K56" s="11"/>
    </row>
    <row r="57" spans="1:13" ht="132.5" customHeight="1" x14ac:dyDescent="0.2">
      <c r="A57" s="31" t="s">
        <v>19</v>
      </c>
      <c r="B57" s="32">
        <v>139900</v>
      </c>
      <c r="C57" s="32" t="s">
        <v>44</v>
      </c>
      <c r="D57" s="32">
        <v>17</v>
      </c>
      <c r="E57" s="41" t="s">
        <v>91</v>
      </c>
      <c r="F57" s="32">
        <v>0</v>
      </c>
      <c r="G57" s="40">
        <v>87758</v>
      </c>
      <c r="H57" s="37"/>
      <c r="I57" s="40">
        <f t="shared" si="1"/>
        <v>87758</v>
      </c>
    </row>
    <row r="58" spans="1:13" ht="119.5" customHeight="1" x14ac:dyDescent="0.2">
      <c r="A58" s="31" t="s">
        <v>19</v>
      </c>
      <c r="B58" s="32">
        <v>139900</v>
      </c>
      <c r="C58" s="32" t="s">
        <v>45</v>
      </c>
      <c r="D58" s="32">
        <v>18</v>
      </c>
      <c r="E58" s="41" t="s">
        <v>92</v>
      </c>
      <c r="F58" s="32">
        <v>0</v>
      </c>
      <c r="G58" s="40">
        <v>156177</v>
      </c>
      <c r="H58" s="40"/>
      <c r="I58" s="40">
        <f t="shared" si="1"/>
        <v>156177</v>
      </c>
    </row>
    <row r="59" spans="1:13" ht="117.5" customHeight="1" x14ac:dyDescent="0.2">
      <c r="A59" s="23" t="s">
        <v>19</v>
      </c>
      <c r="B59" s="24">
        <v>139900</v>
      </c>
      <c r="C59" s="24" t="s">
        <v>22</v>
      </c>
      <c r="D59" s="24">
        <v>19</v>
      </c>
      <c r="E59" s="42" t="s">
        <v>94</v>
      </c>
      <c r="F59" s="32">
        <v>0</v>
      </c>
      <c r="G59" s="25">
        <v>3750</v>
      </c>
      <c r="H59" s="25">
        <v>17518</v>
      </c>
      <c r="I59" s="25">
        <f t="shared" si="1"/>
        <v>21268</v>
      </c>
    </row>
    <row r="60" spans="1:13" ht="57.5" customHeight="1" x14ac:dyDescent="0.2">
      <c r="A60" s="23" t="s">
        <v>19</v>
      </c>
      <c r="B60" s="24">
        <v>810304</v>
      </c>
      <c r="C60" s="24" t="s">
        <v>23</v>
      </c>
      <c r="D60" s="24">
        <v>20</v>
      </c>
      <c r="E60" s="47" t="s">
        <v>93</v>
      </c>
      <c r="F60" s="32">
        <v>0</v>
      </c>
      <c r="G60" s="43">
        <v>110938</v>
      </c>
      <c r="H60" s="44">
        <v>55590</v>
      </c>
      <c r="I60" s="44">
        <f>SUM(G60:H60)</f>
        <v>166528</v>
      </c>
    </row>
    <row r="61" spans="1:13" ht="20" customHeight="1" x14ac:dyDescent="0.2">
      <c r="A61" s="23"/>
      <c r="B61" s="24"/>
      <c r="C61" s="24"/>
      <c r="D61" s="24"/>
      <c r="E61" s="30"/>
      <c r="F61" s="24"/>
      <c r="G61" s="26"/>
      <c r="H61" s="27"/>
      <c r="I61" s="27"/>
    </row>
    <row r="62" spans="1:13" x14ac:dyDescent="0.2">
      <c r="A62" s="57" t="s">
        <v>5</v>
      </c>
      <c r="B62" s="57"/>
      <c r="C62" s="57"/>
      <c r="D62" s="57"/>
      <c r="E62" s="57"/>
      <c r="F62" s="57"/>
      <c r="G62" s="28">
        <f>SUM(G10:G61)</f>
        <v>2329691</v>
      </c>
      <c r="H62" s="28">
        <f>SUM(H10:H61)</f>
        <v>1167389</v>
      </c>
      <c r="I62" s="29">
        <f>SUM(I10:I61)</f>
        <v>3497080</v>
      </c>
      <c r="M62">
        <f>3497080*0.05</f>
        <v>174854</v>
      </c>
    </row>
    <row r="64" spans="1:13" x14ac:dyDescent="0.2">
      <c r="A64" s="58" t="s">
        <v>16</v>
      </c>
      <c r="B64" s="58"/>
      <c r="C64" s="58"/>
      <c r="H64" s="4"/>
    </row>
    <row r="65" spans="1:9" x14ac:dyDescent="0.2">
      <c r="A65" s="6"/>
      <c r="B65" s="6"/>
      <c r="C65" s="5" t="s">
        <v>7</v>
      </c>
      <c r="D65" s="52" t="s">
        <v>6</v>
      </c>
      <c r="E65" s="52"/>
      <c r="F65" s="50"/>
      <c r="G65" s="6"/>
      <c r="H65" s="4"/>
    </row>
    <row r="67" spans="1:9" x14ac:dyDescent="0.2">
      <c r="A67" s="51" t="s">
        <v>11</v>
      </c>
      <c r="B67" s="51"/>
      <c r="C67" s="51"/>
      <c r="D67" s="51"/>
      <c r="E67" s="51"/>
      <c r="F67" s="51"/>
      <c r="G67" s="51"/>
    </row>
    <row r="69" spans="1:9" x14ac:dyDescent="0.2">
      <c r="G69" s="10">
        <v>2329691</v>
      </c>
      <c r="H69" s="10">
        <v>1167389</v>
      </c>
      <c r="I69" s="10">
        <f>SUM(G69:H69)</f>
        <v>3497080</v>
      </c>
    </row>
    <row r="70" spans="1:9" x14ac:dyDescent="0.2">
      <c r="G70" s="10"/>
      <c r="H70" s="10"/>
      <c r="I70" s="10"/>
    </row>
    <row r="71" spans="1:9" x14ac:dyDescent="0.2">
      <c r="G71" s="19">
        <f>G62-G69</f>
        <v>0</v>
      </c>
      <c r="H71" s="19">
        <f>H62-H69</f>
        <v>0</v>
      </c>
    </row>
  </sheetData>
  <autoFilter ref="A9:I60" xr:uid="{00000000-0009-0000-0000-000000000000}"/>
  <mergeCells count="9">
    <mergeCell ref="A67:G67"/>
    <mergeCell ref="D65:E65"/>
    <mergeCell ref="A1:D2"/>
    <mergeCell ref="H1:I3"/>
    <mergeCell ref="A3:D4"/>
    <mergeCell ref="A62:F62"/>
    <mergeCell ref="A64:C64"/>
    <mergeCell ref="A7:I7"/>
    <mergeCell ref="A6:I6"/>
  </mergeCells>
  <pageMargins left="0.7" right="0.7" top="0.75" bottom="0.75" header="0.3" footer="0.3"/>
  <pageSetup scale="6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workbookViewId="0">
      <selection activeCell="L22" sqref="L22"/>
    </sheetView>
  </sheetViews>
  <sheetFormatPr baseColWidth="10" defaultColWidth="8.83203125" defaultRowHeight="15" x14ac:dyDescent="0.2"/>
  <cols>
    <col min="1" max="1" width="21.1640625" customWidth="1"/>
    <col min="2" max="3" width="12.5" bestFit="1" customWidth="1"/>
    <col min="4" max="4" width="11.5" bestFit="1" customWidth="1"/>
    <col min="5" max="5" width="12.5" bestFit="1" customWidth="1"/>
  </cols>
  <sheetData>
    <row r="1" spans="1:5" x14ac:dyDescent="0.2">
      <c r="A1" t="s">
        <v>24</v>
      </c>
    </row>
    <row r="3" spans="1:5" x14ac:dyDescent="0.2">
      <c r="A3" s="15" t="s">
        <v>37</v>
      </c>
      <c r="B3" s="18">
        <v>0.3</v>
      </c>
      <c r="C3" s="18">
        <v>0.3</v>
      </c>
      <c r="D3" s="18">
        <v>0.52</v>
      </c>
      <c r="E3" s="18">
        <v>0.3</v>
      </c>
    </row>
    <row r="4" spans="1:5" s="15" customFormat="1" x14ac:dyDescent="0.2">
      <c r="A4" s="15" t="s">
        <v>38</v>
      </c>
      <c r="B4" s="15" t="s">
        <v>25</v>
      </c>
      <c r="C4" s="15" t="s">
        <v>26</v>
      </c>
      <c r="D4" s="15" t="s">
        <v>27</v>
      </c>
      <c r="E4" s="15" t="s">
        <v>28</v>
      </c>
    </row>
    <row r="5" spans="1:5" x14ac:dyDescent="0.2">
      <c r="A5" s="15" t="s">
        <v>36</v>
      </c>
      <c r="B5" s="17">
        <v>132996</v>
      </c>
      <c r="C5" s="17">
        <v>125800</v>
      </c>
      <c r="D5" s="17">
        <v>96750</v>
      </c>
      <c r="E5" s="17">
        <v>122400</v>
      </c>
    </row>
    <row r="6" spans="1:5" x14ac:dyDescent="0.2">
      <c r="A6" s="16" t="s">
        <v>29</v>
      </c>
      <c r="B6" s="3">
        <v>10174.194</v>
      </c>
      <c r="C6" s="3">
        <v>9623.7000000000007</v>
      </c>
      <c r="D6" s="3">
        <v>7401.375</v>
      </c>
      <c r="E6" s="3">
        <v>9363.6</v>
      </c>
    </row>
    <row r="7" spans="1:5" x14ac:dyDescent="0.2">
      <c r="A7" s="16" t="s">
        <v>30</v>
      </c>
      <c r="B7" s="3">
        <v>12169.134</v>
      </c>
      <c r="C7" s="3">
        <v>11510.699999999999</v>
      </c>
      <c r="D7" s="3">
        <v>11571.3</v>
      </c>
      <c r="E7" s="3">
        <v>11199.6</v>
      </c>
    </row>
    <row r="8" spans="1:5" x14ac:dyDescent="0.2">
      <c r="A8" s="16" t="s">
        <v>31</v>
      </c>
      <c r="B8" s="3">
        <v>15640.329599999999</v>
      </c>
      <c r="C8" s="3">
        <v>14794.08</v>
      </c>
      <c r="D8" s="3">
        <v>29924.775000000001</v>
      </c>
      <c r="E8" s="3">
        <v>14394.24</v>
      </c>
    </row>
    <row r="9" spans="1:5" x14ac:dyDescent="0.2">
      <c r="A9" s="16" t="s">
        <v>32</v>
      </c>
      <c r="B9" s="3">
        <v>226.0932</v>
      </c>
      <c r="C9" s="3">
        <v>213.85999999999999</v>
      </c>
      <c r="D9" s="3">
        <v>106.42500000000001</v>
      </c>
      <c r="E9" s="3">
        <v>208.07999999999998</v>
      </c>
    </row>
    <row r="10" spans="1:5" x14ac:dyDescent="0.2">
      <c r="A10" s="16" t="s">
        <v>33</v>
      </c>
      <c r="B10" s="22">
        <v>465.48599999999999</v>
      </c>
      <c r="C10" s="3">
        <v>440.3</v>
      </c>
      <c r="D10" s="3">
        <v>125.77499999999999</v>
      </c>
      <c r="E10" s="3">
        <v>428.40000000000003</v>
      </c>
    </row>
    <row r="11" spans="1:5" x14ac:dyDescent="0.2">
      <c r="A11" s="16" t="s">
        <v>34</v>
      </c>
      <c r="B11" s="3">
        <v>226.0932</v>
      </c>
      <c r="C11" s="3">
        <v>213.85999999999999</v>
      </c>
      <c r="D11" s="3">
        <v>29.024999999999999</v>
      </c>
      <c r="E11" s="3">
        <v>208.07999999999998</v>
      </c>
    </row>
    <row r="12" spans="1:5" x14ac:dyDescent="0.2">
      <c r="A12" s="16" t="s">
        <v>35</v>
      </c>
      <c r="B12" s="3">
        <v>997.46999999999991</v>
      </c>
      <c r="C12" s="3">
        <v>943.5</v>
      </c>
      <c r="D12" s="3">
        <v>1151.325</v>
      </c>
      <c r="E12" s="3">
        <v>918</v>
      </c>
    </row>
    <row r="14" spans="1:5" x14ac:dyDescent="0.2">
      <c r="A14" s="20" t="s">
        <v>39</v>
      </c>
      <c r="B14" s="19">
        <f>SUM(B6:B12)</f>
        <v>39898.800000000003</v>
      </c>
      <c r="C14" s="19">
        <f t="shared" ref="C14:E14" si="0">SUM(C6:C12)</f>
        <v>37740.000000000007</v>
      </c>
      <c r="D14" s="19">
        <f t="shared" si="0"/>
        <v>50310</v>
      </c>
      <c r="E14" s="19">
        <f t="shared" si="0"/>
        <v>36720.000000000007</v>
      </c>
    </row>
    <row r="15" spans="1:5" x14ac:dyDescent="0.2">
      <c r="A15" s="20" t="s">
        <v>40</v>
      </c>
      <c r="B15" s="10">
        <f>132996*0.3</f>
        <v>39898.799999999996</v>
      </c>
      <c r="C15" s="19">
        <f>C5*0.3</f>
        <v>37740</v>
      </c>
      <c r="D15" s="19">
        <f>D5*0.52</f>
        <v>50310</v>
      </c>
      <c r="E15" s="19">
        <f>E5*0.3</f>
        <v>36720</v>
      </c>
    </row>
    <row r="16" spans="1:5" x14ac:dyDescent="0.2">
      <c r="A16" t="s">
        <v>41</v>
      </c>
      <c r="B16" s="21">
        <f>B14/B5</f>
        <v>0.30000000000000004</v>
      </c>
      <c r="C16" s="21">
        <f t="shared" ref="C16:E16" si="1">C14/C5</f>
        <v>0.30000000000000004</v>
      </c>
      <c r="D16" s="21">
        <f t="shared" si="1"/>
        <v>0.52</v>
      </c>
      <c r="E16" s="21">
        <f t="shared" si="1"/>
        <v>0.30000000000000004</v>
      </c>
    </row>
    <row r="19" spans="2:5" x14ac:dyDescent="0.2">
      <c r="B19">
        <v>79797.600000000006</v>
      </c>
      <c r="C19">
        <v>37740</v>
      </c>
      <c r="E19">
        <v>73440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405031F3A7104081CB0FFBC2A737EC" ma:contentTypeVersion="12" ma:contentTypeDescription="Create a new document." ma:contentTypeScope="" ma:versionID="88f0e586c9f16626701be868313d1631">
  <xsd:schema xmlns:xsd="http://www.w3.org/2001/XMLSchema" xmlns:xs="http://www.w3.org/2001/XMLSchema" xmlns:p="http://schemas.microsoft.com/office/2006/metadata/properties" xmlns:ns3="2f9aabf5-6c85-4c07-b638-ac970a0fd081" xmlns:ns4="0b05c064-e332-4a07-9fd7-404e183d68b9" targetNamespace="http://schemas.microsoft.com/office/2006/metadata/properties" ma:root="true" ma:fieldsID="15e4f86879c111a2e89706b7ac693b5f" ns3:_="" ns4:_="">
    <xsd:import namespace="2f9aabf5-6c85-4c07-b638-ac970a0fd081"/>
    <xsd:import namespace="0b05c064-e332-4a07-9fd7-404e183d68b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aabf5-6c85-4c07-b638-ac970a0fd0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05c064-e332-4a07-9fd7-404e183d68b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D9630B-119C-40F2-A3DA-70F1F5262772}">
  <ds:schemaRefs>
    <ds:schemaRef ds:uri="http://schemas.microsoft.com/office/infopath/2007/PartnerControls"/>
    <ds:schemaRef ds:uri="http://purl.org/dc/terms/"/>
    <ds:schemaRef ds:uri="http://schemas.openxmlformats.org/package/2006/metadata/core-properties"/>
    <ds:schemaRef ds:uri="2f9aabf5-6c85-4c07-b638-ac970a0fd081"/>
    <ds:schemaRef ds:uri="http://schemas.microsoft.com/office/2006/documentManagement/types"/>
    <ds:schemaRef ds:uri="http://purl.org/dc/elements/1.1/"/>
    <ds:schemaRef ds:uri="http://schemas.microsoft.com/office/2006/metadata/properties"/>
    <ds:schemaRef ds:uri="0b05c064-e332-4a07-9fd7-404e183d68b9"/>
    <ds:schemaRef ds:uri="http://www.w3.org/XML/1998/namespace"/>
    <ds:schemaRef ds:uri="http://purl.org/dc/dcmitype/"/>
  </ds:schemaRefs>
</ds:datastoreItem>
</file>

<file path=customXml/itemProps2.xml><?xml version="1.0" encoding="utf-8"?>
<ds:datastoreItem xmlns:ds="http://schemas.openxmlformats.org/officeDocument/2006/customXml" ds:itemID="{53FCED04-6B42-4BFF-9F1A-3B22B3504C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aabf5-6c85-4c07-b638-ac970a0fd081"/>
    <ds:schemaRef ds:uri="0b05c064-e332-4a07-9fd7-404e183d6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D936F8-FE8D-4E19-8EA6-44E8656528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Sheet1</vt:lpstr>
      <vt:lpstr> fringe calculation</vt:lpstr>
      <vt:lpstr>Account_Title</vt:lpstr>
      <vt:lpstr>Activity_Number</vt:lpstr>
      <vt:lpstr>Amount_for_1_3_allocation</vt:lpstr>
      <vt:lpstr>Amount_for_2_3_allocation</vt:lpstr>
      <vt:lpstr>FTE__Position</vt:lpstr>
      <vt:lpstr>Function</vt:lpstr>
      <vt:lpstr>Object</vt:lpstr>
      <vt:lpstr>Sheet1!Print_Area</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2022-01-20T13:19:20Z</cp:lastPrinted>
  <dcterms:created xsi:type="dcterms:W3CDTF">2021-06-09T18:28:06Z</dcterms:created>
  <dcterms:modified xsi:type="dcterms:W3CDTF">2022-04-01T15:31:41Z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0x01010097405031F3A7104081CB0FFBC2A737EC</vt:lpwstr>
  </property>
</Properties>
</file>