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autoCompressPictures="0" defaultThemeVersion="124226"/>
  <mc:AlternateContent xmlns:mc="http://schemas.openxmlformats.org/markup-compatibility/2006">
    <mc:Choice Requires="x15">
      <x15ac:absPath xmlns:x15ac="http://schemas.microsoft.com/office/spreadsheetml/2010/11/ac" url="/Users/megan.penik/Desktop/Web Files/122822/"/>
    </mc:Choice>
  </mc:AlternateContent>
  <xr:revisionPtr revIDLastSave="0" documentId="8_{F0F43196-F8CD-EC47-84E7-F448DD9CABF2}" xr6:coauthVersionLast="47" xr6:coauthVersionMax="47" xr10:uidLastSave="{00000000-0000-0000-0000-000000000000}"/>
  <bookViews>
    <workbookView xWindow="38400" yWindow="500" windowWidth="29040" windowHeight="15840" tabRatio="530" xr2:uid="{00000000-000D-0000-FFFF-FFFF00000000}"/>
  </bookViews>
  <sheets>
    <sheet name="FGMG Allocation" sheetId="4" r:id="rId1"/>
  </sheets>
  <definedNames>
    <definedName name="_2_1_Matching_Amount__what_they_need_to_raise">'FGMG Allocation'!$E$8</definedName>
    <definedName name="_2020_21_Economically_Disadvantaged_Headcount">'FGMG Allocation'!$B$8</definedName>
    <definedName name="_2022_23_First_Generation_Allocation">'FGMG Allocation'!$D$8</definedName>
    <definedName name="_2022_23_Overmatched_Amount">'FGMG Allocation'!$I$8</definedName>
    <definedName name="_2022_23_Reported_Contributions">'FGMG Allocation'!$F$8</definedName>
    <definedName name="College">'FGMG Allocation'!$A$8</definedName>
    <definedName name="COSTFACTORS">#REF!</definedName>
    <definedName name="Final_Florida_Colleges_Matching_Dollars_Certified">'FGMG Allocation'!$G$8</definedName>
    <definedName name="Index_Based_on_2020_21_Economically_Disadvantaged_Headcount">'FGMG Allocation'!$C$8</definedName>
    <definedName name="of_Certified_Match_Allocation">'FGMG Allocation'!$L$8</definedName>
    <definedName name="of_Reported_Contributions">'FGMG Allocation'!$M$8</definedName>
    <definedName name="_xlnm.Print_Area" localSheetId="0">'FGMG Allocation'!$A$1:$N$45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4" l="1"/>
  <c r="C14" i="4" s="1"/>
  <c r="R14" i="4" s="1"/>
  <c r="C22" i="4"/>
  <c r="R22" i="4" s="1"/>
  <c r="T22" i="4" s="1"/>
  <c r="E38" i="4"/>
  <c r="B41" i="4"/>
  <c r="F37" i="4"/>
  <c r="J37" i="4"/>
  <c r="C10" i="4" l="1"/>
  <c r="R10" i="4" s="1"/>
  <c r="T10" i="4" s="1"/>
  <c r="U10" i="4" s="1"/>
  <c r="C34" i="4"/>
  <c r="R34" i="4" s="1"/>
  <c r="T34" i="4" s="1"/>
  <c r="C33" i="4"/>
  <c r="R33" i="4" s="1"/>
  <c r="C32" i="4"/>
  <c r="R32" i="4" s="1"/>
  <c r="T32" i="4" s="1"/>
  <c r="U32" i="4" s="1"/>
  <c r="C29" i="4"/>
  <c r="R29" i="4" s="1"/>
  <c r="T29" i="4" s="1"/>
  <c r="C28" i="4"/>
  <c r="R28" i="4" s="1"/>
  <c r="S28" i="4" s="1"/>
  <c r="C21" i="4"/>
  <c r="R21" i="4" s="1"/>
  <c r="T21" i="4" s="1"/>
  <c r="C27" i="4"/>
  <c r="R27" i="4" s="1"/>
  <c r="T27" i="4" s="1"/>
  <c r="C31" i="4"/>
  <c r="R31" i="4" s="1"/>
  <c r="S31" i="4" s="1"/>
  <c r="C26" i="4"/>
  <c r="R26" i="4" s="1"/>
  <c r="C9" i="4"/>
  <c r="R9" i="4" s="1"/>
  <c r="C36" i="4"/>
  <c r="R36" i="4" s="1"/>
  <c r="T36" i="4" s="1"/>
  <c r="U36" i="4" s="1"/>
  <c r="C25" i="4"/>
  <c r="R25" i="4" s="1"/>
  <c r="T25" i="4" s="1"/>
  <c r="C35" i="4"/>
  <c r="R35" i="4" s="1"/>
  <c r="T35" i="4" s="1"/>
  <c r="U35" i="4" s="1"/>
  <c r="C30" i="4"/>
  <c r="R30" i="4" s="1"/>
  <c r="S30" i="4" s="1"/>
  <c r="C23" i="4"/>
  <c r="R23" i="4" s="1"/>
  <c r="S23" i="4" s="1"/>
  <c r="C20" i="4"/>
  <c r="R20" i="4" s="1"/>
  <c r="T20" i="4" s="1"/>
  <c r="U20" i="4" s="1"/>
  <c r="C17" i="4"/>
  <c r="R17" i="4" s="1"/>
  <c r="S17" i="4" s="1"/>
  <c r="C16" i="4"/>
  <c r="R16" i="4" s="1"/>
  <c r="C19" i="4"/>
  <c r="R19" i="4" s="1"/>
  <c r="S19" i="4" s="1"/>
  <c r="C15" i="4"/>
  <c r="R15" i="4" s="1"/>
  <c r="C24" i="4"/>
  <c r="R24" i="4" s="1"/>
  <c r="C18" i="4"/>
  <c r="R18" i="4" s="1"/>
  <c r="C12" i="4"/>
  <c r="R12" i="4" s="1"/>
  <c r="S12" i="4" s="1"/>
  <c r="C11" i="4"/>
  <c r="R11" i="4" s="1"/>
  <c r="T11" i="4" s="1"/>
  <c r="T16" i="4"/>
  <c r="S16" i="4"/>
  <c r="S14" i="4"/>
  <c r="T14" i="4"/>
  <c r="T33" i="4"/>
  <c r="S33" i="4"/>
  <c r="T28" i="4"/>
  <c r="S35" i="4"/>
  <c r="T9" i="4"/>
  <c r="S9" i="4"/>
  <c r="S22" i="4"/>
  <c r="U22" i="4"/>
  <c r="S32" i="4"/>
  <c r="V32" i="4" s="1"/>
  <c r="C13" i="4"/>
  <c r="R13" i="4" s="1"/>
  <c r="S11" i="4" l="1"/>
  <c r="S34" i="4"/>
  <c r="S10" i="4"/>
  <c r="V10" i="4" s="1"/>
  <c r="T31" i="4"/>
  <c r="S20" i="4"/>
  <c r="S29" i="4"/>
  <c r="V22" i="4"/>
  <c r="V35" i="4"/>
  <c r="T30" i="4"/>
  <c r="U30" i="4" s="1"/>
  <c r="V30" i="4" s="1"/>
  <c r="T12" i="4"/>
  <c r="U12" i="4" s="1"/>
  <c r="V12" i="4" s="1"/>
  <c r="S36" i="4"/>
  <c r="V36" i="4" s="1"/>
  <c r="V20" i="4"/>
  <c r="T17" i="4"/>
  <c r="U17" i="4" s="1"/>
  <c r="V17" i="4" s="1"/>
  <c r="T23" i="4"/>
  <c r="U23" i="4" s="1"/>
  <c r="V23" i="4" s="1"/>
  <c r="S27" i="4"/>
  <c r="S25" i="4"/>
  <c r="S21" i="4"/>
  <c r="T26" i="4"/>
  <c r="S26" i="4"/>
  <c r="T19" i="4"/>
  <c r="U19" i="4" s="1"/>
  <c r="V19" i="4" s="1"/>
  <c r="R37" i="4"/>
  <c r="S24" i="4"/>
  <c r="T24" i="4"/>
  <c r="U24" i="4" s="1"/>
  <c r="S18" i="4"/>
  <c r="T18" i="4"/>
  <c r="S15" i="4"/>
  <c r="T15" i="4"/>
  <c r="U15" i="4" s="1"/>
  <c r="U27" i="4"/>
  <c r="U11" i="4"/>
  <c r="V11" i="4" s="1"/>
  <c r="U25" i="4"/>
  <c r="U29" i="4"/>
  <c r="U21" i="4"/>
  <c r="V21" i="4" s="1"/>
  <c r="S13" i="4"/>
  <c r="T13" i="4"/>
  <c r="C37" i="4"/>
  <c r="U9" i="4"/>
  <c r="V9" i="4" s="1"/>
  <c r="U33" i="4"/>
  <c r="U34" i="4"/>
  <c r="V34" i="4" s="1"/>
  <c r="U16" i="4"/>
  <c r="V16" i="4" s="1"/>
  <c r="U14" i="4"/>
  <c r="V14" i="4" s="1"/>
  <c r="U28" i="4"/>
  <c r="V28" i="4" s="1"/>
  <c r="V25" i="4" l="1"/>
  <c r="U31" i="4"/>
  <c r="V31" i="4" s="1"/>
  <c r="V29" i="4"/>
  <c r="V27" i="4"/>
  <c r="U26" i="4"/>
  <c r="V26" i="4" s="1"/>
  <c r="V24" i="4"/>
  <c r="V15" i="4"/>
  <c r="T37" i="4"/>
  <c r="U18" i="4"/>
  <c r="V18" i="4" s="1"/>
  <c r="V33" i="4"/>
  <c r="U13" i="4"/>
  <c r="U37" i="4" l="1"/>
  <c r="V39" i="4" s="1"/>
  <c r="V13" i="4"/>
  <c r="W33" i="4"/>
  <c r="X33" i="4" s="1"/>
  <c r="D33" i="4" s="1"/>
  <c r="W13" i="4" l="1"/>
  <c r="X13" i="4" s="1"/>
  <c r="D13" i="4" s="1"/>
  <c r="W28" i="4"/>
  <c r="X28" i="4" s="1"/>
  <c r="D28" i="4" s="1"/>
  <c r="W31" i="4"/>
  <c r="X31" i="4" s="1"/>
  <c r="D31" i="4" s="1"/>
  <c r="W19" i="4"/>
  <c r="X19" i="4" s="1"/>
  <c r="D19" i="4" s="1"/>
  <c r="W17" i="4"/>
  <c r="X17" i="4" s="1"/>
  <c r="D17" i="4" s="1"/>
  <c r="W30" i="4"/>
  <c r="X30" i="4" s="1"/>
  <c r="D30" i="4" s="1"/>
  <c r="W36" i="4"/>
  <c r="X36" i="4" s="1"/>
  <c r="D36" i="4" s="1"/>
  <c r="W34" i="4"/>
  <c r="X34" i="4" s="1"/>
  <c r="D34" i="4" s="1"/>
  <c r="W35" i="4"/>
  <c r="X35" i="4" s="1"/>
  <c r="D35" i="4" s="1"/>
  <c r="W11" i="4"/>
  <c r="X11" i="4" s="1"/>
  <c r="D11" i="4" s="1"/>
  <c r="W14" i="4"/>
  <c r="X14" i="4" s="1"/>
  <c r="D14" i="4" s="1"/>
  <c r="W25" i="4"/>
  <c r="X25" i="4" s="1"/>
  <c r="D25" i="4" s="1"/>
  <c r="W16" i="4"/>
  <c r="X16" i="4" s="1"/>
  <c r="D16" i="4" s="1"/>
  <c r="W24" i="4"/>
  <c r="X24" i="4" s="1"/>
  <c r="D24" i="4" s="1"/>
  <c r="W20" i="4"/>
  <c r="X20" i="4" s="1"/>
  <c r="D20" i="4" s="1"/>
  <c r="W15" i="4"/>
  <c r="X15" i="4" s="1"/>
  <c r="D15" i="4" s="1"/>
  <c r="W9" i="4"/>
  <c r="X9" i="4" s="1"/>
  <c r="W32" i="4"/>
  <c r="X32" i="4" s="1"/>
  <c r="D32" i="4" s="1"/>
  <c r="W21" i="4"/>
  <c r="X21" i="4" s="1"/>
  <c r="D21" i="4" s="1"/>
  <c r="W10" i="4"/>
  <c r="X10" i="4" s="1"/>
  <c r="D10" i="4" s="1"/>
  <c r="W12" i="4"/>
  <c r="X12" i="4" s="1"/>
  <c r="D12" i="4" s="1"/>
  <c r="W23" i="4"/>
  <c r="X23" i="4" s="1"/>
  <c r="D23" i="4" s="1"/>
  <c r="W18" i="4"/>
  <c r="X18" i="4" s="1"/>
  <c r="D18" i="4" s="1"/>
  <c r="W27" i="4"/>
  <c r="X27" i="4" s="1"/>
  <c r="D27" i="4" s="1"/>
  <c r="W26" i="4"/>
  <c r="X26" i="4" s="1"/>
  <c r="D26" i="4" s="1"/>
  <c r="W22" i="4"/>
  <c r="X22" i="4" s="1"/>
  <c r="D22" i="4" s="1"/>
  <c r="W29" i="4"/>
  <c r="X29" i="4" s="1"/>
  <c r="D29" i="4" s="1"/>
  <c r="M33" i="4"/>
  <c r="E33" i="4"/>
  <c r="M23" i="4" l="1"/>
  <c r="E23" i="4"/>
  <c r="M24" i="4"/>
  <c r="E24" i="4"/>
  <c r="E30" i="4"/>
  <c r="M30" i="4"/>
  <c r="M34" i="4"/>
  <c r="E34" i="4"/>
  <c r="M20" i="4"/>
  <c r="E20" i="4"/>
  <c r="K33" i="4"/>
  <c r="G33" i="4"/>
  <c r="L33" i="4" s="1"/>
  <c r="H33" i="4"/>
  <c r="I33" i="4"/>
  <c r="M12" i="4"/>
  <c r="E12" i="4"/>
  <c r="E17" i="4"/>
  <c r="M17" i="4"/>
  <c r="M10" i="4"/>
  <c r="E10" i="4"/>
  <c r="M25" i="4"/>
  <c r="E25" i="4"/>
  <c r="E19" i="4"/>
  <c r="M19" i="4"/>
  <c r="E29" i="4"/>
  <c r="M29" i="4"/>
  <c r="E21" i="4"/>
  <c r="M21" i="4"/>
  <c r="E14" i="4"/>
  <c r="M14" i="4"/>
  <c r="M31" i="4"/>
  <c r="E31" i="4"/>
  <c r="E27" i="4"/>
  <c r="M27" i="4"/>
  <c r="M15" i="4"/>
  <c r="E15" i="4"/>
  <c r="M18" i="4"/>
  <c r="E18" i="4"/>
  <c r="E36" i="4"/>
  <c r="M36" i="4"/>
  <c r="M16" i="4"/>
  <c r="E16" i="4"/>
  <c r="E22" i="4"/>
  <c r="M22" i="4"/>
  <c r="E32" i="4"/>
  <c r="M32" i="4"/>
  <c r="M11" i="4"/>
  <c r="E11" i="4"/>
  <c r="E28" i="4"/>
  <c r="M28" i="4"/>
  <c r="E26" i="4"/>
  <c r="M26" i="4"/>
  <c r="D9" i="4"/>
  <c r="X37" i="4"/>
  <c r="E35" i="4"/>
  <c r="M35" i="4"/>
  <c r="M13" i="4"/>
  <c r="E13" i="4"/>
  <c r="I35" i="4" l="1"/>
  <c r="K35" i="4"/>
  <c r="H35" i="4"/>
  <c r="G35" i="4"/>
  <c r="L35" i="4" s="1"/>
  <c r="I36" i="4"/>
  <c r="G36" i="4"/>
  <c r="L36" i="4" s="1"/>
  <c r="H36" i="4"/>
  <c r="K36" i="4"/>
  <c r="G19" i="4"/>
  <c r="L19" i="4" s="1"/>
  <c r="I19" i="4"/>
  <c r="H19" i="4"/>
  <c r="K19" i="4"/>
  <c r="H30" i="4"/>
  <c r="K30" i="4"/>
  <c r="G30" i="4"/>
  <c r="L30" i="4" s="1"/>
  <c r="I30" i="4"/>
  <c r="K28" i="4"/>
  <c r="I28" i="4"/>
  <c r="G28" i="4"/>
  <c r="L28" i="4" s="1"/>
  <c r="H28" i="4"/>
  <c r="I18" i="4"/>
  <c r="K18" i="4"/>
  <c r="H18" i="4"/>
  <c r="G18" i="4"/>
  <c r="L18" i="4" s="1"/>
  <c r="G27" i="4"/>
  <c r="L27" i="4" s="1"/>
  <c r="K27" i="4"/>
  <c r="H27" i="4"/>
  <c r="I27" i="4"/>
  <c r="K21" i="4"/>
  <c r="I21" i="4"/>
  <c r="H21" i="4"/>
  <c r="G21" i="4"/>
  <c r="L21" i="4" s="1"/>
  <c r="G25" i="4"/>
  <c r="L25" i="4" s="1"/>
  <c r="K25" i="4"/>
  <c r="H25" i="4"/>
  <c r="I25" i="4"/>
  <c r="I17" i="4"/>
  <c r="G17" i="4"/>
  <c r="L17" i="4" s="1"/>
  <c r="K17" i="4"/>
  <c r="H17" i="4"/>
  <c r="K22" i="4"/>
  <c r="G22" i="4"/>
  <c r="L22" i="4" s="1"/>
  <c r="H22" i="4"/>
  <c r="I22" i="4"/>
  <c r="G31" i="4"/>
  <c r="L31" i="4" s="1"/>
  <c r="I31" i="4"/>
  <c r="K31" i="4"/>
  <c r="H31" i="4"/>
  <c r="H20" i="4"/>
  <c r="I20" i="4"/>
  <c r="K20" i="4"/>
  <c r="G20" i="4"/>
  <c r="L20" i="4" s="1"/>
  <c r="H10" i="4"/>
  <c r="I10" i="4"/>
  <c r="K10" i="4"/>
  <c r="G10" i="4"/>
  <c r="L10" i="4" s="1"/>
  <c r="G13" i="4"/>
  <c r="L13" i="4" s="1"/>
  <c r="K13" i="4"/>
  <c r="I13" i="4"/>
  <c r="H13" i="4"/>
  <c r="H15" i="4"/>
  <c r="K15" i="4"/>
  <c r="I15" i="4"/>
  <c r="G15" i="4"/>
  <c r="L15" i="4" s="1"/>
  <c r="G29" i="4"/>
  <c r="L29" i="4" s="1"/>
  <c r="K29" i="4"/>
  <c r="H29" i="4"/>
  <c r="I29" i="4"/>
  <c r="K34" i="4"/>
  <c r="H34" i="4"/>
  <c r="G34" i="4"/>
  <c r="L34" i="4" s="1"/>
  <c r="I34" i="4"/>
  <c r="K23" i="4"/>
  <c r="I23" i="4"/>
  <c r="H23" i="4"/>
  <c r="G23" i="4"/>
  <c r="L23" i="4" s="1"/>
  <c r="E9" i="4"/>
  <c r="D37" i="4"/>
  <c r="M37" i="4" s="1"/>
  <c r="M9" i="4"/>
  <c r="K11" i="4"/>
  <c r="G11" i="4"/>
  <c r="L11" i="4" s="1"/>
  <c r="H11" i="4"/>
  <c r="I11" i="4"/>
  <c r="H16" i="4"/>
  <c r="K16" i="4"/>
  <c r="I16" i="4"/>
  <c r="G16" i="4"/>
  <c r="L16" i="4" s="1"/>
  <c r="K12" i="4"/>
  <c r="H12" i="4"/>
  <c r="I12" i="4"/>
  <c r="G12" i="4"/>
  <c r="L12" i="4" s="1"/>
  <c r="H24" i="4"/>
  <c r="K24" i="4"/>
  <c r="G24" i="4"/>
  <c r="L24" i="4" s="1"/>
  <c r="I24" i="4"/>
  <c r="K26" i="4"/>
  <c r="I26" i="4"/>
  <c r="H26" i="4"/>
  <c r="G26" i="4"/>
  <c r="L26" i="4" s="1"/>
  <c r="K14" i="4"/>
  <c r="H14" i="4"/>
  <c r="I14" i="4"/>
  <c r="G14" i="4"/>
  <c r="L14" i="4" s="1"/>
  <c r="G32" i="4"/>
  <c r="L32" i="4" s="1"/>
  <c r="I32" i="4"/>
  <c r="H32" i="4"/>
  <c r="K32" i="4"/>
  <c r="H9" i="4" l="1"/>
  <c r="H37" i="4" s="1"/>
  <c r="I9" i="4"/>
  <c r="I37" i="4" s="1"/>
  <c r="E37" i="4"/>
  <c r="K9" i="4"/>
  <c r="K37" i="4" s="1"/>
  <c r="G9" i="4"/>
  <c r="L9" i="4" l="1"/>
  <c r="G37" i="4"/>
  <c r="L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Nieto, Eve</author>
  </authors>
  <commentList>
    <comment ref="H8" authorId="0" shapeId="0" xr:uid="{00000000-0006-0000-0000-000001000000}">
      <text>
        <r>
          <rPr>
            <b/>
            <sz val="9"/>
            <color indexed="81"/>
            <rFont val="Tahoma"/>
            <family val="2"/>
          </rPr>
          <t>Nieto, Eve:</t>
        </r>
        <r>
          <rPr>
            <sz val="9"/>
            <color indexed="81"/>
            <rFont val="Tahoma"/>
            <family val="2"/>
          </rPr>
          <t xml:space="preserve">
Check formula since it's a 2:1 ratio for 21-22
</t>
        </r>
      </text>
    </comment>
  </commentList>
</comments>
</file>

<file path=xl/sharedStrings.xml><?xml version="1.0" encoding="utf-8"?>
<sst xmlns="http://schemas.openxmlformats.org/spreadsheetml/2006/main" count="58" uniqueCount="57">
  <si>
    <t>THE FLORIDA COLLEGE SYSTEM</t>
  </si>
  <si>
    <t>FIRST GENERATION MATCHING GRANT PROGRAM</t>
  </si>
  <si>
    <t>ALLOCATION</t>
  </si>
  <si>
    <t xml:space="preserve">Rank and Rounds </t>
  </si>
  <si>
    <t>A</t>
  </si>
  <si>
    <t>B</t>
  </si>
  <si>
    <t>E</t>
  </si>
  <si>
    <t>College</t>
  </si>
  <si>
    <t>2:1 Matching Amount (what they need to raise)</t>
  </si>
  <si>
    <t>Final Florida Colleges Matching Dollars Certified</t>
  </si>
  <si>
    <t>Florida Colleges Matching Dollars with Excess/Under</t>
  </si>
  <si>
    <t>% of Certified Match Allocation</t>
  </si>
  <si>
    <t>% of Reported Contributions</t>
  </si>
  <si>
    <t>Eastern Florida State College</t>
  </si>
  <si>
    <t>Broward College</t>
  </si>
  <si>
    <t>College of Central Florida</t>
  </si>
  <si>
    <t>Chipola College</t>
  </si>
  <si>
    <t>Daytona State College</t>
  </si>
  <si>
    <t>Florida SouthWestern State College</t>
  </si>
  <si>
    <t>Florida State College at Jacksonville</t>
  </si>
  <si>
    <t xml:space="preserve">College of the Florida Keys </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</si>
  <si>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</si>
  <si>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</si>
  <si>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</si>
  <si>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</si>
  <si>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</si>
  <si>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</si>
  <si>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</si>
  <si>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</si>
  <si>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</si>
  <si>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</si>
  <si>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</si>
  <si>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</si>
  <si>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</si>
  <si>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</si>
  <si>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</si>
  <si>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</si>
  <si>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</si>
  <si>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</si>
  <si>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</si>
  <si>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</si>
  <si>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TOTAL</t>
  </si>
  <si>
    <t>% Change</t>
  </si>
  <si>
    <r>
      <t>S</t>
    </r>
    <r>
      <rPr>
        <b/>
        <sz val="8"/>
        <rFont val="Arial"/>
        <family val="2"/>
      </rPr>
      <t xml:space="preserve">ection 1009.701, Florida Statutes </t>
    </r>
    <r>
      <rPr>
        <sz val="8"/>
        <rFont val="Arial"/>
        <family val="2"/>
      </rPr>
      <t xml:space="preserve">
(1) The First Generation Matching Grant Program is created to enable each state university </t>
    </r>
    <r>
      <rPr>
        <u/>
        <sz val="8"/>
        <rFont val="Arial"/>
        <family val="2"/>
      </rPr>
      <t>and Florida College System institution</t>
    </r>
    <r>
      <rPr>
        <sz val="8"/>
        <rFont val="Arial"/>
        <family val="2"/>
      </rPr>
      <t xml:space="preserve">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t>
    </r>
    <r>
      <rPr>
        <u/>
        <sz val="8"/>
        <rFont val="Arial"/>
        <family val="2"/>
      </rPr>
      <t>however, beginning in the 2018-19 fiscal year, such funds shall be allocated at a ratio of $2 of state funds to $1 of private contributions</t>
    </r>
    <r>
      <rPr>
        <sz val="8"/>
        <rFont val="Arial"/>
        <family val="2"/>
      </rPr>
      <t xml:space="preserve">. Contributions made to a state university </t>
    </r>
    <r>
      <rPr>
        <u/>
        <sz val="8"/>
        <rFont val="Arial"/>
        <family val="2"/>
      </rPr>
      <t>or a Florida College System institution</t>
    </r>
    <r>
      <rPr>
        <sz val="8"/>
        <rFont val="Arial"/>
        <family val="2"/>
      </rPr>
      <t xml:space="preserve">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t>
    </r>
    <r>
      <rPr>
        <u/>
        <sz val="8"/>
        <rFont val="Arial"/>
        <family val="2"/>
      </rPr>
      <t>and Florida College System institution</t>
    </r>
    <r>
      <rPr>
        <sz val="8"/>
        <rFont val="Arial"/>
        <family val="2"/>
      </rPr>
      <t xml:space="preserve"> on the basis of full-time equivalent enrollment. Funds that remain unmatched as of December 1 shall be reallocated to state universities </t>
    </r>
    <r>
      <rPr>
        <u/>
        <sz val="8"/>
        <rFont val="Arial"/>
        <family val="2"/>
      </rPr>
      <t>and colleges</t>
    </r>
    <r>
      <rPr>
        <sz val="8"/>
        <rFont val="Arial"/>
        <family val="2"/>
      </rPr>
      <t xml:space="preserve">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t>
    </r>
    <r>
      <rPr>
        <u/>
        <sz val="8"/>
        <rFont val="Arial"/>
        <family val="2"/>
      </rPr>
      <t>and Florida College System institution</t>
    </r>
    <r>
      <rPr>
        <sz val="8"/>
        <rFont val="Arial"/>
        <family val="2"/>
      </rPr>
      <t xml:space="preserve">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t>
    </r>
    <r>
      <rPr>
        <u/>
        <sz val="8"/>
        <rFont val="Arial"/>
        <family val="2"/>
      </rPr>
      <t>or Florida College System institution</t>
    </r>
    <r>
      <rPr>
        <sz val="8"/>
        <rFont val="Arial"/>
        <family val="2"/>
      </rPr>
      <t xml:space="preserve">..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</si>
  <si>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2021-22 Appropriation</t>
  </si>
  <si>
    <t>Senate Bill 2500 Specific Appropriation 66</t>
  </si>
  <si>
    <t>2021-22 Unmatched Amount</t>
  </si>
  <si>
    <t>2021-22 Unmatched Amount or Partial Funds</t>
  </si>
  <si>
    <t>2022-23 Appropriation</t>
  </si>
  <si>
    <t>House Bill 5001 Specific Appropriation 60</t>
  </si>
  <si>
    <t>2020-21 Economically Disadvantaged Headcount</t>
  </si>
  <si>
    <t>Index Based on 2020-21 Economically Disadvantaged Headcount</t>
  </si>
  <si>
    <t>2022-23 First Generation Allocation</t>
  </si>
  <si>
    <t>2022-23 Reported Contributions</t>
  </si>
  <si>
    <t>2022-23 Overmatched Amount</t>
  </si>
  <si>
    <t>2022-23 General Appropriations Act, House Bill 5001, - From the funds provided in Specific Appropriation 60,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2022, the remaining funds shall be reallocated to First Generation in College Matching Grant Programs at Florida colleges or state universities that have remaining unmatched private contributions. Beginning in 2018-19, Senate Bill 4, Section 21, subsections (1), (2), and (4) and paragraph (c) of subsection (5), of section 1009.701, Florida Statutes, amended the language to extend the program to include Florida College System institution students and changed the state-to-private match amount from a 1:1 match to a 2:1 match. Therefore, OSFA will begin allocating the appropriated funds to match the eligible private contributions on a ratio of two dollars state funds to one dollar private basis ($2 state funds to $1 private).</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</si>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</sst>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quot;$&quot;#,##0.00"/>
    <numFmt numFmtId="166" formatCode="0.0000"/>
  </numFmts>
  <fonts count="27">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b/>
      <sz val="16"/>
      <color rgb="FFFF0000"/>
      <name val="Arial"/>
      <family val="2"/>
    </font>
    <font>
      <u/>
      <sz val="8"/>
      <name val="Arial"/>
      <family val="2"/>
    </font>
    <font>
      <sz val="12"/>
      <color rgb="FFFF0000"/>
      <name val="Arial"/>
      <family val="2"/>
    </font>
    <font>
      <sz val="8"/>
      <color rgb="FFFF0000"/>
      <name val="Arial"/>
      <family val="2"/>
    </font>
    <font>
      <sz val="11"/>
      <color rgb="FF000000"/>
      <name val="Arial"/>
      <family val="2"/>
    </font>
    <font>
      <sz val="8"/>
      <color rgb="FF000000"/>
      <name val="Arial"/>
      <family val="2"/>
    </font>
    <font>
      <sz val="11"/>
      <color theme="1"/>
      <name val="Calibri"/>
      <family val="2"/>
      <scheme val="minor"/>
    </font>
    <font>
      <sz val="12"/>
      <color rgb="FF000000"/>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43"/>
        <bgColor indexed="64"/>
      </patternFill>
    </fill>
  </fills>
  <borders count="21">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rgb="FF000000"/>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s>
  <cellStyleXfs count="33">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4" fontId="25" fillId="0" borderId="0" applyFont="0" applyFill="0" applyBorder="0" applyAlignment="0" applyProtection="0"/>
    <xf numFmtId="43" fontId="25" fillId="0" borderId="0" applyFont="0" applyFill="0" applyBorder="0" applyAlignment="0" applyProtection="0"/>
  </cellStyleXfs>
  <cellXfs count="95">
    <xf numFmtId="0" fontId="0" fillId="0" borderId="0" xfId="0"/>
    <xf numFmtId="0" fontId="2" fillId="0" borderId="0" xfId="1" applyFont="1"/>
    <xf numFmtId="0" fontId="7" fillId="0" borderId="0" xfId="1" applyFont="1"/>
    <xf numFmtId="0" fontId="4" fillId="0" borderId="10" xfId="1" applyFont="1" applyBorder="1" applyAlignment="1">
      <alignment horizontal="center" vertical="center"/>
    </xf>
    <xf numFmtId="0" fontId="2" fillId="0" borderId="0" xfId="1" applyFont="1" applyAlignment="1">
      <alignment vertical="center"/>
    </xf>
    <xf numFmtId="0" fontId="7" fillId="0" borderId="8" xfId="7" applyFont="1" applyBorder="1" applyAlignment="1">
      <alignment horizontal="center" wrapText="1"/>
    </xf>
    <xf numFmtId="0" fontId="7" fillId="0" borderId="10" xfId="1" applyFont="1" applyBorder="1" applyAlignment="1">
      <alignment horizontal="center" vertical="center"/>
    </xf>
    <xf numFmtId="9" fontId="3" fillId="0" borderId="1" xfId="16" applyFont="1" applyFill="1" applyBorder="1" applyAlignment="1"/>
    <xf numFmtId="0" fontId="10" fillId="0" borderId="5" xfId="1" applyFont="1" applyBorder="1"/>
    <xf numFmtId="164" fontId="10" fillId="0" borderId="5" xfId="1" applyNumberFormat="1" applyFont="1" applyBorder="1"/>
    <xf numFmtId="9" fontId="11" fillId="0" borderId="8" xfId="16" applyFont="1" applyFill="1" applyBorder="1" applyAlignment="1"/>
    <xf numFmtId="0" fontId="4" fillId="0" borderId="8" xfId="1" applyFont="1" applyBorder="1" applyAlignment="1">
      <alignment horizontal="center"/>
    </xf>
    <xf numFmtId="0" fontId="4" fillId="0" borderId="9" xfId="1" applyFont="1" applyBorder="1" applyAlignment="1">
      <alignment horizontal="center" wrapText="1"/>
    </xf>
    <xf numFmtId="164" fontId="4" fillId="0" borderId="8" xfId="1" applyNumberFormat="1" applyFont="1" applyBorder="1" applyAlignment="1">
      <alignment horizontal="center" wrapText="1"/>
    </xf>
    <xf numFmtId="0" fontId="1" fillId="0" borderId="0" xfId="1" applyAlignment="1">
      <alignment vertical="top"/>
    </xf>
    <xf numFmtId="0" fontId="12" fillId="0" borderId="0" xfId="1" applyFont="1"/>
    <xf numFmtId="3" fontId="12" fillId="0" borderId="0" xfId="1" applyNumberFormat="1" applyFont="1"/>
    <xf numFmtId="164" fontId="1" fillId="0" borderId="12" xfId="0" quotePrefix="1" applyNumberFormat="1" applyFont="1" applyBorder="1"/>
    <xf numFmtId="0" fontId="7" fillId="0" borderId="8" xfId="1" applyFont="1" applyBorder="1" applyAlignment="1">
      <alignment horizontal="center" wrapText="1"/>
    </xf>
    <xf numFmtId="0" fontId="7" fillId="0" borderId="0" xfId="1" applyFont="1" applyAlignment="1">
      <alignment horizontal="center" vertical="center"/>
    </xf>
    <xf numFmtId="3" fontId="1" fillId="0" borderId="1" xfId="0" quotePrefix="1" applyNumberFormat="1" applyFont="1" applyBorder="1"/>
    <xf numFmtId="164" fontId="10" fillId="0" borderId="0" xfId="1" applyNumberFormat="1" applyFont="1"/>
    <xf numFmtId="9" fontId="11" fillId="0" borderId="0" xfId="16" applyFont="1" applyFill="1" applyBorder="1" applyAlignment="1"/>
    <xf numFmtId="0" fontId="7" fillId="3" borderId="8" xfId="1" applyFont="1" applyFill="1" applyBorder="1" applyAlignment="1">
      <alignment horizontal="center" wrapText="1"/>
    </xf>
    <xf numFmtId="37" fontId="1" fillId="0" borderId="12" xfId="0" quotePrefix="1" applyNumberFormat="1" applyFont="1" applyBorder="1"/>
    <xf numFmtId="0" fontId="7" fillId="0" borderId="8" xfId="20" applyFont="1" applyBorder="1" applyAlignment="1">
      <alignment horizontal="center" wrapText="1"/>
    </xf>
    <xf numFmtId="5" fontId="18" fillId="4" borderId="8" xfId="1" applyNumberFormat="1" applyFont="1" applyFill="1" applyBorder="1"/>
    <xf numFmtId="164" fontId="10" fillId="0" borderId="8" xfId="1" applyNumberFormat="1" applyFont="1" applyBorder="1"/>
    <xf numFmtId="0" fontId="9" fillId="0" borderId="0" xfId="1" applyFont="1"/>
    <xf numFmtId="3" fontId="10" fillId="0" borderId="0" xfId="1" applyNumberFormat="1" applyFont="1"/>
    <xf numFmtId="10" fontId="10" fillId="0" borderId="0" xfId="1" applyNumberFormat="1" applyFont="1"/>
    <xf numFmtId="0" fontId="7" fillId="0" borderId="0" xfId="7" applyFont="1" applyAlignment="1">
      <alignment horizontal="center" wrapText="1"/>
    </xf>
    <xf numFmtId="9" fontId="3" fillId="0" borderId="0" xfId="16" applyFont="1" applyFill="1" applyBorder="1" applyAlignment="1"/>
    <xf numFmtId="164" fontId="1" fillId="0" borderId="13" xfId="0" quotePrefix="1" applyNumberFormat="1" applyFont="1" applyBorder="1"/>
    <xf numFmtId="164" fontId="10" fillId="3" borderId="8" xfId="1" applyNumberFormat="1" applyFont="1" applyFill="1" applyBorder="1"/>
    <xf numFmtId="164" fontId="10" fillId="0" borderId="7" xfId="1" applyNumberFormat="1" applyFont="1" applyBorder="1"/>
    <xf numFmtId="164" fontId="18" fillId="4" borderId="14" xfId="1" applyNumberFormat="1" applyFont="1" applyFill="1" applyBorder="1"/>
    <xf numFmtId="0" fontId="15" fillId="0" borderId="0" xfId="1" applyFont="1" applyAlignment="1">
      <alignment horizontal="center"/>
    </xf>
    <xf numFmtId="0" fontId="13" fillId="0" borderId="0" xfId="30" applyFont="1" applyAlignment="1">
      <alignment horizontal="left" vertical="top" wrapText="1" shrinkToFit="1"/>
    </xf>
    <xf numFmtId="0" fontId="7" fillId="0" borderId="0" xfId="1" applyFont="1" applyAlignment="1">
      <alignment horizontal="center"/>
    </xf>
    <xf numFmtId="0" fontId="15" fillId="0" borderId="0" xfId="1" applyFont="1" applyAlignment="1">
      <alignment horizontal="centerContinuous"/>
    </xf>
    <xf numFmtId="0" fontId="9" fillId="0" borderId="0" xfId="1" applyFont="1" applyAlignment="1">
      <alignment horizontal="centerContinuous"/>
    </xf>
    <xf numFmtId="0" fontId="7" fillId="0" borderId="0" xfId="1" applyFont="1" applyAlignment="1">
      <alignment horizontal="centerContinuous"/>
    </xf>
    <xf numFmtId="0" fontId="19" fillId="0" borderId="0" xfId="1" applyFont="1" applyAlignment="1">
      <alignment horizontal="centerContinuous"/>
    </xf>
    <xf numFmtId="3" fontId="7" fillId="0" borderId="0" xfId="1" applyNumberFormat="1" applyFont="1" applyAlignment="1">
      <alignment horizontal="centerContinuous"/>
    </xf>
    <xf numFmtId="0" fontId="21" fillId="0" borderId="0" xfId="1" applyFont="1"/>
    <xf numFmtId="10" fontId="21" fillId="0" borderId="0" xfId="16" applyNumberFormat="1" applyFont="1" applyAlignment="1"/>
    <xf numFmtId="0" fontId="1" fillId="0" borderId="0" xfId="1" applyAlignment="1">
      <alignment horizontal="centerContinuous"/>
    </xf>
    <xf numFmtId="9" fontId="1" fillId="0" borderId="1" xfId="16" applyFont="1" applyFill="1" applyBorder="1" applyAlignment="1"/>
    <xf numFmtId="0" fontId="1" fillId="0" borderId="0" xfId="1"/>
    <xf numFmtId="0" fontId="23" fillId="0" borderId="0" xfId="1" applyFont="1"/>
    <xf numFmtId="164" fontId="23" fillId="0" borderId="0" xfId="6" applyNumberFormat="1" applyFont="1" applyAlignment="1">
      <alignment horizontal="right"/>
    </xf>
    <xf numFmtId="0" fontId="23" fillId="0" borderId="0" xfId="1" applyFont="1" applyAlignment="1">
      <alignment horizontal="left"/>
    </xf>
    <xf numFmtId="3" fontId="23" fillId="0" borderId="0" xfId="1" applyNumberFormat="1" applyFont="1"/>
    <xf numFmtId="10" fontId="23" fillId="0" borderId="0" xfId="16" applyNumberFormat="1" applyFont="1" applyAlignment="1">
      <alignment horizontal="right"/>
    </xf>
    <xf numFmtId="164" fontId="23" fillId="0" borderId="0" xfId="1" applyNumberFormat="1" applyFont="1"/>
    <xf numFmtId="0" fontId="3" fillId="0" borderId="3" xfId="1" applyFont="1" applyBorder="1"/>
    <xf numFmtId="0" fontId="3" fillId="0" borderId="6" xfId="1" applyFont="1" applyBorder="1"/>
    <xf numFmtId="0" fontId="1" fillId="0" borderId="6" xfId="1" applyBorder="1"/>
    <xf numFmtId="0" fontId="8" fillId="0" borderId="6" xfId="1" applyFont="1" applyBorder="1"/>
    <xf numFmtId="0" fontId="1" fillId="0" borderId="11" xfId="1" applyBorder="1"/>
    <xf numFmtId="10" fontId="3" fillId="0" borderId="0" xfId="1" applyNumberFormat="1" applyFont="1"/>
    <xf numFmtId="10" fontId="3" fillId="0" borderId="15" xfId="1" applyNumberFormat="1" applyFont="1" applyBorder="1"/>
    <xf numFmtId="10" fontId="1" fillId="0" borderId="15" xfId="1" applyNumberFormat="1" applyBorder="1"/>
    <xf numFmtId="10" fontId="3" fillId="0" borderId="16" xfId="1" applyNumberFormat="1" applyFont="1" applyBorder="1"/>
    <xf numFmtId="9" fontId="10" fillId="0" borderId="10" xfId="1" applyNumberFormat="1" applyFont="1" applyBorder="1"/>
    <xf numFmtId="3" fontId="10" fillId="0" borderId="17" xfId="1" applyNumberFormat="1" applyFont="1" applyBorder="1"/>
    <xf numFmtId="166" fontId="1" fillId="0" borderId="18" xfId="0" applyNumberFormat="1" applyFont="1" applyBorder="1"/>
    <xf numFmtId="2" fontId="1" fillId="0" borderId="18" xfId="0" applyNumberFormat="1" applyFont="1" applyBorder="1"/>
    <xf numFmtId="0" fontId="1" fillId="0" borderId="18" xfId="0" applyFont="1" applyBorder="1"/>
    <xf numFmtId="0" fontId="7" fillId="0" borderId="0" xfId="0" applyFont="1" applyAlignment="1">
      <alignment horizontal="left"/>
    </xf>
    <xf numFmtId="0" fontId="7" fillId="5" borderId="18" xfId="0" applyFont="1" applyFill="1" applyBorder="1" applyAlignment="1">
      <alignment horizontal="center" wrapText="1"/>
    </xf>
    <xf numFmtId="0" fontId="7" fillId="0" borderId="18" xfId="0" applyFont="1" applyBorder="1" applyAlignment="1">
      <alignment horizontal="center"/>
    </xf>
    <xf numFmtId="44" fontId="1" fillId="5" borderId="18" xfId="31" applyFont="1" applyFill="1" applyBorder="1"/>
    <xf numFmtId="44" fontId="7" fillId="5" borderId="18" xfId="0" applyNumberFormat="1" applyFont="1" applyFill="1" applyBorder="1"/>
    <xf numFmtId="2" fontId="1" fillId="0" borderId="18" xfId="31" applyNumberFormat="1" applyFont="1" applyBorder="1"/>
    <xf numFmtId="0" fontId="1" fillId="0" borderId="0" xfId="1" applyAlignment="1">
      <alignment vertical="center"/>
    </xf>
    <xf numFmtId="0" fontId="24" fillId="0" borderId="0" xfId="30" applyFont="1" applyAlignment="1">
      <alignment horizontal="centerContinuous" vertical="top" wrapText="1" shrinkToFit="1"/>
    </xf>
    <xf numFmtId="0" fontId="22" fillId="0" borderId="0" xfId="30" applyFont="1" applyAlignment="1">
      <alignment horizontal="centerContinuous" vertical="top" wrapText="1" shrinkToFit="1"/>
    </xf>
    <xf numFmtId="0" fontId="13" fillId="0" borderId="0" xfId="30" applyFont="1" applyAlignment="1">
      <alignment horizontal="centerContinuous" vertical="top" wrapText="1" shrinkToFit="1"/>
    </xf>
    <xf numFmtId="0" fontId="4" fillId="0" borderId="8" xfId="1" applyFont="1" applyBorder="1" applyAlignment="1">
      <alignment horizontal="center" wrapText="1"/>
    </xf>
    <xf numFmtId="164" fontId="12" fillId="0" borderId="0" xfId="6" applyNumberFormat="1" applyFont="1" applyAlignment="1">
      <alignment horizontal="right"/>
    </xf>
    <xf numFmtId="164" fontId="3" fillId="3" borderId="19" xfId="1" applyNumberFormat="1" applyFont="1" applyFill="1" applyBorder="1"/>
    <xf numFmtId="164" fontId="3" fillId="3" borderId="1" xfId="1" applyNumberFormat="1" applyFont="1" applyFill="1" applyBorder="1"/>
    <xf numFmtId="164" fontId="3" fillId="3" borderId="2" xfId="1" applyNumberFormat="1" applyFont="1" applyFill="1" applyBorder="1"/>
    <xf numFmtId="165" fontId="3" fillId="0" borderId="20" xfId="1" applyNumberFormat="1" applyFont="1" applyBorder="1"/>
    <xf numFmtId="164" fontId="26" fillId="0" borderId="19" xfId="1" applyNumberFormat="1" applyFont="1" applyBorder="1"/>
    <xf numFmtId="164" fontId="26" fillId="0" borderId="1" xfId="1" applyNumberFormat="1" applyFont="1" applyBorder="1"/>
    <xf numFmtId="164" fontId="26" fillId="0" borderId="2" xfId="1" applyNumberFormat="1" applyFont="1" applyBorder="1"/>
    <xf numFmtId="0" fontId="1" fillId="2" borderId="19" xfId="0" applyFont="1" applyFill="1" applyBorder="1" applyAlignment="1">
      <alignment horizontal="right" wrapText="1"/>
    </xf>
    <xf numFmtId="0" fontId="1" fillId="2" borderId="1" xfId="0" applyFont="1" applyFill="1" applyBorder="1" applyAlignment="1">
      <alignment horizontal="right" wrapText="1"/>
    </xf>
    <xf numFmtId="0" fontId="1" fillId="2" borderId="2" xfId="0" applyFont="1" applyFill="1" applyBorder="1" applyAlignment="1">
      <alignment horizontal="right" wrapText="1"/>
    </xf>
    <xf numFmtId="164" fontId="3" fillId="0" borderId="4" xfId="32" applyNumberFormat="1" applyFont="1" applyFill="1" applyBorder="1" applyAlignment="1"/>
    <xf numFmtId="164" fontId="3" fillId="0" borderId="1" xfId="1" applyNumberFormat="1" applyFont="1" applyBorder="1"/>
    <xf numFmtId="164" fontId="3" fillId="0" borderId="2" xfId="1" applyNumberFormat="1" applyFont="1" applyBorder="1"/>
  </cellXfs>
  <cellStyles count="33">
    <cellStyle name="Comma" xfId="32" builtinId="3"/>
    <cellStyle name="Comma 2" xfId="3" xr:uid="{00000000-0005-0000-0000-000001000000}"/>
    <cellStyle name="Comma 2 2" xfId="4" xr:uid="{00000000-0005-0000-0000-000002000000}"/>
    <cellStyle name="Comma 3" xfId="2" xr:uid="{00000000-0005-0000-0000-000003000000}"/>
    <cellStyle name="Currency" xfId="31" builtinId="4"/>
    <cellStyle name="Currency 2" xfId="6" xr:uid="{00000000-0005-0000-0000-000005000000}"/>
    <cellStyle name="Currency 2 2" xfId="19" xr:uid="{00000000-0005-0000-0000-000006000000}"/>
    <cellStyle name="Currency 3" xfId="5" xr:uid="{00000000-0005-0000-0000-000007000000}"/>
    <cellStyle name="Currency 3 2" xfId="28" xr:uid="{00000000-0005-0000-0000-000008000000}"/>
    <cellStyle name="Currency 4" xfId="18" xr:uid="{00000000-0005-0000-0000-000009000000}"/>
    <cellStyle name="Normal" xfId="0" builtinId="0"/>
    <cellStyle name="Normal 14" xfId="7" xr:uid="{00000000-0005-0000-0000-00000B000000}"/>
    <cellStyle name="Normal 14 2" xfId="20" xr:uid="{00000000-0005-0000-0000-00000C000000}"/>
    <cellStyle name="Normal 16" xfId="8" xr:uid="{00000000-0005-0000-0000-00000D000000}"/>
    <cellStyle name="Normal 16 2" xfId="21" xr:uid="{00000000-0005-0000-0000-00000E000000}"/>
    <cellStyle name="Normal 2" xfId="9" xr:uid="{00000000-0005-0000-0000-00000F000000}"/>
    <cellStyle name="Normal 2 10" xfId="30" xr:uid="{00000000-0005-0000-0000-000010000000}"/>
    <cellStyle name="Normal 2 2" xfId="22" xr:uid="{00000000-0005-0000-0000-000011000000}"/>
    <cellStyle name="Normal 20" xfId="10" xr:uid="{00000000-0005-0000-0000-000012000000}"/>
    <cellStyle name="Normal 20 2" xfId="23" xr:uid="{00000000-0005-0000-0000-000013000000}"/>
    <cellStyle name="Normal 25" xfId="11" xr:uid="{00000000-0005-0000-0000-000014000000}"/>
    <cellStyle name="Normal 26" xfId="12" xr:uid="{00000000-0005-0000-0000-000015000000}"/>
    <cellStyle name="Normal 26 2" xfId="24" xr:uid="{00000000-0005-0000-0000-000016000000}"/>
    <cellStyle name="Normal 27" xfId="13" xr:uid="{00000000-0005-0000-0000-000017000000}"/>
    <cellStyle name="Normal 27 2" xfId="25" xr:uid="{00000000-0005-0000-0000-000018000000}"/>
    <cellStyle name="Normal 3" xfId="14" xr:uid="{00000000-0005-0000-0000-000019000000}"/>
    <cellStyle name="Normal 4" xfId="1" xr:uid="{00000000-0005-0000-0000-00001A000000}"/>
    <cellStyle name="Percent 2" xfId="16" xr:uid="{00000000-0005-0000-0000-00001B000000}"/>
    <cellStyle name="Percent 2 2" xfId="27" xr:uid="{00000000-0005-0000-0000-00001C000000}"/>
    <cellStyle name="Percent 3" xfId="17" xr:uid="{00000000-0005-0000-0000-00001D000000}"/>
    <cellStyle name="Percent 4" xfId="15" xr:uid="{00000000-0005-0000-0000-00001E000000}"/>
    <cellStyle name="Percent 4 2" xfId="29" xr:uid="{00000000-0005-0000-0000-00001F000000}"/>
    <cellStyle name="Percent 5" xfId="26"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7"/>
  <sheetViews>
    <sheetView showGridLines="0" tabSelected="1" showOutlineSymbols="0" zoomScale="80" zoomScaleNormal="80" zoomScaleSheetLayoutView="50" zoomScalePageLayoutView="80" workbookViewId="0">
      <selection activeCell="I8" sqref="I8"/>
    </sheetView>
  </sheetViews>
  <sheetFormatPr baseColWidth="10" defaultColWidth="8.83203125" defaultRowHeight="14" customHeight="1"/>
  <cols>
    <col min="1" max="1" width="56.5" style="1" customWidth="1"/>
    <col min="2" max="2" width="17.6640625" style="1" customWidth="1"/>
    <col min="3" max="3" width="18.1640625" style="1" customWidth="1"/>
    <col min="4" max="4" width="15.6640625" style="1" customWidth="1"/>
    <col min="5" max="6" width="16.6640625" style="1" customWidth="1"/>
    <col min="7" max="7" width="16.5" style="1" customWidth="1"/>
    <col min="8" max="8" width="15" style="1" hidden="1" customWidth="1"/>
    <col min="9" max="9" width="17.5" style="1" customWidth="1"/>
    <col min="10" max="10" width="18.5" style="1" hidden="1" customWidth="1"/>
    <col min="11" max="11" width="16.33203125" style="1" hidden="1" customWidth="1"/>
    <col min="12" max="12" width="14" style="1" customWidth="1"/>
    <col min="13" max="13" width="16.1640625" style="1" customWidth="1"/>
    <col min="14" max="14" width="3.5" style="1" customWidth="1"/>
    <col min="15" max="17" width="8.83203125" style="1"/>
    <col min="18" max="18" width="17.5" style="1" hidden="1" customWidth="1"/>
    <col min="19" max="19" width="18.1640625" style="1" hidden="1" customWidth="1"/>
    <col min="20" max="20" width="14.83203125" style="1" hidden="1" customWidth="1"/>
    <col min="21" max="21" width="13.5" style="1" hidden="1" customWidth="1"/>
    <col min="22" max="23" width="9.33203125" style="1" hidden="1" customWidth="1"/>
    <col min="24" max="24" width="10.33203125" style="1" hidden="1" customWidth="1"/>
    <col min="25" max="25" width="8.83203125" style="1" hidden="1" customWidth="1"/>
    <col min="26" max="167" width="8.83203125" style="1"/>
    <col min="168" max="168" width="30.83203125" style="1" customWidth="1"/>
    <col min="169" max="170" width="8.83203125" style="1" customWidth="1"/>
    <col min="171" max="171" width="15.83203125" style="1" customWidth="1"/>
    <col min="172" max="172" width="17" style="1" customWidth="1"/>
    <col min="173" max="173" width="15" style="1" customWidth="1"/>
    <col min="174" max="176" width="8.83203125" style="1" customWidth="1"/>
    <col min="177" max="177" width="16.6640625" style="1" customWidth="1"/>
    <col min="178" max="178" width="14" style="1" customWidth="1"/>
    <col min="179" max="179" width="5.5" style="1" customWidth="1"/>
    <col min="180" max="180" width="15.33203125" style="1" bestFit="1" customWidth="1"/>
    <col min="181" max="181" width="11.5" style="1" bestFit="1" customWidth="1"/>
    <col min="182" max="182" width="12.1640625" style="1" bestFit="1" customWidth="1"/>
    <col min="183" max="183" width="12" style="1" customWidth="1"/>
    <col min="184" max="184" width="13.5" style="1" customWidth="1"/>
    <col min="185" max="186" width="11.5" style="1" bestFit="1" customWidth="1"/>
    <col min="187" max="423" width="8.83203125" style="1"/>
    <col min="424" max="424" width="30.83203125" style="1" customWidth="1"/>
    <col min="425" max="426" width="8.83203125" style="1" customWidth="1"/>
    <col min="427" max="427" width="15.83203125" style="1" customWidth="1"/>
    <col min="428" max="428" width="17" style="1" customWidth="1"/>
    <col min="429" max="429" width="15" style="1" customWidth="1"/>
    <col min="430" max="432" width="8.83203125" style="1" customWidth="1"/>
    <col min="433" max="433" width="16.6640625" style="1" customWidth="1"/>
    <col min="434" max="434" width="14" style="1" customWidth="1"/>
    <col min="435" max="435" width="5.5" style="1" customWidth="1"/>
    <col min="436" max="436" width="15.33203125" style="1" bestFit="1" customWidth="1"/>
    <col min="437" max="437" width="11.5" style="1" bestFit="1" customWidth="1"/>
    <col min="438" max="438" width="12.1640625" style="1" bestFit="1" customWidth="1"/>
    <col min="439" max="439" width="12" style="1" customWidth="1"/>
    <col min="440" max="440" width="13.5" style="1" customWidth="1"/>
    <col min="441" max="442" width="11.5" style="1" bestFit="1" customWidth="1"/>
    <col min="443" max="679" width="8.83203125" style="1"/>
    <col min="680" max="680" width="30.83203125" style="1" customWidth="1"/>
    <col min="681" max="682" width="8.83203125" style="1" customWidth="1"/>
    <col min="683" max="683" width="15.83203125" style="1" customWidth="1"/>
    <col min="684" max="684" width="17" style="1" customWidth="1"/>
    <col min="685" max="685" width="15" style="1" customWidth="1"/>
    <col min="686" max="688" width="8.83203125" style="1" customWidth="1"/>
    <col min="689" max="689" width="16.6640625" style="1" customWidth="1"/>
    <col min="690" max="690" width="14" style="1" customWidth="1"/>
    <col min="691" max="691" width="5.5" style="1" customWidth="1"/>
    <col min="692" max="692" width="15.33203125" style="1" bestFit="1" customWidth="1"/>
    <col min="693" max="693" width="11.5" style="1" bestFit="1" customWidth="1"/>
    <col min="694" max="694" width="12.1640625" style="1" bestFit="1" customWidth="1"/>
    <col min="695" max="695" width="12" style="1" customWidth="1"/>
    <col min="696" max="696" width="13.5" style="1" customWidth="1"/>
    <col min="697" max="698" width="11.5" style="1" bestFit="1" customWidth="1"/>
    <col min="699" max="935" width="8.83203125" style="1"/>
    <col min="936" max="936" width="30.83203125" style="1" customWidth="1"/>
    <col min="937" max="938" width="8.83203125" style="1" customWidth="1"/>
    <col min="939" max="939" width="15.83203125" style="1" customWidth="1"/>
    <col min="940" max="940" width="17" style="1" customWidth="1"/>
    <col min="941" max="941" width="15" style="1" customWidth="1"/>
    <col min="942" max="944" width="8.83203125" style="1" customWidth="1"/>
    <col min="945" max="945" width="16.6640625" style="1" customWidth="1"/>
    <col min="946" max="946" width="14" style="1" customWidth="1"/>
    <col min="947" max="947" width="5.5" style="1" customWidth="1"/>
    <col min="948" max="948" width="15.33203125" style="1" bestFit="1" customWidth="1"/>
    <col min="949" max="949" width="11.5" style="1" bestFit="1" customWidth="1"/>
    <col min="950" max="950" width="12.1640625" style="1" bestFit="1" customWidth="1"/>
    <col min="951" max="951" width="12" style="1" customWidth="1"/>
    <col min="952" max="952" width="13.5" style="1" customWidth="1"/>
    <col min="953" max="954" width="11.5" style="1" bestFit="1" customWidth="1"/>
    <col min="955" max="1191" width="8.83203125" style="1"/>
    <col min="1192" max="1192" width="30.83203125" style="1" customWidth="1"/>
    <col min="1193" max="1194" width="8.83203125" style="1" customWidth="1"/>
    <col min="1195" max="1195" width="15.83203125" style="1" customWidth="1"/>
    <col min="1196" max="1196" width="17" style="1" customWidth="1"/>
    <col min="1197" max="1197" width="15" style="1" customWidth="1"/>
    <col min="1198" max="1200" width="8.83203125" style="1" customWidth="1"/>
    <col min="1201" max="1201" width="16.6640625" style="1" customWidth="1"/>
    <col min="1202" max="1202" width="14" style="1" customWidth="1"/>
    <col min="1203" max="1203" width="5.5" style="1" customWidth="1"/>
    <col min="1204" max="1204" width="15.33203125" style="1" bestFit="1" customWidth="1"/>
    <col min="1205" max="1205" width="11.5" style="1" bestFit="1" customWidth="1"/>
    <col min="1206" max="1206" width="12.1640625" style="1" bestFit="1" customWidth="1"/>
    <col min="1207" max="1207" width="12" style="1" customWidth="1"/>
    <col min="1208" max="1208" width="13.5" style="1" customWidth="1"/>
    <col min="1209" max="1210" width="11.5" style="1" bestFit="1" customWidth="1"/>
    <col min="1211" max="1447" width="8.83203125" style="1"/>
    <col min="1448" max="1448" width="30.83203125" style="1" customWidth="1"/>
    <col min="1449" max="1450" width="8.83203125" style="1" customWidth="1"/>
    <col min="1451" max="1451" width="15.83203125" style="1" customWidth="1"/>
    <col min="1452" max="1452" width="17" style="1" customWidth="1"/>
    <col min="1453" max="1453" width="15" style="1" customWidth="1"/>
    <col min="1454" max="1456" width="8.83203125" style="1" customWidth="1"/>
    <col min="1457" max="1457" width="16.6640625" style="1" customWidth="1"/>
    <col min="1458" max="1458" width="14" style="1" customWidth="1"/>
    <col min="1459" max="1459" width="5.5" style="1" customWidth="1"/>
    <col min="1460" max="1460" width="15.33203125" style="1" bestFit="1" customWidth="1"/>
    <col min="1461" max="1461" width="11.5" style="1" bestFit="1" customWidth="1"/>
    <col min="1462" max="1462" width="12.1640625" style="1" bestFit="1" customWidth="1"/>
    <col min="1463" max="1463" width="12" style="1" customWidth="1"/>
    <col min="1464" max="1464" width="13.5" style="1" customWidth="1"/>
    <col min="1465" max="1466" width="11.5" style="1" bestFit="1" customWidth="1"/>
    <col min="1467" max="1703" width="8.83203125" style="1"/>
    <col min="1704" max="1704" width="30.83203125" style="1" customWidth="1"/>
    <col min="1705" max="1706" width="8.83203125" style="1" customWidth="1"/>
    <col min="1707" max="1707" width="15.83203125" style="1" customWidth="1"/>
    <col min="1708" max="1708" width="17" style="1" customWidth="1"/>
    <col min="1709" max="1709" width="15" style="1" customWidth="1"/>
    <col min="1710" max="1712" width="8.83203125" style="1" customWidth="1"/>
    <col min="1713" max="1713" width="16.6640625" style="1" customWidth="1"/>
    <col min="1714" max="1714" width="14" style="1" customWidth="1"/>
    <col min="1715" max="1715" width="5.5" style="1" customWidth="1"/>
    <col min="1716" max="1716" width="15.33203125" style="1" bestFit="1" customWidth="1"/>
    <col min="1717" max="1717" width="11.5" style="1" bestFit="1" customWidth="1"/>
    <col min="1718" max="1718" width="12.1640625" style="1" bestFit="1" customWidth="1"/>
    <col min="1719" max="1719" width="12" style="1" customWidth="1"/>
    <col min="1720" max="1720" width="13.5" style="1" customWidth="1"/>
    <col min="1721" max="1722" width="11.5" style="1" bestFit="1" customWidth="1"/>
    <col min="1723" max="1959" width="8.83203125" style="1"/>
    <col min="1960" max="1960" width="30.83203125" style="1" customWidth="1"/>
    <col min="1961" max="1962" width="8.83203125" style="1" customWidth="1"/>
    <col min="1963" max="1963" width="15.83203125" style="1" customWidth="1"/>
    <col min="1964" max="1964" width="17" style="1" customWidth="1"/>
    <col min="1965" max="1965" width="15" style="1" customWidth="1"/>
    <col min="1966" max="1968" width="8.83203125" style="1" customWidth="1"/>
    <col min="1969" max="1969" width="16.6640625" style="1" customWidth="1"/>
    <col min="1970" max="1970" width="14" style="1" customWidth="1"/>
    <col min="1971" max="1971" width="5.5" style="1" customWidth="1"/>
    <col min="1972" max="1972" width="15.33203125" style="1" bestFit="1" customWidth="1"/>
    <col min="1973" max="1973" width="11.5" style="1" bestFit="1" customWidth="1"/>
    <col min="1974" max="1974" width="12.1640625" style="1" bestFit="1" customWidth="1"/>
    <col min="1975" max="1975" width="12" style="1" customWidth="1"/>
    <col min="1976" max="1976" width="13.5" style="1" customWidth="1"/>
    <col min="1977" max="1978" width="11.5" style="1" bestFit="1" customWidth="1"/>
    <col min="1979" max="2215" width="8.83203125" style="1"/>
    <col min="2216" max="2216" width="30.83203125" style="1" customWidth="1"/>
    <col min="2217" max="2218" width="8.83203125" style="1" customWidth="1"/>
    <col min="2219" max="2219" width="15.83203125" style="1" customWidth="1"/>
    <col min="2220" max="2220" width="17" style="1" customWidth="1"/>
    <col min="2221" max="2221" width="15" style="1" customWidth="1"/>
    <col min="2222" max="2224" width="8.83203125" style="1" customWidth="1"/>
    <col min="2225" max="2225" width="16.6640625" style="1" customWidth="1"/>
    <col min="2226" max="2226" width="14" style="1" customWidth="1"/>
    <col min="2227" max="2227" width="5.5" style="1" customWidth="1"/>
    <col min="2228" max="2228" width="15.33203125" style="1" bestFit="1" customWidth="1"/>
    <col min="2229" max="2229" width="11.5" style="1" bestFit="1" customWidth="1"/>
    <col min="2230" max="2230" width="12.1640625" style="1" bestFit="1" customWidth="1"/>
    <col min="2231" max="2231" width="12" style="1" customWidth="1"/>
    <col min="2232" max="2232" width="13.5" style="1" customWidth="1"/>
    <col min="2233" max="2234" width="11.5" style="1" bestFit="1" customWidth="1"/>
    <col min="2235" max="2471" width="8.83203125" style="1"/>
    <col min="2472" max="2472" width="30.83203125" style="1" customWidth="1"/>
    <col min="2473" max="2474" width="8.83203125" style="1" customWidth="1"/>
    <col min="2475" max="2475" width="15.83203125" style="1" customWidth="1"/>
    <col min="2476" max="2476" width="17" style="1" customWidth="1"/>
    <col min="2477" max="2477" width="15" style="1" customWidth="1"/>
    <col min="2478" max="2480" width="8.83203125" style="1" customWidth="1"/>
    <col min="2481" max="2481" width="16.6640625" style="1" customWidth="1"/>
    <col min="2482" max="2482" width="14" style="1" customWidth="1"/>
    <col min="2483" max="2483" width="5.5" style="1" customWidth="1"/>
    <col min="2484" max="2484" width="15.33203125" style="1" bestFit="1" customWidth="1"/>
    <col min="2485" max="2485" width="11.5" style="1" bestFit="1" customWidth="1"/>
    <col min="2486" max="2486" width="12.1640625" style="1" bestFit="1" customWidth="1"/>
    <col min="2487" max="2487" width="12" style="1" customWidth="1"/>
    <col min="2488" max="2488" width="13.5" style="1" customWidth="1"/>
    <col min="2489" max="2490" width="11.5" style="1" bestFit="1" customWidth="1"/>
    <col min="2491" max="2727" width="8.83203125" style="1"/>
    <col min="2728" max="2728" width="30.83203125" style="1" customWidth="1"/>
    <col min="2729" max="2730" width="8.83203125" style="1" customWidth="1"/>
    <col min="2731" max="2731" width="15.83203125" style="1" customWidth="1"/>
    <col min="2732" max="2732" width="17" style="1" customWidth="1"/>
    <col min="2733" max="2733" width="15" style="1" customWidth="1"/>
    <col min="2734" max="2736" width="8.83203125" style="1" customWidth="1"/>
    <col min="2737" max="2737" width="16.6640625" style="1" customWidth="1"/>
    <col min="2738" max="2738" width="14" style="1" customWidth="1"/>
    <col min="2739" max="2739" width="5.5" style="1" customWidth="1"/>
    <col min="2740" max="2740" width="15.33203125" style="1" bestFit="1" customWidth="1"/>
    <col min="2741" max="2741" width="11.5" style="1" bestFit="1" customWidth="1"/>
    <col min="2742" max="2742" width="12.1640625" style="1" bestFit="1" customWidth="1"/>
    <col min="2743" max="2743" width="12" style="1" customWidth="1"/>
    <col min="2744" max="2744" width="13.5" style="1" customWidth="1"/>
    <col min="2745" max="2746" width="11.5" style="1" bestFit="1" customWidth="1"/>
    <col min="2747" max="2983" width="8.83203125" style="1"/>
    <col min="2984" max="2984" width="30.83203125" style="1" customWidth="1"/>
    <col min="2985" max="2986" width="8.83203125" style="1" customWidth="1"/>
    <col min="2987" max="2987" width="15.83203125" style="1" customWidth="1"/>
    <col min="2988" max="2988" width="17" style="1" customWidth="1"/>
    <col min="2989" max="2989" width="15" style="1" customWidth="1"/>
    <col min="2990" max="2992" width="8.83203125" style="1" customWidth="1"/>
    <col min="2993" max="2993" width="16.6640625" style="1" customWidth="1"/>
    <col min="2994" max="2994" width="14" style="1" customWidth="1"/>
    <col min="2995" max="2995" width="5.5" style="1" customWidth="1"/>
    <col min="2996" max="2996" width="15.33203125" style="1" bestFit="1" customWidth="1"/>
    <col min="2997" max="2997" width="11.5" style="1" bestFit="1" customWidth="1"/>
    <col min="2998" max="2998" width="12.1640625" style="1" bestFit="1" customWidth="1"/>
    <col min="2999" max="2999" width="12" style="1" customWidth="1"/>
    <col min="3000" max="3000" width="13.5" style="1" customWidth="1"/>
    <col min="3001" max="3002" width="11.5" style="1" bestFit="1" customWidth="1"/>
    <col min="3003" max="3239" width="8.83203125" style="1"/>
    <col min="3240" max="3240" width="30.83203125" style="1" customWidth="1"/>
    <col min="3241" max="3242" width="8.83203125" style="1" customWidth="1"/>
    <col min="3243" max="3243" width="15.83203125" style="1" customWidth="1"/>
    <col min="3244" max="3244" width="17" style="1" customWidth="1"/>
    <col min="3245" max="3245" width="15" style="1" customWidth="1"/>
    <col min="3246" max="3248" width="8.83203125" style="1" customWidth="1"/>
    <col min="3249" max="3249" width="16.6640625" style="1" customWidth="1"/>
    <col min="3250" max="3250" width="14" style="1" customWidth="1"/>
    <col min="3251" max="3251" width="5.5" style="1" customWidth="1"/>
    <col min="3252" max="3252" width="15.33203125" style="1" bestFit="1" customWidth="1"/>
    <col min="3253" max="3253" width="11.5" style="1" bestFit="1" customWidth="1"/>
    <col min="3254" max="3254" width="12.1640625" style="1" bestFit="1" customWidth="1"/>
    <col min="3255" max="3255" width="12" style="1" customWidth="1"/>
    <col min="3256" max="3256" width="13.5" style="1" customWidth="1"/>
    <col min="3257" max="3258" width="11.5" style="1" bestFit="1" customWidth="1"/>
    <col min="3259" max="3495" width="8.83203125" style="1"/>
    <col min="3496" max="3496" width="30.83203125" style="1" customWidth="1"/>
    <col min="3497" max="3498" width="8.83203125" style="1" customWidth="1"/>
    <col min="3499" max="3499" width="15.83203125" style="1" customWidth="1"/>
    <col min="3500" max="3500" width="17" style="1" customWidth="1"/>
    <col min="3501" max="3501" width="15" style="1" customWidth="1"/>
    <col min="3502" max="3504" width="8.83203125" style="1" customWidth="1"/>
    <col min="3505" max="3505" width="16.6640625" style="1" customWidth="1"/>
    <col min="3506" max="3506" width="14" style="1" customWidth="1"/>
    <col min="3507" max="3507" width="5.5" style="1" customWidth="1"/>
    <col min="3508" max="3508" width="15.33203125" style="1" bestFit="1" customWidth="1"/>
    <col min="3509" max="3509" width="11.5" style="1" bestFit="1" customWidth="1"/>
    <col min="3510" max="3510" width="12.1640625" style="1" bestFit="1" customWidth="1"/>
    <col min="3511" max="3511" width="12" style="1" customWidth="1"/>
    <col min="3512" max="3512" width="13.5" style="1" customWidth="1"/>
    <col min="3513" max="3514" width="11.5" style="1" bestFit="1" customWidth="1"/>
    <col min="3515" max="3751" width="8.83203125" style="1"/>
    <col min="3752" max="3752" width="30.83203125" style="1" customWidth="1"/>
    <col min="3753" max="3754" width="8.83203125" style="1" customWidth="1"/>
    <col min="3755" max="3755" width="15.83203125" style="1" customWidth="1"/>
    <col min="3756" max="3756" width="17" style="1" customWidth="1"/>
    <col min="3757" max="3757" width="15" style="1" customWidth="1"/>
    <col min="3758" max="3760" width="8.83203125" style="1" customWidth="1"/>
    <col min="3761" max="3761" width="16.6640625" style="1" customWidth="1"/>
    <col min="3762" max="3762" width="14" style="1" customWidth="1"/>
    <col min="3763" max="3763" width="5.5" style="1" customWidth="1"/>
    <col min="3764" max="3764" width="15.33203125" style="1" bestFit="1" customWidth="1"/>
    <col min="3765" max="3765" width="11.5" style="1" bestFit="1" customWidth="1"/>
    <col min="3766" max="3766" width="12.1640625" style="1" bestFit="1" customWidth="1"/>
    <col min="3767" max="3767" width="12" style="1" customWidth="1"/>
    <col min="3768" max="3768" width="13.5" style="1" customWidth="1"/>
    <col min="3769" max="3770" width="11.5" style="1" bestFit="1" customWidth="1"/>
    <col min="3771" max="4007" width="8.83203125" style="1"/>
    <col min="4008" max="4008" width="30.83203125" style="1" customWidth="1"/>
    <col min="4009" max="4010" width="8.83203125" style="1" customWidth="1"/>
    <col min="4011" max="4011" width="15.83203125" style="1" customWidth="1"/>
    <col min="4012" max="4012" width="17" style="1" customWidth="1"/>
    <col min="4013" max="4013" width="15" style="1" customWidth="1"/>
    <col min="4014" max="4016" width="8.83203125" style="1" customWidth="1"/>
    <col min="4017" max="4017" width="16.6640625" style="1" customWidth="1"/>
    <col min="4018" max="4018" width="14" style="1" customWidth="1"/>
    <col min="4019" max="4019" width="5.5" style="1" customWidth="1"/>
    <col min="4020" max="4020" width="15.33203125" style="1" bestFit="1" customWidth="1"/>
    <col min="4021" max="4021" width="11.5" style="1" bestFit="1" customWidth="1"/>
    <col min="4022" max="4022" width="12.1640625" style="1" bestFit="1" customWidth="1"/>
    <col min="4023" max="4023" width="12" style="1" customWidth="1"/>
    <col min="4024" max="4024" width="13.5" style="1" customWidth="1"/>
    <col min="4025" max="4026" width="11.5" style="1" bestFit="1" customWidth="1"/>
    <col min="4027" max="4263" width="8.83203125" style="1"/>
    <col min="4264" max="4264" width="30.83203125" style="1" customWidth="1"/>
    <col min="4265" max="4266" width="8.83203125" style="1" customWidth="1"/>
    <col min="4267" max="4267" width="15.83203125" style="1" customWidth="1"/>
    <col min="4268" max="4268" width="17" style="1" customWidth="1"/>
    <col min="4269" max="4269" width="15" style="1" customWidth="1"/>
    <col min="4270" max="4272" width="8.83203125" style="1" customWidth="1"/>
    <col min="4273" max="4273" width="16.6640625" style="1" customWidth="1"/>
    <col min="4274" max="4274" width="14" style="1" customWidth="1"/>
    <col min="4275" max="4275" width="5.5" style="1" customWidth="1"/>
    <col min="4276" max="4276" width="15.33203125" style="1" bestFit="1" customWidth="1"/>
    <col min="4277" max="4277" width="11.5" style="1" bestFit="1" customWidth="1"/>
    <col min="4278" max="4278" width="12.1640625" style="1" bestFit="1" customWidth="1"/>
    <col min="4279" max="4279" width="12" style="1" customWidth="1"/>
    <col min="4280" max="4280" width="13.5" style="1" customWidth="1"/>
    <col min="4281" max="4282" width="11.5" style="1" bestFit="1" customWidth="1"/>
    <col min="4283" max="4519" width="8.83203125" style="1"/>
    <col min="4520" max="4520" width="30.83203125" style="1" customWidth="1"/>
    <col min="4521" max="4522" width="8.83203125" style="1" customWidth="1"/>
    <col min="4523" max="4523" width="15.83203125" style="1" customWidth="1"/>
    <col min="4524" max="4524" width="17" style="1" customWidth="1"/>
    <col min="4525" max="4525" width="15" style="1" customWidth="1"/>
    <col min="4526" max="4528" width="8.83203125" style="1" customWidth="1"/>
    <col min="4529" max="4529" width="16.6640625" style="1" customWidth="1"/>
    <col min="4530" max="4530" width="14" style="1" customWidth="1"/>
    <col min="4531" max="4531" width="5.5" style="1" customWidth="1"/>
    <col min="4532" max="4532" width="15.33203125" style="1" bestFit="1" customWidth="1"/>
    <col min="4533" max="4533" width="11.5" style="1" bestFit="1" customWidth="1"/>
    <col min="4534" max="4534" width="12.1640625" style="1" bestFit="1" customWidth="1"/>
    <col min="4535" max="4535" width="12" style="1" customWidth="1"/>
    <col min="4536" max="4536" width="13.5" style="1" customWidth="1"/>
    <col min="4537" max="4538" width="11.5" style="1" bestFit="1" customWidth="1"/>
    <col min="4539" max="4775" width="8.83203125" style="1"/>
    <col min="4776" max="4776" width="30.83203125" style="1" customWidth="1"/>
    <col min="4777" max="4778" width="8.83203125" style="1" customWidth="1"/>
    <col min="4779" max="4779" width="15.83203125" style="1" customWidth="1"/>
    <col min="4780" max="4780" width="17" style="1" customWidth="1"/>
    <col min="4781" max="4781" width="15" style="1" customWidth="1"/>
    <col min="4782" max="4784" width="8.83203125" style="1" customWidth="1"/>
    <col min="4785" max="4785" width="16.6640625" style="1" customWidth="1"/>
    <col min="4786" max="4786" width="14" style="1" customWidth="1"/>
    <col min="4787" max="4787" width="5.5" style="1" customWidth="1"/>
    <col min="4788" max="4788" width="15.33203125" style="1" bestFit="1" customWidth="1"/>
    <col min="4789" max="4789" width="11.5" style="1" bestFit="1" customWidth="1"/>
    <col min="4790" max="4790" width="12.1640625" style="1" bestFit="1" customWidth="1"/>
    <col min="4791" max="4791" width="12" style="1" customWidth="1"/>
    <col min="4792" max="4792" width="13.5" style="1" customWidth="1"/>
    <col min="4793" max="4794" width="11.5" style="1" bestFit="1" customWidth="1"/>
    <col min="4795" max="5031" width="8.83203125" style="1"/>
    <col min="5032" max="5032" width="30.83203125" style="1" customWidth="1"/>
    <col min="5033" max="5034" width="8.83203125" style="1" customWidth="1"/>
    <col min="5035" max="5035" width="15.83203125" style="1" customWidth="1"/>
    <col min="5036" max="5036" width="17" style="1" customWidth="1"/>
    <col min="5037" max="5037" width="15" style="1" customWidth="1"/>
    <col min="5038" max="5040" width="8.83203125" style="1" customWidth="1"/>
    <col min="5041" max="5041" width="16.6640625" style="1" customWidth="1"/>
    <col min="5042" max="5042" width="14" style="1" customWidth="1"/>
    <col min="5043" max="5043" width="5.5" style="1" customWidth="1"/>
    <col min="5044" max="5044" width="15.33203125" style="1" bestFit="1" customWidth="1"/>
    <col min="5045" max="5045" width="11.5" style="1" bestFit="1" customWidth="1"/>
    <col min="5046" max="5046" width="12.1640625" style="1" bestFit="1" customWidth="1"/>
    <col min="5047" max="5047" width="12" style="1" customWidth="1"/>
    <col min="5048" max="5048" width="13.5" style="1" customWidth="1"/>
    <col min="5049" max="5050" width="11.5" style="1" bestFit="1" customWidth="1"/>
    <col min="5051" max="5287" width="8.83203125" style="1"/>
    <col min="5288" max="5288" width="30.83203125" style="1" customWidth="1"/>
    <col min="5289" max="5290" width="8.83203125" style="1" customWidth="1"/>
    <col min="5291" max="5291" width="15.83203125" style="1" customWidth="1"/>
    <col min="5292" max="5292" width="17" style="1" customWidth="1"/>
    <col min="5293" max="5293" width="15" style="1" customWidth="1"/>
    <col min="5294" max="5296" width="8.83203125" style="1" customWidth="1"/>
    <col min="5297" max="5297" width="16.6640625" style="1" customWidth="1"/>
    <col min="5298" max="5298" width="14" style="1" customWidth="1"/>
    <col min="5299" max="5299" width="5.5" style="1" customWidth="1"/>
    <col min="5300" max="5300" width="15.33203125" style="1" bestFit="1" customWidth="1"/>
    <col min="5301" max="5301" width="11.5" style="1" bestFit="1" customWidth="1"/>
    <col min="5302" max="5302" width="12.1640625" style="1" bestFit="1" customWidth="1"/>
    <col min="5303" max="5303" width="12" style="1" customWidth="1"/>
    <col min="5304" max="5304" width="13.5" style="1" customWidth="1"/>
    <col min="5305" max="5306" width="11.5" style="1" bestFit="1" customWidth="1"/>
    <col min="5307" max="5543" width="8.83203125" style="1"/>
    <col min="5544" max="5544" width="30.83203125" style="1" customWidth="1"/>
    <col min="5545" max="5546" width="8.83203125" style="1" customWidth="1"/>
    <col min="5547" max="5547" width="15.83203125" style="1" customWidth="1"/>
    <col min="5548" max="5548" width="17" style="1" customWidth="1"/>
    <col min="5549" max="5549" width="15" style="1" customWidth="1"/>
    <col min="5550" max="5552" width="8.83203125" style="1" customWidth="1"/>
    <col min="5553" max="5553" width="16.6640625" style="1" customWidth="1"/>
    <col min="5554" max="5554" width="14" style="1" customWidth="1"/>
    <col min="5555" max="5555" width="5.5" style="1" customWidth="1"/>
    <col min="5556" max="5556" width="15.33203125" style="1" bestFit="1" customWidth="1"/>
    <col min="5557" max="5557" width="11.5" style="1" bestFit="1" customWidth="1"/>
    <col min="5558" max="5558" width="12.1640625" style="1" bestFit="1" customWidth="1"/>
    <col min="5559" max="5559" width="12" style="1" customWidth="1"/>
    <col min="5560" max="5560" width="13.5" style="1" customWidth="1"/>
    <col min="5561" max="5562" width="11.5" style="1" bestFit="1" customWidth="1"/>
    <col min="5563" max="5799" width="8.83203125" style="1"/>
    <col min="5800" max="5800" width="30.83203125" style="1" customWidth="1"/>
    <col min="5801" max="5802" width="8.83203125" style="1" customWidth="1"/>
    <col min="5803" max="5803" width="15.83203125" style="1" customWidth="1"/>
    <col min="5804" max="5804" width="17" style="1" customWidth="1"/>
    <col min="5805" max="5805" width="15" style="1" customWidth="1"/>
    <col min="5806" max="5808" width="8.83203125" style="1" customWidth="1"/>
    <col min="5809" max="5809" width="16.6640625" style="1" customWidth="1"/>
    <col min="5810" max="5810" width="14" style="1" customWidth="1"/>
    <col min="5811" max="5811" width="5.5" style="1" customWidth="1"/>
    <col min="5812" max="5812" width="15.33203125" style="1" bestFit="1" customWidth="1"/>
    <col min="5813" max="5813" width="11.5" style="1" bestFit="1" customWidth="1"/>
    <col min="5814" max="5814" width="12.1640625" style="1" bestFit="1" customWidth="1"/>
    <col min="5815" max="5815" width="12" style="1" customWidth="1"/>
    <col min="5816" max="5816" width="13.5" style="1" customWidth="1"/>
    <col min="5817" max="5818" width="11.5" style="1" bestFit="1" customWidth="1"/>
    <col min="5819" max="6055" width="8.83203125" style="1"/>
    <col min="6056" max="6056" width="30.83203125" style="1" customWidth="1"/>
    <col min="6057" max="6058" width="8.83203125" style="1" customWidth="1"/>
    <col min="6059" max="6059" width="15.83203125" style="1" customWidth="1"/>
    <col min="6060" max="6060" width="17" style="1" customWidth="1"/>
    <col min="6061" max="6061" width="15" style="1" customWidth="1"/>
    <col min="6062" max="6064" width="8.83203125" style="1" customWidth="1"/>
    <col min="6065" max="6065" width="16.6640625" style="1" customWidth="1"/>
    <col min="6066" max="6066" width="14" style="1" customWidth="1"/>
    <col min="6067" max="6067" width="5.5" style="1" customWidth="1"/>
    <col min="6068" max="6068" width="15.33203125" style="1" bestFit="1" customWidth="1"/>
    <col min="6069" max="6069" width="11.5" style="1" bestFit="1" customWidth="1"/>
    <col min="6070" max="6070" width="12.1640625" style="1" bestFit="1" customWidth="1"/>
    <col min="6071" max="6071" width="12" style="1" customWidth="1"/>
    <col min="6072" max="6072" width="13.5" style="1" customWidth="1"/>
    <col min="6073" max="6074" width="11.5" style="1" bestFit="1" customWidth="1"/>
    <col min="6075" max="6311" width="8.83203125" style="1"/>
    <col min="6312" max="6312" width="30.83203125" style="1" customWidth="1"/>
    <col min="6313" max="6314" width="8.83203125" style="1" customWidth="1"/>
    <col min="6315" max="6315" width="15.83203125" style="1" customWidth="1"/>
    <col min="6316" max="6316" width="17" style="1" customWidth="1"/>
    <col min="6317" max="6317" width="15" style="1" customWidth="1"/>
    <col min="6318" max="6320" width="8.83203125" style="1" customWidth="1"/>
    <col min="6321" max="6321" width="16.6640625" style="1" customWidth="1"/>
    <col min="6322" max="6322" width="14" style="1" customWidth="1"/>
    <col min="6323" max="6323" width="5.5" style="1" customWidth="1"/>
    <col min="6324" max="6324" width="15.33203125" style="1" bestFit="1" customWidth="1"/>
    <col min="6325" max="6325" width="11.5" style="1" bestFit="1" customWidth="1"/>
    <col min="6326" max="6326" width="12.1640625" style="1" bestFit="1" customWidth="1"/>
    <col min="6327" max="6327" width="12" style="1" customWidth="1"/>
    <col min="6328" max="6328" width="13.5" style="1" customWidth="1"/>
    <col min="6329" max="6330" width="11.5" style="1" bestFit="1" customWidth="1"/>
    <col min="6331" max="6567" width="8.83203125" style="1"/>
    <col min="6568" max="6568" width="30.83203125" style="1" customWidth="1"/>
    <col min="6569" max="6570" width="8.83203125" style="1" customWidth="1"/>
    <col min="6571" max="6571" width="15.83203125" style="1" customWidth="1"/>
    <col min="6572" max="6572" width="17" style="1" customWidth="1"/>
    <col min="6573" max="6573" width="15" style="1" customWidth="1"/>
    <col min="6574" max="6576" width="8.83203125" style="1" customWidth="1"/>
    <col min="6577" max="6577" width="16.6640625" style="1" customWidth="1"/>
    <col min="6578" max="6578" width="14" style="1" customWidth="1"/>
    <col min="6579" max="6579" width="5.5" style="1" customWidth="1"/>
    <col min="6580" max="6580" width="15.33203125" style="1" bestFit="1" customWidth="1"/>
    <col min="6581" max="6581" width="11.5" style="1" bestFit="1" customWidth="1"/>
    <col min="6582" max="6582" width="12.1640625" style="1" bestFit="1" customWidth="1"/>
    <col min="6583" max="6583" width="12" style="1" customWidth="1"/>
    <col min="6584" max="6584" width="13.5" style="1" customWidth="1"/>
    <col min="6585" max="6586" width="11.5" style="1" bestFit="1" customWidth="1"/>
    <col min="6587" max="6823" width="8.83203125" style="1"/>
    <col min="6824" max="6824" width="30.83203125" style="1" customWidth="1"/>
    <col min="6825" max="6826" width="8.83203125" style="1" customWidth="1"/>
    <col min="6827" max="6827" width="15.83203125" style="1" customWidth="1"/>
    <col min="6828" max="6828" width="17" style="1" customWidth="1"/>
    <col min="6829" max="6829" width="15" style="1" customWidth="1"/>
    <col min="6830" max="6832" width="8.83203125" style="1" customWidth="1"/>
    <col min="6833" max="6833" width="16.6640625" style="1" customWidth="1"/>
    <col min="6834" max="6834" width="14" style="1" customWidth="1"/>
    <col min="6835" max="6835" width="5.5" style="1" customWidth="1"/>
    <col min="6836" max="6836" width="15.33203125" style="1" bestFit="1" customWidth="1"/>
    <col min="6837" max="6837" width="11.5" style="1" bestFit="1" customWidth="1"/>
    <col min="6838" max="6838" width="12.1640625" style="1" bestFit="1" customWidth="1"/>
    <col min="6839" max="6839" width="12" style="1" customWidth="1"/>
    <col min="6840" max="6840" width="13.5" style="1" customWidth="1"/>
    <col min="6841" max="6842" width="11.5" style="1" bestFit="1" customWidth="1"/>
    <col min="6843" max="7079" width="8.83203125" style="1"/>
    <col min="7080" max="7080" width="30.83203125" style="1" customWidth="1"/>
    <col min="7081" max="7082" width="8.83203125" style="1" customWidth="1"/>
    <col min="7083" max="7083" width="15.83203125" style="1" customWidth="1"/>
    <col min="7084" max="7084" width="17" style="1" customWidth="1"/>
    <col min="7085" max="7085" width="15" style="1" customWidth="1"/>
    <col min="7086" max="7088" width="8.83203125" style="1" customWidth="1"/>
    <col min="7089" max="7089" width="16.6640625" style="1" customWidth="1"/>
    <col min="7090" max="7090" width="14" style="1" customWidth="1"/>
    <col min="7091" max="7091" width="5.5" style="1" customWidth="1"/>
    <col min="7092" max="7092" width="15.33203125" style="1" bestFit="1" customWidth="1"/>
    <col min="7093" max="7093" width="11.5" style="1" bestFit="1" customWidth="1"/>
    <col min="7094" max="7094" width="12.1640625" style="1" bestFit="1" customWidth="1"/>
    <col min="7095" max="7095" width="12" style="1" customWidth="1"/>
    <col min="7096" max="7096" width="13.5" style="1" customWidth="1"/>
    <col min="7097" max="7098" width="11.5" style="1" bestFit="1" customWidth="1"/>
    <col min="7099" max="7335" width="8.83203125" style="1"/>
    <col min="7336" max="7336" width="30.83203125" style="1" customWidth="1"/>
    <col min="7337" max="7338" width="8.83203125" style="1" customWidth="1"/>
    <col min="7339" max="7339" width="15.83203125" style="1" customWidth="1"/>
    <col min="7340" max="7340" width="17" style="1" customWidth="1"/>
    <col min="7341" max="7341" width="15" style="1" customWidth="1"/>
    <col min="7342" max="7344" width="8.83203125" style="1" customWidth="1"/>
    <col min="7345" max="7345" width="16.6640625" style="1" customWidth="1"/>
    <col min="7346" max="7346" width="14" style="1" customWidth="1"/>
    <col min="7347" max="7347" width="5.5" style="1" customWidth="1"/>
    <col min="7348" max="7348" width="15.33203125" style="1" bestFit="1" customWidth="1"/>
    <col min="7349" max="7349" width="11.5" style="1" bestFit="1" customWidth="1"/>
    <col min="7350" max="7350" width="12.1640625" style="1" bestFit="1" customWidth="1"/>
    <col min="7351" max="7351" width="12" style="1" customWidth="1"/>
    <col min="7352" max="7352" width="13.5" style="1" customWidth="1"/>
    <col min="7353" max="7354" width="11.5" style="1" bestFit="1" customWidth="1"/>
    <col min="7355" max="7591" width="8.83203125" style="1"/>
    <col min="7592" max="7592" width="30.83203125" style="1" customWidth="1"/>
    <col min="7593" max="7594" width="8.83203125" style="1" customWidth="1"/>
    <col min="7595" max="7595" width="15.83203125" style="1" customWidth="1"/>
    <col min="7596" max="7596" width="17" style="1" customWidth="1"/>
    <col min="7597" max="7597" width="15" style="1" customWidth="1"/>
    <col min="7598" max="7600" width="8.83203125" style="1" customWidth="1"/>
    <col min="7601" max="7601" width="16.6640625" style="1" customWidth="1"/>
    <col min="7602" max="7602" width="14" style="1" customWidth="1"/>
    <col min="7603" max="7603" width="5.5" style="1" customWidth="1"/>
    <col min="7604" max="7604" width="15.33203125" style="1" bestFit="1" customWidth="1"/>
    <col min="7605" max="7605" width="11.5" style="1" bestFit="1" customWidth="1"/>
    <col min="7606" max="7606" width="12.1640625" style="1" bestFit="1" customWidth="1"/>
    <col min="7607" max="7607" width="12" style="1" customWidth="1"/>
    <col min="7608" max="7608" width="13.5" style="1" customWidth="1"/>
    <col min="7609" max="7610" width="11.5" style="1" bestFit="1" customWidth="1"/>
    <col min="7611" max="7847" width="8.83203125" style="1"/>
    <col min="7848" max="7848" width="30.83203125" style="1" customWidth="1"/>
    <col min="7849" max="7850" width="8.83203125" style="1" customWidth="1"/>
    <col min="7851" max="7851" width="15.83203125" style="1" customWidth="1"/>
    <col min="7852" max="7852" width="17" style="1" customWidth="1"/>
    <col min="7853" max="7853" width="15" style="1" customWidth="1"/>
    <col min="7854" max="7856" width="8.83203125" style="1" customWidth="1"/>
    <col min="7857" max="7857" width="16.6640625" style="1" customWidth="1"/>
    <col min="7858" max="7858" width="14" style="1" customWidth="1"/>
    <col min="7859" max="7859" width="5.5" style="1" customWidth="1"/>
    <col min="7860" max="7860" width="15.33203125" style="1" bestFit="1" customWidth="1"/>
    <col min="7861" max="7861" width="11.5" style="1" bestFit="1" customWidth="1"/>
    <col min="7862" max="7862" width="12.1640625" style="1" bestFit="1" customWidth="1"/>
    <col min="7863" max="7863" width="12" style="1" customWidth="1"/>
    <col min="7864" max="7864" width="13.5" style="1" customWidth="1"/>
    <col min="7865" max="7866" width="11.5" style="1" bestFit="1" customWidth="1"/>
    <col min="7867" max="8103" width="8.83203125" style="1"/>
    <col min="8104" max="8104" width="30.83203125" style="1" customWidth="1"/>
    <col min="8105" max="8106" width="8.83203125" style="1" customWidth="1"/>
    <col min="8107" max="8107" width="15.83203125" style="1" customWidth="1"/>
    <col min="8108" max="8108" width="17" style="1" customWidth="1"/>
    <col min="8109" max="8109" width="15" style="1" customWidth="1"/>
    <col min="8110" max="8112" width="8.83203125" style="1" customWidth="1"/>
    <col min="8113" max="8113" width="16.6640625" style="1" customWidth="1"/>
    <col min="8114" max="8114" width="14" style="1" customWidth="1"/>
    <col min="8115" max="8115" width="5.5" style="1" customWidth="1"/>
    <col min="8116" max="8116" width="15.33203125" style="1" bestFit="1" customWidth="1"/>
    <col min="8117" max="8117" width="11.5" style="1" bestFit="1" customWidth="1"/>
    <col min="8118" max="8118" width="12.1640625" style="1" bestFit="1" customWidth="1"/>
    <col min="8119" max="8119" width="12" style="1" customWidth="1"/>
    <col min="8120" max="8120" width="13.5" style="1" customWidth="1"/>
    <col min="8121" max="8122" width="11.5" style="1" bestFit="1" customWidth="1"/>
    <col min="8123" max="8359" width="8.83203125" style="1"/>
    <col min="8360" max="8360" width="30.83203125" style="1" customWidth="1"/>
    <col min="8361" max="8362" width="8.83203125" style="1" customWidth="1"/>
    <col min="8363" max="8363" width="15.83203125" style="1" customWidth="1"/>
    <col min="8364" max="8364" width="17" style="1" customWidth="1"/>
    <col min="8365" max="8365" width="15" style="1" customWidth="1"/>
    <col min="8366" max="8368" width="8.83203125" style="1" customWidth="1"/>
    <col min="8369" max="8369" width="16.6640625" style="1" customWidth="1"/>
    <col min="8370" max="8370" width="14" style="1" customWidth="1"/>
    <col min="8371" max="8371" width="5.5" style="1" customWidth="1"/>
    <col min="8372" max="8372" width="15.33203125" style="1" bestFit="1" customWidth="1"/>
    <col min="8373" max="8373" width="11.5" style="1" bestFit="1" customWidth="1"/>
    <col min="8374" max="8374" width="12.1640625" style="1" bestFit="1" customWidth="1"/>
    <col min="8375" max="8375" width="12" style="1" customWidth="1"/>
    <col min="8376" max="8376" width="13.5" style="1" customWidth="1"/>
    <col min="8377" max="8378" width="11.5" style="1" bestFit="1" customWidth="1"/>
    <col min="8379" max="8615" width="8.83203125" style="1"/>
    <col min="8616" max="8616" width="30.83203125" style="1" customWidth="1"/>
    <col min="8617" max="8618" width="8.83203125" style="1" customWidth="1"/>
    <col min="8619" max="8619" width="15.83203125" style="1" customWidth="1"/>
    <col min="8620" max="8620" width="17" style="1" customWidth="1"/>
    <col min="8621" max="8621" width="15" style="1" customWidth="1"/>
    <col min="8622" max="8624" width="8.83203125" style="1" customWidth="1"/>
    <col min="8625" max="8625" width="16.6640625" style="1" customWidth="1"/>
    <col min="8626" max="8626" width="14" style="1" customWidth="1"/>
    <col min="8627" max="8627" width="5.5" style="1" customWidth="1"/>
    <col min="8628" max="8628" width="15.33203125" style="1" bestFit="1" customWidth="1"/>
    <col min="8629" max="8629" width="11.5" style="1" bestFit="1" customWidth="1"/>
    <col min="8630" max="8630" width="12.1640625" style="1" bestFit="1" customWidth="1"/>
    <col min="8631" max="8631" width="12" style="1" customWidth="1"/>
    <col min="8632" max="8632" width="13.5" style="1" customWidth="1"/>
    <col min="8633" max="8634" width="11.5" style="1" bestFit="1" customWidth="1"/>
    <col min="8635" max="8871" width="8.83203125" style="1"/>
    <col min="8872" max="8872" width="30.83203125" style="1" customWidth="1"/>
    <col min="8873" max="8874" width="8.83203125" style="1" customWidth="1"/>
    <col min="8875" max="8875" width="15.83203125" style="1" customWidth="1"/>
    <col min="8876" max="8876" width="17" style="1" customWidth="1"/>
    <col min="8877" max="8877" width="15" style="1" customWidth="1"/>
    <col min="8878" max="8880" width="8.83203125" style="1" customWidth="1"/>
    <col min="8881" max="8881" width="16.6640625" style="1" customWidth="1"/>
    <col min="8882" max="8882" width="14" style="1" customWidth="1"/>
    <col min="8883" max="8883" width="5.5" style="1" customWidth="1"/>
    <col min="8884" max="8884" width="15.33203125" style="1" bestFit="1" customWidth="1"/>
    <col min="8885" max="8885" width="11.5" style="1" bestFit="1" customWidth="1"/>
    <col min="8886" max="8886" width="12.1640625" style="1" bestFit="1" customWidth="1"/>
    <col min="8887" max="8887" width="12" style="1" customWidth="1"/>
    <col min="8888" max="8888" width="13.5" style="1" customWidth="1"/>
    <col min="8889" max="8890" width="11.5" style="1" bestFit="1" customWidth="1"/>
    <col min="8891" max="9127" width="8.83203125" style="1"/>
    <col min="9128" max="9128" width="30.83203125" style="1" customWidth="1"/>
    <col min="9129" max="9130" width="8.83203125" style="1" customWidth="1"/>
    <col min="9131" max="9131" width="15.83203125" style="1" customWidth="1"/>
    <col min="9132" max="9132" width="17" style="1" customWidth="1"/>
    <col min="9133" max="9133" width="15" style="1" customWidth="1"/>
    <col min="9134" max="9136" width="8.83203125" style="1" customWidth="1"/>
    <col min="9137" max="9137" width="16.6640625" style="1" customWidth="1"/>
    <col min="9138" max="9138" width="14" style="1" customWidth="1"/>
    <col min="9139" max="9139" width="5.5" style="1" customWidth="1"/>
    <col min="9140" max="9140" width="15.33203125" style="1" bestFit="1" customWidth="1"/>
    <col min="9141" max="9141" width="11.5" style="1" bestFit="1" customWidth="1"/>
    <col min="9142" max="9142" width="12.1640625" style="1" bestFit="1" customWidth="1"/>
    <col min="9143" max="9143" width="12" style="1" customWidth="1"/>
    <col min="9144" max="9144" width="13.5" style="1" customWidth="1"/>
    <col min="9145" max="9146" width="11.5" style="1" bestFit="1" customWidth="1"/>
    <col min="9147" max="9383" width="8.83203125" style="1"/>
    <col min="9384" max="9384" width="30.83203125" style="1" customWidth="1"/>
    <col min="9385" max="9386" width="8.83203125" style="1" customWidth="1"/>
    <col min="9387" max="9387" width="15.83203125" style="1" customWidth="1"/>
    <col min="9388" max="9388" width="17" style="1" customWidth="1"/>
    <col min="9389" max="9389" width="15" style="1" customWidth="1"/>
    <col min="9390" max="9392" width="8.83203125" style="1" customWidth="1"/>
    <col min="9393" max="9393" width="16.6640625" style="1" customWidth="1"/>
    <col min="9394" max="9394" width="14" style="1" customWidth="1"/>
    <col min="9395" max="9395" width="5.5" style="1" customWidth="1"/>
    <col min="9396" max="9396" width="15.33203125" style="1" bestFit="1" customWidth="1"/>
    <col min="9397" max="9397" width="11.5" style="1" bestFit="1" customWidth="1"/>
    <col min="9398" max="9398" width="12.1640625" style="1" bestFit="1" customWidth="1"/>
    <col min="9399" max="9399" width="12" style="1" customWidth="1"/>
    <col min="9400" max="9400" width="13.5" style="1" customWidth="1"/>
    <col min="9401" max="9402" width="11.5" style="1" bestFit="1" customWidth="1"/>
    <col min="9403" max="9639" width="8.83203125" style="1"/>
    <col min="9640" max="9640" width="30.83203125" style="1" customWidth="1"/>
    <col min="9641" max="9642" width="8.83203125" style="1" customWidth="1"/>
    <col min="9643" max="9643" width="15.83203125" style="1" customWidth="1"/>
    <col min="9644" max="9644" width="17" style="1" customWidth="1"/>
    <col min="9645" max="9645" width="15" style="1" customWidth="1"/>
    <col min="9646" max="9648" width="8.83203125" style="1" customWidth="1"/>
    <col min="9649" max="9649" width="16.6640625" style="1" customWidth="1"/>
    <col min="9650" max="9650" width="14" style="1" customWidth="1"/>
    <col min="9651" max="9651" width="5.5" style="1" customWidth="1"/>
    <col min="9652" max="9652" width="15.33203125" style="1" bestFit="1" customWidth="1"/>
    <col min="9653" max="9653" width="11.5" style="1" bestFit="1" customWidth="1"/>
    <col min="9654" max="9654" width="12.1640625" style="1" bestFit="1" customWidth="1"/>
    <col min="9655" max="9655" width="12" style="1" customWidth="1"/>
    <col min="9656" max="9656" width="13.5" style="1" customWidth="1"/>
    <col min="9657" max="9658" width="11.5" style="1" bestFit="1" customWidth="1"/>
    <col min="9659" max="9895" width="8.83203125" style="1"/>
    <col min="9896" max="9896" width="30.83203125" style="1" customWidth="1"/>
    <col min="9897" max="9898" width="8.83203125" style="1" customWidth="1"/>
    <col min="9899" max="9899" width="15.83203125" style="1" customWidth="1"/>
    <col min="9900" max="9900" width="17" style="1" customWidth="1"/>
    <col min="9901" max="9901" width="15" style="1" customWidth="1"/>
    <col min="9902" max="9904" width="8.83203125" style="1" customWidth="1"/>
    <col min="9905" max="9905" width="16.6640625" style="1" customWidth="1"/>
    <col min="9906" max="9906" width="14" style="1" customWidth="1"/>
    <col min="9907" max="9907" width="5.5" style="1" customWidth="1"/>
    <col min="9908" max="9908" width="15.33203125" style="1" bestFit="1" customWidth="1"/>
    <col min="9909" max="9909" width="11.5" style="1" bestFit="1" customWidth="1"/>
    <col min="9910" max="9910" width="12.1640625" style="1" bestFit="1" customWidth="1"/>
    <col min="9911" max="9911" width="12" style="1" customWidth="1"/>
    <col min="9912" max="9912" width="13.5" style="1" customWidth="1"/>
    <col min="9913" max="9914" width="11.5" style="1" bestFit="1" customWidth="1"/>
    <col min="9915" max="10151" width="8.83203125" style="1"/>
    <col min="10152" max="10152" width="30.83203125" style="1" customWidth="1"/>
    <col min="10153" max="10154" width="8.83203125" style="1" customWidth="1"/>
    <col min="10155" max="10155" width="15.83203125" style="1" customWidth="1"/>
    <col min="10156" max="10156" width="17" style="1" customWidth="1"/>
    <col min="10157" max="10157" width="15" style="1" customWidth="1"/>
    <col min="10158" max="10160" width="8.83203125" style="1" customWidth="1"/>
    <col min="10161" max="10161" width="16.6640625" style="1" customWidth="1"/>
    <col min="10162" max="10162" width="14" style="1" customWidth="1"/>
    <col min="10163" max="10163" width="5.5" style="1" customWidth="1"/>
    <col min="10164" max="10164" width="15.33203125" style="1" bestFit="1" customWidth="1"/>
    <col min="10165" max="10165" width="11.5" style="1" bestFit="1" customWidth="1"/>
    <col min="10166" max="10166" width="12.1640625" style="1" bestFit="1" customWidth="1"/>
    <col min="10167" max="10167" width="12" style="1" customWidth="1"/>
    <col min="10168" max="10168" width="13.5" style="1" customWidth="1"/>
    <col min="10169" max="10170" width="11.5" style="1" bestFit="1" customWidth="1"/>
    <col min="10171" max="10407" width="8.83203125" style="1"/>
    <col min="10408" max="10408" width="30.83203125" style="1" customWidth="1"/>
    <col min="10409" max="10410" width="8.83203125" style="1" customWidth="1"/>
    <col min="10411" max="10411" width="15.83203125" style="1" customWidth="1"/>
    <col min="10412" max="10412" width="17" style="1" customWidth="1"/>
    <col min="10413" max="10413" width="15" style="1" customWidth="1"/>
    <col min="10414" max="10416" width="8.83203125" style="1" customWidth="1"/>
    <col min="10417" max="10417" width="16.6640625" style="1" customWidth="1"/>
    <col min="10418" max="10418" width="14" style="1" customWidth="1"/>
    <col min="10419" max="10419" width="5.5" style="1" customWidth="1"/>
    <col min="10420" max="10420" width="15.33203125" style="1" bestFit="1" customWidth="1"/>
    <col min="10421" max="10421" width="11.5" style="1" bestFit="1" customWidth="1"/>
    <col min="10422" max="10422" width="12.1640625" style="1" bestFit="1" customWidth="1"/>
    <col min="10423" max="10423" width="12" style="1" customWidth="1"/>
    <col min="10424" max="10424" width="13.5" style="1" customWidth="1"/>
    <col min="10425" max="10426" width="11.5" style="1" bestFit="1" customWidth="1"/>
    <col min="10427" max="10663" width="8.83203125" style="1"/>
    <col min="10664" max="10664" width="30.83203125" style="1" customWidth="1"/>
    <col min="10665" max="10666" width="8.83203125" style="1" customWidth="1"/>
    <col min="10667" max="10667" width="15.83203125" style="1" customWidth="1"/>
    <col min="10668" max="10668" width="17" style="1" customWidth="1"/>
    <col min="10669" max="10669" width="15" style="1" customWidth="1"/>
    <col min="10670" max="10672" width="8.83203125" style="1" customWidth="1"/>
    <col min="10673" max="10673" width="16.6640625" style="1" customWidth="1"/>
    <col min="10674" max="10674" width="14" style="1" customWidth="1"/>
    <col min="10675" max="10675" width="5.5" style="1" customWidth="1"/>
    <col min="10676" max="10676" width="15.33203125" style="1" bestFit="1" customWidth="1"/>
    <col min="10677" max="10677" width="11.5" style="1" bestFit="1" customWidth="1"/>
    <col min="10678" max="10678" width="12.1640625" style="1" bestFit="1" customWidth="1"/>
    <col min="10679" max="10679" width="12" style="1" customWidth="1"/>
    <col min="10680" max="10680" width="13.5" style="1" customWidth="1"/>
    <col min="10681" max="10682" width="11.5" style="1" bestFit="1" customWidth="1"/>
    <col min="10683" max="10919" width="8.83203125" style="1"/>
    <col min="10920" max="10920" width="30.83203125" style="1" customWidth="1"/>
    <col min="10921" max="10922" width="8.83203125" style="1" customWidth="1"/>
    <col min="10923" max="10923" width="15.83203125" style="1" customWidth="1"/>
    <col min="10924" max="10924" width="17" style="1" customWidth="1"/>
    <col min="10925" max="10925" width="15" style="1" customWidth="1"/>
    <col min="10926" max="10928" width="8.83203125" style="1" customWidth="1"/>
    <col min="10929" max="10929" width="16.6640625" style="1" customWidth="1"/>
    <col min="10930" max="10930" width="14" style="1" customWidth="1"/>
    <col min="10931" max="10931" width="5.5" style="1" customWidth="1"/>
    <col min="10932" max="10932" width="15.33203125" style="1" bestFit="1" customWidth="1"/>
    <col min="10933" max="10933" width="11.5" style="1" bestFit="1" customWidth="1"/>
    <col min="10934" max="10934" width="12.1640625" style="1" bestFit="1" customWidth="1"/>
    <col min="10935" max="10935" width="12" style="1" customWidth="1"/>
    <col min="10936" max="10936" width="13.5" style="1" customWidth="1"/>
    <col min="10937" max="10938" width="11.5" style="1" bestFit="1" customWidth="1"/>
    <col min="10939" max="11175" width="8.83203125" style="1"/>
    <col min="11176" max="11176" width="30.83203125" style="1" customWidth="1"/>
    <col min="11177" max="11178" width="8.83203125" style="1" customWidth="1"/>
    <col min="11179" max="11179" width="15.83203125" style="1" customWidth="1"/>
    <col min="11180" max="11180" width="17" style="1" customWidth="1"/>
    <col min="11181" max="11181" width="15" style="1" customWidth="1"/>
    <col min="11182" max="11184" width="8.83203125" style="1" customWidth="1"/>
    <col min="11185" max="11185" width="16.6640625" style="1" customWidth="1"/>
    <col min="11186" max="11186" width="14" style="1" customWidth="1"/>
    <col min="11187" max="11187" width="5.5" style="1" customWidth="1"/>
    <col min="11188" max="11188" width="15.33203125" style="1" bestFit="1" customWidth="1"/>
    <col min="11189" max="11189" width="11.5" style="1" bestFit="1" customWidth="1"/>
    <col min="11190" max="11190" width="12.1640625" style="1" bestFit="1" customWidth="1"/>
    <col min="11191" max="11191" width="12" style="1" customWidth="1"/>
    <col min="11192" max="11192" width="13.5" style="1" customWidth="1"/>
    <col min="11193" max="11194" width="11.5" style="1" bestFit="1" customWidth="1"/>
    <col min="11195" max="11431" width="8.83203125" style="1"/>
    <col min="11432" max="11432" width="30.83203125" style="1" customWidth="1"/>
    <col min="11433" max="11434" width="8.83203125" style="1" customWidth="1"/>
    <col min="11435" max="11435" width="15.83203125" style="1" customWidth="1"/>
    <col min="11436" max="11436" width="17" style="1" customWidth="1"/>
    <col min="11437" max="11437" width="15" style="1" customWidth="1"/>
    <col min="11438" max="11440" width="8.83203125" style="1" customWidth="1"/>
    <col min="11441" max="11441" width="16.6640625" style="1" customWidth="1"/>
    <col min="11442" max="11442" width="14" style="1" customWidth="1"/>
    <col min="11443" max="11443" width="5.5" style="1" customWidth="1"/>
    <col min="11444" max="11444" width="15.33203125" style="1" bestFit="1" customWidth="1"/>
    <col min="11445" max="11445" width="11.5" style="1" bestFit="1" customWidth="1"/>
    <col min="11446" max="11446" width="12.1640625" style="1" bestFit="1" customWidth="1"/>
    <col min="11447" max="11447" width="12" style="1" customWidth="1"/>
    <col min="11448" max="11448" width="13.5" style="1" customWidth="1"/>
    <col min="11449" max="11450" width="11.5" style="1" bestFit="1" customWidth="1"/>
    <col min="11451" max="11687" width="8.83203125" style="1"/>
    <col min="11688" max="11688" width="30.83203125" style="1" customWidth="1"/>
    <col min="11689" max="11690" width="8.83203125" style="1" customWidth="1"/>
    <col min="11691" max="11691" width="15.83203125" style="1" customWidth="1"/>
    <col min="11692" max="11692" width="17" style="1" customWidth="1"/>
    <col min="11693" max="11693" width="15" style="1" customWidth="1"/>
    <col min="11694" max="11696" width="8.83203125" style="1" customWidth="1"/>
    <col min="11697" max="11697" width="16.6640625" style="1" customWidth="1"/>
    <col min="11698" max="11698" width="14" style="1" customWidth="1"/>
    <col min="11699" max="11699" width="5.5" style="1" customWidth="1"/>
    <col min="11700" max="11700" width="15.33203125" style="1" bestFit="1" customWidth="1"/>
    <col min="11701" max="11701" width="11.5" style="1" bestFit="1" customWidth="1"/>
    <col min="11702" max="11702" width="12.1640625" style="1" bestFit="1" customWidth="1"/>
    <col min="11703" max="11703" width="12" style="1" customWidth="1"/>
    <col min="11704" max="11704" width="13.5" style="1" customWidth="1"/>
    <col min="11705" max="11706" width="11.5" style="1" bestFit="1" customWidth="1"/>
    <col min="11707" max="11943" width="8.83203125" style="1"/>
    <col min="11944" max="11944" width="30.83203125" style="1" customWidth="1"/>
    <col min="11945" max="11946" width="8.83203125" style="1" customWidth="1"/>
    <col min="11947" max="11947" width="15.83203125" style="1" customWidth="1"/>
    <col min="11948" max="11948" width="17" style="1" customWidth="1"/>
    <col min="11949" max="11949" width="15" style="1" customWidth="1"/>
    <col min="11950" max="11952" width="8.83203125" style="1" customWidth="1"/>
    <col min="11953" max="11953" width="16.6640625" style="1" customWidth="1"/>
    <col min="11954" max="11954" width="14" style="1" customWidth="1"/>
    <col min="11955" max="11955" width="5.5" style="1" customWidth="1"/>
    <col min="11956" max="11956" width="15.33203125" style="1" bestFit="1" customWidth="1"/>
    <col min="11957" max="11957" width="11.5" style="1" bestFit="1" customWidth="1"/>
    <col min="11958" max="11958" width="12.1640625" style="1" bestFit="1" customWidth="1"/>
    <col min="11959" max="11959" width="12" style="1" customWidth="1"/>
    <col min="11960" max="11960" width="13.5" style="1" customWidth="1"/>
    <col min="11961" max="11962" width="11.5" style="1" bestFit="1" customWidth="1"/>
    <col min="11963" max="12199" width="8.83203125" style="1"/>
    <col min="12200" max="12200" width="30.83203125" style="1" customWidth="1"/>
    <col min="12201" max="12202" width="8.83203125" style="1" customWidth="1"/>
    <col min="12203" max="12203" width="15.83203125" style="1" customWidth="1"/>
    <col min="12204" max="12204" width="17" style="1" customWidth="1"/>
    <col min="12205" max="12205" width="15" style="1" customWidth="1"/>
    <col min="12206" max="12208" width="8.83203125" style="1" customWidth="1"/>
    <col min="12209" max="12209" width="16.6640625" style="1" customWidth="1"/>
    <col min="12210" max="12210" width="14" style="1" customWidth="1"/>
    <col min="12211" max="12211" width="5.5" style="1" customWidth="1"/>
    <col min="12212" max="12212" width="15.33203125" style="1" bestFit="1" customWidth="1"/>
    <col min="12213" max="12213" width="11.5" style="1" bestFit="1" customWidth="1"/>
    <col min="12214" max="12214" width="12.1640625" style="1" bestFit="1" customWidth="1"/>
    <col min="12215" max="12215" width="12" style="1" customWidth="1"/>
    <col min="12216" max="12216" width="13.5" style="1" customWidth="1"/>
    <col min="12217" max="12218" width="11.5" style="1" bestFit="1" customWidth="1"/>
    <col min="12219" max="12455" width="8.83203125" style="1"/>
    <col min="12456" max="12456" width="30.83203125" style="1" customWidth="1"/>
    <col min="12457" max="12458" width="8.83203125" style="1" customWidth="1"/>
    <col min="12459" max="12459" width="15.83203125" style="1" customWidth="1"/>
    <col min="12460" max="12460" width="17" style="1" customWidth="1"/>
    <col min="12461" max="12461" width="15" style="1" customWidth="1"/>
    <col min="12462" max="12464" width="8.83203125" style="1" customWidth="1"/>
    <col min="12465" max="12465" width="16.6640625" style="1" customWidth="1"/>
    <col min="12466" max="12466" width="14" style="1" customWidth="1"/>
    <col min="12467" max="12467" width="5.5" style="1" customWidth="1"/>
    <col min="12468" max="12468" width="15.33203125" style="1" bestFit="1" customWidth="1"/>
    <col min="12469" max="12469" width="11.5" style="1" bestFit="1" customWidth="1"/>
    <col min="12470" max="12470" width="12.1640625" style="1" bestFit="1" customWidth="1"/>
    <col min="12471" max="12471" width="12" style="1" customWidth="1"/>
    <col min="12472" max="12472" width="13.5" style="1" customWidth="1"/>
    <col min="12473" max="12474" width="11.5" style="1" bestFit="1" customWidth="1"/>
    <col min="12475" max="12711" width="8.83203125" style="1"/>
    <col min="12712" max="12712" width="30.83203125" style="1" customWidth="1"/>
    <col min="12713" max="12714" width="8.83203125" style="1" customWidth="1"/>
    <col min="12715" max="12715" width="15.83203125" style="1" customWidth="1"/>
    <col min="12716" max="12716" width="17" style="1" customWidth="1"/>
    <col min="12717" max="12717" width="15" style="1" customWidth="1"/>
    <col min="12718" max="12720" width="8.83203125" style="1" customWidth="1"/>
    <col min="12721" max="12721" width="16.6640625" style="1" customWidth="1"/>
    <col min="12722" max="12722" width="14" style="1" customWidth="1"/>
    <col min="12723" max="12723" width="5.5" style="1" customWidth="1"/>
    <col min="12724" max="12724" width="15.33203125" style="1" bestFit="1" customWidth="1"/>
    <col min="12725" max="12725" width="11.5" style="1" bestFit="1" customWidth="1"/>
    <col min="12726" max="12726" width="12.1640625" style="1" bestFit="1" customWidth="1"/>
    <col min="12727" max="12727" width="12" style="1" customWidth="1"/>
    <col min="12728" max="12728" width="13.5" style="1" customWidth="1"/>
    <col min="12729" max="12730" width="11.5" style="1" bestFit="1" customWidth="1"/>
    <col min="12731" max="12967" width="8.83203125" style="1"/>
    <col min="12968" max="12968" width="30.83203125" style="1" customWidth="1"/>
    <col min="12969" max="12970" width="8.83203125" style="1" customWidth="1"/>
    <col min="12971" max="12971" width="15.83203125" style="1" customWidth="1"/>
    <col min="12972" max="12972" width="17" style="1" customWidth="1"/>
    <col min="12973" max="12973" width="15" style="1" customWidth="1"/>
    <col min="12974" max="12976" width="8.83203125" style="1" customWidth="1"/>
    <col min="12977" max="12977" width="16.6640625" style="1" customWidth="1"/>
    <col min="12978" max="12978" width="14" style="1" customWidth="1"/>
    <col min="12979" max="12979" width="5.5" style="1" customWidth="1"/>
    <col min="12980" max="12980" width="15.33203125" style="1" bestFit="1" customWidth="1"/>
    <col min="12981" max="12981" width="11.5" style="1" bestFit="1" customWidth="1"/>
    <col min="12982" max="12982" width="12.1640625" style="1" bestFit="1" customWidth="1"/>
    <col min="12983" max="12983" width="12" style="1" customWidth="1"/>
    <col min="12984" max="12984" width="13.5" style="1" customWidth="1"/>
    <col min="12985" max="12986" width="11.5" style="1" bestFit="1" customWidth="1"/>
    <col min="12987" max="13223" width="8.83203125" style="1"/>
    <col min="13224" max="13224" width="30.83203125" style="1" customWidth="1"/>
    <col min="13225" max="13226" width="8.83203125" style="1" customWidth="1"/>
    <col min="13227" max="13227" width="15.83203125" style="1" customWidth="1"/>
    <col min="13228" max="13228" width="17" style="1" customWidth="1"/>
    <col min="13229" max="13229" width="15" style="1" customWidth="1"/>
    <col min="13230" max="13232" width="8.83203125" style="1" customWidth="1"/>
    <col min="13233" max="13233" width="16.6640625" style="1" customWidth="1"/>
    <col min="13234" max="13234" width="14" style="1" customWidth="1"/>
    <col min="13235" max="13235" width="5.5" style="1" customWidth="1"/>
    <col min="13236" max="13236" width="15.33203125" style="1" bestFit="1" customWidth="1"/>
    <col min="13237" max="13237" width="11.5" style="1" bestFit="1" customWidth="1"/>
    <col min="13238" max="13238" width="12.1640625" style="1" bestFit="1" customWidth="1"/>
    <col min="13239" max="13239" width="12" style="1" customWidth="1"/>
    <col min="13240" max="13240" width="13.5" style="1" customWidth="1"/>
    <col min="13241" max="13242" width="11.5" style="1" bestFit="1" customWidth="1"/>
    <col min="13243" max="13479" width="8.83203125" style="1"/>
    <col min="13480" max="13480" width="30.83203125" style="1" customWidth="1"/>
    <col min="13481" max="13482" width="8.83203125" style="1" customWidth="1"/>
    <col min="13483" max="13483" width="15.83203125" style="1" customWidth="1"/>
    <col min="13484" max="13484" width="17" style="1" customWidth="1"/>
    <col min="13485" max="13485" width="15" style="1" customWidth="1"/>
    <col min="13486" max="13488" width="8.83203125" style="1" customWidth="1"/>
    <col min="13489" max="13489" width="16.6640625" style="1" customWidth="1"/>
    <col min="13490" max="13490" width="14" style="1" customWidth="1"/>
    <col min="13491" max="13491" width="5.5" style="1" customWidth="1"/>
    <col min="13492" max="13492" width="15.33203125" style="1" bestFit="1" customWidth="1"/>
    <col min="13493" max="13493" width="11.5" style="1" bestFit="1" customWidth="1"/>
    <col min="13494" max="13494" width="12.1640625" style="1" bestFit="1" customWidth="1"/>
    <col min="13495" max="13495" width="12" style="1" customWidth="1"/>
    <col min="13496" max="13496" width="13.5" style="1" customWidth="1"/>
    <col min="13497" max="13498" width="11.5" style="1" bestFit="1" customWidth="1"/>
    <col min="13499" max="13735" width="8.83203125" style="1"/>
    <col min="13736" max="13736" width="30.83203125" style="1" customWidth="1"/>
    <col min="13737" max="13738" width="8.83203125" style="1" customWidth="1"/>
    <col min="13739" max="13739" width="15.83203125" style="1" customWidth="1"/>
    <col min="13740" max="13740" width="17" style="1" customWidth="1"/>
    <col min="13741" max="13741" width="15" style="1" customWidth="1"/>
    <col min="13742" max="13744" width="8.83203125" style="1" customWidth="1"/>
    <col min="13745" max="13745" width="16.6640625" style="1" customWidth="1"/>
    <col min="13746" max="13746" width="14" style="1" customWidth="1"/>
    <col min="13747" max="13747" width="5.5" style="1" customWidth="1"/>
    <col min="13748" max="13748" width="15.33203125" style="1" bestFit="1" customWidth="1"/>
    <col min="13749" max="13749" width="11.5" style="1" bestFit="1" customWidth="1"/>
    <col min="13750" max="13750" width="12.1640625" style="1" bestFit="1" customWidth="1"/>
    <col min="13751" max="13751" width="12" style="1" customWidth="1"/>
    <col min="13752" max="13752" width="13.5" style="1" customWidth="1"/>
    <col min="13753" max="13754" width="11.5" style="1" bestFit="1" customWidth="1"/>
    <col min="13755" max="13991" width="8.83203125" style="1"/>
    <col min="13992" max="13992" width="30.83203125" style="1" customWidth="1"/>
    <col min="13993" max="13994" width="8.83203125" style="1" customWidth="1"/>
    <col min="13995" max="13995" width="15.83203125" style="1" customWidth="1"/>
    <col min="13996" max="13996" width="17" style="1" customWidth="1"/>
    <col min="13997" max="13997" width="15" style="1" customWidth="1"/>
    <col min="13998" max="14000" width="8.83203125" style="1" customWidth="1"/>
    <col min="14001" max="14001" width="16.6640625" style="1" customWidth="1"/>
    <col min="14002" max="14002" width="14" style="1" customWidth="1"/>
    <col min="14003" max="14003" width="5.5" style="1" customWidth="1"/>
    <col min="14004" max="14004" width="15.33203125" style="1" bestFit="1" customWidth="1"/>
    <col min="14005" max="14005" width="11.5" style="1" bestFit="1" customWidth="1"/>
    <col min="14006" max="14006" width="12.1640625" style="1" bestFit="1" customWidth="1"/>
    <col min="14007" max="14007" width="12" style="1" customWidth="1"/>
    <col min="14008" max="14008" width="13.5" style="1" customWidth="1"/>
    <col min="14009" max="14010" width="11.5" style="1" bestFit="1" customWidth="1"/>
    <col min="14011" max="14247" width="8.83203125" style="1"/>
    <col min="14248" max="14248" width="30.83203125" style="1" customWidth="1"/>
    <col min="14249" max="14250" width="8.83203125" style="1" customWidth="1"/>
    <col min="14251" max="14251" width="15.83203125" style="1" customWidth="1"/>
    <col min="14252" max="14252" width="17" style="1" customWidth="1"/>
    <col min="14253" max="14253" width="15" style="1" customWidth="1"/>
    <col min="14254" max="14256" width="8.83203125" style="1" customWidth="1"/>
    <col min="14257" max="14257" width="16.6640625" style="1" customWidth="1"/>
    <col min="14258" max="14258" width="14" style="1" customWidth="1"/>
    <col min="14259" max="14259" width="5.5" style="1" customWidth="1"/>
    <col min="14260" max="14260" width="15.33203125" style="1" bestFit="1" customWidth="1"/>
    <col min="14261" max="14261" width="11.5" style="1" bestFit="1" customWidth="1"/>
    <col min="14262" max="14262" width="12.1640625" style="1" bestFit="1" customWidth="1"/>
    <col min="14263" max="14263" width="12" style="1" customWidth="1"/>
    <col min="14264" max="14264" width="13.5" style="1" customWidth="1"/>
    <col min="14265" max="14266" width="11.5" style="1" bestFit="1" customWidth="1"/>
    <col min="14267" max="14503" width="8.83203125" style="1"/>
    <col min="14504" max="14504" width="30.83203125" style="1" customWidth="1"/>
    <col min="14505" max="14506" width="8.83203125" style="1" customWidth="1"/>
    <col min="14507" max="14507" width="15.83203125" style="1" customWidth="1"/>
    <col min="14508" max="14508" width="17" style="1" customWidth="1"/>
    <col min="14509" max="14509" width="15" style="1" customWidth="1"/>
    <col min="14510" max="14512" width="8.83203125" style="1" customWidth="1"/>
    <col min="14513" max="14513" width="16.6640625" style="1" customWidth="1"/>
    <col min="14514" max="14514" width="14" style="1" customWidth="1"/>
    <col min="14515" max="14515" width="5.5" style="1" customWidth="1"/>
    <col min="14516" max="14516" width="15.33203125" style="1" bestFit="1" customWidth="1"/>
    <col min="14517" max="14517" width="11.5" style="1" bestFit="1" customWidth="1"/>
    <col min="14518" max="14518" width="12.1640625" style="1" bestFit="1" customWidth="1"/>
    <col min="14519" max="14519" width="12" style="1" customWidth="1"/>
    <col min="14520" max="14520" width="13.5" style="1" customWidth="1"/>
    <col min="14521" max="14522" width="11.5" style="1" bestFit="1" customWidth="1"/>
    <col min="14523" max="14759" width="8.83203125" style="1"/>
    <col min="14760" max="14760" width="30.83203125" style="1" customWidth="1"/>
    <col min="14761" max="14762" width="8.83203125" style="1" customWidth="1"/>
    <col min="14763" max="14763" width="15.83203125" style="1" customWidth="1"/>
    <col min="14764" max="14764" width="17" style="1" customWidth="1"/>
    <col min="14765" max="14765" width="15" style="1" customWidth="1"/>
    <col min="14766" max="14768" width="8.83203125" style="1" customWidth="1"/>
    <col min="14769" max="14769" width="16.6640625" style="1" customWidth="1"/>
    <col min="14770" max="14770" width="14" style="1" customWidth="1"/>
    <col min="14771" max="14771" width="5.5" style="1" customWidth="1"/>
    <col min="14772" max="14772" width="15.33203125" style="1" bestFit="1" customWidth="1"/>
    <col min="14773" max="14773" width="11.5" style="1" bestFit="1" customWidth="1"/>
    <col min="14774" max="14774" width="12.1640625" style="1" bestFit="1" customWidth="1"/>
    <col min="14775" max="14775" width="12" style="1" customWidth="1"/>
    <col min="14776" max="14776" width="13.5" style="1" customWidth="1"/>
    <col min="14777" max="14778" width="11.5" style="1" bestFit="1" customWidth="1"/>
    <col min="14779" max="15015" width="8.83203125" style="1"/>
    <col min="15016" max="15016" width="30.83203125" style="1" customWidth="1"/>
    <col min="15017" max="15018" width="8.83203125" style="1" customWidth="1"/>
    <col min="15019" max="15019" width="15.83203125" style="1" customWidth="1"/>
    <col min="15020" max="15020" width="17" style="1" customWidth="1"/>
    <col min="15021" max="15021" width="15" style="1" customWidth="1"/>
    <col min="15022" max="15024" width="8.83203125" style="1" customWidth="1"/>
    <col min="15025" max="15025" width="16.6640625" style="1" customWidth="1"/>
    <col min="15026" max="15026" width="14" style="1" customWidth="1"/>
    <col min="15027" max="15027" width="5.5" style="1" customWidth="1"/>
    <col min="15028" max="15028" width="15.33203125" style="1" bestFit="1" customWidth="1"/>
    <col min="15029" max="15029" width="11.5" style="1" bestFit="1" customWidth="1"/>
    <col min="15030" max="15030" width="12.1640625" style="1" bestFit="1" customWidth="1"/>
    <col min="15031" max="15031" width="12" style="1" customWidth="1"/>
    <col min="15032" max="15032" width="13.5" style="1" customWidth="1"/>
    <col min="15033" max="15034" width="11.5" style="1" bestFit="1" customWidth="1"/>
    <col min="15035" max="15271" width="8.83203125" style="1"/>
    <col min="15272" max="15272" width="30.83203125" style="1" customWidth="1"/>
    <col min="15273" max="15274" width="8.83203125" style="1" customWidth="1"/>
    <col min="15275" max="15275" width="15.83203125" style="1" customWidth="1"/>
    <col min="15276" max="15276" width="17" style="1" customWidth="1"/>
    <col min="15277" max="15277" width="15" style="1" customWidth="1"/>
    <col min="15278" max="15280" width="8.83203125" style="1" customWidth="1"/>
    <col min="15281" max="15281" width="16.6640625" style="1" customWidth="1"/>
    <col min="15282" max="15282" width="14" style="1" customWidth="1"/>
    <col min="15283" max="15283" width="5.5" style="1" customWidth="1"/>
    <col min="15284" max="15284" width="15.33203125" style="1" bestFit="1" customWidth="1"/>
    <col min="15285" max="15285" width="11.5" style="1" bestFit="1" customWidth="1"/>
    <col min="15286" max="15286" width="12.1640625" style="1" bestFit="1" customWidth="1"/>
    <col min="15287" max="15287" width="12" style="1" customWidth="1"/>
    <col min="15288" max="15288" width="13.5" style="1" customWidth="1"/>
    <col min="15289" max="15290" width="11.5" style="1" bestFit="1" customWidth="1"/>
    <col min="15291" max="15527" width="8.83203125" style="1"/>
    <col min="15528" max="15528" width="30.83203125" style="1" customWidth="1"/>
    <col min="15529" max="15530" width="8.83203125" style="1" customWidth="1"/>
    <col min="15531" max="15531" width="15.83203125" style="1" customWidth="1"/>
    <col min="15532" max="15532" width="17" style="1" customWidth="1"/>
    <col min="15533" max="15533" width="15" style="1" customWidth="1"/>
    <col min="15534" max="15536" width="8.83203125" style="1" customWidth="1"/>
    <col min="15537" max="15537" width="16.6640625" style="1" customWidth="1"/>
    <col min="15538" max="15538" width="14" style="1" customWidth="1"/>
    <col min="15539" max="15539" width="5.5" style="1" customWidth="1"/>
    <col min="15540" max="15540" width="15.33203125" style="1" bestFit="1" customWidth="1"/>
    <col min="15541" max="15541" width="11.5" style="1" bestFit="1" customWidth="1"/>
    <col min="15542" max="15542" width="12.1640625" style="1" bestFit="1" customWidth="1"/>
    <col min="15543" max="15543" width="12" style="1" customWidth="1"/>
    <col min="15544" max="15544" width="13.5" style="1" customWidth="1"/>
    <col min="15545" max="15546" width="11.5" style="1" bestFit="1" customWidth="1"/>
    <col min="15547" max="15783" width="8.83203125" style="1"/>
    <col min="15784" max="15784" width="30.83203125" style="1" customWidth="1"/>
    <col min="15785" max="15786" width="8.83203125" style="1" customWidth="1"/>
    <col min="15787" max="15787" width="15.83203125" style="1" customWidth="1"/>
    <col min="15788" max="15788" width="17" style="1" customWidth="1"/>
    <col min="15789" max="15789" width="15" style="1" customWidth="1"/>
    <col min="15790" max="15792" width="8.83203125" style="1" customWidth="1"/>
    <col min="15793" max="15793" width="16.6640625" style="1" customWidth="1"/>
    <col min="15794" max="15794" width="14" style="1" customWidth="1"/>
    <col min="15795" max="15795" width="5.5" style="1" customWidth="1"/>
    <col min="15796" max="15796" width="15.33203125" style="1" bestFit="1" customWidth="1"/>
    <col min="15797" max="15797" width="11.5" style="1" bestFit="1" customWidth="1"/>
    <col min="15798" max="15798" width="12.1640625" style="1" bestFit="1" customWidth="1"/>
    <col min="15799" max="15799" width="12" style="1" customWidth="1"/>
    <col min="15800" max="15800" width="13.5" style="1" customWidth="1"/>
    <col min="15801" max="15802" width="11.5" style="1" bestFit="1" customWidth="1"/>
    <col min="15803" max="16039" width="8.83203125" style="1"/>
    <col min="16040" max="16040" width="30.83203125" style="1" customWidth="1"/>
    <col min="16041" max="16042" width="8.83203125" style="1" customWidth="1"/>
    <col min="16043" max="16043" width="15.83203125" style="1" customWidth="1"/>
    <col min="16044" max="16044" width="17" style="1" customWidth="1"/>
    <col min="16045" max="16045" width="15" style="1" customWidth="1"/>
    <col min="16046" max="16048" width="8.83203125" style="1" customWidth="1"/>
    <col min="16049" max="16049" width="16.6640625" style="1" customWidth="1"/>
    <col min="16050" max="16050" width="14" style="1" customWidth="1"/>
    <col min="16051" max="16051" width="5.5" style="1" customWidth="1"/>
    <col min="16052" max="16052" width="15.33203125" style="1" bestFit="1" customWidth="1"/>
    <col min="16053" max="16053" width="11.5" style="1" bestFit="1" customWidth="1"/>
    <col min="16054" max="16054" width="12.1640625" style="1" bestFit="1" customWidth="1"/>
    <col min="16055" max="16055" width="12" style="1" customWidth="1"/>
    <col min="16056" max="16056" width="13.5" style="1" customWidth="1"/>
    <col min="16057" max="16058" width="11.5" style="1" bestFit="1" customWidth="1"/>
    <col min="16059" max="16295" width="8.83203125" style="1"/>
    <col min="16296" max="16384" width="9.1640625" style="1" customWidth="1"/>
  </cols>
  <sheetData>
    <row r="1" spans="1:24" ht="20" customHeight="1">
      <c r="A1" s="40" t="s">
        <v>0</v>
      </c>
      <c r="B1" s="40"/>
      <c r="C1" s="40"/>
      <c r="D1" s="40"/>
      <c r="E1" s="40"/>
      <c r="F1" s="40"/>
      <c r="G1" s="40"/>
      <c r="H1" s="40"/>
      <c r="I1" s="40"/>
      <c r="J1" s="40"/>
      <c r="K1" s="40"/>
      <c r="L1" s="40"/>
      <c r="M1" s="40"/>
      <c r="N1" s="37"/>
      <c r="O1" s="49"/>
      <c r="P1" s="49"/>
      <c r="Q1" s="49"/>
      <c r="R1" s="49"/>
      <c r="S1" s="49"/>
      <c r="T1" s="49"/>
      <c r="U1" s="49"/>
      <c r="V1" s="49"/>
      <c r="W1" s="49"/>
      <c r="X1" s="49"/>
    </row>
    <row r="2" spans="1:24" ht="20" customHeight="1">
      <c r="A2" s="40" t="s">
        <v>1</v>
      </c>
      <c r="B2" s="40"/>
      <c r="C2" s="40"/>
      <c r="D2" s="40"/>
      <c r="E2" s="40"/>
      <c r="F2" s="40"/>
      <c r="G2" s="40"/>
      <c r="H2" s="40"/>
      <c r="I2" s="40"/>
      <c r="J2" s="40"/>
      <c r="K2" s="40"/>
      <c r="L2" s="40"/>
      <c r="M2" s="40"/>
      <c r="N2" s="37"/>
      <c r="O2" s="49"/>
      <c r="P2" s="49"/>
      <c r="Q2" s="49"/>
      <c r="R2" s="49"/>
      <c r="S2" s="49"/>
      <c r="T2" s="49"/>
      <c r="U2" s="49"/>
      <c r="V2" s="49"/>
      <c r="W2" s="49"/>
      <c r="X2" s="49"/>
    </row>
    <row r="3" spans="1:24" ht="20" customHeight="1">
      <c r="A3" s="40" t="s">
        <v>2</v>
      </c>
      <c r="B3" s="40"/>
      <c r="C3" s="40"/>
      <c r="D3" s="40"/>
      <c r="E3" s="40"/>
      <c r="F3" s="40"/>
      <c r="G3" s="40"/>
      <c r="H3" s="40"/>
      <c r="I3" s="40"/>
      <c r="J3" s="40"/>
      <c r="K3" s="40"/>
      <c r="L3" s="40"/>
      <c r="M3" s="40"/>
      <c r="N3" s="37"/>
      <c r="O3" s="49"/>
      <c r="P3" s="49"/>
      <c r="Q3" s="49"/>
      <c r="R3" s="49"/>
      <c r="S3" s="49"/>
      <c r="T3" s="49"/>
      <c r="U3" s="49"/>
      <c r="V3" s="49"/>
      <c r="W3" s="49"/>
      <c r="X3" s="49"/>
    </row>
    <row r="4" spans="1:24" ht="20" customHeight="1">
      <c r="A4" s="40" t="s">
        <v>56</v>
      </c>
      <c r="B4" s="40"/>
      <c r="C4" s="40"/>
      <c r="D4" s="40"/>
      <c r="E4" s="40"/>
      <c r="F4" s="40"/>
      <c r="G4" s="40"/>
      <c r="H4" s="40"/>
      <c r="I4" s="40"/>
      <c r="J4" s="40"/>
      <c r="K4" s="40"/>
      <c r="L4" s="40"/>
      <c r="M4" s="40"/>
      <c r="N4" s="37"/>
      <c r="O4" s="49"/>
      <c r="P4" s="49"/>
      <c r="Q4" s="49"/>
      <c r="R4" s="49"/>
      <c r="S4" s="49"/>
      <c r="T4" s="49"/>
      <c r="U4" s="49"/>
      <c r="V4" s="49"/>
      <c r="W4" s="49"/>
      <c r="X4" s="49"/>
    </row>
    <row r="5" spans="1:24" ht="20" customHeight="1">
      <c r="A5" s="40"/>
      <c r="B5" s="40"/>
      <c r="C5" s="40"/>
      <c r="D5" s="40"/>
      <c r="E5" s="40"/>
      <c r="F5" s="40"/>
      <c r="G5" s="47"/>
      <c r="H5" s="40"/>
      <c r="I5" s="40"/>
      <c r="J5" s="40"/>
      <c r="K5" s="40"/>
      <c r="L5" s="40"/>
      <c r="M5" s="40"/>
      <c r="N5" s="37"/>
      <c r="O5" s="49"/>
      <c r="P5" s="49"/>
      <c r="Q5" s="49"/>
      <c r="R5" s="49"/>
      <c r="S5" s="49"/>
      <c r="T5" s="49"/>
      <c r="U5" s="49"/>
      <c r="V5" s="49"/>
      <c r="W5" s="49"/>
      <c r="X5" s="49"/>
    </row>
    <row r="6" spans="1:24" ht="36.5" customHeight="1" thickBot="1">
      <c r="A6" s="41"/>
      <c r="B6" s="41"/>
      <c r="C6" s="41"/>
      <c r="D6" s="45"/>
      <c r="E6" s="42"/>
      <c r="F6" s="42"/>
      <c r="G6" s="43"/>
      <c r="H6" s="42"/>
      <c r="I6" s="42"/>
      <c r="J6" s="42"/>
      <c r="K6" s="44"/>
      <c r="L6" s="42"/>
      <c r="M6" s="42"/>
      <c r="N6" s="39"/>
      <c r="O6" s="49"/>
      <c r="P6" s="49"/>
      <c r="Q6" s="49"/>
      <c r="R6" s="70" t="s">
        <v>3</v>
      </c>
      <c r="S6" s="49"/>
      <c r="T6" s="49"/>
      <c r="U6" s="49"/>
      <c r="V6" s="49"/>
      <c r="W6" s="49"/>
      <c r="X6" s="49"/>
    </row>
    <row r="7" spans="1:24" s="4" customFormat="1" ht="27.5" hidden="1" customHeight="1" thickBot="1">
      <c r="A7" s="3"/>
      <c r="B7" s="6"/>
      <c r="C7" s="6"/>
      <c r="D7" s="6" t="s">
        <v>4</v>
      </c>
      <c r="E7" s="19"/>
      <c r="F7" s="19" t="s">
        <v>5</v>
      </c>
      <c r="G7" s="19"/>
      <c r="H7" s="19"/>
      <c r="I7" s="19"/>
      <c r="J7" s="19"/>
      <c r="K7" s="19"/>
      <c r="L7" s="6" t="s">
        <v>6</v>
      </c>
      <c r="M7" s="19"/>
      <c r="N7" s="19"/>
      <c r="O7" s="76"/>
      <c r="P7" s="76"/>
      <c r="Q7" s="76"/>
      <c r="R7" s="76"/>
      <c r="S7" s="76"/>
      <c r="T7" s="76"/>
      <c r="U7" s="76"/>
      <c r="V7" s="76"/>
      <c r="W7" s="76"/>
      <c r="X7" s="76"/>
    </row>
    <row r="8" spans="1:24" ht="84.5" customHeight="1" thickBot="1">
      <c r="A8" s="11" t="s">
        <v>7</v>
      </c>
      <c r="B8" s="80" t="s">
        <v>50</v>
      </c>
      <c r="C8" s="12" t="s">
        <v>51</v>
      </c>
      <c r="D8" s="13" t="s">
        <v>52</v>
      </c>
      <c r="E8" s="13" t="s">
        <v>8</v>
      </c>
      <c r="F8" s="13" t="s">
        <v>53</v>
      </c>
      <c r="G8" s="23" t="s">
        <v>9</v>
      </c>
      <c r="H8" s="18" t="s">
        <v>46</v>
      </c>
      <c r="I8" s="18" t="s">
        <v>54</v>
      </c>
      <c r="J8" s="25" t="s">
        <v>47</v>
      </c>
      <c r="K8" s="18" t="s">
        <v>10</v>
      </c>
      <c r="L8" s="5" t="s">
        <v>11</v>
      </c>
      <c r="M8" s="5" t="s">
        <v>12</v>
      </c>
      <c r="N8" s="31"/>
      <c r="O8" s="49"/>
      <c r="P8" s="49"/>
      <c r="Q8" s="49"/>
      <c r="R8" s="71" t="s">
        <v>52</v>
      </c>
      <c r="S8" s="72"/>
      <c r="T8" s="72"/>
      <c r="U8" s="72"/>
      <c r="V8" s="72"/>
      <c r="W8" s="72"/>
      <c r="X8" s="72"/>
    </row>
    <row r="9" spans="1:24" ht="15" customHeight="1">
      <c r="A9" s="56" t="s">
        <v>13</v>
      </c>
      <c r="B9" s="89">
        <v>7016</v>
      </c>
      <c r="C9" s="61">
        <f>B9/$B$37</f>
        <v>3.1567343816787025E-2</v>
      </c>
      <c r="D9" s="86">
        <f>X9</f>
        <v>83790</v>
      </c>
      <c r="E9" s="85">
        <f>D9/2</f>
        <v>41895</v>
      </c>
      <c r="F9" s="92">
        <v>41895</v>
      </c>
      <c r="G9" s="82">
        <f>+IF(F9&gt;=E9,D9,F9*2)</f>
        <v>83790</v>
      </c>
      <c r="H9" s="17">
        <f t="shared" ref="H9:H36" si="0">IF((E9-F9)&gt;0,(E9-F9),0)</f>
        <v>0</v>
      </c>
      <c r="I9" s="17">
        <f>IF((E9-F9)&lt;0,(F9-E9),0)</f>
        <v>0</v>
      </c>
      <c r="J9" s="17">
        <v>0</v>
      </c>
      <c r="K9" s="20">
        <f t="shared" ref="K9:K35" si="1">+IF(F9&gt;=E9,F9-E9,E9-D9)</f>
        <v>0</v>
      </c>
      <c r="L9" s="7">
        <f t="shared" ref="L9:L37" si="2">G9/D9</f>
        <v>1</v>
      </c>
      <c r="M9" s="7">
        <f t="shared" ref="M9:M37" si="3">F9/D9</f>
        <v>0.5</v>
      </c>
      <c r="N9" s="32"/>
      <c r="O9" s="49"/>
      <c r="P9" s="49"/>
      <c r="Q9" s="49"/>
      <c r="R9" s="73">
        <f>IF($B$40=0,0,$B$40*C9)</f>
        <v>83790.210847899943</v>
      </c>
      <c r="S9" s="69">
        <f>(1000000-$R9)/100000000</f>
        <v>9.1620978915210004E-3</v>
      </c>
      <c r="T9" s="67">
        <f>ROUND(R9,4)</f>
        <v>83790.210800000001</v>
      </c>
      <c r="U9" s="68">
        <f>TRUNC(T9)</f>
        <v>83790</v>
      </c>
      <c r="V9" s="67">
        <f>T9-U9+$S9</f>
        <v>0.21996209789226606</v>
      </c>
      <c r="W9" s="69">
        <f>RANK(V9,V$9:V$36)</f>
        <v>22</v>
      </c>
      <c r="X9" s="69">
        <f>U9+(W9&lt;=V$39)</f>
        <v>83790</v>
      </c>
    </row>
    <row r="10" spans="1:24" ht="15" customHeight="1">
      <c r="A10" s="57" t="s">
        <v>14</v>
      </c>
      <c r="B10" s="90">
        <v>21225</v>
      </c>
      <c r="C10" s="62">
        <f t="shared" ref="C10:C36" si="4">B10/$B$37</f>
        <v>9.5498413983937366E-2</v>
      </c>
      <c r="D10" s="87">
        <f t="shared" ref="D10:D36" si="5">X10</f>
        <v>253485</v>
      </c>
      <c r="E10" s="85">
        <f t="shared" ref="E10:E36" si="6">D10/2</f>
        <v>126742.5</v>
      </c>
      <c r="F10" s="93">
        <v>165494</v>
      </c>
      <c r="G10" s="83">
        <f t="shared" ref="G10:G36" si="7">+IF(F10&gt;=E10,D10,F10*2)</f>
        <v>253485</v>
      </c>
      <c r="H10" s="17">
        <f t="shared" si="0"/>
        <v>0</v>
      </c>
      <c r="I10" s="17">
        <f t="shared" ref="I10:I36" si="8">IF((E10-F10)&lt;0,(F10-E10),0)</f>
        <v>38751.5</v>
      </c>
      <c r="J10" s="24">
        <v>0</v>
      </c>
      <c r="K10" s="20">
        <f t="shared" si="1"/>
        <v>38751.5</v>
      </c>
      <c r="L10" s="7">
        <f t="shared" si="2"/>
        <v>1</v>
      </c>
      <c r="M10" s="7">
        <f t="shared" si="3"/>
        <v>0.65287492356549692</v>
      </c>
      <c r="N10" s="32"/>
      <c r="O10" s="49"/>
      <c r="P10" s="49"/>
      <c r="Q10" s="49"/>
      <c r="R10" s="73">
        <f t="shared" ref="R10:R36" si="9">IF($B$40=0,0,$B$40*C10)</f>
        <v>253484.49618681244</v>
      </c>
      <c r="S10" s="69">
        <f t="shared" ref="S10:S36" si="10">(1000000-$R10)/100000000</f>
        <v>7.4651550381318755E-3</v>
      </c>
      <c r="T10" s="67">
        <f t="shared" ref="T10:T36" si="11">ROUND(R10,4)</f>
        <v>253484.49619999999</v>
      </c>
      <c r="U10" s="68">
        <f t="shared" ref="U10:U36" si="12">TRUNC(T10)</f>
        <v>253484</v>
      </c>
      <c r="V10" s="67">
        <f t="shared" ref="V10:V36" si="13">T10-U10+$S10</f>
        <v>0.5036651550322645</v>
      </c>
      <c r="W10" s="69">
        <f t="shared" ref="W10:W36" si="14">RANK(V10,V$9:V$36)</f>
        <v>10</v>
      </c>
      <c r="X10" s="69">
        <f t="shared" ref="X10:X36" si="15">U10+(W10&lt;=V$39)</f>
        <v>253485</v>
      </c>
    </row>
    <row r="11" spans="1:24" ht="15" customHeight="1">
      <c r="A11" s="57" t="s">
        <v>15</v>
      </c>
      <c r="B11" s="90">
        <v>4146</v>
      </c>
      <c r="C11" s="62">
        <f t="shared" si="4"/>
        <v>1.8654248498346494E-2</v>
      </c>
      <c r="D11" s="87">
        <f t="shared" si="5"/>
        <v>49515</v>
      </c>
      <c r="E11" s="85">
        <f t="shared" si="6"/>
        <v>24757.5</v>
      </c>
      <c r="F11" s="93">
        <v>24758</v>
      </c>
      <c r="G11" s="83">
        <f t="shared" si="7"/>
        <v>49515</v>
      </c>
      <c r="H11" s="17">
        <f t="shared" si="0"/>
        <v>0</v>
      </c>
      <c r="I11" s="17">
        <f t="shared" si="8"/>
        <v>0.5</v>
      </c>
      <c r="J11" s="24">
        <v>0</v>
      </c>
      <c r="K11" s="20">
        <f t="shared" si="1"/>
        <v>0.5</v>
      </c>
      <c r="L11" s="7">
        <f t="shared" si="2"/>
        <v>1</v>
      </c>
      <c r="M11" s="7">
        <f t="shared" si="3"/>
        <v>0.50001009795011608</v>
      </c>
      <c r="N11" s="32"/>
      <c r="O11" s="49"/>
      <c r="P11" s="49"/>
      <c r="Q11" s="49"/>
      <c r="R11" s="73">
        <f t="shared" si="9"/>
        <v>49514.568725113044</v>
      </c>
      <c r="S11" s="69">
        <f t="shared" si="10"/>
        <v>9.5048543127488686E-3</v>
      </c>
      <c r="T11" s="67">
        <f t="shared" si="11"/>
        <v>49514.568700000003</v>
      </c>
      <c r="U11" s="68">
        <f t="shared" si="12"/>
        <v>49514</v>
      </c>
      <c r="V11" s="67">
        <f t="shared" si="13"/>
        <v>0.57820485431619473</v>
      </c>
      <c r="W11" s="69">
        <f t="shared" si="14"/>
        <v>9</v>
      </c>
      <c r="X11" s="69">
        <f t="shared" si="15"/>
        <v>49515</v>
      </c>
    </row>
    <row r="12" spans="1:24" ht="15" customHeight="1">
      <c r="A12" s="58" t="s">
        <v>16</v>
      </c>
      <c r="B12" s="90">
        <v>699</v>
      </c>
      <c r="C12" s="62">
        <f t="shared" si="4"/>
        <v>3.1450361071741918E-3</v>
      </c>
      <c r="D12" s="87">
        <f t="shared" si="5"/>
        <v>8348</v>
      </c>
      <c r="E12" s="85">
        <f t="shared" si="6"/>
        <v>4174</v>
      </c>
      <c r="F12" s="93">
        <v>4174</v>
      </c>
      <c r="G12" s="83">
        <f t="shared" si="7"/>
        <v>8348</v>
      </c>
      <c r="H12" s="17">
        <f t="shared" si="0"/>
        <v>0</v>
      </c>
      <c r="I12" s="17">
        <f t="shared" si="8"/>
        <v>0</v>
      </c>
      <c r="J12" s="24">
        <v>0</v>
      </c>
      <c r="K12" s="20">
        <f t="shared" si="1"/>
        <v>0</v>
      </c>
      <c r="L12" s="7">
        <f t="shared" si="2"/>
        <v>1</v>
      </c>
      <c r="M12" s="7">
        <f t="shared" si="3"/>
        <v>0.5</v>
      </c>
      <c r="N12" s="32"/>
      <c r="O12" s="49"/>
      <c r="P12" s="49"/>
      <c r="Q12" s="49"/>
      <c r="R12" s="73">
        <f t="shared" si="9"/>
        <v>8347.9699804278862</v>
      </c>
      <c r="S12" s="69">
        <f t="shared" si="10"/>
        <v>9.9165203001957206E-3</v>
      </c>
      <c r="T12" s="67">
        <f t="shared" si="11"/>
        <v>8347.9699999999993</v>
      </c>
      <c r="U12" s="68">
        <f t="shared" si="12"/>
        <v>8347</v>
      </c>
      <c r="V12" s="67">
        <f t="shared" si="13"/>
        <v>0.97991652029954091</v>
      </c>
      <c r="W12" s="69">
        <f t="shared" si="14"/>
        <v>1</v>
      </c>
      <c r="X12" s="69">
        <f t="shared" si="15"/>
        <v>8348</v>
      </c>
    </row>
    <row r="13" spans="1:24" ht="15" customHeight="1">
      <c r="A13" s="58" t="s">
        <v>17</v>
      </c>
      <c r="B13" s="90">
        <v>6666</v>
      </c>
      <c r="C13" s="62">
        <f t="shared" si="4"/>
        <v>2.9992576095025984E-2</v>
      </c>
      <c r="D13" s="87">
        <f t="shared" si="5"/>
        <v>79610</v>
      </c>
      <c r="E13" s="85">
        <f t="shared" si="6"/>
        <v>39805</v>
      </c>
      <c r="F13" s="93">
        <v>39805</v>
      </c>
      <c r="G13" s="83">
        <f t="shared" si="7"/>
        <v>79610</v>
      </c>
      <c r="H13" s="17">
        <f t="shared" si="0"/>
        <v>0</v>
      </c>
      <c r="I13" s="17">
        <f t="shared" si="8"/>
        <v>0</v>
      </c>
      <c r="J13" s="24">
        <v>0</v>
      </c>
      <c r="K13" s="20">
        <f t="shared" si="1"/>
        <v>0</v>
      </c>
      <c r="L13" s="7">
        <f t="shared" si="2"/>
        <v>1</v>
      </c>
      <c r="M13" s="7">
        <f t="shared" si="3"/>
        <v>0.5</v>
      </c>
      <c r="N13" s="32"/>
      <c r="O13" s="49"/>
      <c r="P13" s="49"/>
      <c r="Q13" s="49"/>
      <c r="R13" s="73">
        <f t="shared" si="9"/>
        <v>79610.254491462503</v>
      </c>
      <c r="S13" s="69">
        <f t="shared" si="10"/>
        <v>9.2038974550853747E-3</v>
      </c>
      <c r="T13" s="67">
        <f t="shared" si="11"/>
        <v>79610.254499999995</v>
      </c>
      <c r="U13" s="68">
        <f t="shared" si="12"/>
        <v>79610</v>
      </c>
      <c r="V13" s="67">
        <f t="shared" si="13"/>
        <v>0.26370389745054518</v>
      </c>
      <c r="W13" s="69">
        <f t="shared" si="14"/>
        <v>18</v>
      </c>
      <c r="X13" s="69">
        <f t="shared" si="15"/>
        <v>79610</v>
      </c>
    </row>
    <row r="14" spans="1:24" ht="15" customHeight="1">
      <c r="A14" s="58" t="s">
        <v>18</v>
      </c>
      <c r="B14" s="90">
        <v>8335</v>
      </c>
      <c r="C14" s="62">
        <f t="shared" si="4"/>
        <v>3.7501968459652202E-2</v>
      </c>
      <c r="D14" s="87">
        <f t="shared" si="5"/>
        <v>99543</v>
      </c>
      <c r="E14" s="85">
        <f t="shared" si="6"/>
        <v>49771.5</v>
      </c>
      <c r="F14" s="93">
        <v>49772</v>
      </c>
      <c r="G14" s="83">
        <f t="shared" si="7"/>
        <v>99543</v>
      </c>
      <c r="H14" s="17">
        <f t="shared" si="0"/>
        <v>0</v>
      </c>
      <c r="I14" s="17">
        <f t="shared" si="8"/>
        <v>0.5</v>
      </c>
      <c r="J14" s="24">
        <v>0</v>
      </c>
      <c r="K14" s="20">
        <f t="shared" si="1"/>
        <v>0.5</v>
      </c>
      <c r="L14" s="7">
        <f t="shared" si="2"/>
        <v>1</v>
      </c>
      <c r="M14" s="7">
        <f t="shared" si="3"/>
        <v>0.5000050229549039</v>
      </c>
      <c r="N14" s="32"/>
      <c r="O14" s="49"/>
      <c r="P14" s="49"/>
      <c r="Q14" s="49"/>
      <c r="R14" s="73">
        <f t="shared" si="9"/>
        <v>99542.674945445542</v>
      </c>
      <c r="S14" s="69">
        <f t="shared" si="10"/>
        <v>9.0045732505455445E-3</v>
      </c>
      <c r="T14" s="67">
        <f t="shared" si="11"/>
        <v>99542.674899999998</v>
      </c>
      <c r="U14" s="68">
        <f t="shared" si="12"/>
        <v>99542</v>
      </c>
      <c r="V14" s="67">
        <f t="shared" si="13"/>
        <v>0.68390457324870613</v>
      </c>
      <c r="W14" s="69">
        <f t="shared" si="14"/>
        <v>8</v>
      </c>
      <c r="X14" s="69">
        <f t="shared" si="15"/>
        <v>99543</v>
      </c>
    </row>
    <row r="15" spans="1:24" ht="15" customHeight="1">
      <c r="A15" s="58" t="s">
        <v>19</v>
      </c>
      <c r="B15" s="90">
        <v>13867</v>
      </c>
      <c r="C15" s="62">
        <f t="shared" si="4"/>
        <v>6.2392297136172413E-2</v>
      </c>
      <c r="D15" s="87">
        <f t="shared" si="5"/>
        <v>165610</v>
      </c>
      <c r="E15" s="85">
        <f t="shared" si="6"/>
        <v>82805</v>
      </c>
      <c r="F15" s="93">
        <v>82805</v>
      </c>
      <c r="G15" s="83">
        <f t="shared" si="7"/>
        <v>165610</v>
      </c>
      <c r="H15" s="17">
        <f t="shared" si="0"/>
        <v>0</v>
      </c>
      <c r="I15" s="17">
        <f t="shared" si="8"/>
        <v>0</v>
      </c>
      <c r="J15" s="24">
        <v>0</v>
      </c>
      <c r="K15" s="20">
        <f t="shared" si="1"/>
        <v>0</v>
      </c>
      <c r="L15" s="7">
        <f t="shared" si="2"/>
        <v>1</v>
      </c>
      <c r="M15" s="7">
        <f t="shared" si="3"/>
        <v>0.5</v>
      </c>
      <c r="N15" s="32"/>
      <c r="O15" s="49"/>
      <c r="P15" s="49"/>
      <c r="Q15" s="49"/>
      <c r="R15" s="73">
        <f t="shared" si="9"/>
        <v>165609.87084205079</v>
      </c>
      <c r="S15" s="69">
        <f t="shared" si="10"/>
        <v>8.3439012915794922E-3</v>
      </c>
      <c r="T15" s="67">
        <f t="shared" si="11"/>
        <v>165609.8708</v>
      </c>
      <c r="U15" s="68">
        <f t="shared" si="12"/>
        <v>165609</v>
      </c>
      <c r="V15" s="67">
        <f t="shared" si="13"/>
        <v>0.87914390129581699</v>
      </c>
      <c r="W15" s="69">
        <f t="shared" si="14"/>
        <v>4</v>
      </c>
      <c r="X15" s="69">
        <f t="shared" si="15"/>
        <v>165610</v>
      </c>
    </row>
    <row r="16" spans="1:24" ht="15" customHeight="1">
      <c r="A16" s="58" t="s">
        <v>20</v>
      </c>
      <c r="B16" s="90">
        <v>592</v>
      </c>
      <c r="C16" s="62">
        <f t="shared" si="4"/>
        <v>2.6636071179501025E-3</v>
      </c>
      <c r="D16" s="87">
        <f>X16</f>
        <v>7070</v>
      </c>
      <c r="E16" s="85">
        <f t="shared" si="6"/>
        <v>3535</v>
      </c>
      <c r="F16" s="93">
        <v>3535</v>
      </c>
      <c r="G16" s="83">
        <f t="shared" si="7"/>
        <v>7070</v>
      </c>
      <c r="H16" s="17">
        <f t="shared" si="0"/>
        <v>0</v>
      </c>
      <c r="I16" s="17">
        <f t="shared" si="8"/>
        <v>0</v>
      </c>
      <c r="J16" s="24">
        <v>0</v>
      </c>
      <c r="K16" s="20">
        <f t="shared" si="1"/>
        <v>0</v>
      </c>
      <c r="L16" s="7">
        <f t="shared" si="2"/>
        <v>1</v>
      </c>
      <c r="M16" s="7">
        <f t="shared" si="3"/>
        <v>0.5</v>
      </c>
      <c r="N16" s="32"/>
      <c r="O16" s="49"/>
      <c r="P16" s="49"/>
      <c r="Q16" s="49"/>
      <c r="R16" s="73">
        <f t="shared" si="9"/>
        <v>7070.0976086027313</v>
      </c>
      <c r="S16" s="69">
        <f t="shared" si="10"/>
        <v>9.9292990239139723E-3</v>
      </c>
      <c r="T16" s="67">
        <f t="shared" si="11"/>
        <v>7070.0976000000001</v>
      </c>
      <c r="U16" s="68">
        <f t="shared" si="12"/>
        <v>7070</v>
      </c>
      <c r="V16" s="67">
        <f t="shared" si="13"/>
        <v>0.10752929902397072</v>
      </c>
      <c r="W16" s="69">
        <f t="shared" si="14"/>
        <v>26</v>
      </c>
      <c r="X16" s="69">
        <f t="shared" si="15"/>
        <v>7070</v>
      </c>
    </row>
    <row r="17" spans="1:24" ht="15" customHeight="1">
      <c r="A17" s="58" t="s">
        <v>21</v>
      </c>
      <c r="B17" s="90">
        <v>1914</v>
      </c>
      <c r="C17" s="62">
        <f t="shared" si="4"/>
        <v>8.6117297698589459E-3</v>
      </c>
      <c r="D17" s="87">
        <f t="shared" si="5"/>
        <v>22859</v>
      </c>
      <c r="E17" s="85">
        <f t="shared" si="6"/>
        <v>11429.5</v>
      </c>
      <c r="F17" s="93">
        <v>22859</v>
      </c>
      <c r="G17" s="83">
        <f t="shared" si="7"/>
        <v>22859</v>
      </c>
      <c r="H17" s="17">
        <f t="shared" si="0"/>
        <v>0</v>
      </c>
      <c r="I17" s="17">
        <f t="shared" si="8"/>
        <v>11429.5</v>
      </c>
      <c r="J17" s="24">
        <v>0</v>
      </c>
      <c r="K17" s="20">
        <f t="shared" si="1"/>
        <v>11429.5</v>
      </c>
      <c r="L17" s="7">
        <f t="shared" si="2"/>
        <v>1</v>
      </c>
      <c r="M17" s="7">
        <f t="shared" si="3"/>
        <v>1</v>
      </c>
      <c r="N17" s="32"/>
      <c r="O17" s="49"/>
      <c r="P17" s="49"/>
      <c r="Q17" s="49"/>
      <c r="R17" s="73">
        <f t="shared" si="9"/>
        <v>22858.389903489235</v>
      </c>
      <c r="S17" s="69">
        <f t="shared" si="10"/>
        <v>9.7714161009651076E-3</v>
      </c>
      <c r="T17" s="67">
        <f t="shared" si="11"/>
        <v>22858.389899999998</v>
      </c>
      <c r="U17" s="68">
        <f t="shared" si="12"/>
        <v>22858</v>
      </c>
      <c r="V17" s="67">
        <f t="shared" si="13"/>
        <v>0.39967141609927126</v>
      </c>
      <c r="W17" s="69">
        <f t="shared" si="14"/>
        <v>12</v>
      </c>
      <c r="X17" s="69">
        <f t="shared" si="15"/>
        <v>22859</v>
      </c>
    </row>
    <row r="18" spans="1:24" ht="15" customHeight="1">
      <c r="A18" s="58" t="s">
        <v>22</v>
      </c>
      <c r="B18" s="90">
        <v>14783</v>
      </c>
      <c r="C18" s="62">
        <f t="shared" si="4"/>
        <v>6.6513689230838446E-2</v>
      </c>
      <c r="D18" s="87">
        <f t="shared" si="5"/>
        <v>176550</v>
      </c>
      <c r="E18" s="85">
        <f t="shared" si="6"/>
        <v>88275</v>
      </c>
      <c r="F18" s="93">
        <v>88275</v>
      </c>
      <c r="G18" s="83">
        <f t="shared" si="7"/>
        <v>176550</v>
      </c>
      <c r="H18" s="17">
        <f t="shared" si="0"/>
        <v>0</v>
      </c>
      <c r="I18" s="17">
        <f t="shared" si="8"/>
        <v>0</v>
      </c>
      <c r="J18" s="24">
        <v>0</v>
      </c>
      <c r="K18" s="20">
        <f t="shared" si="1"/>
        <v>0</v>
      </c>
      <c r="L18" s="7">
        <f t="shared" si="2"/>
        <v>1</v>
      </c>
      <c r="M18" s="7">
        <f t="shared" si="3"/>
        <v>0.5</v>
      </c>
      <c r="N18" s="32"/>
      <c r="O18" s="49"/>
      <c r="P18" s="49"/>
      <c r="Q18" s="49"/>
      <c r="R18" s="73">
        <f t="shared" si="9"/>
        <v>176549.41376346987</v>
      </c>
      <c r="S18" s="69">
        <f t="shared" si="10"/>
        <v>8.2345058623653003E-3</v>
      </c>
      <c r="T18" s="67">
        <f t="shared" si="11"/>
        <v>176549.41380000001</v>
      </c>
      <c r="U18" s="68">
        <f t="shared" si="12"/>
        <v>176549</v>
      </c>
      <c r="V18" s="67">
        <f t="shared" si="13"/>
        <v>0.42203450587172509</v>
      </c>
      <c r="W18" s="69">
        <f t="shared" si="14"/>
        <v>11</v>
      </c>
      <c r="X18" s="69">
        <f t="shared" si="15"/>
        <v>176550</v>
      </c>
    </row>
    <row r="19" spans="1:24" ht="15" customHeight="1">
      <c r="A19" s="58" t="s">
        <v>23</v>
      </c>
      <c r="B19" s="90">
        <v>6683</v>
      </c>
      <c r="C19" s="62">
        <f t="shared" si="4"/>
        <v>3.006906481294009E-2</v>
      </c>
      <c r="D19" s="87">
        <f t="shared" si="5"/>
        <v>79813</v>
      </c>
      <c r="E19" s="85">
        <f t="shared" si="6"/>
        <v>39906.5</v>
      </c>
      <c r="F19" s="93">
        <v>50000</v>
      </c>
      <c r="G19" s="83">
        <f t="shared" si="7"/>
        <v>79813</v>
      </c>
      <c r="H19" s="17">
        <f t="shared" si="0"/>
        <v>0</v>
      </c>
      <c r="I19" s="17">
        <f t="shared" si="8"/>
        <v>10093.5</v>
      </c>
      <c r="J19" s="24">
        <v>0</v>
      </c>
      <c r="K19" s="20">
        <f t="shared" si="1"/>
        <v>10093.5</v>
      </c>
      <c r="L19" s="7">
        <f t="shared" si="2"/>
        <v>1</v>
      </c>
      <c r="M19" s="7">
        <f t="shared" si="3"/>
        <v>0.6264643604425344</v>
      </c>
      <c r="N19" s="32"/>
      <c r="O19" s="49"/>
      <c r="P19" s="49"/>
      <c r="Q19" s="49"/>
      <c r="R19" s="73">
        <f t="shared" si="9"/>
        <v>79813.28094306089</v>
      </c>
      <c r="S19" s="69">
        <f t="shared" si="10"/>
        <v>9.2018671905693909E-3</v>
      </c>
      <c r="T19" s="67">
        <f t="shared" si="11"/>
        <v>79813.280899999998</v>
      </c>
      <c r="U19" s="68">
        <f t="shared" si="12"/>
        <v>79813</v>
      </c>
      <c r="V19" s="67">
        <f t="shared" si="13"/>
        <v>0.29010186718849718</v>
      </c>
      <c r="W19" s="69">
        <f t="shared" si="14"/>
        <v>15</v>
      </c>
      <c r="X19" s="69">
        <f t="shared" si="15"/>
        <v>79813</v>
      </c>
    </row>
    <row r="20" spans="1:24" ht="15" customHeight="1">
      <c r="A20" s="58" t="s">
        <v>24</v>
      </c>
      <c r="B20" s="90">
        <v>1621</v>
      </c>
      <c r="C20" s="62">
        <f t="shared" si="4"/>
        <v>7.2934242199275603E-3</v>
      </c>
      <c r="D20" s="87">
        <f t="shared" si="5"/>
        <v>19359</v>
      </c>
      <c r="E20" s="85">
        <f t="shared" si="6"/>
        <v>9679.5</v>
      </c>
      <c r="F20" s="93">
        <v>9680</v>
      </c>
      <c r="G20" s="83">
        <f t="shared" si="7"/>
        <v>19359</v>
      </c>
      <c r="H20" s="17">
        <f t="shared" si="0"/>
        <v>0</v>
      </c>
      <c r="I20" s="17">
        <f t="shared" si="8"/>
        <v>0.5</v>
      </c>
      <c r="J20" s="24">
        <v>0</v>
      </c>
      <c r="K20" s="20">
        <f t="shared" si="1"/>
        <v>0.5</v>
      </c>
      <c r="L20" s="7">
        <f t="shared" si="2"/>
        <v>1</v>
      </c>
      <c r="M20" s="7">
        <f t="shared" si="3"/>
        <v>0.50002582778036053</v>
      </c>
      <c r="N20" s="32"/>
      <c r="O20" s="49"/>
      <c r="P20" s="49"/>
      <c r="Q20" s="49"/>
      <c r="R20" s="73">
        <f t="shared" si="9"/>
        <v>19359.169296528762</v>
      </c>
      <c r="S20" s="69">
        <f t="shared" si="10"/>
        <v>9.8064083070347127E-3</v>
      </c>
      <c r="T20" s="67">
        <f t="shared" si="11"/>
        <v>19359.169300000001</v>
      </c>
      <c r="U20" s="68">
        <f t="shared" si="12"/>
        <v>19359</v>
      </c>
      <c r="V20" s="67">
        <f t="shared" si="13"/>
        <v>0.17910640830842006</v>
      </c>
      <c r="W20" s="69">
        <f t="shared" si="14"/>
        <v>25</v>
      </c>
      <c r="X20" s="69">
        <f t="shared" si="15"/>
        <v>19359</v>
      </c>
    </row>
    <row r="21" spans="1:24" ht="15" customHeight="1">
      <c r="A21" s="58" t="s">
        <v>25</v>
      </c>
      <c r="B21" s="90">
        <v>2009</v>
      </c>
      <c r="C21" s="62">
        <f t="shared" si="4"/>
        <v>9.0391667229083716E-3</v>
      </c>
      <c r="D21" s="87">
        <f t="shared" si="5"/>
        <v>23993</v>
      </c>
      <c r="E21" s="85">
        <f t="shared" si="6"/>
        <v>11996.5</v>
      </c>
      <c r="F21" s="93">
        <v>11997</v>
      </c>
      <c r="G21" s="83">
        <f t="shared" si="7"/>
        <v>23993</v>
      </c>
      <c r="H21" s="17">
        <f t="shared" si="0"/>
        <v>0</v>
      </c>
      <c r="I21" s="17">
        <f t="shared" si="8"/>
        <v>0.5</v>
      </c>
      <c r="J21" s="24">
        <v>0</v>
      </c>
      <c r="K21" s="20">
        <f t="shared" si="1"/>
        <v>0.5</v>
      </c>
      <c r="L21" s="7">
        <f t="shared" si="2"/>
        <v>1</v>
      </c>
      <c r="M21" s="7">
        <f t="shared" si="3"/>
        <v>0.500020839411495</v>
      </c>
      <c r="N21" s="32"/>
      <c r="O21" s="49"/>
      <c r="P21" s="49"/>
      <c r="Q21" s="49"/>
      <c r="R21" s="73">
        <f t="shared" si="9"/>
        <v>23992.949485950823</v>
      </c>
      <c r="S21" s="69">
        <f t="shared" si="10"/>
        <v>9.7600705051404911E-3</v>
      </c>
      <c r="T21" s="67">
        <f t="shared" si="11"/>
        <v>23992.949499999999</v>
      </c>
      <c r="U21" s="68">
        <f t="shared" si="12"/>
        <v>23992</v>
      </c>
      <c r="V21" s="67">
        <f t="shared" si="13"/>
        <v>0.95926007050394724</v>
      </c>
      <c r="W21" s="69">
        <f t="shared" si="14"/>
        <v>2</v>
      </c>
      <c r="X21" s="69">
        <f t="shared" si="15"/>
        <v>23993</v>
      </c>
    </row>
    <row r="22" spans="1:24" ht="15" customHeight="1">
      <c r="A22" s="58" t="s">
        <v>26</v>
      </c>
      <c r="B22" s="90">
        <v>4517</v>
      </c>
      <c r="C22" s="62">
        <f t="shared" si="4"/>
        <v>2.0323502283413196E-2</v>
      </c>
      <c r="D22" s="87">
        <f t="shared" si="5"/>
        <v>53945</v>
      </c>
      <c r="E22" s="85">
        <f t="shared" si="6"/>
        <v>26972.5</v>
      </c>
      <c r="F22" s="93">
        <v>29621</v>
      </c>
      <c r="G22" s="83">
        <f t="shared" si="7"/>
        <v>53945</v>
      </c>
      <c r="H22" s="17">
        <f t="shared" si="0"/>
        <v>0</v>
      </c>
      <c r="I22" s="17">
        <f t="shared" si="8"/>
        <v>2648.5</v>
      </c>
      <c r="J22" s="24">
        <v>0</v>
      </c>
      <c r="K22" s="20">
        <f t="shared" si="1"/>
        <v>2648.5</v>
      </c>
      <c r="L22" s="7">
        <f t="shared" si="2"/>
        <v>1</v>
      </c>
      <c r="M22" s="7">
        <f t="shared" si="3"/>
        <v>0.54909630178885904</v>
      </c>
      <c r="N22" s="32"/>
      <c r="O22" s="49"/>
      <c r="P22" s="49"/>
      <c r="Q22" s="49"/>
      <c r="R22" s="73">
        <f t="shared" si="9"/>
        <v>53945.322462936718</v>
      </c>
      <c r="S22" s="69">
        <f t="shared" si="10"/>
        <v>9.4605467753706325E-3</v>
      </c>
      <c r="T22" s="67">
        <f t="shared" si="11"/>
        <v>53945.322500000002</v>
      </c>
      <c r="U22" s="68">
        <f t="shared" si="12"/>
        <v>53945</v>
      </c>
      <c r="V22" s="67">
        <f t="shared" si="13"/>
        <v>0.33196054677740788</v>
      </c>
      <c r="W22" s="69">
        <f t="shared" si="14"/>
        <v>14</v>
      </c>
      <c r="X22" s="69">
        <f t="shared" si="15"/>
        <v>53945</v>
      </c>
    </row>
    <row r="23" spans="1:24" ht="15" customHeight="1">
      <c r="A23" s="58" t="s">
        <v>27</v>
      </c>
      <c r="B23" s="90">
        <v>30397</v>
      </c>
      <c r="C23" s="62">
        <f>B23/$B$37</f>
        <v>0.13676632696677241</v>
      </c>
      <c r="D23" s="87">
        <f t="shared" si="5"/>
        <v>363023</v>
      </c>
      <c r="E23" s="85">
        <f t="shared" si="6"/>
        <v>181511.5</v>
      </c>
      <c r="F23" s="93">
        <v>1100000</v>
      </c>
      <c r="G23" s="83">
        <f t="shared" si="7"/>
        <v>363023</v>
      </c>
      <c r="H23" s="17">
        <f t="shared" si="0"/>
        <v>0</v>
      </c>
      <c r="I23" s="17">
        <f t="shared" si="8"/>
        <v>918488.5</v>
      </c>
      <c r="J23" s="24">
        <v>0</v>
      </c>
      <c r="K23" s="20">
        <f t="shared" si="1"/>
        <v>918488.5</v>
      </c>
      <c r="L23" s="7">
        <f t="shared" si="2"/>
        <v>1</v>
      </c>
      <c r="M23" s="7">
        <f t="shared" si="3"/>
        <v>3.0301110397963766</v>
      </c>
      <c r="N23" s="32"/>
      <c r="O23" s="49"/>
      <c r="P23" s="49"/>
      <c r="Q23" s="49"/>
      <c r="R23" s="73">
        <f t="shared" si="9"/>
        <v>363023.23819036694</v>
      </c>
      <c r="S23" s="69">
        <f t="shared" si="10"/>
        <v>6.3697676180963312E-3</v>
      </c>
      <c r="T23" s="67">
        <f t="shared" si="11"/>
        <v>363023.23820000002</v>
      </c>
      <c r="U23" s="68">
        <f t="shared" si="12"/>
        <v>363023</v>
      </c>
      <c r="V23" s="67">
        <f t="shared" si="13"/>
        <v>0.24456976763970301</v>
      </c>
      <c r="W23" s="69">
        <f t="shared" si="14"/>
        <v>19</v>
      </c>
      <c r="X23" s="69">
        <f t="shared" si="15"/>
        <v>363023</v>
      </c>
    </row>
    <row r="24" spans="1:24" ht="15" customHeight="1">
      <c r="A24" s="58" t="s">
        <v>28</v>
      </c>
      <c r="B24" s="90">
        <v>685</v>
      </c>
      <c r="C24" s="63">
        <f t="shared" si="4"/>
        <v>3.0820453983037501E-3</v>
      </c>
      <c r="D24" s="87">
        <f t="shared" si="5"/>
        <v>8181</v>
      </c>
      <c r="E24" s="85">
        <f t="shared" si="6"/>
        <v>4090.5</v>
      </c>
      <c r="F24" s="93">
        <v>4091</v>
      </c>
      <c r="G24" s="83">
        <f t="shared" si="7"/>
        <v>8181</v>
      </c>
      <c r="H24" s="17">
        <f t="shared" si="0"/>
        <v>0</v>
      </c>
      <c r="I24" s="17">
        <f t="shared" si="8"/>
        <v>0.5</v>
      </c>
      <c r="J24" s="24">
        <v>0</v>
      </c>
      <c r="K24" s="20">
        <f t="shared" si="1"/>
        <v>0.5</v>
      </c>
      <c r="L24" s="7">
        <f t="shared" si="2"/>
        <v>1</v>
      </c>
      <c r="M24" s="7">
        <f t="shared" si="3"/>
        <v>0.50006111722283342</v>
      </c>
      <c r="N24" s="32"/>
      <c r="O24" s="49"/>
      <c r="P24" s="49"/>
      <c r="Q24" s="49"/>
      <c r="R24" s="73">
        <f t="shared" si="9"/>
        <v>8180.7717261703892</v>
      </c>
      <c r="S24" s="69">
        <f t="shared" si="10"/>
        <v>9.9181922827382956E-3</v>
      </c>
      <c r="T24" s="67">
        <f t="shared" si="11"/>
        <v>8180.7717000000002</v>
      </c>
      <c r="U24" s="68">
        <f t="shared" si="12"/>
        <v>8180</v>
      </c>
      <c r="V24" s="67">
        <f t="shared" si="13"/>
        <v>0.78161819228297547</v>
      </c>
      <c r="W24" s="69">
        <f t="shared" si="14"/>
        <v>6</v>
      </c>
      <c r="X24" s="69">
        <f t="shared" si="15"/>
        <v>8181</v>
      </c>
    </row>
    <row r="25" spans="1:24" ht="15" customHeight="1">
      <c r="A25" s="58" t="s">
        <v>29</v>
      </c>
      <c r="B25" s="90">
        <v>1922</v>
      </c>
      <c r="C25" s="62">
        <f t="shared" si="4"/>
        <v>8.6477244606420547E-3</v>
      </c>
      <c r="D25" s="87">
        <f t="shared" si="5"/>
        <v>22954</v>
      </c>
      <c r="E25" s="85">
        <f t="shared" si="6"/>
        <v>11477</v>
      </c>
      <c r="F25" s="93">
        <v>11477</v>
      </c>
      <c r="G25" s="83">
        <f t="shared" si="7"/>
        <v>22954</v>
      </c>
      <c r="H25" s="17">
        <f t="shared" si="0"/>
        <v>0</v>
      </c>
      <c r="I25" s="17">
        <f t="shared" si="8"/>
        <v>0</v>
      </c>
      <c r="J25" s="24">
        <v>0</v>
      </c>
      <c r="K25" s="20">
        <f t="shared" si="1"/>
        <v>0</v>
      </c>
      <c r="L25" s="7">
        <f t="shared" si="2"/>
        <v>1</v>
      </c>
      <c r="M25" s="7">
        <f t="shared" si="3"/>
        <v>0.5</v>
      </c>
      <c r="N25" s="32"/>
      <c r="O25" s="49"/>
      <c r="P25" s="49"/>
      <c r="Q25" s="49"/>
      <c r="R25" s="73">
        <f t="shared" si="9"/>
        <v>22953.931763064946</v>
      </c>
      <c r="S25" s="69">
        <f t="shared" si="10"/>
        <v>9.7704606823693502E-3</v>
      </c>
      <c r="T25" s="67">
        <f t="shared" si="11"/>
        <v>22953.931799999998</v>
      </c>
      <c r="U25" s="68">
        <f t="shared" si="12"/>
        <v>22953</v>
      </c>
      <c r="V25" s="67">
        <f t="shared" si="13"/>
        <v>0.94157046068084427</v>
      </c>
      <c r="W25" s="69">
        <f t="shared" si="14"/>
        <v>3</v>
      </c>
      <c r="X25" s="69">
        <f t="shared" si="15"/>
        <v>22954</v>
      </c>
    </row>
    <row r="26" spans="1:24" ht="15" customHeight="1">
      <c r="A26" s="58" t="s">
        <v>30</v>
      </c>
      <c r="B26" s="90">
        <v>13774</v>
      </c>
      <c r="C26" s="62">
        <f t="shared" si="4"/>
        <v>6.197385885581877E-2</v>
      </c>
      <c r="D26" s="87">
        <f t="shared" si="5"/>
        <v>164499</v>
      </c>
      <c r="E26" s="85">
        <f t="shared" si="6"/>
        <v>82249.5</v>
      </c>
      <c r="F26" s="93">
        <v>82250</v>
      </c>
      <c r="G26" s="83">
        <f t="shared" si="7"/>
        <v>164499</v>
      </c>
      <c r="H26" s="17">
        <f t="shared" si="0"/>
        <v>0</v>
      </c>
      <c r="I26" s="17">
        <f t="shared" si="8"/>
        <v>0.5</v>
      </c>
      <c r="J26" s="24">
        <v>0</v>
      </c>
      <c r="K26" s="20">
        <f t="shared" si="1"/>
        <v>0.5</v>
      </c>
      <c r="L26" s="48">
        <f t="shared" si="2"/>
        <v>1</v>
      </c>
      <c r="M26" s="7">
        <f t="shared" si="3"/>
        <v>0.50000303953215519</v>
      </c>
      <c r="N26" s="32"/>
      <c r="O26" s="49"/>
      <c r="P26" s="49"/>
      <c r="Q26" s="49"/>
      <c r="R26" s="73">
        <f t="shared" si="9"/>
        <v>164499.19672448316</v>
      </c>
      <c r="S26" s="69">
        <f t="shared" si="10"/>
        <v>8.3550080327551689E-3</v>
      </c>
      <c r="T26" s="67">
        <f t="shared" si="11"/>
        <v>164499.1967</v>
      </c>
      <c r="U26" s="68">
        <f t="shared" si="12"/>
        <v>164499</v>
      </c>
      <c r="V26" s="67">
        <f t="shared" si="13"/>
        <v>0.20505500803317425</v>
      </c>
      <c r="W26" s="69">
        <f t="shared" si="14"/>
        <v>23</v>
      </c>
      <c r="X26" s="69">
        <f t="shared" si="15"/>
        <v>164499</v>
      </c>
    </row>
    <row r="27" spans="1:24" ht="15" customHeight="1">
      <c r="A27" s="58" t="s">
        <v>31</v>
      </c>
      <c r="B27" s="90">
        <v>5025</v>
      </c>
      <c r="C27" s="62">
        <f t="shared" si="4"/>
        <v>2.260916514814065E-2</v>
      </c>
      <c r="D27" s="87">
        <f t="shared" si="5"/>
        <v>60012</v>
      </c>
      <c r="E27" s="85">
        <f t="shared" si="6"/>
        <v>30006</v>
      </c>
      <c r="F27" s="93">
        <v>30958</v>
      </c>
      <c r="G27" s="83">
        <f t="shared" si="7"/>
        <v>60012</v>
      </c>
      <c r="H27" s="17">
        <f t="shared" si="0"/>
        <v>0</v>
      </c>
      <c r="I27" s="17">
        <f t="shared" si="8"/>
        <v>952</v>
      </c>
      <c r="J27" s="24">
        <v>0</v>
      </c>
      <c r="K27" s="20">
        <f t="shared" si="1"/>
        <v>952</v>
      </c>
      <c r="L27" s="7">
        <f t="shared" si="2"/>
        <v>1</v>
      </c>
      <c r="M27" s="7">
        <f t="shared" si="3"/>
        <v>0.51586349396787312</v>
      </c>
      <c r="N27" s="32"/>
      <c r="O27" s="49"/>
      <c r="P27" s="49"/>
      <c r="Q27" s="49"/>
      <c r="R27" s="73">
        <f t="shared" si="9"/>
        <v>60012.230545994469</v>
      </c>
      <c r="S27" s="69">
        <f t="shared" si="10"/>
        <v>9.3998776945400549E-3</v>
      </c>
      <c r="T27" s="67">
        <f t="shared" si="11"/>
        <v>60012.230499999998</v>
      </c>
      <c r="U27" s="68">
        <f t="shared" si="12"/>
        <v>60012</v>
      </c>
      <c r="V27" s="67">
        <f t="shared" si="13"/>
        <v>0.23989987769238638</v>
      </c>
      <c r="W27" s="69">
        <f t="shared" si="14"/>
        <v>20</v>
      </c>
      <c r="X27" s="69">
        <f t="shared" si="15"/>
        <v>60012</v>
      </c>
    </row>
    <row r="28" spans="1:24" ht="15" customHeight="1">
      <c r="A28" s="58" t="s">
        <v>32</v>
      </c>
      <c r="B28" s="90">
        <v>4571</v>
      </c>
      <c r="C28" s="62">
        <f t="shared" si="4"/>
        <v>2.0566466446199187E-2</v>
      </c>
      <c r="D28" s="87">
        <f t="shared" si="5"/>
        <v>54590</v>
      </c>
      <c r="E28" s="85">
        <f t="shared" si="6"/>
        <v>27295</v>
      </c>
      <c r="F28" s="93">
        <v>27295</v>
      </c>
      <c r="G28" s="83">
        <f t="shared" si="7"/>
        <v>54590</v>
      </c>
      <c r="H28" s="17">
        <f t="shared" si="0"/>
        <v>0</v>
      </c>
      <c r="I28" s="17">
        <f t="shared" si="8"/>
        <v>0</v>
      </c>
      <c r="J28" s="24">
        <v>0</v>
      </c>
      <c r="K28" s="20">
        <f t="shared" si="1"/>
        <v>0</v>
      </c>
      <c r="L28" s="7">
        <f t="shared" si="2"/>
        <v>1</v>
      </c>
      <c r="M28" s="7">
        <f t="shared" si="3"/>
        <v>0.5</v>
      </c>
      <c r="N28" s="32"/>
      <c r="O28" s="49"/>
      <c r="P28" s="49"/>
      <c r="Q28" s="49"/>
      <c r="R28" s="73">
        <f t="shared" si="9"/>
        <v>54590.230015072782</v>
      </c>
      <c r="S28" s="69">
        <f t="shared" si="10"/>
        <v>9.4540976998492721E-3</v>
      </c>
      <c r="T28" s="67">
        <f t="shared" si="11"/>
        <v>54590.23</v>
      </c>
      <c r="U28" s="68">
        <f t="shared" si="12"/>
        <v>54590</v>
      </c>
      <c r="V28" s="67">
        <f t="shared" si="13"/>
        <v>0.23945409770305071</v>
      </c>
      <c r="W28" s="69">
        <f t="shared" si="14"/>
        <v>21</v>
      </c>
      <c r="X28" s="69">
        <f t="shared" si="15"/>
        <v>54590</v>
      </c>
    </row>
    <row r="29" spans="1:24" ht="15" customHeight="1">
      <c r="A29" s="58" t="s">
        <v>33</v>
      </c>
      <c r="B29" s="90">
        <v>5794</v>
      </c>
      <c r="C29" s="62">
        <f t="shared" si="4"/>
        <v>2.6069154799667048E-2</v>
      </c>
      <c r="D29" s="87">
        <f t="shared" si="5"/>
        <v>69196</v>
      </c>
      <c r="E29" s="85">
        <f t="shared" si="6"/>
        <v>34598</v>
      </c>
      <c r="F29" s="93">
        <v>34598</v>
      </c>
      <c r="G29" s="83">
        <f t="shared" si="7"/>
        <v>69196</v>
      </c>
      <c r="H29" s="17">
        <f t="shared" si="0"/>
        <v>0</v>
      </c>
      <c r="I29" s="17">
        <f t="shared" si="8"/>
        <v>0</v>
      </c>
      <c r="J29" s="24">
        <v>0</v>
      </c>
      <c r="K29" s="20">
        <f t="shared" si="1"/>
        <v>0</v>
      </c>
      <c r="L29" s="7">
        <f t="shared" si="2"/>
        <v>1</v>
      </c>
      <c r="M29" s="7">
        <f t="shared" si="3"/>
        <v>0.5</v>
      </c>
      <c r="N29" s="32"/>
      <c r="O29" s="49"/>
      <c r="P29" s="49"/>
      <c r="Q29" s="49"/>
      <c r="R29" s="73">
        <f t="shared" si="9"/>
        <v>69196.191797709835</v>
      </c>
      <c r="S29" s="69">
        <f t="shared" si="10"/>
        <v>9.3080380820229017E-3</v>
      </c>
      <c r="T29" s="67">
        <f t="shared" si="11"/>
        <v>69196.191800000001</v>
      </c>
      <c r="U29" s="68">
        <f t="shared" si="12"/>
        <v>69196</v>
      </c>
      <c r="V29" s="67">
        <f t="shared" si="13"/>
        <v>0.20110803808253513</v>
      </c>
      <c r="W29" s="69">
        <f t="shared" si="14"/>
        <v>24</v>
      </c>
      <c r="X29" s="69">
        <f t="shared" si="15"/>
        <v>69196</v>
      </c>
    </row>
    <row r="30" spans="1:24" ht="15" customHeight="1">
      <c r="A30" s="58" t="s">
        <v>34</v>
      </c>
      <c r="B30" s="90">
        <v>2248</v>
      </c>
      <c r="C30" s="62">
        <f t="shared" si="4"/>
        <v>1.0114508110053768E-2</v>
      </c>
      <c r="D30" s="87">
        <f t="shared" si="5"/>
        <v>26847</v>
      </c>
      <c r="E30" s="85">
        <f t="shared" si="6"/>
        <v>13423.5</v>
      </c>
      <c r="F30" s="93">
        <v>13424</v>
      </c>
      <c r="G30" s="83">
        <f t="shared" si="7"/>
        <v>26847</v>
      </c>
      <c r="H30" s="17">
        <f t="shared" si="0"/>
        <v>0</v>
      </c>
      <c r="I30" s="17">
        <f t="shared" si="8"/>
        <v>0.5</v>
      </c>
      <c r="J30" s="24">
        <v>0</v>
      </c>
      <c r="K30" s="20">
        <f t="shared" si="1"/>
        <v>0.5</v>
      </c>
      <c r="L30" s="7">
        <f t="shared" si="2"/>
        <v>1</v>
      </c>
      <c r="M30" s="7">
        <f t="shared" si="3"/>
        <v>0.50001862405482922</v>
      </c>
      <c r="N30" s="32"/>
      <c r="O30" s="49"/>
      <c r="P30" s="49"/>
      <c r="Q30" s="49"/>
      <c r="R30" s="73">
        <f t="shared" si="9"/>
        <v>26847.262540775238</v>
      </c>
      <c r="S30" s="69">
        <f t="shared" si="10"/>
        <v>9.7315273745922481E-3</v>
      </c>
      <c r="T30" s="67">
        <f t="shared" si="11"/>
        <v>26847.262500000001</v>
      </c>
      <c r="U30" s="68">
        <f t="shared" si="12"/>
        <v>26847</v>
      </c>
      <c r="V30" s="67">
        <f t="shared" si="13"/>
        <v>0.27223152737531986</v>
      </c>
      <c r="W30" s="69">
        <f t="shared" si="14"/>
        <v>17</v>
      </c>
      <c r="X30" s="69">
        <f t="shared" si="15"/>
        <v>26847</v>
      </c>
    </row>
    <row r="31" spans="1:24" ht="15" customHeight="1">
      <c r="A31" s="58" t="s">
        <v>35</v>
      </c>
      <c r="B31" s="90">
        <v>14278</v>
      </c>
      <c r="C31" s="62">
        <f t="shared" si="4"/>
        <v>6.4241524375154666E-2</v>
      </c>
      <c r="D31" s="87">
        <f t="shared" si="5"/>
        <v>170518</v>
      </c>
      <c r="E31" s="85">
        <f t="shared" si="6"/>
        <v>85259</v>
      </c>
      <c r="F31" s="93">
        <v>85259</v>
      </c>
      <c r="G31" s="83">
        <f t="shared" si="7"/>
        <v>170518</v>
      </c>
      <c r="H31" s="17">
        <f t="shared" si="0"/>
        <v>0</v>
      </c>
      <c r="I31" s="17">
        <f t="shared" si="8"/>
        <v>0</v>
      </c>
      <c r="J31" s="24">
        <v>0</v>
      </c>
      <c r="K31" s="20">
        <f t="shared" si="1"/>
        <v>0</v>
      </c>
      <c r="L31" s="7">
        <f t="shared" si="2"/>
        <v>1</v>
      </c>
      <c r="M31" s="7">
        <f t="shared" si="3"/>
        <v>0.5</v>
      </c>
      <c r="N31" s="32"/>
      <c r="O31" s="49"/>
      <c r="P31" s="49"/>
      <c r="Q31" s="49"/>
      <c r="R31" s="73">
        <f t="shared" si="9"/>
        <v>170518.33387775303</v>
      </c>
      <c r="S31" s="69">
        <f t="shared" si="10"/>
        <v>8.2948166612224691E-3</v>
      </c>
      <c r="T31" s="67">
        <f t="shared" si="11"/>
        <v>170518.3339</v>
      </c>
      <c r="U31" s="68">
        <f t="shared" si="12"/>
        <v>170518</v>
      </c>
      <c r="V31" s="67">
        <f t="shared" si="13"/>
        <v>0.34219481665903384</v>
      </c>
      <c r="W31" s="69">
        <f t="shared" si="14"/>
        <v>13</v>
      </c>
      <c r="X31" s="69">
        <f t="shared" si="15"/>
        <v>170518</v>
      </c>
    </row>
    <row r="32" spans="1:24" ht="15" customHeight="1">
      <c r="A32" s="59" t="s">
        <v>36</v>
      </c>
      <c r="B32" s="90">
        <v>5924</v>
      </c>
      <c r="C32" s="62">
        <f t="shared" si="4"/>
        <v>2.6654068524892577E-2</v>
      </c>
      <c r="D32" s="87">
        <f t="shared" si="5"/>
        <v>70749</v>
      </c>
      <c r="E32" s="85">
        <f t="shared" si="6"/>
        <v>35374.5</v>
      </c>
      <c r="F32" s="93">
        <v>35375</v>
      </c>
      <c r="G32" s="83">
        <f t="shared" si="7"/>
        <v>70749</v>
      </c>
      <c r="H32" s="17">
        <f t="shared" si="0"/>
        <v>0</v>
      </c>
      <c r="I32" s="17">
        <f t="shared" si="8"/>
        <v>0.5</v>
      </c>
      <c r="J32" s="24">
        <v>0</v>
      </c>
      <c r="K32" s="20">
        <f t="shared" si="1"/>
        <v>0.5</v>
      </c>
      <c r="L32" s="7">
        <f t="shared" si="2"/>
        <v>1</v>
      </c>
      <c r="M32" s="7">
        <f t="shared" si="3"/>
        <v>0.5000070672376995</v>
      </c>
      <c r="N32" s="32"/>
      <c r="O32" s="49"/>
      <c r="P32" s="49"/>
      <c r="Q32" s="49"/>
      <c r="R32" s="73">
        <f t="shared" si="9"/>
        <v>70748.74701581517</v>
      </c>
      <c r="S32" s="69">
        <f t="shared" si="10"/>
        <v>9.2925125298418485E-3</v>
      </c>
      <c r="T32" s="67">
        <f t="shared" si="11"/>
        <v>70748.747000000003</v>
      </c>
      <c r="U32" s="68">
        <f t="shared" si="12"/>
        <v>70748</v>
      </c>
      <c r="V32" s="67">
        <f t="shared" si="13"/>
        <v>0.75629251253286867</v>
      </c>
      <c r="W32" s="69">
        <f t="shared" si="14"/>
        <v>7</v>
      </c>
      <c r="X32" s="69">
        <f t="shared" si="15"/>
        <v>70749</v>
      </c>
    </row>
    <row r="33" spans="1:24" ht="15" customHeight="1">
      <c r="A33" s="58" t="s">
        <v>37</v>
      </c>
      <c r="B33" s="90">
        <v>8642</v>
      </c>
      <c r="C33" s="62">
        <f t="shared" si="4"/>
        <v>3.8883264718454026E-2</v>
      </c>
      <c r="D33" s="87">
        <f t="shared" si="5"/>
        <v>103209</v>
      </c>
      <c r="E33" s="85">
        <f t="shared" si="6"/>
        <v>51604.5</v>
      </c>
      <c r="F33" s="93">
        <v>51605</v>
      </c>
      <c r="G33" s="83">
        <f t="shared" si="7"/>
        <v>103209</v>
      </c>
      <c r="H33" s="17">
        <f t="shared" si="0"/>
        <v>0</v>
      </c>
      <c r="I33" s="17">
        <f t="shared" si="8"/>
        <v>0.5</v>
      </c>
      <c r="J33" s="24">
        <v>0</v>
      </c>
      <c r="K33" s="20">
        <f t="shared" si="1"/>
        <v>0.5</v>
      </c>
      <c r="L33" s="7">
        <f t="shared" si="2"/>
        <v>1</v>
      </c>
      <c r="M33" s="7">
        <f t="shared" si="3"/>
        <v>0.50000484453875149</v>
      </c>
      <c r="N33" s="32"/>
      <c r="O33" s="49"/>
      <c r="P33" s="49"/>
      <c r="Q33" s="49"/>
      <c r="R33" s="73">
        <f t="shared" si="9"/>
        <v>103209.09380666351</v>
      </c>
      <c r="S33" s="69">
        <f t="shared" si="10"/>
        <v>8.9679090619333643E-3</v>
      </c>
      <c r="T33" s="67">
        <f t="shared" si="11"/>
        <v>103209.0938</v>
      </c>
      <c r="U33" s="68">
        <f t="shared" si="12"/>
        <v>103209</v>
      </c>
      <c r="V33" s="67">
        <f t="shared" si="13"/>
        <v>0.10276790906430824</v>
      </c>
      <c r="W33" s="69">
        <f t="shared" si="14"/>
        <v>27</v>
      </c>
      <c r="X33" s="69">
        <f t="shared" si="15"/>
        <v>103209</v>
      </c>
    </row>
    <row r="34" spans="1:24" ht="15" customHeight="1">
      <c r="A34" s="58" t="s">
        <v>38</v>
      </c>
      <c r="B34" s="90">
        <v>1759</v>
      </c>
      <c r="C34" s="62">
        <f t="shared" si="4"/>
        <v>7.9143326359361992E-3</v>
      </c>
      <c r="D34" s="87">
        <f t="shared" si="5"/>
        <v>21007</v>
      </c>
      <c r="E34" s="85">
        <f t="shared" si="6"/>
        <v>10503.5</v>
      </c>
      <c r="F34" s="93">
        <v>10504</v>
      </c>
      <c r="G34" s="83">
        <f t="shared" si="7"/>
        <v>21007</v>
      </c>
      <c r="H34" s="17">
        <f t="shared" si="0"/>
        <v>0</v>
      </c>
      <c r="I34" s="17">
        <f t="shared" si="8"/>
        <v>0.5</v>
      </c>
      <c r="J34" s="24">
        <v>0</v>
      </c>
      <c r="K34" s="20">
        <f t="shared" si="1"/>
        <v>0.5</v>
      </c>
      <c r="L34" s="7">
        <f t="shared" si="2"/>
        <v>1</v>
      </c>
      <c r="M34" s="7">
        <f t="shared" si="3"/>
        <v>0.50002380158994619</v>
      </c>
      <c r="N34" s="32"/>
      <c r="O34" s="49"/>
      <c r="P34" s="49"/>
      <c r="Q34" s="49"/>
      <c r="R34" s="73">
        <f t="shared" si="9"/>
        <v>21007.266374209805</v>
      </c>
      <c r="S34" s="69">
        <f t="shared" si="10"/>
        <v>9.7899273362579021E-3</v>
      </c>
      <c r="T34" s="67">
        <f t="shared" si="11"/>
        <v>21007.2664</v>
      </c>
      <c r="U34" s="68">
        <f t="shared" si="12"/>
        <v>21007</v>
      </c>
      <c r="V34" s="67">
        <f t="shared" si="13"/>
        <v>0.27618992733668862</v>
      </c>
      <c r="W34" s="69">
        <f t="shared" si="14"/>
        <v>16</v>
      </c>
      <c r="X34" s="69">
        <f t="shared" si="15"/>
        <v>21007</v>
      </c>
    </row>
    <row r="35" spans="1:24" ht="15" customHeight="1">
      <c r="A35" s="58" t="s">
        <v>39</v>
      </c>
      <c r="B35" s="90">
        <v>6670</v>
      </c>
      <c r="C35" s="62">
        <f t="shared" si="4"/>
        <v>3.0010573440417538E-2</v>
      </c>
      <c r="D35" s="87">
        <f t="shared" si="5"/>
        <v>79658</v>
      </c>
      <c r="E35" s="85">
        <f t="shared" si="6"/>
        <v>39829</v>
      </c>
      <c r="F35" s="93">
        <v>55984</v>
      </c>
      <c r="G35" s="83">
        <f t="shared" si="7"/>
        <v>79658</v>
      </c>
      <c r="H35" s="17">
        <f t="shared" si="0"/>
        <v>0</v>
      </c>
      <c r="I35" s="17">
        <f t="shared" si="8"/>
        <v>16155</v>
      </c>
      <c r="J35" s="24">
        <v>0</v>
      </c>
      <c r="K35" s="20">
        <f t="shared" si="1"/>
        <v>16155</v>
      </c>
      <c r="L35" s="7">
        <f t="shared" si="2"/>
        <v>1</v>
      </c>
      <c r="M35" s="7">
        <f t="shared" si="3"/>
        <v>0.70280448919129279</v>
      </c>
      <c r="N35" s="32"/>
      <c r="O35" s="49"/>
      <c r="P35" s="49"/>
      <c r="Q35" s="49"/>
      <c r="R35" s="73">
        <f t="shared" si="9"/>
        <v>79658.025421250364</v>
      </c>
      <c r="S35" s="69">
        <f t="shared" si="10"/>
        <v>9.2034197457874969E-3</v>
      </c>
      <c r="T35" s="67">
        <f t="shared" si="11"/>
        <v>79658.025399999999</v>
      </c>
      <c r="U35" s="68">
        <f t="shared" si="12"/>
        <v>79658</v>
      </c>
      <c r="V35" s="67">
        <f t="shared" si="13"/>
        <v>3.4603419744413798E-2</v>
      </c>
      <c r="W35" s="69">
        <f t="shared" si="14"/>
        <v>28</v>
      </c>
      <c r="X35" s="69">
        <f t="shared" si="15"/>
        <v>79658</v>
      </c>
    </row>
    <row r="36" spans="1:24" ht="15" customHeight="1" thickBot="1">
      <c r="A36" s="60" t="s">
        <v>40</v>
      </c>
      <c r="B36" s="91">
        <v>26493</v>
      </c>
      <c r="C36" s="64">
        <f t="shared" si="4"/>
        <v>0.11920091786461497</v>
      </c>
      <c r="D36" s="88">
        <f t="shared" si="5"/>
        <v>316399</v>
      </c>
      <c r="E36" s="85">
        <f t="shared" si="6"/>
        <v>158199.5</v>
      </c>
      <c r="F36" s="94">
        <v>158200</v>
      </c>
      <c r="G36" s="84">
        <f t="shared" si="7"/>
        <v>316399</v>
      </c>
      <c r="H36" s="33">
        <f t="shared" si="0"/>
        <v>0</v>
      </c>
      <c r="I36" s="33">
        <f t="shared" si="8"/>
        <v>0.5</v>
      </c>
      <c r="J36" s="24">
        <v>0</v>
      </c>
      <c r="K36" s="20">
        <f>+IF(F36&gt;=E36,F36-E36,E36-D36)</f>
        <v>0.5</v>
      </c>
      <c r="L36" s="7">
        <f t="shared" si="2"/>
        <v>1</v>
      </c>
      <c r="M36" s="7">
        <f t="shared" si="3"/>
        <v>0.50000158028312347</v>
      </c>
      <c r="N36" s="32"/>
      <c r="O36" s="49"/>
      <c r="P36" s="49"/>
      <c r="Q36" s="49"/>
      <c r="R36" s="73">
        <f t="shared" si="9"/>
        <v>316398.8107174192</v>
      </c>
      <c r="S36" s="69">
        <f t="shared" si="10"/>
        <v>6.8360118928258076E-3</v>
      </c>
      <c r="T36" s="67">
        <f t="shared" si="11"/>
        <v>316398.81069999997</v>
      </c>
      <c r="U36" s="68">
        <f t="shared" si="12"/>
        <v>316398</v>
      </c>
      <c r="V36" s="67">
        <f t="shared" si="13"/>
        <v>0.81753601186553804</v>
      </c>
      <c r="W36" s="69">
        <f t="shared" si="14"/>
        <v>5</v>
      </c>
      <c r="X36" s="69">
        <f t="shared" si="15"/>
        <v>316399</v>
      </c>
    </row>
    <row r="37" spans="1:24" s="2" customFormat="1" ht="21" customHeight="1" thickBot="1">
      <c r="A37" s="8" t="s">
        <v>41</v>
      </c>
      <c r="B37" s="66">
        <f>SUM(B9:B36)</f>
        <v>222255</v>
      </c>
      <c r="C37" s="65">
        <f>SUM(C9:C36)</f>
        <v>1</v>
      </c>
      <c r="D37" s="9">
        <f>SUM(D9:D36)</f>
        <v>2654332</v>
      </c>
      <c r="E37" s="27">
        <f>SUM(E9:E36)</f>
        <v>1327166</v>
      </c>
      <c r="F37" s="35">
        <f t="shared" ref="F37:K37" si="16">SUM(F9:F36)</f>
        <v>2325690</v>
      </c>
      <c r="G37" s="34">
        <f>SUM(G9:G36)</f>
        <v>2654332</v>
      </c>
      <c r="H37" s="36">
        <f>SUM(H9:H36)</f>
        <v>0</v>
      </c>
      <c r="I37" s="27">
        <f>SUM(I9:I36)</f>
        <v>998524</v>
      </c>
      <c r="J37" s="26">
        <f>SUM(J9:J36)</f>
        <v>0</v>
      </c>
      <c r="K37" s="27">
        <f t="shared" si="16"/>
        <v>998524</v>
      </c>
      <c r="L37" s="10">
        <f t="shared" si="2"/>
        <v>1</v>
      </c>
      <c r="M37" s="10">
        <f t="shared" si="3"/>
        <v>0.87618655089114705</v>
      </c>
      <c r="N37" s="22"/>
      <c r="R37" s="74">
        <f>SUM(R9:R36)</f>
        <v>2654332</v>
      </c>
      <c r="S37" s="69"/>
      <c r="T37" s="68">
        <f>SUM(T9:T36)</f>
        <v>2654331.9997999999</v>
      </c>
      <c r="U37" s="68">
        <f>SUM(U9:U36)</f>
        <v>2654320</v>
      </c>
      <c r="V37" s="69"/>
      <c r="W37" s="69"/>
      <c r="X37" s="69">
        <f>SUM(X9:X36)</f>
        <v>2654332</v>
      </c>
    </row>
    <row r="38" spans="1:24" s="2" customFormat="1" ht="21" customHeight="1">
      <c r="A38" s="28"/>
      <c r="B38" s="29"/>
      <c r="C38" s="30"/>
      <c r="D38" s="21"/>
      <c r="E38" s="21">
        <f>B40/2</f>
        <v>1327166</v>
      </c>
      <c r="F38" s="21"/>
      <c r="G38" s="21"/>
      <c r="H38" s="21"/>
      <c r="I38" s="21"/>
      <c r="J38" s="21"/>
      <c r="K38" s="21"/>
      <c r="L38" s="22"/>
      <c r="M38" s="22"/>
      <c r="N38" s="22"/>
      <c r="R38" s="69"/>
      <c r="S38" s="69"/>
      <c r="T38" s="69"/>
      <c r="U38" s="69"/>
      <c r="V38" s="69"/>
      <c r="W38" s="69"/>
      <c r="X38" s="69"/>
    </row>
    <row r="39" spans="1:24" ht="15" customHeight="1">
      <c r="A39" s="50" t="s">
        <v>44</v>
      </c>
      <c r="B39" s="51">
        <v>2654332</v>
      </c>
      <c r="C39" s="52" t="s">
        <v>45</v>
      </c>
      <c r="D39" s="53"/>
      <c r="E39" s="53"/>
      <c r="F39" s="16"/>
      <c r="G39" s="16"/>
      <c r="H39" s="16"/>
      <c r="I39" s="16"/>
      <c r="J39" s="16"/>
      <c r="K39" s="16"/>
      <c r="L39" s="2"/>
      <c r="M39" s="2"/>
      <c r="N39" s="2"/>
      <c r="O39" s="49"/>
      <c r="P39" s="49"/>
      <c r="Q39" s="49"/>
      <c r="R39" s="69"/>
      <c r="S39" s="69"/>
      <c r="T39" s="69"/>
      <c r="U39" s="69"/>
      <c r="V39" s="75">
        <f>R37-U37</f>
        <v>12</v>
      </c>
      <c r="W39" s="69"/>
      <c r="X39" s="69"/>
    </row>
    <row r="40" spans="1:24" ht="15" customHeight="1">
      <c r="A40" s="50" t="s">
        <v>48</v>
      </c>
      <c r="B40" s="81">
        <v>2654332</v>
      </c>
      <c r="C40" s="52" t="s">
        <v>49</v>
      </c>
      <c r="D40" s="50"/>
      <c r="E40" s="50"/>
      <c r="F40" s="16"/>
      <c r="G40" s="16"/>
      <c r="H40" s="16"/>
      <c r="I40" s="16"/>
      <c r="J40" s="16"/>
      <c r="K40" s="16"/>
      <c r="L40" s="2"/>
      <c r="M40" s="2"/>
      <c r="N40" s="2"/>
      <c r="O40" s="49"/>
      <c r="P40" s="49"/>
      <c r="Q40" s="49"/>
      <c r="R40" s="49"/>
      <c r="S40" s="49"/>
      <c r="T40" s="49"/>
      <c r="U40" s="49"/>
      <c r="V40" s="49"/>
      <c r="W40" s="49"/>
      <c r="X40" s="49"/>
    </row>
    <row r="41" spans="1:24" ht="15" customHeight="1">
      <c r="A41" s="50" t="s">
        <v>42</v>
      </c>
      <c r="B41" s="54">
        <f>(B40-B39)/B39</f>
        <v>0</v>
      </c>
      <c r="C41" s="55"/>
      <c r="D41" s="50"/>
      <c r="E41" s="50"/>
      <c r="F41" s="15"/>
      <c r="G41" s="15"/>
      <c r="H41" s="15"/>
      <c r="I41" s="15"/>
      <c r="J41" s="15"/>
      <c r="K41" s="15"/>
      <c r="L41" s="2"/>
      <c r="M41" s="2"/>
      <c r="N41" s="2"/>
      <c r="O41" s="49"/>
      <c r="P41" s="49"/>
      <c r="Q41" s="49"/>
      <c r="R41" s="49"/>
      <c r="S41" s="49"/>
      <c r="T41" s="49"/>
      <c r="U41" s="49"/>
      <c r="V41" s="49"/>
      <c r="W41" s="49"/>
      <c r="X41" s="49"/>
    </row>
    <row r="42" spans="1:24" ht="15" customHeight="1">
      <c r="A42" s="45"/>
      <c r="B42" s="46"/>
      <c r="C42" s="45"/>
      <c r="D42" s="45"/>
      <c r="E42" s="45"/>
      <c r="F42" s="45"/>
      <c r="G42" s="49"/>
      <c r="H42" s="49"/>
      <c r="I42" s="49"/>
      <c r="J42" s="49"/>
      <c r="K42" s="49"/>
      <c r="L42" s="49"/>
      <c r="M42" s="2"/>
      <c r="N42" s="2"/>
      <c r="O42" s="49"/>
      <c r="P42" s="49"/>
      <c r="Q42" s="49"/>
      <c r="R42" s="49"/>
      <c r="S42" s="49"/>
      <c r="T42" s="49"/>
      <c r="U42" s="49"/>
      <c r="V42" s="49"/>
      <c r="W42" s="49"/>
      <c r="X42" s="49"/>
    </row>
    <row r="43" spans="1:24" ht="83.25" customHeight="1">
      <c r="A43" s="77" t="s">
        <v>55</v>
      </c>
      <c r="B43" s="78"/>
      <c r="C43" s="78"/>
      <c r="D43" s="78"/>
      <c r="E43" s="78"/>
      <c r="F43" s="79"/>
      <c r="G43" s="38"/>
      <c r="H43" s="38"/>
      <c r="I43" s="38"/>
      <c r="J43" s="38"/>
      <c r="K43" s="38"/>
      <c r="L43" s="38"/>
      <c r="M43" s="2"/>
      <c r="N43" s="2"/>
      <c r="O43" s="49"/>
      <c r="P43" s="49"/>
      <c r="Q43" s="49"/>
      <c r="R43" s="49"/>
      <c r="S43" s="49"/>
      <c r="T43" s="49"/>
      <c r="U43" s="49"/>
      <c r="V43" s="49"/>
      <c r="W43" s="49"/>
      <c r="X43" s="49"/>
    </row>
    <row r="44" spans="1:24" ht="15" customHeight="1">
      <c r="A44" s="38"/>
      <c r="B44" s="38"/>
      <c r="C44" s="38"/>
      <c r="D44" s="38"/>
      <c r="E44" s="38"/>
      <c r="F44" s="38"/>
      <c r="G44" s="38"/>
      <c r="H44" s="38"/>
      <c r="I44" s="38"/>
      <c r="J44" s="38"/>
      <c r="K44" s="38"/>
      <c r="L44" s="38"/>
      <c r="M44" s="38"/>
      <c r="N44" s="38"/>
      <c r="O44" s="49"/>
      <c r="P44" s="49"/>
      <c r="Q44" s="49"/>
      <c r="R44" s="49"/>
      <c r="S44" s="49"/>
      <c r="T44" s="49"/>
      <c r="U44" s="49"/>
      <c r="V44" s="49"/>
      <c r="W44" s="49"/>
      <c r="X44" s="49"/>
    </row>
    <row r="45" spans="1:24" ht="409.5" customHeight="1">
      <c r="A45" s="79" t="s">
        <v>43</v>
      </c>
      <c r="B45" s="79"/>
      <c r="C45" s="79"/>
      <c r="D45" s="79"/>
      <c r="E45" s="79"/>
      <c r="F45" s="79"/>
      <c r="G45" s="38"/>
      <c r="H45" s="38"/>
      <c r="I45" s="38"/>
      <c r="J45" s="38"/>
      <c r="K45" s="38"/>
      <c r="L45" s="38"/>
      <c r="M45" s="38"/>
      <c r="N45" s="38"/>
      <c r="O45" s="49"/>
      <c r="P45" s="49"/>
      <c r="Q45" s="49"/>
      <c r="R45" s="49"/>
      <c r="S45" s="49"/>
      <c r="T45" s="49"/>
      <c r="U45" s="49"/>
      <c r="V45" s="49"/>
      <c r="W45" s="49"/>
      <c r="X45" s="49"/>
    </row>
    <row r="46" spans="1:24" ht="28.5" customHeight="1">
      <c r="A46" s="14"/>
      <c r="B46" s="14"/>
      <c r="C46" s="14"/>
      <c r="D46" s="14"/>
      <c r="E46" s="14"/>
      <c r="F46" s="49"/>
      <c r="G46" s="49"/>
      <c r="H46" s="49"/>
      <c r="I46" s="49"/>
      <c r="J46" s="49"/>
      <c r="K46" s="49"/>
      <c r="L46" s="49"/>
      <c r="M46" s="49"/>
      <c r="N46" s="49"/>
      <c r="O46" s="49"/>
      <c r="P46" s="49"/>
      <c r="Q46" s="49"/>
      <c r="R46" s="49"/>
      <c r="S46" s="49"/>
      <c r="T46" s="49"/>
      <c r="U46" s="49"/>
      <c r="V46" s="49"/>
      <c r="W46" s="49"/>
      <c r="X46" s="49"/>
    </row>
    <row r="47" spans="1:24" ht="14" customHeight="1">
      <c r="A47" s="14"/>
      <c r="B47" s="14"/>
      <c r="C47" s="14"/>
      <c r="D47" s="14"/>
      <c r="E47" s="14"/>
      <c r="F47" s="49"/>
      <c r="G47" s="49"/>
      <c r="H47" s="49"/>
      <c r="I47" s="49"/>
      <c r="J47" s="49"/>
      <c r="K47" s="49"/>
      <c r="L47" s="49"/>
      <c r="M47" s="49"/>
      <c r="N47" s="49"/>
      <c r="O47" s="49"/>
      <c r="P47" s="49"/>
      <c r="Q47" s="49"/>
      <c r="R47" s="49"/>
      <c r="S47" s="49"/>
      <c r="T47" s="49"/>
      <c r="U47" s="49"/>
      <c r="V47" s="49"/>
      <c r="W47" s="49"/>
      <c r="X47" s="49"/>
    </row>
  </sheetData>
  <printOptions horizontalCentered="1"/>
  <pageMargins left="0.25" right="0.25" top="0.75" bottom="0.5" header="0.3" footer="0.05"/>
  <pageSetup scale="64" fitToHeight="0" orientation="landscape" r:id="rId1"/>
  <rowBreaks count="1" manualBreakCount="1">
    <brk id="45" max="32" man="1"/>
  </rowBreaks>
  <legacy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9" ma:contentTypeDescription="Create a new document." ma:contentTypeScope="" ma:versionID="b3960c9534e5bf237e95cec36cf77399">
  <xsd:schema xmlns:xsd="http://www.w3.org/2001/XMLSchema" xmlns:xs="http://www.w3.org/2001/XMLSchema" xmlns:p="http://schemas.microsoft.com/office/2006/metadata/properties" xmlns:ns2="ee822479-6e51-4d14-b6b0-2c589e913e66" targetNamespace="http://schemas.microsoft.com/office/2006/metadata/properties" ma:root="true" ma:fieldsID="add0b46c6907e4cfe91ddb7c761b463e" ns2:_="">
    <xsd:import namespace="ee822479-6e51-4d14-b6b0-2c589e913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94DF88-E778-4D5E-8406-91EEAE364B95}">
  <ds:schemaRefs>
    <ds:schemaRef ds:uri="http://purl.org/dc/terms/"/>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ee822479-6e51-4d14-b6b0-2c589e913e66"/>
    <ds:schemaRef ds:uri="http://www.w3.org/XML/1998/namespace"/>
  </ds:schemaRefs>
</ds:datastoreItem>
</file>

<file path=customXml/itemProps2.xml><?xml version="1.0" encoding="utf-8"?>
<ds:datastoreItem xmlns:ds="http://schemas.openxmlformats.org/officeDocument/2006/customXml" ds:itemID="{5161B6E4-1805-46C5-93FD-AFA878875C79}">
  <ds:schemaRefs>
    <ds:schemaRef ds:uri="http://schemas.microsoft.com/sharepoint/v3/contenttype/forms"/>
  </ds:schemaRefs>
</ds:datastoreItem>
</file>

<file path=customXml/itemProps3.xml><?xml version="1.0" encoding="utf-8"?>
<ds:datastoreItem xmlns:ds="http://schemas.openxmlformats.org/officeDocument/2006/customXml" ds:itemID="{D7537344-2CA7-471B-B2AE-4295486D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FGMG Allocation</vt:lpstr>
      <vt:lpstr>_2_1_Matching_Amount__what_they_need_to_raise</vt:lpstr>
      <vt:lpstr>_2020_21_Economically_Disadvantaged_Headcount</vt:lpstr>
      <vt:lpstr>_2022_23_First_Generation_Allocation</vt:lpstr>
      <vt:lpstr>_2022_23_Overmatched_Amount</vt:lpstr>
      <vt:lpstr>_2022_23_Reported_Contributions</vt:lpstr>
      <vt:lpstr>College</vt:lpstr>
      <vt:lpstr>Final_Florida_Colleges_Matching_Dollars_Certified</vt:lpstr>
      <vt:lpstr>Index_Based_on_2020_21_Economically_Disadvantaged_Headcount</vt:lpstr>
      <vt:lpstr>of_Certified_Match_Allocation</vt:lpstr>
      <vt:lpstr>of_Reported_Contributions</vt:lpstr>
      <vt:lpstr>'FGMG Allocation'!Print_Area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Florida Department of Education</dc:creator>
  <cp:keywords/>
  <dc:description/>
  <cp:lastModifiedBy>Microsoft Office User</cp:lastModifiedBy>
  <cp:revision/>
  <dcterms:created xsi:type="dcterms:W3CDTF">2013-06-27T14:22:02Z</dcterms:created>
  <dcterms:modified xsi:type="dcterms:W3CDTF">2022-12-28T19:30:13Z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ies>
</file>