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inance\Matching Programs\1 Archive Matching Programs\FY 2017-18\FGMG\"/>
    </mc:Choice>
  </mc:AlternateContent>
  <bookViews>
    <workbookView xWindow="0" yWindow="-45" windowWidth="18195" windowHeight="11895"/>
  </bookViews>
  <sheets>
    <sheet name="FGMG Allocation" sheetId="4" r:id="rId1"/>
    <sheet name="Prior Year % Change" sheetId="5" state="hidden" r:id="rId2"/>
  </sheets>
  <definedNames>
    <definedName name="COSTFACTORS" localSheetId="1">#REF!</definedName>
    <definedName name="COSTFACTORS">#REF!</definedName>
    <definedName name="_xlnm.Print_Area" localSheetId="0">'FGMG Allocation'!$A$1:$T$38</definedName>
    <definedName name="_xlnm.Print_Area" localSheetId="1">'Prior Year % Change'!$A$1:$H$32</definedName>
    <definedName name="_xlnm.Print_Area">#REF!</definedName>
  </definedNames>
  <calcPr calcId="162913" concurrentCalc="0"/>
</workbook>
</file>

<file path=xl/calcChain.xml><?xml version="1.0" encoding="utf-8"?>
<calcChain xmlns="http://schemas.openxmlformats.org/spreadsheetml/2006/main">
  <c r="B37" i="4" l="1"/>
  <c r="C11" i="4"/>
  <c r="D11" i="4"/>
  <c r="F11" i="4"/>
  <c r="I11" i="4"/>
  <c r="C35" i="4"/>
  <c r="D35" i="4"/>
  <c r="J35" i="4"/>
  <c r="C32" i="4"/>
  <c r="D32" i="4"/>
  <c r="J32" i="4"/>
  <c r="C33" i="4"/>
  <c r="D33" i="4"/>
  <c r="P33" i="4"/>
  <c r="N33" i="4"/>
  <c r="C9" i="4"/>
  <c r="D9" i="4"/>
  <c r="N9" i="4"/>
  <c r="C10" i="4"/>
  <c r="D10" i="4"/>
  <c r="N10" i="4"/>
  <c r="N11" i="4"/>
  <c r="C12" i="4"/>
  <c r="D12" i="4"/>
  <c r="N12" i="4"/>
  <c r="C13" i="4"/>
  <c r="D13" i="4"/>
  <c r="N13" i="4"/>
  <c r="C14" i="4"/>
  <c r="D14" i="4"/>
  <c r="N14" i="4"/>
  <c r="C15" i="4"/>
  <c r="D15" i="4"/>
  <c r="N15" i="4"/>
  <c r="C16" i="4"/>
  <c r="D16" i="4"/>
  <c r="N16" i="4"/>
  <c r="C17" i="4"/>
  <c r="D17" i="4"/>
  <c r="N17" i="4"/>
  <c r="C18" i="4"/>
  <c r="D18" i="4"/>
  <c r="N18" i="4"/>
  <c r="C19" i="4"/>
  <c r="D19" i="4"/>
  <c r="N19" i="4"/>
  <c r="C20" i="4"/>
  <c r="D20" i="4"/>
  <c r="N20" i="4"/>
  <c r="C21" i="4"/>
  <c r="D21" i="4"/>
  <c r="N21" i="4"/>
  <c r="C22" i="4"/>
  <c r="D22" i="4"/>
  <c r="N22" i="4"/>
  <c r="C23" i="4"/>
  <c r="D23" i="4"/>
  <c r="N23" i="4"/>
  <c r="C24" i="4"/>
  <c r="D24" i="4"/>
  <c r="N24" i="4"/>
  <c r="C25" i="4"/>
  <c r="D25" i="4"/>
  <c r="N25" i="4"/>
  <c r="C26" i="4"/>
  <c r="D26" i="4"/>
  <c r="N26" i="4"/>
  <c r="C27" i="4"/>
  <c r="D27" i="4"/>
  <c r="N27" i="4"/>
  <c r="C28" i="4"/>
  <c r="D28" i="4"/>
  <c r="N28" i="4"/>
  <c r="C29" i="4"/>
  <c r="D29" i="4"/>
  <c r="N29" i="4"/>
  <c r="C30" i="4"/>
  <c r="D30" i="4"/>
  <c r="N30" i="4"/>
  <c r="C31" i="4"/>
  <c r="D31" i="4"/>
  <c r="N31" i="4"/>
  <c r="N32" i="4"/>
  <c r="C34" i="4"/>
  <c r="D34" i="4"/>
  <c r="N34" i="4"/>
  <c r="N35" i="4"/>
  <c r="C36" i="4"/>
  <c r="D36" i="4"/>
  <c r="N36" i="4"/>
  <c r="N37" i="4"/>
  <c r="N42" i="4"/>
  <c r="O33" i="4"/>
  <c r="P15" i="4"/>
  <c r="P16" i="4"/>
  <c r="P19" i="4"/>
  <c r="P22" i="4"/>
  <c r="P23" i="4"/>
  <c r="P37" i="4"/>
  <c r="N44" i="4"/>
  <c r="Q33" i="4"/>
  <c r="R33" i="4"/>
  <c r="F33" i="4"/>
  <c r="R27" i="4"/>
  <c r="F27" i="4"/>
  <c r="O23" i="4"/>
  <c r="Q23" i="4"/>
  <c r="R23" i="4"/>
  <c r="F23" i="4"/>
  <c r="O22" i="4"/>
  <c r="Q22" i="4"/>
  <c r="R22" i="4"/>
  <c r="F22" i="4"/>
  <c r="O19" i="4"/>
  <c r="Q19" i="4"/>
  <c r="R19" i="4"/>
  <c r="F19" i="4"/>
  <c r="O16" i="4"/>
  <c r="Q16" i="4"/>
  <c r="R16" i="4"/>
  <c r="F16" i="4"/>
  <c r="O15" i="4"/>
  <c r="Q15" i="4"/>
  <c r="R15" i="4"/>
  <c r="F15" i="4"/>
  <c r="R12" i="4"/>
  <c r="F12" i="4"/>
  <c r="Q44" i="4"/>
  <c r="B41" i="4"/>
  <c r="C31" i="5"/>
  <c r="D31" i="5"/>
  <c r="C30" i="5"/>
  <c r="D30" i="5"/>
  <c r="C29" i="5"/>
  <c r="D29" i="5"/>
  <c r="C28" i="5"/>
  <c r="D28" i="5"/>
  <c r="C27" i="5"/>
  <c r="D27" i="5"/>
  <c r="C26" i="5"/>
  <c r="D26" i="5"/>
  <c r="C25" i="5"/>
  <c r="D25" i="5"/>
  <c r="C24" i="5"/>
  <c r="D24" i="5"/>
  <c r="C23" i="5"/>
  <c r="D23" i="5"/>
  <c r="C22" i="5"/>
  <c r="D22" i="5"/>
  <c r="C21" i="5"/>
  <c r="D21" i="5"/>
  <c r="C20" i="5"/>
  <c r="D20" i="5"/>
  <c r="C19" i="5"/>
  <c r="D19" i="5"/>
  <c r="C18" i="5"/>
  <c r="D18" i="5"/>
  <c r="C17" i="5"/>
  <c r="D17" i="5"/>
  <c r="C16" i="5"/>
  <c r="D16" i="5"/>
  <c r="C15" i="5"/>
  <c r="D15" i="5"/>
  <c r="C14" i="5"/>
  <c r="D14" i="5"/>
  <c r="C13" i="5"/>
  <c r="D13" i="5"/>
  <c r="C12" i="5"/>
  <c r="D12" i="5"/>
  <c r="C11" i="5"/>
  <c r="D11" i="5"/>
  <c r="C10" i="5"/>
  <c r="D10" i="5"/>
  <c r="C9" i="5"/>
  <c r="D9" i="5"/>
  <c r="C8" i="5"/>
  <c r="D8" i="5"/>
  <c r="C7" i="5"/>
  <c r="D7" i="5"/>
  <c r="C6" i="5"/>
  <c r="D6" i="5"/>
  <c r="C5" i="5"/>
  <c r="C4" i="5"/>
  <c r="D4" i="5"/>
  <c r="B32" i="5"/>
  <c r="F32" i="5"/>
  <c r="C32" i="5"/>
  <c r="D32" i="5"/>
  <c r="D5" i="5"/>
  <c r="E37" i="4"/>
  <c r="G36" i="4"/>
  <c r="L36" i="4"/>
  <c r="G4" i="5"/>
  <c r="G31" i="5"/>
  <c r="H31" i="5"/>
  <c r="G17" i="4"/>
  <c r="H17" i="4"/>
  <c r="G14" i="4"/>
  <c r="J27" i="4"/>
  <c r="G27" i="4"/>
  <c r="G24" i="4"/>
  <c r="G34" i="4"/>
  <c r="G30" i="4"/>
  <c r="G22" i="4"/>
  <c r="G21" i="4"/>
  <c r="G13" i="4"/>
  <c r="G31" i="4"/>
  <c r="J12" i="4"/>
  <c r="G12" i="4"/>
  <c r="G20" i="4"/>
  <c r="G19" i="4"/>
  <c r="G33" i="4"/>
  <c r="G28" i="4"/>
  <c r="G9" i="4"/>
  <c r="G35" i="4"/>
  <c r="I35" i="4"/>
  <c r="G16" i="4"/>
  <c r="G15" i="4"/>
  <c r="G26" i="4"/>
  <c r="I32" i="4"/>
  <c r="G32" i="4"/>
  <c r="G23" i="4"/>
  <c r="G29" i="4"/>
  <c r="G25" i="4"/>
  <c r="J11" i="4"/>
  <c r="G11" i="4"/>
  <c r="G18" i="4"/>
  <c r="J9" i="4"/>
  <c r="H12" i="4"/>
  <c r="L33" i="4"/>
  <c r="L17" i="4"/>
  <c r="L27" i="4"/>
  <c r="L19" i="4"/>
  <c r="L26" i="4"/>
  <c r="L32" i="4"/>
  <c r="L23" i="4"/>
  <c r="L29" i="4"/>
  <c r="L25" i="4"/>
  <c r="L11" i="4"/>
  <c r="L18" i="4"/>
  <c r="L9" i="4"/>
  <c r="L24" i="4"/>
  <c r="L16" i="4"/>
  <c r="L34" i="4"/>
  <c r="L30" i="4"/>
  <c r="L22" i="4"/>
  <c r="L21" i="4"/>
  <c r="L13" i="4"/>
  <c r="H31" i="4"/>
  <c r="L31" i="4"/>
  <c r="L12" i="4"/>
  <c r="L20" i="4"/>
  <c r="L14" i="4"/>
  <c r="L28" i="4"/>
  <c r="L35" i="4"/>
  <c r="L15" i="4"/>
  <c r="G14" i="5"/>
  <c r="H14" i="5"/>
  <c r="G18" i="5"/>
  <c r="H18" i="5"/>
  <c r="G17" i="5"/>
  <c r="H17" i="5"/>
  <c r="G16" i="5"/>
  <c r="H16" i="5"/>
  <c r="F21" i="4"/>
  <c r="J21" i="4"/>
  <c r="G8" i="5"/>
  <c r="H8" i="5"/>
  <c r="F13" i="4"/>
  <c r="J13" i="4"/>
  <c r="G26" i="5"/>
  <c r="H26" i="5"/>
  <c r="H4" i="5"/>
  <c r="G23" i="5"/>
  <c r="H23" i="5"/>
  <c r="F28" i="4"/>
  <c r="J28" i="4"/>
  <c r="G15" i="5"/>
  <c r="H15" i="5"/>
  <c r="F20" i="4"/>
  <c r="J20" i="4"/>
  <c r="G12" i="5"/>
  <c r="H12" i="5"/>
  <c r="F17" i="4"/>
  <c r="J17" i="4"/>
  <c r="G9" i="5"/>
  <c r="H9" i="5"/>
  <c r="F14" i="4"/>
  <c r="J14" i="4"/>
  <c r="G22" i="5"/>
  <c r="H22" i="5"/>
  <c r="G10" i="5"/>
  <c r="H10" i="5"/>
  <c r="G19" i="5"/>
  <c r="H19" i="5"/>
  <c r="F24" i="4"/>
  <c r="J24" i="4"/>
  <c r="G21" i="5"/>
  <c r="H21" i="5"/>
  <c r="F26" i="4"/>
  <c r="J26" i="4"/>
  <c r="G24" i="5"/>
  <c r="H24" i="5"/>
  <c r="F29" i="4"/>
  <c r="J29" i="4"/>
  <c r="G20" i="5"/>
  <c r="H20" i="5"/>
  <c r="F25" i="4"/>
  <c r="J25" i="4"/>
  <c r="G6" i="5"/>
  <c r="H6" i="5"/>
  <c r="G13" i="5"/>
  <c r="H13" i="5"/>
  <c r="F18" i="4"/>
  <c r="J18" i="4"/>
  <c r="G30" i="5"/>
  <c r="H30" i="5"/>
  <c r="G11" i="5"/>
  <c r="H11" i="5"/>
  <c r="G27" i="5"/>
  <c r="H27" i="5"/>
  <c r="G25" i="5"/>
  <c r="H25" i="5"/>
  <c r="F30" i="4"/>
  <c r="J30" i="4"/>
  <c r="G7" i="5"/>
  <c r="H7" i="5"/>
  <c r="F36" i="4"/>
  <c r="J36" i="4"/>
  <c r="H35" i="4"/>
  <c r="H30" i="4"/>
  <c r="H22" i="4"/>
  <c r="H21" i="4"/>
  <c r="H13" i="4"/>
  <c r="H9" i="4"/>
  <c r="H28" i="4"/>
  <c r="H20" i="4"/>
  <c r="H14" i="4"/>
  <c r="H27" i="4"/>
  <c r="H24" i="4"/>
  <c r="H19" i="4"/>
  <c r="H16" i="4"/>
  <c r="H15" i="4"/>
  <c r="H26" i="4"/>
  <c r="H32" i="4"/>
  <c r="H23" i="4"/>
  <c r="H29" i="4"/>
  <c r="H25" i="4"/>
  <c r="H11" i="4"/>
  <c r="H18" i="4"/>
  <c r="H36" i="4"/>
  <c r="F9" i="4"/>
  <c r="G29" i="5"/>
  <c r="H29" i="5"/>
  <c r="R40" i="4"/>
  <c r="D37" i="4"/>
  <c r="L37" i="4"/>
  <c r="G10" i="4"/>
  <c r="G37" i="4"/>
  <c r="S27" i="4"/>
  <c r="S12" i="4"/>
  <c r="J10" i="4"/>
  <c r="G5" i="5"/>
  <c r="H5" i="5"/>
  <c r="L10" i="4"/>
  <c r="F10" i="4"/>
  <c r="K10" i="4"/>
  <c r="H10" i="4"/>
  <c r="G28" i="5"/>
  <c r="H28" i="5"/>
  <c r="K11" i="4"/>
  <c r="F34" i="4"/>
  <c r="J34" i="4"/>
  <c r="K9" i="4"/>
  <c r="H33" i="4"/>
  <c r="H34" i="4"/>
  <c r="K17" i="4"/>
  <c r="K13" i="4"/>
  <c r="K20" i="4"/>
  <c r="K14" i="4"/>
  <c r="K32" i="4"/>
  <c r="K25" i="4"/>
  <c r="K29" i="4"/>
  <c r="K35" i="4"/>
  <c r="K24" i="4"/>
  <c r="G32" i="5"/>
  <c r="H32" i="5"/>
  <c r="H37" i="4"/>
  <c r="K34" i="4"/>
  <c r="S16" i="4"/>
  <c r="S33" i="4"/>
  <c r="S23" i="4"/>
  <c r="S19" i="4"/>
  <c r="J33" i="4"/>
  <c r="J22" i="4"/>
  <c r="S22" i="4"/>
  <c r="O37" i="4"/>
  <c r="J19" i="4"/>
  <c r="J16" i="4"/>
  <c r="K36" i="4"/>
  <c r="Q37" i="4"/>
  <c r="R39" i="4"/>
  <c r="J23" i="4"/>
  <c r="J15" i="4"/>
  <c r="K15" i="4"/>
  <c r="K30" i="4"/>
  <c r="K26" i="4"/>
  <c r="S15" i="4"/>
  <c r="K12" i="4"/>
  <c r="K22" i="4"/>
  <c r="K18" i="4"/>
  <c r="K19" i="4"/>
  <c r="K33" i="4"/>
  <c r="K28" i="4"/>
  <c r="K16" i="4"/>
  <c r="K23" i="4"/>
  <c r="K21" i="4"/>
  <c r="K27" i="4"/>
  <c r="I37" i="4"/>
  <c r="R31" i="4"/>
  <c r="F31" i="4"/>
  <c r="F37" i="4"/>
  <c r="J31" i="4"/>
  <c r="J37" i="4"/>
  <c r="K31" i="4"/>
  <c r="R37" i="4"/>
  <c r="S31" i="4"/>
  <c r="T12" i="4"/>
  <c r="T22" i="4"/>
  <c r="T15" i="4"/>
  <c r="T27" i="4"/>
  <c r="T16" i="4"/>
  <c r="T33" i="4"/>
  <c r="T19" i="4"/>
  <c r="T23" i="4"/>
  <c r="T31" i="4"/>
  <c r="K37" i="4"/>
</calcChain>
</file>

<file path=xl/comments1.xml><?xml version="1.0" encoding="utf-8"?>
<comments xmlns="http://schemas.openxmlformats.org/spreadsheetml/2006/main">
  <authors>
    <author>Florida Department of Education</author>
  </authors>
  <commentList>
    <comment ref="B3" authorId="0" shapeId="0">
      <text>
        <r>
          <rPr>
            <b/>
            <sz val="9"/>
            <color indexed="81"/>
            <rFont val="Tahoma"/>
            <family val="2"/>
          </rPr>
          <t>Source:   J:\Daisy\from CCTCMIS\2014-15 FTE-3\FAIDHC HDC FinAid Economically Disadvantaged.xlsx</t>
        </r>
        <r>
          <rPr>
            <sz val="9"/>
            <color indexed="81"/>
            <rFont val="Tahoma"/>
            <family val="2"/>
          </rPr>
          <t xml:space="preserve">
</t>
        </r>
      </text>
    </comment>
    <comment ref="C3" authorId="0" shapeId="0">
      <text>
        <r>
          <rPr>
            <b/>
            <sz val="9"/>
            <color indexed="81"/>
            <rFont val="Tahoma"/>
            <family val="2"/>
          </rPr>
          <t>Source:   J:\Daisy\from CCTCMIS\2015-16 FTE-3\FAIDHC HDC FinAid Economically Disadvantaged.xlsx</t>
        </r>
        <r>
          <rPr>
            <sz val="9"/>
            <color indexed="81"/>
            <rFont val="Tahoma"/>
            <family val="2"/>
          </rPr>
          <t xml:space="preserve">
</t>
        </r>
      </text>
    </comment>
    <comment ref="F3" authorId="0" shapeId="0">
      <text>
        <r>
          <rPr>
            <b/>
            <sz val="9"/>
            <color indexed="81"/>
            <rFont val="Tahoma"/>
            <family val="2"/>
          </rPr>
          <t>Source:   J:\Finance\Matching Programs\1 Archive Matching Programs\FY 2016-17\FGMG\FCS FGMG Allocation 2016-17 (by College) 02.23.17 (FCS).xlsx</t>
        </r>
        <r>
          <rPr>
            <sz val="9"/>
            <color indexed="81"/>
            <rFont val="Tahoma"/>
            <family val="2"/>
          </rPr>
          <t xml:space="preserve">
</t>
        </r>
      </text>
    </comment>
  </commentList>
</comments>
</file>

<file path=xl/sharedStrings.xml><?xml version="1.0" encoding="utf-8"?>
<sst xmlns="http://schemas.openxmlformats.org/spreadsheetml/2006/main" count="111" uniqueCount="107">
  <si>
    <t>THE FLORIDA COLLEGE SYSTEM</t>
  </si>
  <si>
    <t>ALLOCATION</t>
  </si>
  <si>
    <t>A</t>
  </si>
  <si>
    <t>B</t>
  </si>
  <si>
    <t>E</t>
  </si>
  <si>
    <t>College</t>
  </si>
  <si>
    <t>% of Certified Match Allocation</t>
  </si>
  <si>
    <t>TOTAL</t>
  </si>
  <si>
    <t>% Change</t>
  </si>
  <si>
    <t>FIRST GENERATION MATCHING GRANT PROGRAM</t>
  </si>
  <si>
    <t>Eastern Florida State College</t>
  </si>
  <si>
    <t>Broward College</t>
  </si>
  <si>
    <t>College of Central Florida</t>
  </si>
  <si>
    <t>Chipola College</t>
  </si>
  <si>
    <t>Daytona State College</t>
  </si>
  <si>
    <t>Florida SouthWestern State College</t>
  </si>
  <si>
    <t>Florida State College at Jacksonville</t>
  </si>
  <si>
    <t>Florida Keys Community College</t>
  </si>
  <si>
    <t>Gulf Coast State College</t>
  </si>
  <si>
    <t>Hillsborough Community College</t>
  </si>
  <si>
    <t>Indian River State College</t>
  </si>
  <si>
    <t>Florida Gateway College</t>
  </si>
  <si>
    <t>Lake-Sumter State College</t>
  </si>
  <si>
    <t>State College of Florida, Manatee-Sarasota</t>
  </si>
  <si>
    <t>Miami Dade College</t>
  </si>
  <si>
    <t>North Florida Community College</t>
  </si>
  <si>
    <t>Northwest Florida State College</t>
  </si>
  <si>
    <t>Palm Beach State College</t>
  </si>
  <si>
    <t>Pasco-Hernando State College</t>
  </si>
  <si>
    <t>Pensacola State College</t>
  </si>
  <si>
    <t>Polk State College</t>
  </si>
  <si>
    <t>St. Johns River State College</t>
  </si>
  <si>
    <t>St. Petersburg College</t>
  </si>
  <si>
    <t>Santa Fe College</t>
  </si>
  <si>
    <t>Seminole State College of Florida</t>
  </si>
  <si>
    <t>South Florida State College</t>
  </si>
  <si>
    <t>Tallahassee Community College</t>
  </si>
  <si>
    <t>Valencia College</t>
  </si>
  <si>
    <t>Final Florida Colleges Matching Dollars Certified</t>
  </si>
  <si>
    <r>
      <t>S</t>
    </r>
    <r>
      <rPr>
        <b/>
        <sz val="8"/>
        <rFont val="Arial"/>
        <family val="2"/>
      </rPr>
      <t xml:space="preserve">ection 1009.701, Florida Statutes </t>
    </r>
    <r>
      <rPr>
        <sz val="8"/>
        <rFont val="Arial"/>
        <family val="2"/>
      </rPr>
      <t xml:space="preserve">
(1) The First Generation Matching Grant Program is created to enable each state university to provide donors with a matching grant incentive for contributions that will create grant-based student financial aid for undergraduate students who demonstrate financial need and whose parents, as defined in s. 1009.21(1), have not earned a baccalaureate degree. In the case of any individual who regularly resided with and received support from only one parent, an individual whose only such parent did not complete a baccalaureate degree would also be eligible.
(2) Funds appropriated by the Legislature for the program shall be allocated by the Office of Student Financial Assistance to match private contributions on a dollar-for-dollar basis. Contributions made to a state university and pledged for the purposes of this section are eligible for state matching funds appropriated for this program and are not eligible for any other state matching grant program. Pledged contributions are not eligible for matching prior to the actual collection of the total funds. The Office of Student Financial Assistance shall reserve a proportionate allocation of the total appropriated funds for each state university on the basis of full-time equivalent enrollment. Funds that remain unmatched as of December 1 shall be reallocated to state universities that have remaining unmatched private contributions for the program on the basis of full-time equivalent enrollment.
(3) Payment of the state matching grant shall be transmitted to the president of each participating institution or his or her representative in advance of the official drop-add deadline as defined by the institution.
(4) Each participating state university shall establish an application process, determine student eligibility for initial and renewal awards in conformance with subsection (5), identify the amount awarded to each recipient, and notify recipients of the amount of their awards.
(5) In order to be eligible to receive a grant pursuant to this section, an applicant must: 
(a) Be a resident for tuition purposes pursuant to s. 1009.21.
(b) Be a first-generation college student. For the purposes of this section, a student is considered “first generation” if neither of the student’s parents, as defined in s. 1009.21(1), earned a college degree at the baccalaureate level or higher or, in the case of any individual who regularly resided with and received support from only one parent, if that parent did not earn a baccalaureate degree.
(c) Be accepted at a state university.
(d) Be enrolled for a minimum of six credit hours per term as a degree-seeking undergraduate student.
(e) Have submitted a Free Application for Federal Student Aid which is complete and error free prior to disbursement and met the eligibility requirements in s. 1009.50 for demonstrated financial need for the Florida Public Student Assistance Grant Program.
(f) Meet additional eligibility requirements as established by the institution.
(6) The award amount shall be based on the student’s need assessment after any scholarship or grant aid, including, but not limited to, a Pell Grant or a Bright Futures Scholarship, has been applied. The first priority of funding shall be given to students who demonstrate need by qualifying and receiving federal Pell Grant funds up to the full cost of tuition and fees per term. An award may not exceed the institution’s estimated annual cost of attendance for the student to attend the institution.
(7) Each participating institution shall report to the Office of Student Financial Assistance by the date established by the office the eligible students to whom grant moneys are disbursed each academic term. Each institution shall certify to the Office of Student Financial Assistance the amount of funds disbursed to each student and shall remit to the office any undisbursed advances by June 1 of each year.
(8) No later than July 1, each participating institution shall annually report to the Executive Office of the Governor, the President of the Senate, the Speaker of the House of Representatives, and the Board of Governors the eligibility requirements for recipients, the aggregate demographics of recipients, the retention and graduation rates of recipients, and a delineation of funds awarded to recipients.
(9) This section shall be implemented only as specifically funded.
</t>
    </r>
  </si>
  <si>
    <t>Florida Colleges Matching Dollars with Excess/Under</t>
  </si>
  <si>
    <t>Valencia</t>
  </si>
  <si>
    <t>Tallahassee</t>
  </si>
  <si>
    <t>South Florida</t>
  </si>
  <si>
    <t>Seminole</t>
  </si>
  <si>
    <t>Santa Fe</t>
  </si>
  <si>
    <t>Saint Petersburg</t>
  </si>
  <si>
    <t>Saint Johns River</t>
  </si>
  <si>
    <t>Polk</t>
  </si>
  <si>
    <t>Pensacola</t>
  </si>
  <si>
    <t>Pasco-Hernando</t>
  </si>
  <si>
    <t>Palm Beach</t>
  </si>
  <si>
    <t xml:space="preserve">Northwest Florida </t>
  </si>
  <si>
    <t>North Florida</t>
  </si>
  <si>
    <t>Miami Dade</t>
  </si>
  <si>
    <t>SCF, Manatee-Sarasota</t>
  </si>
  <si>
    <t>Lake-Sumter</t>
  </si>
  <si>
    <t>Florida Gateway</t>
  </si>
  <si>
    <t>Indian River</t>
  </si>
  <si>
    <t>Hillsborough</t>
  </si>
  <si>
    <t xml:space="preserve">Gulf Coast </t>
  </si>
  <si>
    <t>Florida Keys</t>
  </si>
  <si>
    <t>FSC Jacksonville</t>
  </si>
  <si>
    <t>Edison</t>
  </si>
  <si>
    <t>Daytona</t>
  </si>
  <si>
    <t>Chipola</t>
  </si>
  <si>
    <t>Central Florida</t>
  </si>
  <si>
    <t>Broward</t>
  </si>
  <si>
    <t>Eastern Florida</t>
  </si>
  <si>
    <t>2016-17 Appropriation</t>
  </si>
  <si>
    <t>% of Reported Contributions</t>
  </si>
  <si>
    <t>2017-18</t>
  </si>
  <si>
    <t>2015-16 Economically Disadvantaged Headcount</t>
  </si>
  <si>
    <t>Index Based on 2015-16 Economically Disadvantaged Headcount</t>
  </si>
  <si>
    <t>2017-18 First Generation Allocation</t>
  </si>
  <si>
    <t>2017-18 Reported Contributions</t>
  </si>
  <si>
    <t>2017-18 Overmatched Amount</t>
  </si>
  <si>
    <t>2017-18 Appropriation</t>
  </si>
  <si>
    <t xml:space="preserve">Senate Bill 2500, Specific Appropriation 67A. </t>
  </si>
  <si>
    <t xml:space="preserve">House Bill 5001, Specific Appropriation 5. </t>
  </si>
  <si>
    <r>
      <rPr>
        <b/>
        <sz val="8"/>
        <rFont val="Arial"/>
        <family val="2"/>
      </rPr>
      <t xml:space="preserve">2017-18 General Appropriations Act, Senate Bill 2500 - </t>
    </r>
    <r>
      <rPr>
        <sz val="8"/>
        <rFont val="Arial"/>
        <family val="2"/>
      </rPr>
      <t>From the funds provided in Specific Appropriation 67A, $2,654,332 shall be allocated to First Generation in College Matching Grant Programs at Florida colleges for need-based financial assistance as provided in section 1009.701, Florida Statutes. If required matching funds are not raised by participating Florida colleges or state universities by December 1, 2017, the remaining funds shall be reallocated to First Generation in College Matching Grant Programs at Florida colleges or state universities that have remaining unmatched private contributions.</t>
    </r>
  </si>
  <si>
    <t>2016-17 Initial First Generation Allocation</t>
  </si>
  <si>
    <t>2017-18 Intial First Generation Allocation</t>
  </si>
  <si>
    <t xml:space="preserve">FY 2015-16 Economically Disadvantaged Headcount </t>
  </si>
  <si>
    <t xml:space="preserve">FY 2014-15 Economically Disadvantaged Headcount </t>
  </si>
  <si>
    <t>2017-18 Unmatched Amount</t>
  </si>
  <si>
    <t>Allocate Balance Based on Excess Amount Raised</t>
  </si>
  <si>
    <t>F</t>
  </si>
  <si>
    <t>G</t>
  </si>
  <si>
    <t>H</t>
  </si>
  <si>
    <t>I</t>
  </si>
  <si>
    <t>J</t>
  </si>
  <si>
    <t>K</t>
  </si>
  <si>
    <t>L</t>
  </si>
  <si>
    <t>Excess Funds</t>
  </si>
  <si>
    <t>% of Excess Funds</t>
  </si>
  <si>
    <t>Additional Amount</t>
  </si>
  <si>
    <t>Total Additional Amount</t>
  </si>
  <si>
    <t>% of Excess Matched</t>
  </si>
  <si>
    <t>% of Total Excess Matched</t>
  </si>
  <si>
    <t>Total (Update each year with total from Column H if there are unmatched funds)</t>
  </si>
  <si>
    <t>2017-18 Unmatched Amount or Partial Funds</t>
  </si>
  <si>
    <t>$8,000 Min</t>
  </si>
  <si>
    <t>Fully Match if &lt;$8,000 (Chipola, Pasco-Hernando and St. Pete)</t>
  </si>
  <si>
    <t>Excess Funds Matching: $8,000 Minimum</t>
  </si>
  <si>
    <t>Less Chipola, Pasco-Hernando, &amp; St. Pete the total excess amount.</t>
  </si>
  <si>
    <r>
      <rPr>
        <sz val="12"/>
        <color theme="1"/>
        <rFont val="Arial"/>
        <family val="2"/>
      </rPr>
      <t xml:space="preserve">6 </t>
    </r>
    <r>
      <rPr>
        <sz val="12"/>
        <rFont val="Arial"/>
        <family val="2"/>
      </rPr>
      <t xml:space="preserve">colleges received a minimum $8,000 plus an additional amount.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</si>
</sst>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
    <numFmt numFmtId="165" formatCode="&quot;$&quot;#,##0"/>
    <numFmt numFmtId="166" formatCode="_(* #,##0_);_(* \(#,##0\);_(* &quot;-&quot;??_);_(@_)"/>
    <numFmt numFmtId="167" formatCode="&quot;$&quot;#,##0.00"/>
  </numFmts>
  <fonts count="22">
    <font>
      <sz val="11"/>
      <color theme="1"/>
      <name val="Calibri"/>
      <family val="2"/>
      <scheme val="minor"/>
    </font>
    <font>
      <sz val="12"/>
      <name val="Arial"/>
      <family val="2"/>
    </font>
    <font>
      <sz val="12"/>
      <name val="Arial"/>
      <family val="2"/>
    </font>
    <font>
      <sz val="12"/>
      <color indexed="8"/>
      <name val="Arial"/>
      <family val="2"/>
    </font>
    <font>
      <b/>
      <sz val="12"/>
      <color indexed="8"/>
      <name val="Arial"/>
      <family val="2"/>
    </font>
    <font>
      <sz val="10"/>
      <name val="Arial"/>
      <family val="2"/>
    </font>
    <font>
      <sz val="12"/>
      <name val="SWISS"/>
    </font>
    <font>
      <b/>
      <sz val="12"/>
      <name val="Arial"/>
      <family val="2"/>
    </font>
    <font>
      <sz val="12"/>
      <color theme="1"/>
      <name val="Arial"/>
      <family val="2"/>
    </font>
    <font>
      <b/>
      <sz val="12"/>
      <color rgb="FFFF0000"/>
      <name val="Arial"/>
      <family val="2"/>
    </font>
    <font>
      <b/>
      <sz val="14"/>
      <name val="Arial"/>
      <family val="2"/>
    </font>
    <font>
      <b/>
      <sz val="14"/>
      <color indexed="8"/>
      <name val="Arial"/>
      <family val="2"/>
    </font>
    <font>
      <sz val="11"/>
      <name val="Arial"/>
      <family val="2"/>
    </font>
    <font>
      <sz val="8"/>
      <name val="Arial"/>
      <family val="2"/>
    </font>
    <font>
      <b/>
      <sz val="8"/>
      <name val="Arial"/>
      <family val="2"/>
    </font>
    <font>
      <b/>
      <sz val="16"/>
      <name val="Arial"/>
      <family val="2"/>
    </font>
    <font>
      <sz val="9"/>
      <color indexed="81"/>
      <name val="Tahoma"/>
      <family val="2"/>
    </font>
    <font>
      <b/>
      <sz val="9"/>
      <color indexed="81"/>
      <name val="Tahoma"/>
      <family val="2"/>
    </font>
    <font>
      <b/>
      <sz val="14"/>
      <color rgb="FFFF0000"/>
      <name val="Arial"/>
      <family val="2"/>
    </font>
    <font>
      <sz val="11"/>
      <color theme="1"/>
      <name val="Calibri"/>
      <family val="2"/>
      <scheme val="minor"/>
    </font>
    <font>
      <sz val="12"/>
      <color theme="1"/>
      <name val="Calibri"/>
      <family val="2"/>
      <scheme val="minor"/>
    </font>
    <font>
      <b/>
      <sz val="16"/>
      <color rgb="FFFF0000"/>
      <name val="Arial"/>
      <family val="2"/>
    </font>
  </fonts>
  <fills count="6">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s>
  <borders count="34">
    <border>
      <left/>
      <right/>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8"/>
      </top>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indexed="8"/>
      </top>
      <bottom style="thin">
        <color indexed="64"/>
      </bottom>
      <diagonal/>
    </border>
    <border>
      <left style="medium">
        <color indexed="64"/>
      </left>
      <right style="medium">
        <color indexed="64"/>
      </right>
      <top/>
      <bottom style="thin">
        <color indexed="8"/>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s>
  <cellStyleXfs count="32">
    <xf numFmtId="0" fontId="0"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9" fontId="19" fillId="0" borderId="0" applyFont="0" applyFill="0" applyBorder="0" applyAlignment="0" applyProtection="0"/>
  </cellStyleXfs>
  <cellXfs count="171">
    <xf numFmtId="0" fontId="0" fillId="0" borderId="0" xfId="0"/>
    <xf numFmtId="0" fontId="2" fillId="0" borderId="4" xfId="1" applyNumberFormat="1" applyFont="1" applyFill="1" applyBorder="1" applyAlignment="1"/>
    <xf numFmtId="0" fontId="2" fillId="0" borderId="3" xfId="1" applyNumberFormat="1" applyFont="1" applyFill="1" applyBorder="1" applyAlignment="1"/>
    <xf numFmtId="0" fontId="2" fillId="0" borderId="0" xfId="1" applyNumberFormat="1" applyFont="1" applyAlignment="1"/>
    <xf numFmtId="0" fontId="2" fillId="0" borderId="0" xfId="1" applyNumberFormat="1" applyFont="1" applyBorder="1" applyAlignment="1"/>
    <xf numFmtId="0" fontId="7" fillId="0" borderId="0" xfId="1" applyNumberFormat="1" applyFont="1" applyAlignment="1"/>
    <xf numFmtId="0" fontId="2" fillId="0" borderId="0" xfId="1" applyNumberFormat="1" applyFont="1" applyFill="1" applyAlignment="1"/>
    <xf numFmtId="0" fontId="4" fillId="0" borderId="12" xfId="1" applyNumberFormat="1" applyFont="1" applyBorder="1" applyAlignment="1">
      <alignment horizontal="center" vertical="center"/>
    </xf>
    <xf numFmtId="0" fontId="2" fillId="0" borderId="0" xfId="1" applyNumberFormat="1" applyFont="1" applyBorder="1" applyAlignment="1">
      <alignment vertical="center"/>
    </xf>
    <xf numFmtId="0" fontId="7" fillId="0" borderId="10" xfId="7" applyFont="1" applyBorder="1" applyAlignment="1">
      <alignment horizontal="center" wrapText="1"/>
    </xf>
    <xf numFmtId="10" fontId="2" fillId="0" borderId="8" xfId="1" applyNumberFormat="1" applyFont="1" applyFill="1" applyBorder="1" applyAlignment="1"/>
    <xf numFmtId="10" fontId="3" fillId="0" borderId="13" xfId="1" applyNumberFormat="1" applyFont="1" applyFill="1" applyBorder="1" applyAlignment="1"/>
    <xf numFmtId="10" fontId="2" fillId="0" borderId="0" xfId="16" applyNumberFormat="1" applyFont="1" applyAlignment="1"/>
    <xf numFmtId="0" fontId="7" fillId="0" borderId="12" xfId="1" applyNumberFormat="1" applyFont="1" applyBorder="1" applyAlignment="1">
      <alignment horizontal="center" vertical="center"/>
    </xf>
    <xf numFmtId="0" fontId="7" fillId="0" borderId="0" xfId="1" applyNumberFormat="1" applyFont="1" applyBorder="1" applyAlignment="1"/>
    <xf numFmtId="9" fontId="3" fillId="0" borderId="3" xfId="16" applyFont="1" applyFill="1" applyBorder="1" applyAlignment="1"/>
    <xf numFmtId="0" fontId="10" fillId="0" borderId="7" xfId="1" applyNumberFormat="1" applyFont="1" applyFill="1" applyBorder="1" applyAlignment="1"/>
    <xf numFmtId="3" fontId="10" fillId="0" borderId="12" xfId="1" applyNumberFormat="1" applyFont="1" applyFill="1" applyBorder="1" applyAlignment="1"/>
    <xf numFmtId="10" fontId="10" fillId="0" borderId="9" xfId="1" applyNumberFormat="1" applyFont="1" applyFill="1" applyBorder="1" applyAlignment="1"/>
    <xf numFmtId="165" fontId="10" fillId="0" borderId="7" xfId="1" applyNumberFormat="1" applyFont="1" applyFill="1" applyBorder="1" applyAlignment="1"/>
    <xf numFmtId="9" fontId="11" fillId="0" borderId="10" xfId="16" applyFont="1" applyFill="1" applyBorder="1" applyAlignment="1"/>
    <xf numFmtId="0" fontId="4" fillId="0" borderId="10" xfId="1" applyNumberFormat="1" applyFont="1" applyFill="1" applyBorder="1" applyAlignment="1">
      <alignment horizontal="center"/>
    </xf>
    <xf numFmtId="0" fontId="4" fillId="0" borderId="1" xfId="1" applyNumberFormat="1" applyFont="1" applyFill="1" applyBorder="1" applyAlignment="1">
      <alignment horizontal="center" wrapText="1"/>
    </xf>
    <xf numFmtId="0" fontId="4" fillId="0" borderId="11" xfId="1" applyNumberFormat="1" applyFont="1" applyFill="1" applyBorder="1" applyAlignment="1">
      <alignment horizontal="center" wrapText="1"/>
    </xf>
    <xf numFmtId="165" fontId="4" fillId="0" borderId="10" xfId="1" applyNumberFormat="1" applyFont="1" applyFill="1" applyBorder="1" applyAlignment="1">
      <alignment horizontal="center" wrapText="1"/>
    </xf>
    <xf numFmtId="10" fontId="3" fillId="0" borderId="8" xfId="1" applyNumberFormat="1" applyFont="1" applyFill="1" applyBorder="1" applyAlignment="1"/>
    <xf numFmtId="3" fontId="3" fillId="0" borderId="3" xfId="1" applyNumberFormat="1" applyFont="1" applyFill="1" applyBorder="1" applyAlignment="1"/>
    <xf numFmtId="0" fontId="3" fillId="0" borderId="3" xfId="1" applyNumberFormat="1" applyFont="1" applyFill="1" applyBorder="1" applyAlignment="1"/>
    <xf numFmtId="3" fontId="3" fillId="0" borderId="14" xfId="1" applyNumberFormat="1" applyFont="1" applyFill="1" applyBorder="1" applyAlignment="1"/>
    <xf numFmtId="0" fontId="1" fillId="0" borderId="3" xfId="1" applyNumberFormat="1" applyFont="1" applyFill="1" applyBorder="1" applyAlignment="1"/>
    <xf numFmtId="0" fontId="1" fillId="0" borderId="0" xfId="1" applyNumberFormat="1" applyFont="1" applyAlignment="1">
      <alignment vertical="top"/>
    </xf>
    <xf numFmtId="0" fontId="12" fillId="0" borderId="0" xfId="1" applyNumberFormat="1" applyFont="1" applyAlignment="1"/>
    <xf numFmtId="0" fontId="12" fillId="0" borderId="0" xfId="1" applyNumberFormat="1" applyFont="1" applyAlignment="1">
      <alignment horizontal="left"/>
    </xf>
    <xf numFmtId="3" fontId="12" fillId="0" borderId="0" xfId="1" applyNumberFormat="1" applyFont="1" applyAlignment="1"/>
    <xf numFmtId="3" fontId="1" fillId="0" borderId="15" xfId="0" quotePrefix="1" applyNumberFormat="1" applyFont="1" applyFill="1" applyBorder="1"/>
    <xf numFmtId="3" fontId="1" fillId="0" borderId="16" xfId="0" quotePrefix="1" applyNumberFormat="1" applyFont="1" applyFill="1" applyBorder="1"/>
    <xf numFmtId="0" fontId="3" fillId="0" borderId="2" xfId="1" applyNumberFormat="1" applyFont="1" applyFill="1" applyBorder="1" applyAlignment="1"/>
    <xf numFmtId="3" fontId="3" fillId="0" borderId="0" xfId="1" applyNumberFormat="1" applyFont="1" applyFill="1" applyBorder="1" applyAlignment="1"/>
    <xf numFmtId="10" fontId="3" fillId="0" borderId="5" xfId="1" applyNumberFormat="1" applyFont="1" applyFill="1" applyBorder="1" applyAlignment="1"/>
    <xf numFmtId="165" fontId="1" fillId="0" borderId="15" xfId="0" quotePrefix="1" applyNumberFormat="1" applyFont="1" applyFill="1" applyBorder="1"/>
    <xf numFmtId="165" fontId="3" fillId="0" borderId="6" xfId="1" applyNumberFormat="1" applyFont="1" applyFill="1" applyBorder="1" applyAlignment="1"/>
    <xf numFmtId="3" fontId="3" fillId="0" borderId="4" xfId="1" applyNumberFormat="1" applyFont="1" applyFill="1" applyBorder="1" applyAlignment="1"/>
    <xf numFmtId="0" fontId="7" fillId="0" borderId="10" xfId="1" applyNumberFormat="1" applyFont="1" applyBorder="1" applyAlignment="1">
      <alignment horizontal="center" wrapText="1"/>
    </xf>
    <xf numFmtId="0" fontId="7" fillId="0" borderId="0" xfId="1" applyNumberFormat="1" applyFont="1" applyBorder="1" applyAlignment="1">
      <alignment horizontal="center" vertical="center"/>
    </xf>
    <xf numFmtId="3" fontId="1" fillId="0" borderId="3" xfId="0" quotePrefix="1" applyNumberFormat="1" applyFont="1" applyFill="1" applyBorder="1"/>
    <xf numFmtId="0" fontId="1" fillId="0" borderId="0" xfId="1"/>
    <xf numFmtId="0" fontId="1" fillId="2" borderId="0" xfId="1" applyNumberFormat="1" applyFont="1" applyFill="1" applyBorder="1" applyAlignment="1" applyProtection="1"/>
    <xf numFmtId="9" fontId="1" fillId="0" borderId="0" xfId="1" applyNumberFormat="1"/>
    <xf numFmtId="9" fontId="3" fillId="0" borderId="3" xfId="27" applyFont="1" applyFill="1" applyBorder="1" applyAlignment="1"/>
    <xf numFmtId="165" fontId="7" fillId="0" borderId="10" xfId="1" applyNumberFormat="1" applyFont="1" applyBorder="1"/>
    <xf numFmtId="165" fontId="7" fillId="0" borderId="11" xfId="1" applyNumberFormat="1" applyFont="1" applyBorder="1"/>
    <xf numFmtId="9" fontId="4" fillId="0" borderId="10" xfId="27" applyFont="1" applyFill="1" applyBorder="1" applyAlignment="1"/>
    <xf numFmtId="3" fontId="7" fillId="0" borderId="9" xfId="1" applyNumberFormat="1" applyFont="1" applyBorder="1"/>
    <xf numFmtId="3" fontId="7" fillId="0" borderId="7" xfId="1" applyNumberFormat="1" applyFont="1" applyBorder="1"/>
    <xf numFmtId="0" fontId="7" fillId="0" borderId="7" xfId="1" applyNumberFormat="1" applyFont="1" applyFill="1" applyBorder="1" applyAlignment="1"/>
    <xf numFmtId="9" fontId="3" fillId="0" borderId="17" xfId="27" applyFont="1" applyFill="1" applyBorder="1" applyAlignment="1"/>
    <xf numFmtId="3" fontId="1" fillId="0" borderId="4" xfId="1" applyNumberFormat="1" applyFont="1" applyFill="1" applyBorder="1" applyAlignment="1"/>
    <xf numFmtId="0" fontId="1" fillId="0" borderId="4" xfId="1" applyNumberFormat="1" applyFont="1" applyFill="1" applyBorder="1" applyAlignment="1"/>
    <xf numFmtId="3" fontId="1" fillId="0" borderId="18" xfId="1" applyNumberFormat="1" applyFont="1" applyFill="1" applyBorder="1" applyAlignment="1"/>
    <xf numFmtId="0" fontId="1" fillId="0" borderId="18" xfId="1" applyNumberFormat="1" applyFont="1" applyFill="1" applyBorder="1" applyAlignment="1"/>
    <xf numFmtId="0" fontId="1" fillId="0" borderId="19" xfId="1" applyNumberFormat="1" applyFont="1" applyFill="1" applyBorder="1" applyAlignment="1"/>
    <xf numFmtId="0" fontId="8" fillId="0" borderId="18" xfId="1" applyNumberFormat="1" applyFont="1" applyFill="1" applyBorder="1" applyAlignment="1"/>
    <xf numFmtId="0" fontId="1" fillId="0" borderId="20" xfId="1" applyNumberFormat="1" applyFont="1" applyFill="1" applyBorder="1" applyAlignment="1"/>
    <xf numFmtId="0" fontId="1" fillId="0" borderId="21" xfId="1" applyNumberFormat="1" applyFont="1" applyFill="1" applyBorder="1" applyAlignment="1"/>
    <xf numFmtId="0" fontId="1" fillId="0" borderId="22" xfId="1" applyNumberFormat="1" applyFont="1" applyFill="1" applyBorder="1" applyAlignment="1"/>
    <xf numFmtId="3" fontId="3" fillId="0" borderId="18" xfId="1" applyNumberFormat="1" applyFont="1" applyFill="1" applyBorder="1" applyAlignment="1"/>
    <xf numFmtId="0" fontId="3" fillId="0" borderId="18" xfId="1" applyNumberFormat="1" applyFont="1" applyFill="1" applyBorder="1" applyAlignment="1"/>
    <xf numFmtId="9" fontId="3" fillId="0" borderId="2" xfId="27" applyFont="1" applyFill="1" applyBorder="1" applyAlignment="1"/>
    <xf numFmtId="3" fontId="3" fillId="0" borderId="5" xfId="1" applyNumberFormat="1" applyFont="1" applyFill="1" applyBorder="1" applyAlignment="1"/>
    <xf numFmtId="3" fontId="3" fillId="0" borderId="2" xfId="1" applyNumberFormat="1" applyFont="1" applyFill="1" applyBorder="1" applyAlignment="1"/>
    <xf numFmtId="165" fontId="1" fillId="0" borderId="3" xfId="1" applyNumberFormat="1" applyBorder="1"/>
    <xf numFmtId="165" fontId="10" fillId="0" borderId="0" xfId="1" applyNumberFormat="1" applyFont="1" applyFill="1" applyBorder="1" applyAlignment="1"/>
    <xf numFmtId="9" fontId="11" fillId="0" borderId="0" xfId="16" applyFont="1" applyFill="1" applyBorder="1" applyAlignment="1"/>
    <xf numFmtId="9" fontId="2" fillId="0" borderId="3" xfId="16" applyFont="1" applyFill="1" applyBorder="1" applyAlignment="1"/>
    <xf numFmtId="0" fontId="7" fillId="0" borderId="0" xfId="1" applyNumberFormat="1" applyFont="1" applyFill="1" applyBorder="1" applyAlignment="1"/>
    <xf numFmtId="0" fontId="7" fillId="3" borderId="10" xfId="1" applyNumberFormat="1" applyFont="1" applyFill="1" applyBorder="1" applyAlignment="1">
      <alignment horizontal="center" wrapText="1"/>
    </xf>
    <xf numFmtId="165" fontId="3" fillId="3" borderId="6" xfId="1" applyNumberFormat="1" applyFont="1" applyFill="1" applyBorder="1" applyAlignment="1"/>
    <xf numFmtId="3" fontId="3" fillId="3" borderId="3" xfId="1" applyNumberFormat="1" applyFont="1" applyFill="1" applyBorder="1" applyAlignment="1"/>
    <xf numFmtId="3" fontId="3" fillId="3" borderId="4" xfId="1" applyNumberFormat="1" applyFont="1" applyFill="1" applyBorder="1" applyAlignment="1"/>
    <xf numFmtId="165" fontId="10" fillId="3" borderId="7" xfId="1" applyNumberFormat="1" applyFont="1" applyFill="1" applyBorder="1" applyAlignment="1"/>
    <xf numFmtId="165" fontId="1" fillId="0" borderId="3" xfId="0" quotePrefix="1" applyNumberFormat="1" applyFont="1" applyFill="1" applyBorder="1"/>
    <xf numFmtId="165" fontId="12" fillId="0" borderId="0" xfId="1" applyNumberFormat="1" applyFont="1" applyAlignment="1"/>
    <xf numFmtId="3" fontId="3" fillId="0" borderId="13" xfId="1" applyNumberFormat="1" applyFont="1" applyFill="1" applyBorder="1" applyAlignment="1"/>
    <xf numFmtId="3" fontId="3" fillId="0" borderId="23" xfId="1" applyNumberFormat="1" applyFont="1" applyFill="1" applyBorder="1" applyAlignment="1"/>
    <xf numFmtId="10" fontId="12" fillId="0" borderId="0" xfId="16" applyNumberFormat="1" applyFont="1" applyAlignment="1">
      <alignment horizontal="right"/>
    </xf>
    <xf numFmtId="165" fontId="12" fillId="0" borderId="0" xfId="6" applyNumberFormat="1" applyFont="1" applyAlignment="1">
      <alignment horizontal="right"/>
    </xf>
    <xf numFmtId="3" fontId="1" fillId="0" borderId="4" xfId="0" quotePrefix="1" applyNumberFormat="1" applyFont="1" applyFill="1" applyBorder="1"/>
    <xf numFmtId="165" fontId="3" fillId="0" borderId="2" xfId="1" applyNumberFormat="1" applyFont="1" applyFill="1" applyBorder="1" applyAlignment="1"/>
    <xf numFmtId="165" fontId="1" fillId="0" borderId="2" xfId="1" applyNumberFormat="1" applyBorder="1"/>
    <xf numFmtId="9" fontId="3" fillId="0" borderId="25" xfId="27" applyFont="1" applyFill="1" applyBorder="1" applyAlignment="1"/>
    <xf numFmtId="0" fontId="7" fillId="0" borderId="10" xfId="1" applyFont="1" applyBorder="1" applyAlignment="1">
      <alignment horizontal="center" wrapText="1"/>
    </xf>
    <xf numFmtId="0" fontId="7" fillId="0" borderId="24" xfId="1" applyFont="1" applyBorder="1" applyAlignment="1">
      <alignment horizontal="center" wrapText="1"/>
    </xf>
    <xf numFmtId="3" fontId="3" fillId="0" borderId="17" xfId="1" applyNumberFormat="1" applyFont="1" applyFill="1" applyBorder="1" applyAlignment="1"/>
    <xf numFmtId="165" fontId="1" fillId="0" borderId="17" xfId="1" applyNumberFormat="1" applyBorder="1"/>
    <xf numFmtId="9" fontId="3" fillId="0" borderId="10" xfId="27" applyFont="1" applyFill="1" applyBorder="1" applyAlignment="1"/>
    <xf numFmtId="165" fontId="18" fillId="4" borderId="7" xfId="1" applyNumberFormat="1" applyFont="1" applyFill="1" applyBorder="1" applyAlignment="1"/>
    <xf numFmtId="0" fontId="7" fillId="0" borderId="11" xfId="20" applyNumberFormat="1" applyFont="1" applyBorder="1" applyAlignment="1">
      <alignment horizontal="center" wrapText="1"/>
    </xf>
    <xf numFmtId="0" fontId="7" fillId="0" borderId="1" xfId="20" applyNumberFormat="1" applyFont="1" applyBorder="1" applyAlignment="1">
      <alignment horizontal="center" wrapText="1"/>
    </xf>
    <xf numFmtId="0" fontId="7" fillId="0" borderId="24" xfId="20" applyNumberFormat="1" applyFont="1" applyFill="1" applyBorder="1" applyAlignment="1">
      <alignment horizontal="center" wrapText="1"/>
    </xf>
    <xf numFmtId="166" fontId="1" fillId="0" borderId="5" xfId="3" applyNumberFormat="1" applyFont="1" applyBorder="1" applyAlignment="1"/>
    <xf numFmtId="0" fontId="1" fillId="0" borderId="0" xfId="1" applyNumberFormat="1" applyFont="1" applyBorder="1" applyAlignment="1"/>
    <xf numFmtId="0" fontId="2" fillId="0" borderId="31" xfId="1" applyNumberFormat="1" applyFont="1" applyBorder="1" applyAlignment="1">
      <alignment vertical="center"/>
    </xf>
    <xf numFmtId="166" fontId="1" fillId="0" borderId="26" xfId="3" applyNumberFormat="1" applyFont="1" applyBorder="1" applyAlignment="1"/>
    <xf numFmtId="37" fontId="1" fillId="0" borderId="15" xfId="0" quotePrefix="1" applyNumberFormat="1" applyFont="1" applyFill="1" applyBorder="1"/>
    <xf numFmtId="0" fontId="7" fillId="0" borderId="10" xfId="20" applyNumberFormat="1" applyFont="1" applyFill="1" applyBorder="1" applyAlignment="1">
      <alignment horizontal="center" wrapText="1"/>
    </xf>
    <xf numFmtId="167" fontId="2" fillId="0" borderId="0" xfId="1" applyNumberFormat="1" applyFont="1" applyBorder="1" applyAlignment="1"/>
    <xf numFmtId="0" fontId="1" fillId="0" borderId="29" xfId="1" applyNumberFormat="1" applyFont="1" applyBorder="1" applyAlignment="1"/>
    <xf numFmtId="10" fontId="20" fillId="0" borderId="0" xfId="0" applyNumberFormat="1" applyFont="1" applyBorder="1"/>
    <xf numFmtId="165" fontId="1" fillId="0" borderId="0" xfId="1" applyNumberFormat="1" applyFont="1" applyBorder="1" applyAlignment="1"/>
    <xf numFmtId="164" fontId="1" fillId="0" borderId="0" xfId="1" applyNumberFormat="1" applyFont="1" applyBorder="1" applyAlignment="1"/>
    <xf numFmtId="164" fontId="1" fillId="0" borderId="29" xfId="1" applyNumberFormat="1" applyFont="1" applyBorder="1" applyAlignment="1"/>
    <xf numFmtId="165" fontId="1" fillId="0" borderId="0" xfId="1" applyNumberFormat="1" applyFont="1" applyFill="1" applyBorder="1" applyAlignment="1"/>
    <xf numFmtId="164" fontId="1" fillId="0" borderId="0" xfId="1" applyNumberFormat="1" applyFont="1" applyFill="1" applyBorder="1" applyAlignment="1"/>
    <xf numFmtId="164" fontId="1" fillId="0" borderId="29" xfId="1" applyNumberFormat="1" applyFont="1" applyFill="1" applyBorder="1" applyAlignment="1"/>
    <xf numFmtId="0" fontId="1" fillId="0" borderId="27" xfId="1" applyNumberFormat="1" applyFont="1" applyBorder="1" applyAlignment="1"/>
    <xf numFmtId="0" fontId="1" fillId="0" borderId="28" xfId="1" applyNumberFormat="1" applyFont="1" applyBorder="1" applyAlignment="1"/>
    <xf numFmtId="164" fontId="1" fillId="0" borderId="1" xfId="1" applyNumberFormat="1" applyFont="1" applyBorder="1" applyAlignment="1"/>
    <xf numFmtId="9" fontId="1" fillId="0" borderId="24" xfId="31" applyFont="1" applyBorder="1" applyAlignment="1"/>
    <xf numFmtId="167" fontId="1" fillId="0" borderId="0" xfId="1" applyNumberFormat="1" applyFont="1" applyBorder="1" applyAlignment="1"/>
    <xf numFmtId="167" fontId="1" fillId="0" borderId="0" xfId="3" applyNumberFormat="1" applyFont="1" applyBorder="1" applyAlignment="1"/>
    <xf numFmtId="0" fontId="7" fillId="5" borderId="1" xfId="20" applyNumberFormat="1" applyFont="1" applyFill="1" applyBorder="1" applyAlignment="1">
      <alignment horizontal="center" wrapText="1"/>
    </xf>
    <xf numFmtId="0" fontId="1" fillId="5" borderId="27" xfId="1" applyNumberFormat="1" applyFont="1" applyFill="1" applyBorder="1" applyAlignment="1"/>
    <xf numFmtId="0" fontId="1" fillId="5" borderId="0" xfId="1" applyNumberFormat="1" applyFont="1" applyFill="1" applyBorder="1" applyAlignment="1"/>
    <xf numFmtId="167" fontId="1" fillId="5" borderId="0" xfId="1" applyNumberFormat="1" applyFont="1" applyFill="1" applyBorder="1" applyAlignment="1"/>
    <xf numFmtId="167" fontId="1" fillId="5" borderId="0" xfId="3" applyNumberFormat="1" applyFont="1" applyFill="1" applyBorder="1" applyAlignment="1"/>
    <xf numFmtId="165" fontId="1" fillId="5" borderId="0" xfId="1" applyNumberFormat="1" applyFont="1" applyFill="1" applyBorder="1" applyAlignment="1"/>
    <xf numFmtId="9" fontId="3" fillId="0" borderId="3" xfId="16" applyNumberFormat="1" applyFont="1" applyFill="1" applyBorder="1" applyAlignment="1"/>
    <xf numFmtId="167" fontId="1" fillId="0" borderId="0" xfId="1" applyNumberFormat="1" applyFont="1" applyAlignment="1"/>
    <xf numFmtId="0" fontId="8" fillId="0" borderId="3" xfId="1" applyNumberFormat="1" applyFont="1" applyFill="1" applyBorder="1" applyAlignment="1"/>
    <xf numFmtId="165" fontId="3" fillId="0" borderId="0" xfId="1" applyNumberFormat="1" applyFont="1" applyFill="1" applyBorder="1" applyAlignment="1"/>
    <xf numFmtId="5" fontId="18" fillId="4" borderId="10" xfId="1" applyNumberFormat="1" applyFont="1" applyFill="1" applyBorder="1" applyAlignment="1"/>
    <xf numFmtId="3" fontId="1" fillId="0" borderId="17" xfId="0" quotePrefix="1" applyNumberFormat="1" applyFont="1" applyFill="1" applyBorder="1"/>
    <xf numFmtId="165" fontId="10" fillId="0" borderId="10" xfId="1" applyNumberFormat="1" applyFont="1" applyFill="1" applyBorder="1" applyAlignment="1"/>
    <xf numFmtId="0" fontId="9" fillId="0" borderId="0" xfId="1" applyNumberFormat="1" applyFont="1" applyFill="1" applyBorder="1" applyAlignment="1"/>
    <xf numFmtId="3" fontId="10" fillId="0" borderId="0" xfId="1" applyNumberFormat="1" applyFont="1" applyFill="1" applyBorder="1" applyAlignment="1"/>
    <xf numFmtId="10" fontId="10" fillId="0" borderId="0" xfId="1" applyNumberFormat="1" applyFont="1" applyFill="1" applyBorder="1" applyAlignment="1"/>
    <xf numFmtId="166" fontId="2" fillId="0" borderId="0" xfId="1" applyNumberFormat="1" applyFont="1" applyBorder="1" applyAlignment="1"/>
    <xf numFmtId="166" fontId="7" fillId="0" borderId="11" xfId="3" applyNumberFormat="1" applyFont="1" applyBorder="1" applyAlignment="1"/>
    <xf numFmtId="164" fontId="7" fillId="0" borderId="1" xfId="1" applyNumberFormat="1" applyFont="1" applyBorder="1" applyAlignment="1"/>
    <xf numFmtId="165" fontId="7" fillId="0" borderId="1" xfId="3" applyNumberFormat="1" applyFont="1" applyBorder="1" applyAlignment="1"/>
    <xf numFmtId="167" fontId="7" fillId="0" borderId="1" xfId="1" applyNumberFormat="1" applyFont="1" applyBorder="1" applyAlignment="1"/>
    <xf numFmtId="167" fontId="7" fillId="5" borderId="1" xfId="1" applyNumberFormat="1" applyFont="1" applyFill="1" applyBorder="1" applyAlignment="1"/>
    <xf numFmtId="37" fontId="1" fillId="0" borderId="3" xfId="0" quotePrefix="1" applyNumberFormat="1" applyFont="1" applyFill="1" applyBorder="1"/>
    <xf numFmtId="0" fontId="7" fillId="0" borderId="0" xfId="7" applyFont="1" applyBorder="1" applyAlignment="1">
      <alignment horizontal="center" wrapText="1"/>
    </xf>
    <xf numFmtId="9" fontId="3" fillId="0" borderId="0" xfId="16" applyFont="1" applyFill="1" applyBorder="1" applyAlignment="1"/>
    <xf numFmtId="0" fontId="2" fillId="0" borderId="32" xfId="1" applyNumberFormat="1" applyFont="1" applyBorder="1" applyAlignment="1">
      <alignment vertical="center"/>
    </xf>
    <xf numFmtId="0" fontId="2" fillId="0" borderId="33" xfId="1" applyNumberFormat="1" applyFont="1" applyBorder="1" applyAlignment="1">
      <alignment vertical="center"/>
    </xf>
    <xf numFmtId="3" fontId="2" fillId="0" borderId="0" xfId="1" applyNumberFormat="1" applyFont="1" applyAlignment="1"/>
    <xf numFmtId="0" fontId="15" fillId="0" borderId="0" xfId="1" applyNumberFormat="1" applyFont="1" applyBorder="1" applyAlignment="1">
      <alignment horizontal="center"/>
    </xf>
    <xf numFmtId="0" fontId="13" fillId="0" borderId="0" xfId="30" applyFont="1" applyAlignment="1">
      <alignment horizontal="left" vertical="top" wrapText="1" shrinkToFit="1"/>
    </xf>
    <xf numFmtId="0" fontId="15" fillId="0" borderId="0" xfId="1" applyNumberFormat="1" applyFont="1" applyAlignment="1">
      <alignment horizontal="center"/>
    </xf>
    <xf numFmtId="0" fontId="7" fillId="0" borderId="0" xfId="1" applyNumberFormat="1" applyFont="1" applyBorder="1" applyAlignment="1">
      <alignment horizontal="center"/>
    </xf>
    <xf numFmtId="0" fontId="7" fillId="0" borderId="0" xfId="1" applyFont="1" applyBorder="1" applyAlignment="1">
      <alignment horizontal="center"/>
    </xf>
    <xf numFmtId="0" fontId="7" fillId="0" borderId="12" xfId="1" applyFont="1" applyBorder="1" applyAlignment="1">
      <alignment horizontal="center"/>
    </xf>
    <xf numFmtId="0" fontId="15" fillId="0" borderId="0" xfId="1" applyNumberFormat="1" applyFont="1" applyBorder="1" applyAlignment="1">
      <alignment horizontal="centerContinuous"/>
    </xf>
    <xf numFmtId="0" fontId="15" fillId="0" borderId="0" xfId="1" applyNumberFormat="1" applyFont="1" applyAlignment="1">
      <alignment horizontal="centerContinuous"/>
    </xf>
    <xf numFmtId="0" fontId="2" fillId="0" borderId="0" xfId="1" applyNumberFormat="1" applyFont="1" applyAlignment="1">
      <alignment horizontal="centerContinuous"/>
    </xf>
    <xf numFmtId="0" fontId="9" fillId="0" borderId="0" xfId="1" applyNumberFormat="1" applyFont="1" applyAlignment="1">
      <alignment horizontal="centerContinuous"/>
    </xf>
    <xf numFmtId="0" fontId="7" fillId="0" borderId="0" xfId="1" applyNumberFormat="1" applyFont="1" applyAlignment="1">
      <alignment horizontal="centerContinuous"/>
    </xf>
    <xf numFmtId="0" fontId="7" fillId="0" borderId="0" xfId="1" applyNumberFormat="1" applyFont="1" applyBorder="1" applyAlignment="1">
      <alignment horizontal="centerContinuous"/>
    </xf>
    <xf numFmtId="0" fontId="21" fillId="0" borderId="0" xfId="1" applyNumberFormat="1" applyFont="1" applyAlignment="1">
      <alignment horizontal="centerContinuous"/>
    </xf>
    <xf numFmtId="3" fontId="7" fillId="0" borderId="0" xfId="1" applyNumberFormat="1" applyFont="1" applyAlignment="1">
      <alignment horizontal="centerContinuous"/>
    </xf>
    <xf numFmtId="0" fontId="7" fillId="0" borderId="26" xfId="1" applyNumberFormat="1" applyFont="1" applyBorder="1" applyAlignment="1">
      <alignment horizontal="centerContinuous"/>
    </xf>
    <xf numFmtId="0" fontId="7" fillId="0" borderId="27" xfId="1" applyNumberFormat="1" applyFont="1" applyBorder="1" applyAlignment="1">
      <alignment horizontal="centerContinuous"/>
    </xf>
    <xf numFmtId="0" fontId="7" fillId="0" borderId="28" xfId="1" applyNumberFormat="1" applyFont="1" applyBorder="1" applyAlignment="1">
      <alignment horizontal="centerContinuous"/>
    </xf>
    <xf numFmtId="0" fontId="9" fillId="0" borderId="5" xfId="20" applyNumberFormat="1" applyFont="1" applyBorder="1" applyAlignment="1">
      <alignment horizontal="centerContinuous"/>
    </xf>
    <xf numFmtId="0" fontId="9" fillId="0" borderId="0" xfId="20" applyNumberFormat="1" applyFont="1" applyBorder="1" applyAlignment="1">
      <alignment horizontal="centerContinuous"/>
    </xf>
    <xf numFmtId="0" fontId="9" fillId="0" borderId="29" xfId="20" applyNumberFormat="1" applyFont="1" applyBorder="1" applyAlignment="1">
      <alignment horizontal="centerContinuous"/>
    </xf>
    <xf numFmtId="0" fontId="7" fillId="0" borderId="9" xfId="1" applyNumberFormat="1" applyFont="1" applyBorder="1" applyAlignment="1">
      <alignment horizontal="centerContinuous"/>
    </xf>
    <xf numFmtId="0" fontId="7" fillId="0" borderId="12" xfId="1" applyNumberFormat="1" applyFont="1" applyBorder="1" applyAlignment="1">
      <alignment horizontal="centerContinuous"/>
    </xf>
    <xf numFmtId="0" fontId="7" fillId="0" borderId="30" xfId="1" applyNumberFormat="1" applyFont="1" applyBorder="1" applyAlignment="1">
      <alignment horizontal="centerContinuous"/>
    </xf>
  </cellXfs>
  <cellStyles count="32">
    <cellStyle name="Comma 2" xfId="3"/>
    <cellStyle name="Comma 2 2" xfId="4"/>
    <cellStyle name="Comma 3" xfId="2"/>
    <cellStyle name="Currency 2" xfId="6"/>
    <cellStyle name="Currency 2 2" xfId="19"/>
    <cellStyle name="Currency 3" xfId="5"/>
    <cellStyle name="Currency 3 2" xfId="28"/>
    <cellStyle name="Currency 4" xfId="18"/>
    <cellStyle name="Normal" xfId="0" builtinId="0"/>
    <cellStyle name="Normal 14" xfId="7"/>
    <cellStyle name="Normal 14 2" xfId="20"/>
    <cellStyle name="Normal 16" xfId="8"/>
    <cellStyle name="Normal 16 2" xfId="21"/>
    <cellStyle name="Normal 2" xfId="9"/>
    <cellStyle name="Normal 2 10" xfId="30"/>
    <cellStyle name="Normal 2 2" xfId="22"/>
    <cellStyle name="Normal 20" xfId="10"/>
    <cellStyle name="Normal 20 2" xfId="23"/>
    <cellStyle name="Normal 25" xfId="11"/>
    <cellStyle name="Normal 26" xfId="12"/>
    <cellStyle name="Normal 26 2" xfId="24"/>
    <cellStyle name="Normal 27" xfId="13"/>
    <cellStyle name="Normal 27 2" xfId="25"/>
    <cellStyle name="Normal 3" xfId="14"/>
    <cellStyle name="Normal 4" xfId="1"/>
    <cellStyle name="Percent" xfId="31" builtinId="5"/>
    <cellStyle name="Percent 2" xfId="16"/>
    <cellStyle name="Percent 2 2" xfId="27"/>
    <cellStyle name="Percent 3" xfId="17"/>
    <cellStyle name="Percent 4" xfId="15"/>
    <cellStyle name="Percent 4 2" xfId="29"/>
    <cellStyle name="Percent 5"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showGridLines="0" tabSelected="1" showOutlineSymbols="0" zoomScale="80" zoomScaleNormal="80" zoomScaleSheetLayoutView="110" workbookViewId="0"/>
  </sheetViews>
  <sheetFormatPr defaultRowHeight="14.1" customHeight="1"/>
  <cols>
    <col min="1" max="1" width="43.85546875" style="3" customWidth="1"/>
    <col min="2" max="2" width="16.85546875" style="3" customWidth="1"/>
    <col min="3" max="3" width="17.5703125" style="3" customWidth="1"/>
    <col min="4" max="4" width="15.7109375" style="3" customWidth="1"/>
    <col min="5" max="6" width="16.5703125" style="3" customWidth="1"/>
    <col min="7" max="9" width="16.5703125" style="3" hidden="1" customWidth="1"/>
    <col min="10" max="10" width="16.5703125" style="3" customWidth="1"/>
    <col min="11" max="11" width="14" style="4" customWidth="1"/>
    <col min="12" max="12" width="16.140625" style="4" customWidth="1"/>
    <col min="13" max="13" width="3.5703125" style="4" customWidth="1"/>
    <col min="14" max="14" width="16.28515625" style="3" customWidth="1"/>
    <col min="15" max="15" width="12.7109375" style="3" customWidth="1"/>
    <col min="16" max="16" width="14.5703125" style="3" customWidth="1"/>
    <col min="17" max="17" width="16.28515625" style="3" customWidth="1"/>
    <col min="18" max="18" width="17.28515625" style="3" customWidth="1"/>
    <col min="19" max="19" width="12.28515625" style="3" customWidth="1"/>
    <col min="20" max="20" width="11.140625" style="3" customWidth="1"/>
    <col min="21" max="21" width="9.140625" style="3"/>
    <col min="22" max="22" width="16.85546875" style="3" customWidth="1"/>
    <col min="23" max="190" width="9.140625" style="3"/>
    <col min="191" max="191" width="30.85546875" style="3" customWidth="1"/>
    <col min="192" max="193" width="8.85546875" style="3" customWidth="1"/>
    <col min="194" max="194" width="15.85546875" style="3" customWidth="1"/>
    <col min="195" max="195" width="17" style="3" customWidth="1"/>
    <col min="196" max="196" width="15" style="3" customWidth="1"/>
    <col min="197" max="199" width="8.85546875" style="3" customWidth="1"/>
    <col min="200" max="200" width="16.7109375" style="3" customWidth="1"/>
    <col min="201" max="201" width="14" style="3" customWidth="1"/>
    <col min="202" max="202" width="5.5703125" style="3" customWidth="1"/>
    <col min="203" max="203" width="15.28515625" style="3" bestFit="1" customWidth="1"/>
    <col min="204" max="204" width="11.5703125" style="3" bestFit="1" customWidth="1"/>
    <col min="205" max="205" width="12.140625" style="3" bestFit="1" customWidth="1"/>
    <col min="206" max="206" width="12" style="3" customWidth="1"/>
    <col min="207" max="207" width="13.42578125" style="3" customWidth="1"/>
    <col min="208" max="209" width="11.5703125" style="3" bestFit="1" customWidth="1"/>
    <col min="210" max="446" width="9.140625" style="3"/>
    <col min="447" max="447" width="30.85546875" style="3" customWidth="1"/>
    <col min="448" max="449" width="8.85546875" style="3" customWidth="1"/>
    <col min="450" max="450" width="15.85546875" style="3" customWidth="1"/>
    <col min="451" max="451" width="17" style="3" customWidth="1"/>
    <col min="452" max="452" width="15" style="3" customWidth="1"/>
    <col min="453" max="455" width="8.85546875" style="3" customWidth="1"/>
    <col min="456" max="456" width="16.7109375" style="3" customWidth="1"/>
    <col min="457" max="457" width="14" style="3" customWidth="1"/>
    <col min="458" max="458" width="5.5703125" style="3" customWidth="1"/>
    <col min="459" max="459" width="15.28515625" style="3" bestFit="1" customWidth="1"/>
    <col min="460" max="460" width="11.5703125" style="3" bestFit="1" customWidth="1"/>
    <col min="461" max="461" width="12.140625" style="3" bestFit="1" customWidth="1"/>
    <col min="462" max="462" width="12" style="3" customWidth="1"/>
    <col min="463" max="463" width="13.42578125" style="3" customWidth="1"/>
    <col min="464" max="465" width="11.5703125" style="3" bestFit="1" customWidth="1"/>
    <col min="466" max="702" width="9.140625" style="3"/>
    <col min="703" max="703" width="30.85546875" style="3" customWidth="1"/>
    <col min="704" max="705" width="8.85546875" style="3" customWidth="1"/>
    <col min="706" max="706" width="15.85546875" style="3" customWidth="1"/>
    <col min="707" max="707" width="17" style="3" customWidth="1"/>
    <col min="708" max="708" width="15" style="3" customWidth="1"/>
    <col min="709" max="711" width="8.85546875" style="3" customWidth="1"/>
    <col min="712" max="712" width="16.7109375" style="3" customWidth="1"/>
    <col min="713" max="713" width="14" style="3" customWidth="1"/>
    <col min="714" max="714" width="5.5703125" style="3" customWidth="1"/>
    <col min="715" max="715" width="15.28515625" style="3" bestFit="1" customWidth="1"/>
    <col min="716" max="716" width="11.5703125" style="3" bestFit="1" customWidth="1"/>
    <col min="717" max="717" width="12.140625" style="3" bestFit="1" customWidth="1"/>
    <col min="718" max="718" width="12" style="3" customWidth="1"/>
    <col min="719" max="719" width="13.42578125" style="3" customWidth="1"/>
    <col min="720" max="721" width="11.5703125" style="3" bestFit="1" customWidth="1"/>
    <col min="722" max="958" width="9.140625" style="3"/>
    <col min="959" max="959" width="30.85546875" style="3" customWidth="1"/>
    <col min="960" max="961" width="8.85546875" style="3" customWidth="1"/>
    <col min="962" max="962" width="15.85546875" style="3" customWidth="1"/>
    <col min="963" max="963" width="17" style="3" customWidth="1"/>
    <col min="964" max="964" width="15" style="3" customWidth="1"/>
    <col min="965" max="967" width="8.85546875" style="3" customWidth="1"/>
    <col min="968" max="968" width="16.7109375" style="3" customWidth="1"/>
    <col min="969" max="969" width="14" style="3" customWidth="1"/>
    <col min="970" max="970" width="5.5703125" style="3" customWidth="1"/>
    <col min="971" max="971" width="15.28515625" style="3" bestFit="1" customWidth="1"/>
    <col min="972" max="972" width="11.5703125" style="3" bestFit="1" customWidth="1"/>
    <col min="973" max="973" width="12.140625" style="3" bestFit="1" customWidth="1"/>
    <col min="974" max="974" width="12" style="3" customWidth="1"/>
    <col min="975" max="975" width="13.42578125" style="3" customWidth="1"/>
    <col min="976" max="977" width="11.5703125" style="3" bestFit="1" customWidth="1"/>
    <col min="978" max="1214" width="9.140625" style="3"/>
    <col min="1215" max="1215" width="30.85546875" style="3" customWidth="1"/>
    <col min="1216" max="1217" width="8.85546875" style="3" customWidth="1"/>
    <col min="1218" max="1218" width="15.85546875" style="3" customWidth="1"/>
    <col min="1219" max="1219" width="17" style="3" customWidth="1"/>
    <col min="1220" max="1220" width="15" style="3" customWidth="1"/>
    <col min="1221" max="1223" width="8.85546875" style="3" customWidth="1"/>
    <col min="1224" max="1224" width="16.7109375" style="3" customWidth="1"/>
    <col min="1225" max="1225" width="14" style="3" customWidth="1"/>
    <col min="1226" max="1226" width="5.5703125" style="3" customWidth="1"/>
    <col min="1227" max="1227" width="15.28515625" style="3" bestFit="1" customWidth="1"/>
    <col min="1228" max="1228" width="11.5703125" style="3" bestFit="1" customWidth="1"/>
    <col min="1229" max="1229" width="12.140625" style="3" bestFit="1" customWidth="1"/>
    <col min="1230" max="1230" width="12" style="3" customWidth="1"/>
    <col min="1231" max="1231" width="13.42578125" style="3" customWidth="1"/>
    <col min="1232" max="1233" width="11.5703125" style="3" bestFit="1" customWidth="1"/>
    <col min="1234" max="1470" width="9.140625" style="3"/>
    <col min="1471" max="1471" width="30.85546875" style="3" customWidth="1"/>
    <col min="1472" max="1473" width="8.85546875" style="3" customWidth="1"/>
    <col min="1474" max="1474" width="15.85546875" style="3" customWidth="1"/>
    <col min="1475" max="1475" width="17" style="3" customWidth="1"/>
    <col min="1476" max="1476" width="15" style="3" customWidth="1"/>
    <col min="1477" max="1479" width="8.85546875" style="3" customWidth="1"/>
    <col min="1480" max="1480" width="16.7109375" style="3" customWidth="1"/>
    <col min="1481" max="1481" width="14" style="3" customWidth="1"/>
    <col min="1482" max="1482" width="5.5703125" style="3" customWidth="1"/>
    <col min="1483" max="1483" width="15.28515625" style="3" bestFit="1" customWidth="1"/>
    <col min="1484" max="1484" width="11.5703125" style="3" bestFit="1" customWidth="1"/>
    <col min="1485" max="1485" width="12.140625" style="3" bestFit="1" customWidth="1"/>
    <col min="1486" max="1486" width="12" style="3" customWidth="1"/>
    <col min="1487" max="1487" width="13.42578125" style="3" customWidth="1"/>
    <col min="1488" max="1489" width="11.5703125" style="3" bestFit="1" customWidth="1"/>
    <col min="1490" max="1726" width="9.140625" style="3"/>
    <col min="1727" max="1727" width="30.85546875" style="3" customWidth="1"/>
    <col min="1728" max="1729" width="8.85546875" style="3" customWidth="1"/>
    <col min="1730" max="1730" width="15.85546875" style="3" customWidth="1"/>
    <col min="1731" max="1731" width="17" style="3" customWidth="1"/>
    <col min="1732" max="1732" width="15" style="3" customWidth="1"/>
    <col min="1733" max="1735" width="8.85546875" style="3" customWidth="1"/>
    <col min="1736" max="1736" width="16.7109375" style="3" customWidth="1"/>
    <col min="1737" max="1737" width="14" style="3" customWidth="1"/>
    <col min="1738" max="1738" width="5.5703125" style="3" customWidth="1"/>
    <col min="1739" max="1739" width="15.28515625" style="3" bestFit="1" customWidth="1"/>
    <col min="1740" max="1740" width="11.5703125" style="3" bestFit="1" customWidth="1"/>
    <col min="1741" max="1741" width="12.140625" style="3" bestFit="1" customWidth="1"/>
    <col min="1742" max="1742" width="12" style="3" customWidth="1"/>
    <col min="1743" max="1743" width="13.42578125" style="3" customWidth="1"/>
    <col min="1744" max="1745" width="11.5703125" style="3" bestFit="1" customWidth="1"/>
    <col min="1746" max="1982" width="9.140625" style="3"/>
    <col min="1983" max="1983" width="30.85546875" style="3" customWidth="1"/>
    <col min="1984" max="1985" width="8.85546875" style="3" customWidth="1"/>
    <col min="1986" max="1986" width="15.85546875" style="3" customWidth="1"/>
    <col min="1987" max="1987" width="17" style="3" customWidth="1"/>
    <col min="1988" max="1988" width="15" style="3" customWidth="1"/>
    <col min="1989" max="1991" width="8.85546875" style="3" customWidth="1"/>
    <col min="1992" max="1992" width="16.7109375" style="3" customWidth="1"/>
    <col min="1993" max="1993" width="14" style="3" customWidth="1"/>
    <col min="1994" max="1994" width="5.5703125" style="3" customWidth="1"/>
    <col min="1995" max="1995" width="15.28515625" style="3" bestFit="1" customWidth="1"/>
    <col min="1996" max="1996" width="11.5703125" style="3" bestFit="1" customWidth="1"/>
    <col min="1997" max="1997" width="12.140625" style="3" bestFit="1" customWidth="1"/>
    <col min="1998" max="1998" width="12" style="3" customWidth="1"/>
    <col min="1999" max="1999" width="13.42578125" style="3" customWidth="1"/>
    <col min="2000" max="2001" width="11.5703125" style="3" bestFit="1" customWidth="1"/>
    <col min="2002" max="2238" width="9.140625" style="3"/>
    <col min="2239" max="2239" width="30.85546875" style="3" customWidth="1"/>
    <col min="2240" max="2241" width="8.85546875" style="3" customWidth="1"/>
    <col min="2242" max="2242" width="15.85546875" style="3" customWidth="1"/>
    <col min="2243" max="2243" width="17" style="3" customWidth="1"/>
    <col min="2244" max="2244" width="15" style="3" customWidth="1"/>
    <col min="2245" max="2247" width="8.85546875" style="3" customWidth="1"/>
    <col min="2248" max="2248" width="16.7109375" style="3" customWidth="1"/>
    <col min="2249" max="2249" width="14" style="3" customWidth="1"/>
    <col min="2250" max="2250" width="5.5703125" style="3" customWidth="1"/>
    <col min="2251" max="2251" width="15.28515625" style="3" bestFit="1" customWidth="1"/>
    <col min="2252" max="2252" width="11.5703125" style="3" bestFit="1" customWidth="1"/>
    <col min="2253" max="2253" width="12.140625" style="3" bestFit="1" customWidth="1"/>
    <col min="2254" max="2254" width="12" style="3" customWidth="1"/>
    <col min="2255" max="2255" width="13.42578125" style="3" customWidth="1"/>
    <col min="2256" max="2257" width="11.5703125" style="3" bestFit="1" customWidth="1"/>
    <col min="2258" max="2494" width="9.140625" style="3"/>
    <col min="2495" max="2495" width="30.85546875" style="3" customWidth="1"/>
    <col min="2496" max="2497" width="8.85546875" style="3" customWidth="1"/>
    <col min="2498" max="2498" width="15.85546875" style="3" customWidth="1"/>
    <col min="2499" max="2499" width="17" style="3" customWidth="1"/>
    <col min="2500" max="2500" width="15" style="3" customWidth="1"/>
    <col min="2501" max="2503" width="8.85546875" style="3" customWidth="1"/>
    <col min="2504" max="2504" width="16.7109375" style="3" customWidth="1"/>
    <col min="2505" max="2505" width="14" style="3" customWidth="1"/>
    <col min="2506" max="2506" width="5.5703125" style="3" customWidth="1"/>
    <col min="2507" max="2507" width="15.28515625" style="3" bestFit="1" customWidth="1"/>
    <col min="2508" max="2508" width="11.5703125" style="3" bestFit="1" customWidth="1"/>
    <col min="2509" max="2509" width="12.140625" style="3" bestFit="1" customWidth="1"/>
    <col min="2510" max="2510" width="12" style="3" customWidth="1"/>
    <col min="2511" max="2511" width="13.42578125" style="3" customWidth="1"/>
    <col min="2512" max="2513" width="11.5703125" style="3" bestFit="1" customWidth="1"/>
    <col min="2514" max="2750" width="9.140625" style="3"/>
    <col min="2751" max="2751" width="30.85546875" style="3" customWidth="1"/>
    <col min="2752" max="2753" width="8.85546875" style="3" customWidth="1"/>
    <col min="2754" max="2754" width="15.85546875" style="3" customWidth="1"/>
    <col min="2755" max="2755" width="17" style="3" customWidth="1"/>
    <col min="2756" max="2756" width="15" style="3" customWidth="1"/>
    <col min="2757" max="2759" width="8.85546875" style="3" customWidth="1"/>
    <col min="2760" max="2760" width="16.7109375" style="3" customWidth="1"/>
    <col min="2761" max="2761" width="14" style="3" customWidth="1"/>
    <col min="2762" max="2762" width="5.5703125" style="3" customWidth="1"/>
    <col min="2763" max="2763" width="15.28515625" style="3" bestFit="1" customWidth="1"/>
    <col min="2764" max="2764" width="11.5703125" style="3" bestFit="1" customWidth="1"/>
    <col min="2765" max="2765" width="12.140625" style="3" bestFit="1" customWidth="1"/>
    <col min="2766" max="2766" width="12" style="3" customWidth="1"/>
    <col min="2767" max="2767" width="13.42578125" style="3" customWidth="1"/>
    <col min="2768" max="2769" width="11.5703125" style="3" bestFit="1" customWidth="1"/>
    <col min="2770" max="3006" width="9.140625" style="3"/>
    <col min="3007" max="3007" width="30.85546875" style="3" customWidth="1"/>
    <col min="3008" max="3009" width="8.85546875" style="3" customWidth="1"/>
    <col min="3010" max="3010" width="15.85546875" style="3" customWidth="1"/>
    <col min="3011" max="3011" width="17" style="3" customWidth="1"/>
    <col min="3012" max="3012" width="15" style="3" customWidth="1"/>
    <col min="3013" max="3015" width="8.85546875" style="3" customWidth="1"/>
    <col min="3016" max="3016" width="16.7109375" style="3" customWidth="1"/>
    <col min="3017" max="3017" width="14" style="3" customWidth="1"/>
    <col min="3018" max="3018" width="5.5703125" style="3" customWidth="1"/>
    <col min="3019" max="3019" width="15.28515625" style="3" bestFit="1" customWidth="1"/>
    <col min="3020" max="3020" width="11.5703125" style="3" bestFit="1" customWidth="1"/>
    <col min="3021" max="3021" width="12.140625" style="3" bestFit="1" customWidth="1"/>
    <col min="3022" max="3022" width="12" style="3" customWidth="1"/>
    <col min="3023" max="3023" width="13.42578125" style="3" customWidth="1"/>
    <col min="3024" max="3025" width="11.5703125" style="3" bestFit="1" customWidth="1"/>
    <col min="3026" max="3262" width="9.140625" style="3"/>
    <col min="3263" max="3263" width="30.85546875" style="3" customWidth="1"/>
    <col min="3264" max="3265" width="8.85546875" style="3" customWidth="1"/>
    <col min="3266" max="3266" width="15.85546875" style="3" customWidth="1"/>
    <col min="3267" max="3267" width="17" style="3" customWidth="1"/>
    <col min="3268" max="3268" width="15" style="3" customWidth="1"/>
    <col min="3269" max="3271" width="8.85546875" style="3" customWidth="1"/>
    <col min="3272" max="3272" width="16.7109375" style="3" customWidth="1"/>
    <col min="3273" max="3273" width="14" style="3" customWidth="1"/>
    <col min="3274" max="3274" width="5.5703125" style="3" customWidth="1"/>
    <col min="3275" max="3275" width="15.28515625" style="3" bestFit="1" customWidth="1"/>
    <col min="3276" max="3276" width="11.5703125" style="3" bestFit="1" customWidth="1"/>
    <col min="3277" max="3277" width="12.140625" style="3" bestFit="1" customWidth="1"/>
    <col min="3278" max="3278" width="12" style="3" customWidth="1"/>
    <col min="3279" max="3279" width="13.42578125" style="3" customWidth="1"/>
    <col min="3280" max="3281" width="11.5703125" style="3" bestFit="1" customWidth="1"/>
    <col min="3282" max="3518" width="9.140625" style="3"/>
    <col min="3519" max="3519" width="30.85546875" style="3" customWidth="1"/>
    <col min="3520" max="3521" width="8.85546875" style="3" customWidth="1"/>
    <col min="3522" max="3522" width="15.85546875" style="3" customWidth="1"/>
    <col min="3523" max="3523" width="17" style="3" customWidth="1"/>
    <col min="3524" max="3524" width="15" style="3" customWidth="1"/>
    <col min="3525" max="3527" width="8.85546875" style="3" customWidth="1"/>
    <col min="3528" max="3528" width="16.7109375" style="3" customWidth="1"/>
    <col min="3529" max="3529" width="14" style="3" customWidth="1"/>
    <col min="3530" max="3530" width="5.5703125" style="3" customWidth="1"/>
    <col min="3531" max="3531" width="15.28515625" style="3" bestFit="1" customWidth="1"/>
    <col min="3532" max="3532" width="11.5703125" style="3" bestFit="1" customWidth="1"/>
    <col min="3533" max="3533" width="12.140625" style="3" bestFit="1" customWidth="1"/>
    <col min="3534" max="3534" width="12" style="3" customWidth="1"/>
    <col min="3535" max="3535" width="13.42578125" style="3" customWidth="1"/>
    <col min="3536" max="3537" width="11.5703125" style="3" bestFit="1" customWidth="1"/>
    <col min="3538" max="3774" width="9.140625" style="3"/>
    <col min="3775" max="3775" width="30.85546875" style="3" customWidth="1"/>
    <col min="3776" max="3777" width="8.85546875" style="3" customWidth="1"/>
    <col min="3778" max="3778" width="15.85546875" style="3" customWidth="1"/>
    <col min="3779" max="3779" width="17" style="3" customWidth="1"/>
    <col min="3780" max="3780" width="15" style="3" customWidth="1"/>
    <col min="3781" max="3783" width="8.85546875" style="3" customWidth="1"/>
    <col min="3784" max="3784" width="16.7109375" style="3" customWidth="1"/>
    <col min="3785" max="3785" width="14" style="3" customWidth="1"/>
    <col min="3786" max="3786" width="5.5703125" style="3" customWidth="1"/>
    <col min="3787" max="3787" width="15.28515625" style="3" bestFit="1" customWidth="1"/>
    <col min="3788" max="3788" width="11.5703125" style="3" bestFit="1" customWidth="1"/>
    <col min="3789" max="3789" width="12.140625" style="3" bestFit="1" customWidth="1"/>
    <col min="3790" max="3790" width="12" style="3" customWidth="1"/>
    <col min="3791" max="3791" width="13.42578125" style="3" customWidth="1"/>
    <col min="3792" max="3793" width="11.5703125" style="3" bestFit="1" customWidth="1"/>
    <col min="3794" max="4030" width="9.140625" style="3"/>
    <col min="4031" max="4031" width="30.85546875" style="3" customWidth="1"/>
    <col min="4032" max="4033" width="8.85546875" style="3" customWidth="1"/>
    <col min="4034" max="4034" width="15.85546875" style="3" customWidth="1"/>
    <col min="4035" max="4035" width="17" style="3" customWidth="1"/>
    <col min="4036" max="4036" width="15" style="3" customWidth="1"/>
    <col min="4037" max="4039" width="8.85546875" style="3" customWidth="1"/>
    <col min="4040" max="4040" width="16.7109375" style="3" customWidth="1"/>
    <col min="4041" max="4041" width="14" style="3" customWidth="1"/>
    <col min="4042" max="4042" width="5.5703125" style="3" customWidth="1"/>
    <col min="4043" max="4043" width="15.28515625" style="3" bestFit="1" customWidth="1"/>
    <col min="4044" max="4044" width="11.5703125" style="3" bestFit="1" customWidth="1"/>
    <col min="4045" max="4045" width="12.140625" style="3" bestFit="1" customWidth="1"/>
    <col min="4046" max="4046" width="12" style="3" customWidth="1"/>
    <col min="4047" max="4047" width="13.42578125" style="3" customWidth="1"/>
    <col min="4048" max="4049" width="11.5703125" style="3" bestFit="1" customWidth="1"/>
    <col min="4050" max="4286" width="9.140625" style="3"/>
    <col min="4287" max="4287" width="30.85546875" style="3" customWidth="1"/>
    <col min="4288" max="4289" width="8.85546875" style="3" customWidth="1"/>
    <col min="4290" max="4290" width="15.85546875" style="3" customWidth="1"/>
    <col min="4291" max="4291" width="17" style="3" customWidth="1"/>
    <col min="4292" max="4292" width="15" style="3" customWidth="1"/>
    <col min="4293" max="4295" width="8.85546875" style="3" customWidth="1"/>
    <col min="4296" max="4296" width="16.7109375" style="3" customWidth="1"/>
    <col min="4297" max="4297" width="14" style="3" customWidth="1"/>
    <col min="4298" max="4298" width="5.5703125" style="3" customWidth="1"/>
    <col min="4299" max="4299" width="15.28515625" style="3" bestFit="1" customWidth="1"/>
    <col min="4300" max="4300" width="11.5703125" style="3" bestFit="1" customWidth="1"/>
    <col min="4301" max="4301" width="12.140625" style="3" bestFit="1" customWidth="1"/>
    <col min="4302" max="4302" width="12" style="3" customWidth="1"/>
    <col min="4303" max="4303" width="13.42578125" style="3" customWidth="1"/>
    <col min="4304" max="4305" width="11.5703125" style="3" bestFit="1" customWidth="1"/>
    <col min="4306" max="4542" width="9.140625" style="3"/>
    <col min="4543" max="4543" width="30.85546875" style="3" customWidth="1"/>
    <col min="4544" max="4545" width="8.85546875" style="3" customWidth="1"/>
    <col min="4546" max="4546" width="15.85546875" style="3" customWidth="1"/>
    <col min="4547" max="4547" width="17" style="3" customWidth="1"/>
    <col min="4548" max="4548" width="15" style="3" customWidth="1"/>
    <col min="4549" max="4551" width="8.85546875" style="3" customWidth="1"/>
    <col min="4552" max="4552" width="16.7109375" style="3" customWidth="1"/>
    <col min="4553" max="4553" width="14" style="3" customWidth="1"/>
    <col min="4554" max="4554" width="5.5703125" style="3" customWidth="1"/>
    <col min="4555" max="4555" width="15.28515625" style="3" bestFit="1" customWidth="1"/>
    <col min="4556" max="4556" width="11.5703125" style="3" bestFit="1" customWidth="1"/>
    <col min="4557" max="4557" width="12.140625" style="3" bestFit="1" customWidth="1"/>
    <col min="4558" max="4558" width="12" style="3" customWidth="1"/>
    <col min="4559" max="4559" width="13.42578125" style="3" customWidth="1"/>
    <col min="4560" max="4561" width="11.5703125" style="3" bestFit="1" customWidth="1"/>
    <col min="4562" max="4798" width="9.140625" style="3"/>
    <col min="4799" max="4799" width="30.85546875" style="3" customWidth="1"/>
    <col min="4800" max="4801" width="8.85546875" style="3" customWidth="1"/>
    <col min="4802" max="4802" width="15.85546875" style="3" customWidth="1"/>
    <col min="4803" max="4803" width="17" style="3" customWidth="1"/>
    <col min="4804" max="4804" width="15" style="3" customWidth="1"/>
    <col min="4805" max="4807" width="8.85546875" style="3" customWidth="1"/>
    <col min="4808" max="4808" width="16.7109375" style="3" customWidth="1"/>
    <col min="4809" max="4809" width="14" style="3" customWidth="1"/>
    <col min="4810" max="4810" width="5.5703125" style="3" customWidth="1"/>
    <col min="4811" max="4811" width="15.28515625" style="3" bestFit="1" customWidth="1"/>
    <col min="4812" max="4812" width="11.5703125" style="3" bestFit="1" customWidth="1"/>
    <col min="4813" max="4813" width="12.140625" style="3" bestFit="1" customWidth="1"/>
    <col min="4814" max="4814" width="12" style="3" customWidth="1"/>
    <col min="4815" max="4815" width="13.42578125" style="3" customWidth="1"/>
    <col min="4816" max="4817" width="11.5703125" style="3" bestFit="1" customWidth="1"/>
    <col min="4818" max="5054" width="9.140625" style="3"/>
    <col min="5055" max="5055" width="30.85546875" style="3" customWidth="1"/>
    <col min="5056" max="5057" width="8.85546875" style="3" customWidth="1"/>
    <col min="5058" max="5058" width="15.85546875" style="3" customWidth="1"/>
    <col min="5059" max="5059" width="17" style="3" customWidth="1"/>
    <col min="5060" max="5060" width="15" style="3" customWidth="1"/>
    <col min="5061" max="5063" width="8.85546875" style="3" customWidth="1"/>
    <col min="5064" max="5064" width="16.7109375" style="3" customWidth="1"/>
    <col min="5065" max="5065" width="14" style="3" customWidth="1"/>
    <col min="5066" max="5066" width="5.5703125" style="3" customWidth="1"/>
    <col min="5067" max="5067" width="15.28515625" style="3" bestFit="1" customWidth="1"/>
    <col min="5068" max="5068" width="11.5703125" style="3" bestFit="1" customWidth="1"/>
    <col min="5069" max="5069" width="12.140625" style="3" bestFit="1" customWidth="1"/>
    <col min="5070" max="5070" width="12" style="3" customWidth="1"/>
    <col min="5071" max="5071" width="13.42578125" style="3" customWidth="1"/>
    <col min="5072" max="5073" width="11.5703125" style="3" bestFit="1" customWidth="1"/>
    <col min="5074" max="5310" width="9.140625" style="3"/>
    <col min="5311" max="5311" width="30.85546875" style="3" customWidth="1"/>
    <col min="5312" max="5313" width="8.85546875" style="3" customWidth="1"/>
    <col min="5314" max="5314" width="15.85546875" style="3" customWidth="1"/>
    <col min="5315" max="5315" width="17" style="3" customWidth="1"/>
    <col min="5316" max="5316" width="15" style="3" customWidth="1"/>
    <col min="5317" max="5319" width="8.85546875" style="3" customWidth="1"/>
    <col min="5320" max="5320" width="16.7109375" style="3" customWidth="1"/>
    <col min="5321" max="5321" width="14" style="3" customWidth="1"/>
    <col min="5322" max="5322" width="5.5703125" style="3" customWidth="1"/>
    <col min="5323" max="5323" width="15.28515625" style="3" bestFit="1" customWidth="1"/>
    <col min="5324" max="5324" width="11.5703125" style="3" bestFit="1" customWidth="1"/>
    <col min="5325" max="5325" width="12.140625" style="3" bestFit="1" customWidth="1"/>
    <col min="5326" max="5326" width="12" style="3" customWidth="1"/>
    <col min="5327" max="5327" width="13.42578125" style="3" customWidth="1"/>
    <col min="5328" max="5329" width="11.5703125" style="3" bestFit="1" customWidth="1"/>
    <col min="5330" max="5566" width="9.140625" style="3"/>
    <col min="5567" max="5567" width="30.85546875" style="3" customWidth="1"/>
    <col min="5568" max="5569" width="8.85546875" style="3" customWidth="1"/>
    <col min="5570" max="5570" width="15.85546875" style="3" customWidth="1"/>
    <col min="5571" max="5571" width="17" style="3" customWidth="1"/>
    <col min="5572" max="5572" width="15" style="3" customWidth="1"/>
    <col min="5573" max="5575" width="8.85546875" style="3" customWidth="1"/>
    <col min="5576" max="5576" width="16.7109375" style="3" customWidth="1"/>
    <col min="5577" max="5577" width="14" style="3" customWidth="1"/>
    <col min="5578" max="5578" width="5.5703125" style="3" customWidth="1"/>
    <col min="5579" max="5579" width="15.28515625" style="3" bestFit="1" customWidth="1"/>
    <col min="5580" max="5580" width="11.5703125" style="3" bestFit="1" customWidth="1"/>
    <col min="5581" max="5581" width="12.140625" style="3" bestFit="1" customWidth="1"/>
    <col min="5582" max="5582" width="12" style="3" customWidth="1"/>
    <col min="5583" max="5583" width="13.42578125" style="3" customWidth="1"/>
    <col min="5584" max="5585" width="11.5703125" style="3" bestFit="1" customWidth="1"/>
    <col min="5586" max="5822" width="9.140625" style="3"/>
    <col min="5823" max="5823" width="30.85546875" style="3" customWidth="1"/>
    <col min="5824" max="5825" width="8.85546875" style="3" customWidth="1"/>
    <col min="5826" max="5826" width="15.85546875" style="3" customWidth="1"/>
    <col min="5827" max="5827" width="17" style="3" customWidth="1"/>
    <col min="5828" max="5828" width="15" style="3" customWidth="1"/>
    <col min="5829" max="5831" width="8.85546875" style="3" customWidth="1"/>
    <col min="5832" max="5832" width="16.7109375" style="3" customWidth="1"/>
    <col min="5833" max="5833" width="14" style="3" customWidth="1"/>
    <col min="5834" max="5834" width="5.5703125" style="3" customWidth="1"/>
    <col min="5835" max="5835" width="15.28515625" style="3" bestFit="1" customWidth="1"/>
    <col min="5836" max="5836" width="11.5703125" style="3" bestFit="1" customWidth="1"/>
    <col min="5837" max="5837" width="12.140625" style="3" bestFit="1" customWidth="1"/>
    <col min="5838" max="5838" width="12" style="3" customWidth="1"/>
    <col min="5839" max="5839" width="13.42578125" style="3" customWidth="1"/>
    <col min="5840" max="5841" width="11.5703125" style="3" bestFit="1" customWidth="1"/>
    <col min="5842" max="6078" width="9.140625" style="3"/>
    <col min="6079" max="6079" width="30.85546875" style="3" customWidth="1"/>
    <col min="6080" max="6081" width="8.85546875" style="3" customWidth="1"/>
    <col min="6082" max="6082" width="15.85546875" style="3" customWidth="1"/>
    <col min="6083" max="6083" width="17" style="3" customWidth="1"/>
    <col min="6084" max="6084" width="15" style="3" customWidth="1"/>
    <col min="6085" max="6087" width="8.85546875" style="3" customWidth="1"/>
    <col min="6088" max="6088" width="16.7109375" style="3" customWidth="1"/>
    <col min="6089" max="6089" width="14" style="3" customWidth="1"/>
    <col min="6090" max="6090" width="5.5703125" style="3" customWidth="1"/>
    <col min="6091" max="6091" width="15.28515625" style="3" bestFit="1" customWidth="1"/>
    <col min="6092" max="6092" width="11.5703125" style="3" bestFit="1" customWidth="1"/>
    <col min="6093" max="6093" width="12.140625" style="3" bestFit="1" customWidth="1"/>
    <col min="6094" max="6094" width="12" style="3" customWidth="1"/>
    <col min="6095" max="6095" width="13.42578125" style="3" customWidth="1"/>
    <col min="6096" max="6097" width="11.5703125" style="3" bestFit="1" customWidth="1"/>
    <col min="6098" max="6334" width="9.140625" style="3"/>
    <col min="6335" max="6335" width="30.85546875" style="3" customWidth="1"/>
    <col min="6336" max="6337" width="8.85546875" style="3" customWidth="1"/>
    <col min="6338" max="6338" width="15.85546875" style="3" customWidth="1"/>
    <col min="6339" max="6339" width="17" style="3" customWidth="1"/>
    <col min="6340" max="6340" width="15" style="3" customWidth="1"/>
    <col min="6341" max="6343" width="8.85546875" style="3" customWidth="1"/>
    <col min="6344" max="6344" width="16.7109375" style="3" customWidth="1"/>
    <col min="6345" max="6345" width="14" style="3" customWidth="1"/>
    <col min="6346" max="6346" width="5.5703125" style="3" customWidth="1"/>
    <col min="6347" max="6347" width="15.28515625" style="3" bestFit="1" customWidth="1"/>
    <col min="6348" max="6348" width="11.5703125" style="3" bestFit="1" customWidth="1"/>
    <col min="6349" max="6349" width="12.140625" style="3" bestFit="1" customWidth="1"/>
    <col min="6350" max="6350" width="12" style="3" customWidth="1"/>
    <col min="6351" max="6351" width="13.42578125" style="3" customWidth="1"/>
    <col min="6352" max="6353" width="11.5703125" style="3" bestFit="1" customWidth="1"/>
    <col min="6354" max="6590" width="9.140625" style="3"/>
    <col min="6591" max="6591" width="30.85546875" style="3" customWidth="1"/>
    <col min="6592" max="6593" width="8.85546875" style="3" customWidth="1"/>
    <col min="6594" max="6594" width="15.85546875" style="3" customWidth="1"/>
    <col min="6595" max="6595" width="17" style="3" customWidth="1"/>
    <col min="6596" max="6596" width="15" style="3" customWidth="1"/>
    <col min="6597" max="6599" width="8.85546875" style="3" customWidth="1"/>
    <col min="6600" max="6600" width="16.7109375" style="3" customWidth="1"/>
    <col min="6601" max="6601" width="14" style="3" customWidth="1"/>
    <col min="6602" max="6602" width="5.5703125" style="3" customWidth="1"/>
    <col min="6603" max="6603" width="15.28515625" style="3" bestFit="1" customWidth="1"/>
    <col min="6604" max="6604" width="11.5703125" style="3" bestFit="1" customWidth="1"/>
    <col min="6605" max="6605" width="12.140625" style="3" bestFit="1" customWidth="1"/>
    <col min="6606" max="6606" width="12" style="3" customWidth="1"/>
    <col min="6607" max="6607" width="13.42578125" style="3" customWidth="1"/>
    <col min="6608" max="6609" width="11.5703125" style="3" bestFit="1" customWidth="1"/>
    <col min="6610" max="6846" width="9.140625" style="3"/>
    <col min="6847" max="6847" width="30.85546875" style="3" customWidth="1"/>
    <col min="6848" max="6849" width="8.85546875" style="3" customWidth="1"/>
    <col min="6850" max="6850" width="15.85546875" style="3" customWidth="1"/>
    <col min="6851" max="6851" width="17" style="3" customWidth="1"/>
    <col min="6852" max="6852" width="15" style="3" customWidth="1"/>
    <col min="6853" max="6855" width="8.85546875" style="3" customWidth="1"/>
    <col min="6856" max="6856" width="16.7109375" style="3" customWidth="1"/>
    <col min="6857" max="6857" width="14" style="3" customWidth="1"/>
    <col min="6858" max="6858" width="5.5703125" style="3" customWidth="1"/>
    <col min="6859" max="6859" width="15.28515625" style="3" bestFit="1" customWidth="1"/>
    <col min="6860" max="6860" width="11.5703125" style="3" bestFit="1" customWidth="1"/>
    <col min="6861" max="6861" width="12.140625" style="3" bestFit="1" customWidth="1"/>
    <col min="6862" max="6862" width="12" style="3" customWidth="1"/>
    <col min="6863" max="6863" width="13.42578125" style="3" customWidth="1"/>
    <col min="6864" max="6865" width="11.5703125" style="3" bestFit="1" customWidth="1"/>
    <col min="6866" max="7102" width="9.140625" style="3"/>
    <col min="7103" max="7103" width="30.85546875" style="3" customWidth="1"/>
    <col min="7104" max="7105" width="8.85546875" style="3" customWidth="1"/>
    <col min="7106" max="7106" width="15.85546875" style="3" customWidth="1"/>
    <col min="7107" max="7107" width="17" style="3" customWidth="1"/>
    <col min="7108" max="7108" width="15" style="3" customWidth="1"/>
    <col min="7109" max="7111" width="8.85546875" style="3" customWidth="1"/>
    <col min="7112" max="7112" width="16.7109375" style="3" customWidth="1"/>
    <col min="7113" max="7113" width="14" style="3" customWidth="1"/>
    <col min="7114" max="7114" width="5.5703125" style="3" customWidth="1"/>
    <col min="7115" max="7115" width="15.28515625" style="3" bestFit="1" customWidth="1"/>
    <col min="7116" max="7116" width="11.5703125" style="3" bestFit="1" customWidth="1"/>
    <col min="7117" max="7117" width="12.140625" style="3" bestFit="1" customWidth="1"/>
    <col min="7118" max="7118" width="12" style="3" customWidth="1"/>
    <col min="7119" max="7119" width="13.42578125" style="3" customWidth="1"/>
    <col min="7120" max="7121" width="11.5703125" style="3" bestFit="1" customWidth="1"/>
    <col min="7122" max="7358" width="9.140625" style="3"/>
    <col min="7359" max="7359" width="30.85546875" style="3" customWidth="1"/>
    <col min="7360" max="7361" width="8.85546875" style="3" customWidth="1"/>
    <col min="7362" max="7362" width="15.85546875" style="3" customWidth="1"/>
    <col min="7363" max="7363" width="17" style="3" customWidth="1"/>
    <col min="7364" max="7364" width="15" style="3" customWidth="1"/>
    <col min="7365" max="7367" width="8.85546875" style="3" customWidth="1"/>
    <col min="7368" max="7368" width="16.7109375" style="3" customWidth="1"/>
    <col min="7369" max="7369" width="14" style="3" customWidth="1"/>
    <col min="7370" max="7370" width="5.5703125" style="3" customWidth="1"/>
    <col min="7371" max="7371" width="15.28515625" style="3" bestFit="1" customWidth="1"/>
    <col min="7372" max="7372" width="11.5703125" style="3" bestFit="1" customWidth="1"/>
    <col min="7373" max="7373" width="12.140625" style="3" bestFit="1" customWidth="1"/>
    <col min="7374" max="7374" width="12" style="3" customWidth="1"/>
    <col min="7375" max="7375" width="13.42578125" style="3" customWidth="1"/>
    <col min="7376" max="7377" width="11.5703125" style="3" bestFit="1" customWidth="1"/>
    <col min="7378" max="7614" width="9.140625" style="3"/>
    <col min="7615" max="7615" width="30.85546875" style="3" customWidth="1"/>
    <col min="7616" max="7617" width="8.85546875" style="3" customWidth="1"/>
    <col min="7618" max="7618" width="15.85546875" style="3" customWidth="1"/>
    <col min="7619" max="7619" width="17" style="3" customWidth="1"/>
    <col min="7620" max="7620" width="15" style="3" customWidth="1"/>
    <col min="7621" max="7623" width="8.85546875" style="3" customWidth="1"/>
    <col min="7624" max="7624" width="16.7109375" style="3" customWidth="1"/>
    <col min="7625" max="7625" width="14" style="3" customWidth="1"/>
    <col min="7626" max="7626" width="5.5703125" style="3" customWidth="1"/>
    <col min="7627" max="7627" width="15.28515625" style="3" bestFit="1" customWidth="1"/>
    <col min="7628" max="7628" width="11.5703125" style="3" bestFit="1" customWidth="1"/>
    <col min="7629" max="7629" width="12.140625" style="3" bestFit="1" customWidth="1"/>
    <col min="7630" max="7630" width="12" style="3" customWidth="1"/>
    <col min="7631" max="7631" width="13.42578125" style="3" customWidth="1"/>
    <col min="7632" max="7633" width="11.5703125" style="3" bestFit="1" customWidth="1"/>
    <col min="7634" max="7870" width="9.140625" style="3"/>
    <col min="7871" max="7871" width="30.85546875" style="3" customWidth="1"/>
    <col min="7872" max="7873" width="8.85546875" style="3" customWidth="1"/>
    <col min="7874" max="7874" width="15.85546875" style="3" customWidth="1"/>
    <col min="7875" max="7875" width="17" style="3" customWidth="1"/>
    <col min="7876" max="7876" width="15" style="3" customWidth="1"/>
    <col min="7877" max="7879" width="8.85546875" style="3" customWidth="1"/>
    <col min="7880" max="7880" width="16.7109375" style="3" customWidth="1"/>
    <col min="7881" max="7881" width="14" style="3" customWidth="1"/>
    <col min="7882" max="7882" width="5.5703125" style="3" customWidth="1"/>
    <col min="7883" max="7883" width="15.28515625" style="3" bestFit="1" customWidth="1"/>
    <col min="7884" max="7884" width="11.5703125" style="3" bestFit="1" customWidth="1"/>
    <col min="7885" max="7885" width="12.140625" style="3" bestFit="1" customWidth="1"/>
    <col min="7886" max="7886" width="12" style="3" customWidth="1"/>
    <col min="7887" max="7887" width="13.42578125" style="3" customWidth="1"/>
    <col min="7888" max="7889" width="11.5703125" style="3" bestFit="1" customWidth="1"/>
    <col min="7890" max="8126" width="9.140625" style="3"/>
    <col min="8127" max="8127" width="30.85546875" style="3" customWidth="1"/>
    <col min="8128" max="8129" width="8.85546875" style="3" customWidth="1"/>
    <col min="8130" max="8130" width="15.85546875" style="3" customWidth="1"/>
    <col min="8131" max="8131" width="17" style="3" customWidth="1"/>
    <col min="8132" max="8132" width="15" style="3" customWidth="1"/>
    <col min="8133" max="8135" width="8.85546875" style="3" customWidth="1"/>
    <col min="8136" max="8136" width="16.7109375" style="3" customWidth="1"/>
    <col min="8137" max="8137" width="14" style="3" customWidth="1"/>
    <col min="8138" max="8138" width="5.5703125" style="3" customWidth="1"/>
    <col min="8139" max="8139" width="15.28515625" style="3" bestFit="1" customWidth="1"/>
    <col min="8140" max="8140" width="11.5703125" style="3" bestFit="1" customWidth="1"/>
    <col min="8141" max="8141" width="12.140625" style="3" bestFit="1" customWidth="1"/>
    <col min="8142" max="8142" width="12" style="3" customWidth="1"/>
    <col min="8143" max="8143" width="13.42578125" style="3" customWidth="1"/>
    <col min="8144" max="8145" width="11.5703125" style="3" bestFit="1" customWidth="1"/>
    <col min="8146" max="8382" width="9.140625" style="3"/>
    <col min="8383" max="8383" width="30.85546875" style="3" customWidth="1"/>
    <col min="8384" max="8385" width="8.85546875" style="3" customWidth="1"/>
    <col min="8386" max="8386" width="15.85546875" style="3" customWidth="1"/>
    <col min="8387" max="8387" width="17" style="3" customWidth="1"/>
    <col min="8388" max="8388" width="15" style="3" customWidth="1"/>
    <col min="8389" max="8391" width="8.85546875" style="3" customWidth="1"/>
    <col min="8392" max="8392" width="16.7109375" style="3" customWidth="1"/>
    <col min="8393" max="8393" width="14" style="3" customWidth="1"/>
    <col min="8394" max="8394" width="5.5703125" style="3" customWidth="1"/>
    <col min="8395" max="8395" width="15.28515625" style="3" bestFit="1" customWidth="1"/>
    <col min="8396" max="8396" width="11.5703125" style="3" bestFit="1" customWidth="1"/>
    <col min="8397" max="8397" width="12.140625" style="3" bestFit="1" customWidth="1"/>
    <col min="8398" max="8398" width="12" style="3" customWidth="1"/>
    <col min="8399" max="8399" width="13.42578125" style="3" customWidth="1"/>
    <col min="8400" max="8401" width="11.5703125" style="3" bestFit="1" customWidth="1"/>
    <col min="8402" max="8638" width="9.140625" style="3"/>
    <col min="8639" max="8639" width="30.85546875" style="3" customWidth="1"/>
    <col min="8640" max="8641" width="8.85546875" style="3" customWidth="1"/>
    <col min="8642" max="8642" width="15.85546875" style="3" customWidth="1"/>
    <col min="8643" max="8643" width="17" style="3" customWidth="1"/>
    <col min="8644" max="8644" width="15" style="3" customWidth="1"/>
    <col min="8645" max="8647" width="8.85546875" style="3" customWidth="1"/>
    <col min="8648" max="8648" width="16.7109375" style="3" customWidth="1"/>
    <col min="8649" max="8649" width="14" style="3" customWidth="1"/>
    <col min="8650" max="8650" width="5.5703125" style="3" customWidth="1"/>
    <col min="8651" max="8651" width="15.28515625" style="3" bestFit="1" customWidth="1"/>
    <col min="8652" max="8652" width="11.5703125" style="3" bestFit="1" customWidth="1"/>
    <col min="8653" max="8653" width="12.140625" style="3" bestFit="1" customWidth="1"/>
    <col min="8654" max="8654" width="12" style="3" customWidth="1"/>
    <col min="8655" max="8655" width="13.42578125" style="3" customWidth="1"/>
    <col min="8656" max="8657" width="11.5703125" style="3" bestFit="1" customWidth="1"/>
    <col min="8658" max="8894" width="9.140625" style="3"/>
    <col min="8895" max="8895" width="30.85546875" style="3" customWidth="1"/>
    <col min="8896" max="8897" width="8.85546875" style="3" customWidth="1"/>
    <col min="8898" max="8898" width="15.85546875" style="3" customWidth="1"/>
    <col min="8899" max="8899" width="17" style="3" customWidth="1"/>
    <col min="8900" max="8900" width="15" style="3" customWidth="1"/>
    <col min="8901" max="8903" width="8.85546875" style="3" customWidth="1"/>
    <col min="8904" max="8904" width="16.7109375" style="3" customWidth="1"/>
    <col min="8905" max="8905" width="14" style="3" customWidth="1"/>
    <col min="8906" max="8906" width="5.5703125" style="3" customWidth="1"/>
    <col min="8907" max="8907" width="15.28515625" style="3" bestFit="1" customWidth="1"/>
    <col min="8908" max="8908" width="11.5703125" style="3" bestFit="1" customWidth="1"/>
    <col min="8909" max="8909" width="12.140625" style="3" bestFit="1" customWidth="1"/>
    <col min="8910" max="8910" width="12" style="3" customWidth="1"/>
    <col min="8911" max="8911" width="13.42578125" style="3" customWidth="1"/>
    <col min="8912" max="8913" width="11.5703125" style="3" bestFit="1" customWidth="1"/>
    <col min="8914" max="9150" width="9.140625" style="3"/>
    <col min="9151" max="9151" width="30.85546875" style="3" customWidth="1"/>
    <col min="9152" max="9153" width="8.85546875" style="3" customWidth="1"/>
    <col min="9154" max="9154" width="15.85546875" style="3" customWidth="1"/>
    <col min="9155" max="9155" width="17" style="3" customWidth="1"/>
    <col min="9156" max="9156" width="15" style="3" customWidth="1"/>
    <col min="9157" max="9159" width="8.85546875" style="3" customWidth="1"/>
    <col min="9160" max="9160" width="16.7109375" style="3" customWidth="1"/>
    <col min="9161" max="9161" width="14" style="3" customWidth="1"/>
    <col min="9162" max="9162" width="5.5703125" style="3" customWidth="1"/>
    <col min="9163" max="9163" width="15.28515625" style="3" bestFit="1" customWidth="1"/>
    <col min="9164" max="9164" width="11.5703125" style="3" bestFit="1" customWidth="1"/>
    <col min="9165" max="9165" width="12.140625" style="3" bestFit="1" customWidth="1"/>
    <col min="9166" max="9166" width="12" style="3" customWidth="1"/>
    <col min="9167" max="9167" width="13.42578125" style="3" customWidth="1"/>
    <col min="9168" max="9169" width="11.5703125" style="3" bestFit="1" customWidth="1"/>
    <col min="9170" max="9406" width="9.140625" style="3"/>
    <col min="9407" max="9407" width="30.85546875" style="3" customWidth="1"/>
    <col min="9408" max="9409" width="8.85546875" style="3" customWidth="1"/>
    <col min="9410" max="9410" width="15.85546875" style="3" customWidth="1"/>
    <col min="9411" max="9411" width="17" style="3" customWidth="1"/>
    <col min="9412" max="9412" width="15" style="3" customWidth="1"/>
    <col min="9413" max="9415" width="8.85546875" style="3" customWidth="1"/>
    <col min="9416" max="9416" width="16.7109375" style="3" customWidth="1"/>
    <col min="9417" max="9417" width="14" style="3" customWidth="1"/>
    <col min="9418" max="9418" width="5.5703125" style="3" customWidth="1"/>
    <col min="9419" max="9419" width="15.28515625" style="3" bestFit="1" customWidth="1"/>
    <col min="9420" max="9420" width="11.5703125" style="3" bestFit="1" customWidth="1"/>
    <col min="9421" max="9421" width="12.140625" style="3" bestFit="1" customWidth="1"/>
    <col min="9422" max="9422" width="12" style="3" customWidth="1"/>
    <col min="9423" max="9423" width="13.42578125" style="3" customWidth="1"/>
    <col min="9424" max="9425" width="11.5703125" style="3" bestFit="1" customWidth="1"/>
    <col min="9426" max="9662" width="9.140625" style="3"/>
    <col min="9663" max="9663" width="30.85546875" style="3" customWidth="1"/>
    <col min="9664" max="9665" width="8.85546875" style="3" customWidth="1"/>
    <col min="9666" max="9666" width="15.85546875" style="3" customWidth="1"/>
    <col min="9667" max="9667" width="17" style="3" customWidth="1"/>
    <col min="9668" max="9668" width="15" style="3" customWidth="1"/>
    <col min="9669" max="9671" width="8.85546875" style="3" customWidth="1"/>
    <col min="9672" max="9672" width="16.7109375" style="3" customWidth="1"/>
    <col min="9673" max="9673" width="14" style="3" customWidth="1"/>
    <col min="9674" max="9674" width="5.5703125" style="3" customWidth="1"/>
    <col min="9675" max="9675" width="15.28515625" style="3" bestFit="1" customWidth="1"/>
    <col min="9676" max="9676" width="11.5703125" style="3" bestFit="1" customWidth="1"/>
    <col min="9677" max="9677" width="12.140625" style="3" bestFit="1" customWidth="1"/>
    <col min="9678" max="9678" width="12" style="3" customWidth="1"/>
    <col min="9679" max="9679" width="13.42578125" style="3" customWidth="1"/>
    <col min="9680" max="9681" width="11.5703125" style="3" bestFit="1" customWidth="1"/>
    <col min="9682" max="9918" width="9.140625" style="3"/>
    <col min="9919" max="9919" width="30.85546875" style="3" customWidth="1"/>
    <col min="9920" max="9921" width="8.85546875" style="3" customWidth="1"/>
    <col min="9922" max="9922" width="15.85546875" style="3" customWidth="1"/>
    <col min="9923" max="9923" width="17" style="3" customWidth="1"/>
    <col min="9924" max="9924" width="15" style="3" customWidth="1"/>
    <col min="9925" max="9927" width="8.85546875" style="3" customWidth="1"/>
    <col min="9928" max="9928" width="16.7109375" style="3" customWidth="1"/>
    <col min="9929" max="9929" width="14" style="3" customWidth="1"/>
    <col min="9930" max="9930" width="5.5703125" style="3" customWidth="1"/>
    <col min="9931" max="9931" width="15.28515625" style="3" bestFit="1" customWidth="1"/>
    <col min="9932" max="9932" width="11.5703125" style="3" bestFit="1" customWidth="1"/>
    <col min="9933" max="9933" width="12.140625" style="3" bestFit="1" customWidth="1"/>
    <col min="9934" max="9934" width="12" style="3" customWidth="1"/>
    <col min="9935" max="9935" width="13.42578125" style="3" customWidth="1"/>
    <col min="9936" max="9937" width="11.5703125" style="3" bestFit="1" customWidth="1"/>
    <col min="9938" max="10174" width="9.140625" style="3"/>
    <col min="10175" max="10175" width="30.85546875" style="3" customWidth="1"/>
    <col min="10176" max="10177" width="8.85546875" style="3" customWidth="1"/>
    <col min="10178" max="10178" width="15.85546875" style="3" customWidth="1"/>
    <col min="10179" max="10179" width="17" style="3" customWidth="1"/>
    <col min="10180" max="10180" width="15" style="3" customWidth="1"/>
    <col min="10181" max="10183" width="8.85546875" style="3" customWidth="1"/>
    <col min="10184" max="10184" width="16.7109375" style="3" customWidth="1"/>
    <col min="10185" max="10185" width="14" style="3" customWidth="1"/>
    <col min="10186" max="10186" width="5.5703125" style="3" customWidth="1"/>
    <col min="10187" max="10187" width="15.28515625" style="3" bestFit="1" customWidth="1"/>
    <col min="10188" max="10188" width="11.5703125" style="3" bestFit="1" customWidth="1"/>
    <col min="10189" max="10189" width="12.140625" style="3" bestFit="1" customWidth="1"/>
    <col min="10190" max="10190" width="12" style="3" customWidth="1"/>
    <col min="10191" max="10191" width="13.42578125" style="3" customWidth="1"/>
    <col min="10192" max="10193" width="11.5703125" style="3" bestFit="1" customWidth="1"/>
    <col min="10194" max="10430" width="9.140625" style="3"/>
    <col min="10431" max="10431" width="30.85546875" style="3" customWidth="1"/>
    <col min="10432" max="10433" width="8.85546875" style="3" customWidth="1"/>
    <col min="10434" max="10434" width="15.85546875" style="3" customWidth="1"/>
    <col min="10435" max="10435" width="17" style="3" customWidth="1"/>
    <col min="10436" max="10436" width="15" style="3" customWidth="1"/>
    <col min="10437" max="10439" width="8.85546875" style="3" customWidth="1"/>
    <col min="10440" max="10440" width="16.7109375" style="3" customWidth="1"/>
    <col min="10441" max="10441" width="14" style="3" customWidth="1"/>
    <col min="10442" max="10442" width="5.5703125" style="3" customWidth="1"/>
    <col min="10443" max="10443" width="15.28515625" style="3" bestFit="1" customWidth="1"/>
    <col min="10444" max="10444" width="11.5703125" style="3" bestFit="1" customWidth="1"/>
    <col min="10445" max="10445" width="12.140625" style="3" bestFit="1" customWidth="1"/>
    <col min="10446" max="10446" width="12" style="3" customWidth="1"/>
    <col min="10447" max="10447" width="13.42578125" style="3" customWidth="1"/>
    <col min="10448" max="10449" width="11.5703125" style="3" bestFit="1" customWidth="1"/>
    <col min="10450" max="10686" width="9.140625" style="3"/>
    <col min="10687" max="10687" width="30.85546875" style="3" customWidth="1"/>
    <col min="10688" max="10689" width="8.85546875" style="3" customWidth="1"/>
    <col min="10690" max="10690" width="15.85546875" style="3" customWidth="1"/>
    <col min="10691" max="10691" width="17" style="3" customWidth="1"/>
    <col min="10692" max="10692" width="15" style="3" customWidth="1"/>
    <col min="10693" max="10695" width="8.85546875" style="3" customWidth="1"/>
    <col min="10696" max="10696" width="16.7109375" style="3" customWidth="1"/>
    <col min="10697" max="10697" width="14" style="3" customWidth="1"/>
    <col min="10698" max="10698" width="5.5703125" style="3" customWidth="1"/>
    <col min="10699" max="10699" width="15.28515625" style="3" bestFit="1" customWidth="1"/>
    <col min="10700" max="10700" width="11.5703125" style="3" bestFit="1" customWidth="1"/>
    <col min="10701" max="10701" width="12.140625" style="3" bestFit="1" customWidth="1"/>
    <col min="10702" max="10702" width="12" style="3" customWidth="1"/>
    <col min="10703" max="10703" width="13.42578125" style="3" customWidth="1"/>
    <col min="10704" max="10705" width="11.5703125" style="3" bestFit="1" customWidth="1"/>
    <col min="10706" max="10942" width="9.140625" style="3"/>
    <col min="10943" max="10943" width="30.85546875" style="3" customWidth="1"/>
    <col min="10944" max="10945" width="8.85546875" style="3" customWidth="1"/>
    <col min="10946" max="10946" width="15.85546875" style="3" customWidth="1"/>
    <col min="10947" max="10947" width="17" style="3" customWidth="1"/>
    <col min="10948" max="10948" width="15" style="3" customWidth="1"/>
    <col min="10949" max="10951" width="8.85546875" style="3" customWidth="1"/>
    <col min="10952" max="10952" width="16.7109375" style="3" customWidth="1"/>
    <col min="10953" max="10953" width="14" style="3" customWidth="1"/>
    <col min="10954" max="10954" width="5.5703125" style="3" customWidth="1"/>
    <col min="10955" max="10955" width="15.28515625" style="3" bestFit="1" customWidth="1"/>
    <col min="10956" max="10956" width="11.5703125" style="3" bestFit="1" customWidth="1"/>
    <col min="10957" max="10957" width="12.140625" style="3" bestFit="1" customWidth="1"/>
    <col min="10958" max="10958" width="12" style="3" customWidth="1"/>
    <col min="10959" max="10959" width="13.42578125" style="3" customWidth="1"/>
    <col min="10960" max="10961" width="11.5703125" style="3" bestFit="1" customWidth="1"/>
    <col min="10962" max="11198" width="9.140625" style="3"/>
    <col min="11199" max="11199" width="30.85546875" style="3" customWidth="1"/>
    <col min="11200" max="11201" width="8.85546875" style="3" customWidth="1"/>
    <col min="11202" max="11202" width="15.85546875" style="3" customWidth="1"/>
    <col min="11203" max="11203" width="17" style="3" customWidth="1"/>
    <col min="11204" max="11204" width="15" style="3" customWidth="1"/>
    <col min="11205" max="11207" width="8.85546875" style="3" customWidth="1"/>
    <col min="11208" max="11208" width="16.7109375" style="3" customWidth="1"/>
    <col min="11209" max="11209" width="14" style="3" customWidth="1"/>
    <col min="11210" max="11210" width="5.5703125" style="3" customWidth="1"/>
    <col min="11211" max="11211" width="15.28515625" style="3" bestFit="1" customWidth="1"/>
    <col min="11212" max="11212" width="11.5703125" style="3" bestFit="1" customWidth="1"/>
    <col min="11213" max="11213" width="12.140625" style="3" bestFit="1" customWidth="1"/>
    <col min="11214" max="11214" width="12" style="3" customWidth="1"/>
    <col min="11215" max="11215" width="13.42578125" style="3" customWidth="1"/>
    <col min="11216" max="11217" width="11.5703125" style="3" bestFit="1" customWidth="1"/>
    <col min="11218" max="11454" width="9.140625" style="3"/>
    <col min="11455" max="11455" width="30.85546875" style="3" customWidth="1"/>
    <col min="11456" max="11457" width="8.85546875" style="3" customWidth="1"/>
    <col min="11458" max="11458" width="15.85546875" style="3" customWidth="1"/>
    <col min="11459" max="11459" width="17" style="3" customWidth="1"/>
    <col min="11460" max="11460" width="15" style="3" customWidth="1"/>
    <col min="11461" max="11463" width="8.85546875" style="3" customWidth="1"/>
    <col min="11464" max="11464" width="16.7109375" style="3" customWidth="1"/>
    <col min="11465" max="11465" width="14" style="3" customWidth="1"/>
    <col min="11466" max="11466" width="5.5703125" style="3" customWidth="1"/>
    <col min="11467" max="11467" width="15.28515625" style="3" bestFit="1" customWidth="1"/>
    <col min="11468" max="11468" width="11.5703125" style="3" bestFit="1" customWidth="1"/>
    <col min="11469" max="11469" width="12.140625" style="3" bestFit="1" customWidth="1"/>
    <col min="11470" max="11470" width="12" style="3" customWidth="1"/>
    <col min="11471" max="11471" width="13.42578125" style="3" customWidth="1"/>
    <col min="11472" max="11473" width="11.5703125" style="3" bestFit="1" customWidth="1"/>
    <col min="11474" max="11710" width="9.140625" style="3"/>
    <col min="11711" max="11711" width="30.85546875" style="3" customWidth="1"/>
    <col min="11712" max="11713" width="8.85546875" style="3" customWidth="1"/>
    <col min="11714" max="11714" width="15.85546875" style="3" customWidth="1"/>
    <col min="11715" max="11715" width="17" style="3" customWidth="1"/>
    <col min="11716" max="11716" width="15" style="3" customWidth="1"/>
    <col min="11717" max="11719" width="8.85546875" style="3" customWidth="1"/>
    <col min="11720" max="11720" width="16.7109375" style="3" customWidth="1"/>
    <col min="11721" max="11721" width="14" style="3" customWidth="1"/>
    <col min="11722" max="11722" width="5.5703125" style="3" customWidth="1"/>
    <col min="11723" max="11723" width="15.28515625" style="3" bestFit="1" customWidth="1"/>
    <col min="11724" max="11724" width="11.5703125" style="3" bestFit="1" customWidth="1"/>
    <col min="11725" max="11725" width="12.140625" style="3" bestFit="1" customWidth="1"/>
    <col min="11726" max="11726" width="12" style="3" customWidth="1"/>
    <col min="11727" max="11727" width="13.42578125" style="3" customWidth="1"/>
    <col min="11728" max="11729" width="11.5703125" style="3" bestFit="1" customWidth="1"/>
    <col min="11730" max="11966" width="9.140625" style="3"/>
    <col min="11967" max="11967" width="30.85546875" style="3" customWidth="1"/>
    <col min="11968" max="11969" width="8.85546875" style="3" customWidth="1"/>
    <col min="11970" max="11970" width="15.85546875" style="3" customWidth="1"/>
    <col min="11971" max="11971" width="17" style="3" customWidth="1"/>
    <col min="11972" max="11972" width="15" style="3" customWidth="1"/>
    <col min="11973" max="11975" width="8.85546875" style="3" customWidth="1"/>
    <col min="11976" max="11976" width="16.7109375" style="3" customWidth="1"/>
    <col min="11977" max="11977" width="14" style="3" customWidth="1"/>
    <col min="11978" max="11978" width="5.5703125" style="3" customWidth="1"/>
    <col min="11979" max="11979" width="15.28515625" style="3" bestFit="1" customWidth="1"/>
    <col min="11980" max="11980" width="11.5703125" style="3" bestFit="1" customWidth="1"/>
    <col min="11981" max="11981" width="12.140625" style="3" bestFit="1" customWidth="1"/>
    <col min="11982" max="11982" width="12" style="3" customWidth="1"/>
    <col min="11983" max="11983" width="13.42578125" style="3" customWidth="1"/>
    <col min="11984" max="11985" width="11.5703125" style="3" bestFit="1" customWidth="1"/>
    <col min="11986" max="12222" width="9.140625" style="3"/>
    <col min="12223" max="12223" width="30.85546875" style="3" customWidth="1"/>
    <col min="12224" max="12225" width="8.85546875" style="3" customWidth="1"/>
    <col min="12226" max="12226" width="15.85546875" style="3" customWidth="1"/>
    <col min="12227" max="12227" width="17" style="3" customWidth="1"/>
    <col min="12228" max="12228" width="15" style="3" customWidth="1"/>
    <col min="12229" max="12231" width="8.85546875" style="3" customWidth="1"/>
    <col min="12232" max="12232" width="16.7109375" style="3" customWidth="1"/>
    <col min="12233" max="12233" width="14" style="3" customWidth="1"/>
    <col min="12234" max="12234" width="5.5703125" style="3" customWidth="1"/>
    <col min="12235" max="12235" width="15.28515625" style="3" bestFit="1" customWidth="1"/>
    <col min="12236" max="12236" width="11.5703125" style="3" bestFit="1" customWidth="1"/>
    <col min="12237" max="12237" width="12.140625" style="3" bestFit="1" customWidth="1"/>
    <col min="12238" max="12238" width="12" style="3" customWidth="1"/>
    <col min="12239" max="12239" width="13.42578125" style="3" customWidth="1"/>
    <col min="12240" max="12241" width="11.5703125" style="3" bestFit="1" customWidth="1"/>
    <col min="12242" max="12478" width="9.140625" style="3"/>
    <col min="12479" max="12479" width="30.85546875" style="3" customWidth="1"/>
    <col min="12480" max="12481" width="8.85546875" style="3" customWidth="1"/>
    <col min="12482" max="12482" width="15.85546875" style="3" customWidth="1"/>
    <col min="12483" max="12483" width="17" style="3" customWidth="1"/>
    <col min="12484" max="12484" width="15" style="3" customWidth="1"/>
    <col min="12485" max="12487" width="8.85546875" style="3" customWidth="1"/>
    <col min="12488" max="12488" width="16.7109375" style="3" customWidth="1"/>
    <col min="12489" max="12489" width="14" style="3" customWidth="1"/>
    <col min="12490" max="12490" width="5.5703125" style="3" customWidth="1"/>
    <col min="12491" max="12491" width="15.28515625" style="3" bestFit="1" customWidth="1"/>
    <col min="12492" max="12492" width="11.5703125" style="3" bestFit="1" customWidth="1"/>
    <col min="12493" max="12493" width="12.140625" style="3" bestFit="1" customWidth="1"/>
    <col min="12494" max="12494" width="12" style="3" customWidth="1"/>
    <col min="12495" max="12495" width="13.42578125" style="3" customWidth="1"/>
    <col min="12496" max="12497" width="11.5703125" style="3" bestFit="1" customWidth="1"/>
    <col min="12498" max="12734" width="9.140625" style="3"/>
    <col min="12735" max="12735" width="30.85546875" style="3" customWidth="1"/>
    <col min="12736" max="12737" width="8.85546875" style="3" customWidth="1"/>
    <col min="12738" max="12738" width="15.85546875" style="3" customWidth="1"/>
    <col min="12739" max="12739" width="17" style="3" customWidth="1"/>
    <col min="12740" max="12740" width="15" style="3" customWidth="1"/>
    <col min="12741" max="12743" width="8.85546875" style="3" customWidth="1"/>
    <col min="12744" max="12744" width="16.7109375" style="3" customWidth="1"/>
    <col min="12745" max="12745" width="14" style="3" customWidth="1"/>
    <col min="12746" max="12746" width="5.5703125" style="3" customWidth="1"/>
    <col min="12747" max="12747" width="15.28515625" style="3" bestFit="1" customWidth="1"/>
    <col min="12748" max="12748" width="11.5703125" style="3" bestFit="1" customWidth="1"/>
    <col min="12749" max="12749" width="12.140625" style="3" bestFit="1" customWidth="1"/>
    <col min="12750" max="12750" width="12" style="3" customWidth="1"/>
    <col min="12751" max="12751" width="13.42578125" style="3" customWidth="1"/>
    <col min="12752" max="12753" width="11.5703125" style="3" bestFit="1" customWidth="1"/>
    <col min="12754" max="12990" width="9.140625" style="3"/>
    <col min="12991" max="12991" width="30.85546875" style="3" customWidth="1"/>
    <col min="12992" max="12993" width="8.85546875" style="3" customWidth="1"/>
    <col min="12994" max="12994" width="15.85546875" style="3" customWidth="1"/>
    <col min="12995" max="12995" width="17" style="3" customWidth="1"/>
    <col min="12996" max="12996" width="15" style="3" customWidth="1"/>
    <col min="12997" max="12999" width="8.85546875" style="3" customWidth="1"/>
    <col min="13000" max="13000" width="16.7109375" style="3" customWidth="1"/>
    <col min="13001" max="13001" width="14" style="3" customWidth="1"/>
    <col min="13002" max="13002" width="5.5703125" style="3" customWidth="1"/>
    <col min="13003" max="13003" width="15.28515625" style="3" bestFit="1" customWidth="1"/>
    <col min="13004" max="13004" width="11.5703125" style="3" bestFit="1" customWidth="1"/>
    <col min="13005" max="13005" width="12.140625" style="3" bestFit="1" customWidth="1"/>
    <col min="13006" max="13006" width="12" style="3" customWidth="1"/>
    <col min="13007" max="13007" width="13.42578125" style="3" customWidth="1"/>
    <col min="13008" max="13009" width="11.5703125" style="3" bestFit="1" customWidth="1"/>
    <col min="13010" max="13246" width="9.140625" style="3"/>
    <col min="13247" max="13247" width="30.85546875" style="3" customWidth="1"/>
    <col min="13248" max="13249" width="8.85546875" style="3" customWidth="1"/>
    <col min="13250" max="13250" width="15.85546875" style="3" customWidth="1"/>
    <col min="13251" max="13251" width="17" style="3" customWidth="1"/>
    <col min="13252" max="13252" width="15" style="3" customWidth="1"/>
    <col min="13253" max="13255" width="8.85546875" style="3" customWidth="1"/>
    <col min="13256" max="13256" width="16.7109375" style="3" customWidth="1"/>
    <col min="13257" max="13257" width="14" style="3" customWidth="1"/>
    <col min="13258" max="13258" width="5.5703125" style="3" customWidth="1"/>
    <col min="13259" max="13259" width="15.28515625" style="3" bestFit="1" customWidth="1"/>
    <col min="13260" max="13260" width="11.5703125" style="3" bestFit="1" customWidth="1"/>
    <col min="13261" max="13261" width="12.140625" style="3" bestFit="1" customWidth="1"/>
    <col min="13262" max="13262" width="12" style="3" customWidth="1"/>
    <col min="13263" max="13263" width="13.42578125" style="3" customWidth="1"/>
    <col min="13264" max="13265" width="11.5703125" style="3" bestFit="1" customWidth="1"/>
    <col min="13266" max="13502" width="9.140625" style="3"/>
    <col min="13503" max="13503" width="30.85546875" style="3" customWidth="1"/>
    <col min="13504" max="13505" width="8.85546875" style="3" customWidth="1"/>
    <col min="13506" max="13506" width="15.85546875" style="3" customWidth="1"/>
    <col min="13507" max="13507" width="17" style="3" customWidth="1"/>
    <col min="13508" max="13508" width="15" style="3" customWidth="1"/>
    <col min="13509" max="13511" width="8.85546875" style="3" customWidth="1"/>
    <col min="13512" max="13512" width="16.7109375" style="3" customWidth="1"/>
    <col min="13513" max="13513" width="14" style="3" customWidth="1"/>
    <col min="13514" max="13514" width="5.5703125" style="3" customWidth="1"/>
    <col min="13515" max="13515" width="15.28515625" style="3" bestFit="1" customWidth="1"/>
    <col min="13516" max="13516" width="11.5703125" style="3" bestFit="1" customWidth="1"/>
    <col min="13517" max="13517" width="12.140625" style="3" bestFit="1" customWidth="1"/>
    <col min="13518" max="13518" width="12" style="3" customWidth="1"/>
    <col min="13519" max="13519" width="13.42578125" style="3" customWidth="1"/>
    <col min="13520" max="13521" width="11.5703125" style="3" bestFit="1" customWidth="1"/>
    <col min="13522" max="13758" width="9.140625" style="3"/>
    <col min="13759" max="13759" width="30.85546875" style="3" customWidth="1"/>
    <col min="13760" max="13761" width="8.85546875" style="3" customWidth="1"/>
    <col min="13762" max="13762" width="15.85546875" style="3" customWidth="1"/>
    <col min="13763" max="13763" width="17" style="3" customWidth="1"/>
    <col min="13764" max="13764" width="15" style="3" customWidth="1"/>
    <col min="13765" max="13767" width="8.85546875" style="3" customWidth="1"/>
    <col min="13768" max="13768" width="16.7109375" style="3" customWidth="1"/>
    <col min="13769" max="13769" width="14" style="3" customWidth="1"/>
    <col min="13770" max="13770" width="5.5703125" style="3" customWidth="1"/>
    <col min="13771" max="13771" width="15.28515625" style="3" bestFit="1" customWidth="1"/>
    <col min="13772" max="13772" width="11.5703125" style="3" bestFit="1" customWidth="1"/>
    <col min="13773" max="13773" width="12.140625" style="3" bestFit="1" customWidth="1"/>
    <col min="13774" max="13774" width="12" style="3" customWidth="1"/>
    <col min="13775" max="13775" width="13.42578125" style="3" customWidth="1"/>
    <col min="13776" max="13777" width="11.5703125" style="3" bestFit="1" customWidth="1"/>
    <col min="13778" max="14014" width="9.140625" style="3"/>
    <col min="14015" max="14015" width="30.85546875" style="3" customWidth="1"/>
    <col min="14016" max="14017" width="8.85546875" style="3" customWidth="1"/>
    <col min="14018" max="14018" width="15.85546875" style="3" customWidth="1"/>
    <col min="14019" max="14019" width="17" style="3" customWidth="1"/>
    <col min="14020" max="14020" width="15" style="3" customWidth="1"/>
    <col min="14021" max="14023" width="8.85546875" style="3" customWidth="1"/>
    <col min="14024" max="14024" width="16.7109375" style="3" customWidth="1"/>
    <col min="14025" max="14025" width="14" style="3" customWidth="1"/>
    <col min="14026" max="14026" width="5.5703125" style="3" customWidth="1"/>
    <col min="14027" max="14027" width="15.28515625" style="3" bestFit="1" customWidth="1"/>
    <col min="14028" max="14028" width="11.5703125" style="3" bestFit="1" customWidth="1"/>
    <col min="14029" max="14029" width="12.140625" style="3" bestFit="1" customWidth="1"/>
    <col min="14030" max="14030" width="12" style="3" customWidth="1"/>
    <col min="14031" max="14031" width="13.42578125" style="3" customWidth="1"/>
    <col min="14032" max="14033" width="11.5703125" style="3" bestFit="1" customWidth="1"/>
    <col min="14034" max="14270" width="9.140625" style="3"/>
    <col min="14271" max="14271" width="30.85546875" style="3" customWidth="1"/>
    <col min="14272" max="14273" width="8.85546875" style="3" customWidth="1"/>
    <col min="14274" max="14274" width="15.85546875" style="3" customWidth="1"/>
    <col min="14275" max="14275" width="17" style="3" customWidth="1"/>
    <col min="14276" max="14276" width="15" style="3" customWidth="1"/>
    <col min="14277" max="14279" width="8.85546875" style="3" customWidth="1"/>
    <col min="14280" max="14280" width="16.7109375" style="3" customWidth="1"/>
    <col min="14281" max="14281" width="14" style="3" customWidth="1"/>
    <col min="14282" max="14282" width="5.5703125" style="3" customWidth="1"/>
    <col min="14283" max="14283" width="15.28515625" style="3" bestFit="1" customWidth="1"/>
    <col min="14284" max="14284" width="11.5703125" style="3" bestFit="1" customWidth="1"/>
    <col min="14285" max="14285" width="12.140625" style="3" bestFit="1" customWidth="1"/>
    <col min="14286" max="14286" width="12" style="3" customWidth="1"/>
    <col min="14287" max="14287" width="13.42578125" style="3" customWidth="1"/>
    <col min="14288" max="14289" width="11.5703125" style="3" bestFit="1" customWidth="1"/>
    <col min="14290" max="14526" width="9.140625" style="3"/>
    <col min="14527" max="14527" width="30.85546875" style="3" customWidth="1"/>
    <col min="14528" max="14529" width="8.85546875" style="3" customWidth="1"/>
    <col min="14530" max="14530" width="15.85546875" style="3" customWidth="1"/>
    <col min="14531" max="14531" width="17" style="3" customWidth="1"/>
    <col min="14532" max="14532" width="15" style="3" customWidth="1"/>
    <col min="14533" max="14535" width="8.85546875" style="3" customWidth="1"/>
    <col min="14536" max="14536" width="16.7109375" style="3" customWidth="1"/>
    <col min="14537" max="14537" width="14" style="3" customWidth="1"/>
    <col min="14538" max="14538" width="5.5703125" style="3" customWidth="1"/>
    <col min="14539" max="14539" width="15.28515625" style="3" bestFit="1" customWidth="1"/>
    <col min="14540" max="14540" width="11.5703125" style="3" bestFit="1" customWidth="1"/>
    <col min="14541" max="14541" width="12.140625" style="3" bestFit="1" customWidth="1"/>
    <col min="14542" max="14542" width="12" style="3" customWidth="1"/>
    <col min="14543" max="14543" width="13.42578125" style="3" customWidth="1"/>
    <col min="14544" max="14545" width="11.5703125" style="3" bestFit="1" customWidth="1"/>
    <col min="14546" max="14782" width="9.140625" style="3"/>
    <col min="14783" max="14783" width="30.85546875" style="3" customWidth="1"/>
    <col min="14784" max="14785" width="8.85546875" style="3" customWidth="1"/>
    <col min="14786" max="14786" width="15.85546875" style="3" customWidth="1"/>
    <col min="14787" max="14787" width="17" style="3" customWidth="1"/>
    <col min="14788" max="14788" width="15" style="3" customWidth="1"/>
    <col min="14789" max="14791" width="8.85546875" style="3" customWidth="1"/>
    <col min="14792" max="14792" width="16.7109375" style="3" customWidth="1"/>
    <col min="14793" max="14793" width="14" style="3" customWidth="1"/>
    <col min="14794" max="14794" width="5.5703125" style="3" customWidth="1"/>
    <col min="14795" max="14795" width="15.28515625" style="3" bestFit="1" customWidth="1"/>
    <col min="14796" max="14796" width="11.5703125" style="3" bestFit="1" customWidth="1"/>
    <col min="14797" max="14797" width="12.140625" style="3" bestFit="1" customWidth="1"/>
    <col min="14798" max="14798" width="12" style="3" customWidth="1"/>
    <col min="14799" max="14799" width="13.42578125" style="3" customWidth="1"/>
    <col min="14800" max="14801" width="11.5703125" style="3" bestFit="1" customWidth="1"/>
    <col min="14802" max="15038" width="9.140625" style="3"/>
    <col min="15039" max="15039" width="30.85546875" style="3" customWidth="1"/>
    <col min="15040" max="15041" width="8.85546875" style="3" customWidth="1"/>
    <col min="15042" max="15042" width="15.85546875" style="3" customWidth="1"/>
    <col min="15043" max="15043" width="17" style="3" customWidth="1"/>
    <col min="15044" max="15044" width="15" style="3" customWidth="1"/>
    <col min="15045" max="15047" width="8.85546875" style="3" customWidth="1"/>
    <col min="15048" max="15048" width="16.7109375" style="3" customWidth="1"/>
    <col min="15049" max="15049" width="14" style="3" customWidth="1"/>
    <col min="15050" max="15050" width="5.5703125" style="3" customWidth="1"/>
    <col min="15051" max="15051" width="15.28515625" style="3" bestFit="1" customWidth="1"/>
    <col min="15052" max="15052" width="11.5703125" style="3" bestFit="1" customWidth="1"/>
    <col min="15053" max="15053" width="12.140625" style="3" bestFit="1" customWidth="1"/>
    <col min="15054" max="15054" width="12" style="3" customWidth="1"/>
    <col min="15055" max="15055" width="13.42578125" style="3" customWidth="1"/>
    <col min="15056" max="15057" width="11.5703125" style="3" bestFit="1" customWidth="1"/>
    <col min="15058" max="15294" width="9.140625" style="3"/>
    <col min="15295" max="15295" width="30.85546875" style="3" customWidth="1"/>
    <col min="15296" max="15297" width="8.85546875" style="3" customWidth="1"/>
    <col min="15298" max="15298" width="15.85546875" style="3" customWidth="1"/>
    <col min="15299" max="15299" width="17" style="3" customWidth="1"/>
    <col min="15300" max="15300" width="15" style="3" customWidth="1"/>
    <col min="15301" max="15303" width="8.85546875" style="3" customWidth="1"/>
    <col min="15304" max="15304" width="16.7109375" style="3" customWidth="1"/>
    <col min="15305" max="15305" width="14" style="3" customWidth="1"/>
    <col min="15306" max="15306" width="5.5703125" style="3" customWidth="1"/>
    <col min="15307" max="15307" width="15.28515625" style="3" bestFit="1" customWidth="1"/>
    <col min="15308" max="15308" width="11.5703125" style="3" bestFit="1" customWidth="1"/>
    <col min="15309" max="15309" width="12.140625" style="3" bestFit="1" customWidth="1"/>
    <col min="15310" max="15310" width="12" style="3" customWidth="1"/>
    <col min="15311" max="15311" width="13.42578125" style="3" customWidth="1"/>
    <col min="15312" max="15313" width="11.5703125" style="3" bestFit="1" customWidth="1"/>
    <col min="15314" max="15550" width="9.140625" style="3"/>
    <col min="15551" max="15551" width="30.85546875" style="3" customWidth="1"/>
    <col min="15552" max="15553" width="8.85546875" style="3" customWidth="1"/>
    <col min="15554" max="15554" width="15.85546875" style="3" customWidth="1"/>
    <col min="15555" max="15555" width="17" style="3" customWidth="1"/>
    <col min="15556" max="15556" width="15" style="3" customWidth="1"/>
    <col min="15557" max="15559" width="8.85546875" style="3" customWidth="1"/>
    <col min="15560" max="15560" width="16.7109375" style="3" customWidth="1"/>
    <col min="15561" max="15561" width="14" style="3" customWidth="1"/>
    <col min="15562" max="15562" width="5.5703125" style="3" customWidth="1"/>
    <col min="15563" max="15563" width="15.28515625" style="3" bestFit="1" customWidth="1"/>
    <col min="15564" max="15564" width="11.5703125" style="3" bestFit="1" customWidth="1"/>
    <col min="15565" max="15565" width="12.140625" style="3" bestFit="1" customWidth="1"/>
    <col min="15566" max="15566" width="12" style="3" customWidth="1"/>
    <col min="15567" max="15567" width="13.42578125" style="3" customWidth="1"/>
    <col min="15568" max="15569" width="11.5703125" style="3" bestFit="1" customWidth="1"/>
    <col min="15570" max="15806" width="9.140625" style="3"/>
    <col min="15807" max="15807" width="30.85546875" style="3" customWidth="1"/>
    <col min="15808" max="15809" width="8.85546875" style="3" customWidth="1"/>
    <col min="15810" max="15810" width="15.85546875" style="3" customWidth="1"/>
    <col min="15811" max="15811" width="17" style="3" customWidth="1"/>
    <col min="15812" max="15812" width="15" style="3" customWidth="1"/>
    <col min="15813" max="15815" width="8.85546875" style="3" customWidth="1"/>
    <col min="15816" max="15816" width="16.7109375" style="3" customWidth="1"/>
    <col min="15817" max="15817" width="14" style="3" customWidth="1"/>
    <col min="15818" max="15818" width="5.5703125" style="3" customWidth="1"/>
    <col min="15819" max="15819" width="15.28515625" style="3" bestFit="1" customWidth="1"/>
    <col min="15820" max="15820" width="11.5703125" style="3" bestFit="1" customWidth="1"/>
    <col min="15821" max="15821" width="12.140625" style="3" bestFit="1" customWidth="1"/>
    <col min="15822" max="15822" width="12" style="3" customWidth="1"/>
    <col min="15823" max="15823" width="13.42578125" style="3" customWidth="1"/>
    <col min="15824" max="15825" width="11.5703125" style="3" bestFit="1" customWidth="1"/>
    <col min="15826" max="16062" width="9.140625" style="3"/>
    <col min="16063" max="16063" width="30.85546875" style="3" customWidth="1"/>
    <col min="16064" max="16065" width="8.85546875" style="3" customWidth="1"/>
    <col min="16066" max="16066" width="15.85546875" style="3" customWidth="1"/>
    <col min="16067" max="16067" width="17" style="3" customWidth="1"/>
    <col min="16068" max="16068" width="15" style="3" customWidth="1"/>
    <col min="16069" max="16071" width="8.85546875" style="3" customWidth="1"/>
    <col min="16072" max="16072" width="16.7109375" style="3" customWidth="1"/>
    <col min="16073" max="16073" width="14" style="3" customWidth="1"/>
    <col min="16074" max="16074" width="5.5703125" style="3" customWidth="1"/>
    <col min="16075" max="16075" width="15.28515625" style="3" bestFit="1" customWidth="1"/>
    <col min="16076" max="16076" width="11.5703125" style="3" bestFit="1" customWidth="1"/>
    <col min="16077" max="16077" width="12.140625" style="3" bestFit="1" customWidth="1"/>
    <col min="16078" max="16078" width="12" style="3" customWidth="1"/>
    <col min="16079" max="16079" width="13.42578125" style="3" customWidth="1"/>
    <col min="16080" max="16081" width="11.5703125" style="3" bestFit="1" customWidth="1"/>
    <col min="16082" max="16318" width="9.140625" style="3"/>
    <col min="16319" max="16384" width="9.140625" style="3" customWidth="1"/>
  </cols>
  <sheetData>
    <row r="1" spans="1:22" ht="19.899999999999999" customHeight="1">
      <c r="A1" s="154" t="s">
        <v>0</v>
      </c>
      <c r="B1" s="154"/>
      <c r="C1" s="154"/>
      <c r="D1" s="154"/>
      <c r="E1" s="154"/>
      <c r="F1" s="154"/>
      <c r="G1" s="154"/>
      <c r="H1" s="154"/>
      <c r="I1" s="154"/>
      <c r="J1" s="154"/>
      <c r="K1" s="154"/>
      <c r="L1" s="148"/>
      <c r="M1" s="148"/>
    </row>
    <row r="2" spans="1:22" ht="19.899999999999999" customHeight="1">
      <c r="A2" s="154" t="s">
        <v>9</v>
      </c>
      <c r="B2" s="154"/>
      <c r="C2" s="154"/>
      <c r="D2" s="154"/>
      <c r="E2" s="154"/>
      <c r="F2" s="154"/>
      <c r="G2" s="154"/>
      <c r="H2" s="154"/>
      <c r="I2" s="154"/>
      <c r="J2" s="154"/>
      <c r="K2" s="154"/>
      <c r="L2" s="148"/>
      <c r="M2" s="148"/>
    </row>
    <row r="3" spans="1:22" ht="19.899999999999999" customHeight="1" thickBot="1">
      <c r="A3" s="154" t="s">
        <v>1</v>
      </c>
      <c r="B3" s="154"/>
      <c r="C3" s="154"/>
      <c r="D3" s="154"/>
      <c r="E3" s="154"/>
      <c r="F3" s="154"/>
      <c r="G3" s="154"/>
      <c r="H3" s="154"/>
      <c r="I3" s="154"/>
      <c r="J3" s="154"/>
      <c r="K3" s="154"/>
      <c r="L3" s="148"/>
      <c r="M3" s="148"/>
    </row>
    <row r="4" spans="1:22" ht="19.899999999999999" customHeight="1">
      <c r="A4" s="155" t="s">
        <v>71</v>
      </c>
      <c r="B4" s="155"/>
      <c r="C4" s="155"/>
      <c r="D4" s="155"/>
      <c r="E4" s="155"/>
      <c r="F4" s="155"/>
      <c r="G4" s="155"/>
      <c r="H4" s="155"/>
      <c r="I4" s="155"/>
      <c r="J4" s="155"/>
      <c r="K4" s="155"/>
      <c r="L4" s="150"/>
      <c r="M4" s="150"/>
      <c r="N4" s="162" t="s">
        <v>104</v>
      </c>
      <c r="O4" s="163"/>
      <c r="P4" s="163"/>
      <c r="Q4" s="163"/>
      <c r="R4" s="163"/>
      <c r="S4" s="163"/>
      <c r="T4" s="164"/>
    </row>
    <row r="5" spans="1:22" ht="19.899999999999999" customHeight="1">
      <c r="A5" s="155"/>
      <c r="B5" s="155"/>
      <c r="C5" s="155"/>
      <c r="D5" s="155"/>
      <c r="E5" s="155"/>
      <c r="F5" s="156"/>
      <c r="G5" s="155"/>
      <c r="H5" s="155"/>
      <c r="I5" s="155"/>
      <c r="J5" s="155"/>
      <c r="K5" s="155"/>
      <c r="L5" s="150"/>
      <c r="M5" s="150"/>
      <c r="N5" s="165" t="s">
        <v>103</v>
      </c>
      <c r="O5" s="166"/>
      <c r="P5" s="166"/>
      <c r="Q5" s="166"/>
      <c r="R5" s="166"/>
      <c r="S5" s="166"/>
      <c r="T5" s="167"/>
    </row>
    <row r="6" spans="1:22" ht="36.6" customHeight="1" thickBot="1">
      <c r="A6" s="157"/>
      <c r="B6" s="157"/>
      <c r="C6" s="157"/>
      <c r="D6" s="158"/>
      <c r="E6" s="159"/>
      <c r="F6" s="160"/>
      <c r="G6" s="158"/>
      <c r="H6" s="158"/>
      <c r="I6" s="158"/>
      <c r="J6" s="161"/>
      <c r="K6" s="159"/>
      <c r="L6" s="151"/>
      <c r="M6" s="151"/>
      <c r="N6" s="168" t="s">
        <v>86</v>
      </c>
      <c r="O6" s="169"/>
      <c r="P6" s="169"/>
      <c r="Q6" s="169"/>
      <c r="R6" s="169"/>
      <c r="S6" s="169"/>
      <c r="T6" s="170"/>
    </row>
    <row r="7" spans="1:22" s="8" customFormat="1" ht="27.6" hidden="1" customHeight="1" thickBot="1">
      <c r="A7" s="7"/>
      <c r="B7" s="13"/>
      <c r="C7" s="13"/>
      <c r="D7" s="13" t="s">
        <v>2</v>
      </c>
      <c r="E7" s="43" t="s">
        <v>3</v>
      </c>
      <c r="F7" s="43"/>
      <c r="G7" s="43"/>
      <c r="H7" s="43"/>
      <c r="I7" s="43"/>
      <c r="J7" s="43"/>
      <c r="K7" s="13" t="s">
        <v>4</v>
      </c>
      <c r="L7" s="43"/>
      <c r="M7" s="43"/>
      <c r="N7" s="145" t="s">
        <v>87</v>
      </c>
      <c r="O7" s="101" t="s">
        <v>88</v>
      </c>
      <c r="P7" s="101" t="s">
        <v>89</v>
      </c>
      <c r="Q7" s="101" t="s">
        <v>90</v>
      </c>
      <c r="R7" s="101" t="s">
        <v>91</v>
      </c>
      <c r="S7" s="101" t="s">
        <v>92</v>
      </c>
      <c r="T7" s="146" t="s">
        <v>93</v>
      </c>
    </row>
    <row r="8" spans="1:22" ht="84.6" customHeight="1" thickBot="1">
      <c r="A8" s="21" t="s">
        <v>5</v>
      </c>
      <c r="B8" s="22" t="s">
        <v>72</v>
      </c>
      <c r="C8" s="23" t="s">
        <v>73</v>
      </c>
      <c r="D8" s="24" t="s">
        <v>74</v>
      </c>
      <c r="E8" s="24" t="s">
        <v>75</v>
      </c>
      <c r="F8" s="75" t="s">
        <v>38</v>
      </c>
      <c r="G8" s="42" t="s">
        <v>85</v>
      </c>
      <c r="H8" s="42" t="s">
        <v>76</v>
      </c>
      <c r="I8" s="104" t="s">
        <v>101</v>
      </c>
      <c r="J8" s="42" t="s">
        <v>40</v>
      </c>
      <c r="K8" s="9" t="s">
        <v>6</v>
      </c>
      <c r="L8" s="9" t="s">
        <v>70</v>
      </c>
      <c r="M8" s="143"/>
      <c r="N8" s="96" t="s">
        <v>94</v>
      </c>
      <c r="O8" s="97" t="s">
        <v>95</v>
      </c>
      <c r="P8" s="97" t="s">
        <v>102</v>
      </c>
      <c r="Q8" s="97" t="s">
        <v>96</v>
      </c>
      <c r="R8" s="120" t="s">
        <v>97</v>
      </c>
      <c r="S8" s="97" t="s">
        <v>98</v>
      </c>
      <c r="T8" s="98" t="s">
        <v>99</v>
      </c>
    </row>
    <row r="9" spans="1:22" ht="15" customHeight="1">
      <c r="A9" s="36" t="s">
        <v>10</v>
      </c>
      <c r="B9" s="37">
        <v>9183</v>
      </c>
      <c r="C9" s="38">
        <f t="shared" ref="C9:C36" si="0">B9/$B$37</f>
        <v>3.2833248714629976E-2</v>
      </c>
      <c r="D9" s="40">
        <f>ROUND(C9*$B$40,0)</f>
        <v>87150</v>
      </c>
      <c r="E9" s="129">
        <v>87150</v>
      </c>
      <c r="F9" s="76">
        <f>D9</f>
        <v>87150</v>
      </c>
      <c r="G9" s="39">
        <f>IF((D9-E9)&gt;0,(D9-E9),0)</f>
        <v>0</v>
      </c>
      <c r="H9" s="39">
        <f t="shared" ref="H9:H36" si="1">IF((D9-E9)&lt;0,(E9-D9),0)</f>
        <v>0</v>
      </c>
      <c r="I9" s="39">
        <v>0</v>
      </c>
      <c r="J9" s="80">
        <f>E9-D9</f>
        <v>0</v>
      </c>
      <c r="K9" s="15">
        <f t="shared" ref="K9:K37" si="2">F9/D9</f>
        <v>1</v>
      </c>
      <c r="L9" s="15">
        <f t="shared" ref="L9:L37" si="3">E9/D9</f>
        <v>1</v>
      </c>
      <c r="M9" s="144"/>
      <c r="N9" s="102">
        <f t="shared" ref="N9:N36" si="4">IF(E9&lt;D9,,E9-D9)</f>
        <v>0</v>
      </c>
      <c r="O9" s="114"/>
      <c r="P9" s="114"/>
      <c r="Q9" s="114"/>
      <c r="R9" s="121"/>
      <c r="S9" s="114"/>
      <c r="T9" s="115"/>
    </row>
    <row r="10" spans="1:22" ht="15" customHeight="1">
      <c r="A10" s="27" t="s">
        <v>11</v>
      </c>
      <c r="B10" s="28">
        <v>34014</v>
      </c>
      <c r="C10" s="25">
        <f t="shared" si="0"/>
        <v>0.12161495391260199</v>
      </c>
      <c r="D10" s="26">
        <f t="shared" ref="D10:D36" si="5">ROUND(C10*$B$40,0)</f>
        <v>322806</v>
      </c>
      <c r="E10" s="28">
        <v>322806</v>
      </c>
      <c r="F10" s="77">
        <f>D10</f>
        <v>322806</v>
      </c>
      <c r="G10" s="34">
        <f t="shared" ref="G10:G36" si="6">IF((D10-E10)&gt;0,(D10-E10),0)</f>
        <v>0</v>
      </c>
      <c r="H10" s="34">
        <f t="shared" si="1"/>
        <v>0</v>
      </c>
      <c r="I10" s="103">
        <v>0</v>
      </c>
      <c r="J10" s="44">
        <f>E10-D10</f>
        <v>0</v>
      </c>
      <c r="K10" s="15">
        <f t="shared" si="2"/>
        <v>1</v>
      </c>
      <c r="L10" s="15">
        <f t="shared" si="3"/>
        <v>1</v>
      </c>
      <c r="M10" s="144"/>
      <c r="N10" s="99">
        <f t="shared" si="4"/>
        <v>0</v>
      </c>
      <c r="O10" s="100"/>
      <c r="P10" s="100"/>
      <c r="Q10" s="100"/>
      <c r="R10" s="122"/>
      <c r="S10" s="100"/>
      <c r="T10" s="106"/>
    </row>
    <row r="11" spans="1:22" ht="15" customHeight="1">
      <c r="A11" s="27" t="s">
        <v>12</v>
      </c>
      <c r="B11" s="28">
        <v>5400</v>
      </c>
      <c r="C11" s="25">
        <f t="shared" si="0"/>
        <v>1.9307366117717727E-2</v>
      </c>
      <c r="D11" s="26">
        <f t="shared" si="5"/>
        <v>51248</v>
      </c>
      <c r="E11" s="28">
        <v>51248</v>
      </c>
      <c r="F11" s="77">
        <f t="shared" ref="F11:F30" si="7">D11</f>
        <v>51248</v>
      </c>
      <c r="G11" s="34">
        <f t="shared" si="6"/>
        <v>0</v>
      </c>
      <c r="H11" s="34">
        <f t="shared" si="1"/>
        <v>0</v>
      </c>
      <c r="I11" s="103">
        <f>F11-D11</f>
        <v>0</v>
      </c>
      <c r="J11" s="44">
        <f>E11-D11</f>
        <v>0</v>
      </c>
      <c r="K11" s="15">
        <f t="shared" si="2"/>
        <v>1</v>
      </c>
      <c r="L11" s="15">
        <f t="shared" si="3"/>
        <v>1</v>
      </c>
      <c r="M11" s="144"/>
      <c r="N11" s="99">
        <f t="shared" si="4"/>
        <v>0</v>
      </c>
      <c r="O11" s="100"/>
      <c r="P11" s="100"/>
      <c r="Q11" s="100"/>
      <c r="R11" s="122"/>
      <c r="S11" s="100"/>
      <c r="T11" s="106"/>
    </row>
    <row r="12" spans="1:22" ht="15" customHeight="1">
      <c r="A12" s="29" t="s">
        <v>13</v>
      </c>
      <c r="B12" s="28">
        <v>911</v>
      </c>
      <c r="C12" s="25">
        <f t="shared" si="0"/>
        <v>3.2572241728223792E-3</v>
      </c>
      <c r="D12" s="26">
        <f t="shared" si="5"/>
        <v>8646</v>
      </c>
      <c r="E12" s="28">
        <v>14692</v>
      </c>
      <c r="F12" s="77">
        <f>D12+R12</f>
        <v>14692</v>
      </c>
      <c r="G12" s="34">
        <f t="shared" si="6"/>
        <v>0</v>
      </c>
      <c r="H12" s="34">
        <f t="shared" si="1"/>
        <v>6046</v>
      </c>
      <c r="I12" s="103">
        <v>0</v>
      </c>
      <c r="J12" s="44">
        <f t="shared" ref="J12:J32" si="8">F12-D12</f>
        <v>6046</v>
      </c>
      <c r="K12" s="15">
        <f t="shared" si="2"/>
        <v>1.6992829053897756</v>
      </c>
      <c r="L12" s="15">
        <f t="shared" si="3"/>
        <v>1.6992829053897756</v>
      </c>
      <c r="M12" s="144"/>
      <c r="N12" s="99">
        <f t="shared" si="4"/>
        <v>6046</v>
      </c>
      <c r="O12" s="107"/>
      <c r="P12" s="108"/>
      <c r="Q12" s="118">
        <v>6046</v>
      </c>
      <c r="R12" s="123">
        <f>P12+Q12</f>
        <v>6046</v>
      </c>
      <c r="S12" s="109">
        <f t="shared" ref="S12" si="9">R12/N12</f>
        <v>1</v>
      </c>
      <c r="T12" s="110">
        <f>R12/$R$37</f>
        <v>9.4563313313313316E-2</v>
      </c>
      <c r="V12" s="147"/>
    </row>
    <row r="13" spans="1:22" ht="15" customHeight="1">
      <c r="A13" s="2" t="s">
        <v>14</v>
      </c>
      <c r="B13" s="28">
        <v>10111</v>
      </c>
      <c r="C13" s="25">
        <f t="shared" si="0"/>
        <v>3.6151255336341469E-2</v>
      </c>
      <c r="D13" s="26">
        <f t="shared" si="5"/>
        <v>95957</v>
      </c>
      <c r="E13" s="28">
        <v>95957</v>
      </c>
      <c r="F13" s="77">
        <f t="shared" si="7"/>
        <v>95957</v>
      </c>
      <c r="G13" s="34">
        <f t="shared" si="6"/>
        <v>0</v>
      </c>
      <c r="H13" s="34">
        <f t="shared" si="1"/>
        <v>0</v>
      </c>
      <c r="I13" s="103">
        <v>0</v>
      </c>
      <c r="J13" s="44">
        <f t="shared" si="8"/>
        <v>0</v>
      </c>
      <c r="K13" s="15">
        <f t="shared" si="2"/>
        <v>1</v>
      </c>
      <c r="L13" s="15">
        <f t="shared" si="3"/>
        <v>1</v>
      </c>
      <c r="M13" s="144"/>
      <c r="N13" s="99">
        <f t="shared" si="4"/>
        <v>0</v>
      </c>
      <c r="O13" s="107"/>
      <c r="P13" s="108"/>
      <c r="Q13" s="118"/>
      <c r="R13" s="123"/>
      <c r="S13" s="109"/>
      <c r="T13" s="110"/>
    </row>
    <row r="14" spans="1:22" ht="15" customHeight="1">
      <c r="A14" s="29" t="s">
        <v>15</v>
      </c>
      <c r="B14" s="28">
        <v>8102</v>
      </c>
      <c r="C14" s="25">
        <f t="shared" si="0"/>
        <v>2.8968200052916483E-2</v>
      </c>
      <c r="D14" s="26">
        <f t="shared" si="5"/>
        <v>76891</v>
      </c>
      <c r="E14" s="28">
        <v>76891</v>
      </c>
      <c r="F14" s="77">
        <f t="shared" si="7"/>
        <v>76891</v>
      </c>
      <c r="G14" s="34">
        <f t="shared" si="6"/>
        <v>0</v>
      </c>
      <c r="H14" s="34">
        <f t="shared" si="1"/>
        <v>0</v>
      </c>
      <c r="I14" s="103">
        <v>0</v>
      </c>
      <c r="J14" s="44">
        <f t="shared" si="8"/>
        <v>0</v>
      </c>
      <c r="K14" s="15">
        <f t="shared" si="2"/>
        <v>1</v>
      </c>
      <c r="L14" s="15">
        <f t="shared" si="3"/>
        <v>1</v>
      </c>
      <c r="M14" s="144"/>
      <c r="N14" s="99">
        <f t="shared" si="4"/>
        <v>0</v>
      </c>
      <c r="O14" s="107"/>
      <c r="P14" s="108"/>
      <c r="Q14" s="118"/>
      <c r="R14" s="123"/>
      <c r="S14" s="109"/>
      <c r="T14" s="110"/>
    </row>
    <row r="15" spans="1:22" ht="15" customHeight="1">
      <c r="A15" s="2" t="s">
        <v>16</v>
      </c>
      <c r="B15" s="28">
        <v>17404</v>
      </c>
      <c r="C15" s="25">
        <f t="shared" si="0"/>
        <v>6.2226925909770241E-2</v>
      </c>
      <c r="D15" s="26">
        <f t="shared" si="5"/>
        <v>165171</v>
      </c>
      <c r="E15" s="28">
        <v>250000</v>
      </c>
      <c r="F15" s="77">
        <f t="shared" ref="F15:F16" si="10">D15+R15</f>
        <v>173559</v>
      </c>
      <c r="G15" s="34">
        <f t="shared" si="6"/>
        <v>0</v>
      </c>
      <c r="H15" s="34">
        <f t="shared" si="1"/>
        <v>84829</v>
      </c>
      <c r="I15" s="103">
        <v>0</v>
      </c>
      <c r="J15" s="44">
        <f t="shared" si="8"/>
        <v>8388</v>
      </c>
      <c r="K15" s="15">
        <f t="shared" si="2"/>
        <v>1.0507837332219336</v>
      </c>
      <c r="L15" s="15">
        <f t="shared" si="3"/>
        <v>1.5135828928807116</v>
      </c>
      <c r="M15" s="144"/>
      <c r="N15" s="99">
        <f t="shared" si="4"/>
        <v>84829</v>
      </c>
      <c r="O15" s="107">
        <f>N15/$N$42</f>
        <v>8.6338015840866672E-2</v>
      </c>
      <c r="P15" s="108">
        <f>$P$44</f>
        <v>8000</v>
      </c>
      <c r="Q15" s="118">
        <f>ROUND(O15*$N$44,0)</f>
        <v>388</v>
      </c>
      <c r="R15" s="123">
        <f t="shared" ref="R15:R16" si="11">P15+Q15</f>
        <v>8388</v>
      </c>
      <c r="S15" s="109">
        <f t="shared" ref="S15:S16" si="12">R15/N15</f>
        <v>9.8881278807954831E-2</v>
      </c>
      <c r="T15" s="110">
        <f>R15/$R$37</f>
        <v>0.13119369369369369</v>
      </c>
      <c r="V15" s="147"/>
    </row>
    <row r="16" spans="1:22" ht="15" customHeight="1">
      <c r="A16" s="2" t="s">
        <v>17</v>
      </c>
      <c r="B16" s="28">
        <v>585</v>
      </c>
      <c r="C16" s="25">
        <f t="shared" si="0"/>
        <v>2.0916313294194202E-3</v>
      </c>
      <c r="D16" s="26">
        <f t="shared" si="5"/>
        <v>5552</v>
      </c>
      <c r="E16" s="28">
        <v>35000</v>
      </c>
      <c r="F16" s="77">
        <f t="shared" si="10"/>
        <v>13687</v>
      </c>
      <c r="G16" s="34">
        <f t="shared" si="6"/>
        <v>0</v>
      </c>
      <c r="H16" s="34">
        <f t="shared" si="1"/>
        <v>29448</v>
      </c>
      <c r="I16" s="103">
        <v>0</v>
      </c>
      <c r="J16" s="44">
        <f t="shared" si="8"/>
        <v>8135</v>
      </c>
      <c r="K16" s="15">
        <f t="shared" si="2"/>
        <v>2.4652377521613831</v>
      </c>
      <c r="L16" s="15">
        <f t="shared" si="3"/>
        <v>6.304034582132565</v>
      </c>
      <c r="M16" s="144"/>
      <c r="N16" s="99">
        <f t="shared" si="4"/>
        <v>29448</v>
      </c>
      <c r="O16" s="107">
        <f>N16/$N$42</f>
        <v>2.9971847958620772E-2</v>
      </c>
      <c r="P16" s="108">
        <f>$P$44</f>
        <v>8000</v>
      </c>
      <c r="Q16" s="118">
        <f>ROUND(O16*$N$44,0)</f>
        <v>135</v>
      </c>
      <c r="R16" s="123">
        <f t="shared" si="11"/>
        <v>8135</v>
      </c>
      <c r="S16" s="109">
        <f t="shared" si="12"/>
        <v>0.27624966041836457</v>
      </c>
      <c r="T16" s="110">
        <f>R16/$R$37</f>
        <v>0.12723661161161162</v>
      </c>
      <c r="V16" s="147"/>
    </row>
    <row r="17" spans="1:22" ht="15" customHeight="1">
      <c r="A17" s="29" t="s">
        <v>18</v>
      </c>
      <c r="B17" s="28">
        <v>3493</v>
      </c>
      <c r="C17" s="25">
        <f t="shared" si="0"/>
        <v>1.2489005527627411E-2</v>
      </c>
      <c r="D17" s="26">
        <f t="shared" si="5"/>
        <v>33150</v>
      </c>
      <c r="E17" s="28">
        <v>33150</v>
      </c>
      <c r="F17" s="77">
        <f t="shared" si="7"/>
        <v>33150</v>
      </c>
      <c r="G17" s="34">
        <f t="shared" si="6"/>
        <v>0</v>
      </c>
      <c r="H17" s="34">
        <f t="shared" si="1"/>
        <v>0</v>
      </c>
      <c r="I17" s="103">
        <v>0</v>
      </c>
      <c r="J17" s="44">
        <f t="shared" si="8"/>
        <v>0</v>
      </c>
      <c r="K17" s="15">
        <f t="shared" si="2"/>
        <v>1</v>
      </c>
      <c r="L17" s="15">
        <f t="shared" si="3"/>
        <v>1</v>
      </c>
      <c r="M17" s="144"/>
      <c r="N17" s="99">
        <f t="shared" si="4"/>
        <v>0</v>
      </c>
      <c r="O17" s="107"/>
      <c r="P17" s="108"/>
      <c r="Q17" s="118"/>
      <c r="R17" s="123"/>
      <c r="S17" s="109"/>
      <c r="T17" s="110"/>
    </row>
    <row r="18" spans="1:22" ht="15" customHeight="1">
      <c r="A18" s="2" t="s">
        <v>19</v>
      </c>
      <c r="B18" s="28">
        <v>16636</v>
      </c>
      <c r="C18" s="25">
        <f t="shared" si="0"/>
        <v>5.9480989395250386E-2</v>
      </c>
      <c r="D18" s="26">
        <f t="shared" si="5"/>
        <v>157882</v>
      </c>
      <c r="E18" s="28">
        <v>157882</v>
      </c>
      <c r="F18" s="77">
        <f t="shared" si="7"/>
        <v>157882</v>
      </c>
      <c r="G18" s="34">
        <f t="shared" si="6"/>
        <v>0</v>
      </c>
      <c r="H18" s="34">
        <f t="shared" si="1"/>
        <v>0</v>
      </c>
      <c r="I18" s="103">
        <v>0</v>
      </c>
      <c r="J18" s="44">
        <f t="shared" si="8"/>
        <v>0</v>
      </c>
      <c r="K18" s="15">
        <f t="shared" si="2"/>
        <v>1</v>
      </c>
      <c r="L18" s="15">
        <f t="shared" si="3"/>
        <v>1</v>
      </c>
      <c r="M18" s="144"/>
      <c r="N18" s="99">
        <f t="shared" si="4"/>
        <v>0</v>
      </c>
      <c r="O18" s="107"/>
      <c r="P18" s="108"/>
      <c r="Q18" s="118"/>
      <c r="R18" s="123"/>
      <c r="S18" s="109"/>
      <c r="T18" s="110"/>
    </row>
    <row r="19" spans="1:22" ht="15" customHeight="1">
      <c r="A19" s="2" t="s">
        <v>20</v>
      </c>
      <c r="B19" s="28">
        <v>9323</v>
      </c>
      <c r="C19" s="25">
        <f t="shared" si="0"/>
        <v>3.3333810058422661E-2</v>
      </c>
      <c r="D19" s="26">
        <f t="shared" si="5"/>
        <v>88479</v>
      </c>
      <c r="E19" s="28">
        <v>100000</v>
      </c>
      <c r="F19" s="77">
        <f>D19+R19</f>
        <v>96532</v>
      </c>
      <c r="G19" s="34">
        <f t="shared" si="6"/>
        <v>0</v>
      </c>
      <c r="H19" s="34">
        <f t="shared" si="1"/>
        <v>11521</v>
      </c>
      <c r="I19" s="103">
        <v>0</v>
      </c>
      <c r="J19" s="44">
        <f t="shared" si="8"/>
        <v>8053</v>
      </c>
      <c r="K19" s="15">
        <f t="shared" si="2"/>
        <v>1.0910159472869267</v>
      </c>
      <c r="L19" s="15">
        <f t="shared" si="3"/>
        <v>1.1302116886492841</v>
      </c>
      <c r="M19" s="144"/>
      <c r="N19" s="99">
        <f t="shared" si="4"/>
        <v>11521</v>
      </c>
      <c r="O19" s="107">
        <f>N19/$N$42</f>
        <v>1.1725946085685612E-2</v>
      </c>
      <c r="P19" s="108">
        <f>$P$44</f>
        <v>8000</v>
      </c>
      <c r="Q19" s="118">
        <f>ROUND(O19*$N$44,0)</f>
        <v>53</v>
      </c>
      <c r="R19" s="123">
        <f>P19+Q19</f>
        <v>8053</v>
      </c>
      <c r="S19" s="109">
        <f>R19/N19</f>
        <v>0.69898446315424012</v>
      </c>
      <c r="T19" s="110">
        <f>R19/$R$37</f>
        <v>0.12595407907907907</v>
      </c>
      <c r="V19" s="147"/>
    </row>
    <row r="20" spans="1:22" ht="15" customHeight="1">
      <c r="A20" s="2" t="s">
        <v>21</v>
      </c>
      <c r="B20" s="28">
        <v>1318</v>
      </c>
      <c r="C20" s="25">
        <f t="shared" si="0"/>
        <v>4.712427507991104E-3</v>
      </c>
      <c r="D20" s="26">
        <f t="shared" si="5"/>
        <v>12508</v>
      </c>
      <c r="E20" s="28">
        <v>12508</v>
      </c>
      <c r="F20" s="77">
        <f t="shared" si="7"/>
        <v>12508</v>
      </c>
      <c r="G20" s="34">
        <f t="shared" si="6"/>
        <v>0</v>
      </c>
      <c r="H20" s="34">
        <f t="shared" si="1"/>
        <v>0</v>
      </c>
      <c r="I20" s="103">
        <v>0</v>
      </c>
      <c r="J20" s="44">
        <f t="shared" si="8"/>
        <v>0</v>
      </c>
      <c r="K20" s="15">
        <f t="shared" si="2"/>
        <v>1</v>
      </c>
      <c r="L20" s="15">
        <f t="shared" si="3"/>
        <v>1</v>
      </c>
      <c r="M20" s="144"/>
      <c r="N20" s="99">
        <f t="shared" si="4"/>
        <v>0</v>
      </c>
      <c r="O20" s="107"/>
      <c r="P20" s="108"/>
      <c r="Q20" s="118"/>
      <c r="R20" s="123"/>
      <c r="S20" s="109"/>
      <c r="T20" s="110"/>
    </row>
    <row r="21" spans="1:22" ht="15" customHeight="1">
      <c r="A21" s="2" t="s">
        <v>22</v>
      </c>
      <c r="B21" s="28">
        <v>1872</v>
      </c>
      <c r="C21" s="25">
        <f t="shared" si="0"/>
        <v>6.6932202541421454E-3</v>
      </c>
      <c r="D21" s="26">
        <f t="shared" si="5"/>
        <v>17766</v>
      </c>
      <c r="E21" s="28">
        <v>17766</v>
      </c>
      <c r="F21" s="77">
        <f t="shared" si="7"/>
        <v>17766</v>
      </c>
      <c r="G21" s="34">
        <f t="shared" si="6"/>
        <v>0</v>
      </c>
      <c r="H21" s="34">
        <f t="shared" si="1"/>
        <v>0</v>
      </c>
      <c r="I21" s="103">
        <v>0</v>
      </c>
      <c r="J21" s="44">
        <f t="shared" si="8"/>
        <v>0</v>
      </c>
      <c r="K21" s="15">
        <f t="shared" si="2"/>
        <v>1</v>
      </c>
      <c r="L21" s="15">
        <f t="shared" si="3"/>
        <v>1</v>
      </c>
      <c r="M21" s="144"/>
      <c r="N21" s="99">
        <f t="shared" si="4"/>
        <v>0</v>
      </c>
      <c r="O21" s="107"/>
      <c r="P21" s="108"/>
      <c r="Q21" s="118"/>
      <c r="R21" s="123"/>
      <c r="S21" s="109"/>
      <c r="T21" s="110"/>
    </row>
    <row r="22" spans="1:22" ht="15" customHeight="1">
      <c r="A22" s="2" t="s">
        <v>23</v>
      </c>
      <c r="B22" s="28">
        <v>6278</v>
      </c>
      <c r="C22" s="25">
        <f t="shared" si="0"/>
        <v>2.2446600830931831E-2</v>
      </c>
      <c r="D22" s="26">
        <f t="shared" si="5"/>
        <v>59581</v>
      </c>
      <c r="E22" s="28">
        <v>170285</v>
      </c>
      <c r="F22" s="77">
        <f t="shared" ref="F22:F23" si="13">D22+R22</f>
        <v>68088</v>
      </c>
      <c r="G22" s="34">
        <f t="shared" si="6"/>
        <v>0</v>
      </c>
      <c r="H22" s="34">
        <f t="shared" si="1"/>
        <v>110704</v>
      </c>
      <c r="I22" s="103">
        <v>0</v>
      </c>
      <c r="J22" s="44">
        <f t="shared" si="8"/>
        <v>8507</v>
      </c>
      <c r="K22" s="15">
        <f t="shared" si="2"/>
        <v>1.142780416575754</v>
      </c>
      <c r="L22" s="15">
        <f t="shared" si="3"/>
        <v>2.8580419932528827</v>
      </c>
      <c r="M22" s="144"/>
      <c r="N22" s="99">
        <f t="shared" si="4"/>
        <v>110704</v>
      </c>
      <c r="O22" s="107">
        <f t="shared" ref="O22:O23" si="14">N22/$N$42</f>
        <v>0.11267330400744208</v>
      </c>
      <c r="P22" s="108">
        <f>$P$44</f>
        <v>8000</v>
      </c>
      <c r="Q22" s="118">
        <f t="shared" ref="Q22:Q23" si="15">ROUND(O22*$N$44,0)</f>
        <v>507</v>
      </c>
      <c r="R22" s="123">
        <f t="shared" ref="R22:R23" si="16">P22+Q22</f>
        <v>8507</v>
      </c>
      <c r="S22" s="109">
        <f>R22/N22</f>
        <v>7.6844558462205517E-2</v>
      </c>
      <c r="T22" s="110">
        <f>R22/$R$37</f>
        <v>0.13305492992992993</v>
      </c>
      <c r="V22" s="147"/>
    </row>
    <row r="23" spans="1:22" s="6" customFormat="1" ht="15" customHeight="1">
      <c r="A23" s="2" t="s">
        <v>24</v>
      </c>
      <c r="B23" s="28">
        <v>41429</v>
      </c>
      <c r="C23" s="25">
        <f>B23/$B$37</f>
        <v>0.14812682794276438</v>
      </c>
      <c r="D23" s="26">
        <f>ROUND(C23*$B$40,0)+2</f>
        <v>393180</v>
      </c>
      <c r="E23" s="28">
        <v>1100000</v>
      </c>
      <c r="F23" s="77">
        <f t="shared" si="13"/>
        <v>404414</v>
      </c>
      <c r="G23" s="34">
        <f t="shared" si="6"/>
        <v>0</v>
      </c>
      <c r="H23" s="34">
        <f t="shared" si="1"/>
        <v>706820</v>
      </c>
      <c r="I23" s="103">
        <v>0</v>
      </c>
      <c r="J23" s="44">
        <f t="shared" si="8"/>
        <v>11234</v>
      </c>
      <c r="K23" s="15">
        <f t="shared" si="2"/>
        <v>1.0285721552469607</v>
      </c>
      <c r="L23" s="15">
        <f t="shared" si="3"/>
        <v>2.7977007986164097</v>
      </c>
      <c r="M23" s="144"/>
      <c r="N23" s="99">
        <f t="shared" si="4"/>
        <v>706820</v>
      </c>
      <c r="O23" s="107">
        <f t="shared" si="14"/>
        <v>0.71939356065309479</v>
      </c>
      <c r="P23" s="108">
        <f>$P$44</f>
        <v>8000</v>
      </c>
      <c r="Q23" s="118">
        <f t="shared" si="15"/>
        <v>3234</v>
      </c>
      <c r="R23" s="123">
        <f t="shared" si="16"/>
        <v>11234</v>
      </c>
      <c r="S23" s="109">
        <f>R23/N23</f>
        <v>1.5893721173707593E-2</v>
      </c>
      <c r="T23" s="110">
        <f>R23/$R$37</f>
        <v>0.17570695695695696</v>
      </c>
      <c r="V23" s="147"/>
    </row>
    <row r="24" spans="1:22" s="6" customFormat="1" ht="15" customHeight="1">
      <c r="A24" s="2" t="s">
        <v>25</v>
      </c>
      <c r="B24" s="28">
        <v>740</v>
      </c>
      <c r="C24" s="10">
        <f t="shared" si="0"/>
        <v>2.6458242457613182E-3</v>
      </c>
      <c r="D24" s="26">
        <f t="shared" si="5"/>
        <v>7023</v>
      </c>
      <c r="E24" s="28">
        <v>7023</v>
      </c>
      <c r="F24" s="77">
        <f t="shared" si="7"/>
        <v>7023</v>
      </c>
      <c r="G24" s="34">
        <f t="shared" si="6"/>
        <v>0</v>
      </c>
      <c r="H24" s="34">
        <f t="shared" si="1"/>
        <v>0</v>
      </c>
      <c r="I24" s="103">
        <v>0</v>
      </c>
      <c r="J24" s="44">
        <f t="shared" si="8"/>
        <v>0</v>
      </c>
      <c r="K24" s="15">
        <f t="shared" si="2"/>
        <v>1</v>
      </c>
      <c r="L24" s="15">
        <f t="shared" si="3"/>
        <v>1</v>
      </c>
      <c r="M24" s="144"/>
      <c r="N24" s="99">
        <f t="shared" si="4"/>
        <v>0</v>
      </c>
      <c r="O24" s="107"/>
      <c r="P24" s="111"/>
      <c r="Q24" s="118"/>
      <c r="R24" s="123"/>
      <c r="S24" s="112"/>
      <c r="T24" s="113"/>
    </row>
    <row r="25" spans="1:22" s="6" customFormat="1" ht="15" customHeight="1">
      <c r="A25" s="2" t="s">
        <v>26</v>
      </c>
      <c r="B25" s="28">
        <v>2357</v>
      </c>
      <c r="C25" s="25">
        <f t="shared" si="0"/>
        <v>8.4273077665667929E-3</v>
      </c>
      <c r="D25" s="26">
        <f t="shared" si="5"/>
        <v>22369</v>
      </c>
      <c r="E25" s="28">
        <v>22369</v>
      </c>
      <c r="F25" s="77">
        <f t="shared" si="7"/>
        <v>22369</v>
      </c>
      <c r="G25" s="34">
        <f t="shared" si="6"/>
        <v>0</v>
      </c>
      <c r="H25" s="34">
        <f t="shared" si="1"/>
        <v>0</v>
      </c>
      <c r="I25" s="103">
        <v>0</v>
      </c>
      <c r="J25" s="44">
        <f t="shared" si="8"/>
        <v>0</v>
      </c>
      <c r="K25" s="15">
        <f t="shared" si="2"/>
        <v>1</v>
      </c>
      <c r="L25" s="15">
        <f t="shared" si="3"/>
        <v>1</v>
      </c>
      <c r="M25" s="144"/>
      <c r="N25" s="99">
        <f t="shared" si="4"/>
        <v>0</v>
      </c>
      <c r="O25" s="107"/>
      <c r="P25" s="111"/>
      <c r="Q25" s="118"/>
      <c r="R25" s="123"/>
      <c r="S25" s="112"/>
      <c r="T25" s="113"/>
    </row>
    <row r="26" spans="1:22" s="6" customFormat="1" ht="15" customHeight="1">
      <c r="A26" s="2" t="s">
        <v>27</v>
      </c>
      <c r="B26" s="28">
        <v>15090</v>
      </c>
      <c r="C26" s="25">
        <f t="shared" si="0"/>
        <v>5.39533619845112E-2</v>
      </c>
      <c r="D26" s="26">
        <f t="shared" si="5"/>
        <v>143210</v>
      </c>
      <c r="E26" s="28">
        <v>143210</v>
      </c>
      <c r="F26" s="77">
        <f t="shared" si="7"/>
        <v>143210</v>
      </c>
      <c r="G26" s="34">
        <f t="shared" si="6"/>
        <v>0</v>
      </c>
      <c r="H26" s="34">
        <f t="shared" si="1"/>
        <v>0</v>
      </c>
      <c r="I26" s="103">
        <v>0</v>
      </c>
      <c r="J26" s="44">
        <f t="shared" si="8"/>
        <v>0</v>
      </c>
      <c r="K26" s="73">
        <f t="shared" si="2"/>
        <v>1</v>
      </c>
      <c r="L26" s="15">
        <f t="shared" si="3"/>
        <v>1</v>
      </c>
      <c r="M26" s="144"/>
      <c r="N26" s="99">
        <f t="shared" si="4"/>
        <v>0</v>
      </c>
      <c r="O26" s="107"/>
      <c r="P26" s="111"/>
      <c r="Q26" s="118"/>
      <c r="R26" s="123"/>
      <c r="S26" s="112"/>
      <c r="T26" s="113"/>
    </row>
    <row r="27" spans="1:22" s="6" customFormat="1" ht="15" customHeight="1">
      <c r="A27" s="2" t="s">
        <v>28</v>
      </c>
      <c r="B27" s="28">
        <v>6884</v>
      </c>
      <c r="C27" s="25">
        <f t="shared" si="0"/>
        <v>2.4613316361920153E-2</v>
      </c>
      <c r="D27" s="26">
        <f t="shared" si="5"/>
        <v>65332</v>
      </c>
      <c r="E27" s="28">
        <v>70000</v>
      </c>
      <c r="F27" s="77">
        <f>D27+R27</f>
        <v>70000</v>
      </c>
      <c r="G27" s="34">
        <f t="shared" si="6"/>
        <v>0</v>
      </c>
      <c r="H27" s="34">
        <f t="shared" si="1"/>
        <v>4668</v>
      </c>
      <c r="I27" s="103">
        <v>0</v>
      </c>
      <c r="J27" s="44">
        <f t="shared" si="8"/>
        <v>4668</v>
      </c>
      <c r="K27" s="15">
        <f t="shared" si="2"/>
        <v>1.0714504377640359</v>
      </c>
      <c r="L27" s="15">
        <f t="shared" si="3"/>
        <v>1.0714504377640359</v>
      </c>
      <c r="M27" s="144"/>
      <c r="N27" s="99">
        <f t="shared" si="4"/>
        <v>4668</v>
      </c>
      <c r="O27" s="107"/>
      <c r="P27" s="108"/>
      <c r="Q27" s="118">
        <v>4668</v>
      </c>
      <c r="R27" s="123">
        <f>P27+Q27</f>
        <v>4668</v>
      </c>
      <c r="S27" s="109">
        <f>R27/N27</f>
        <v>1</v>
      </c>
      <c r="T27" s="113">
        <f>R27/$R$37</f>
        <v>7.301051051051051E-2</v>
      </c>
      <c r="V27" s="147"/>
    </row>
    <row r="28" spans="1:22" s="6" customFormat="1" ht="15" customHeight="1">
      <c r="A28" s="2" t="s">
        <v>29</v>
      </c>
      <c r="B28" s="28">
        <v>4499</v>
      </c>
      <c r="C28" s="25">
        <f t="shared" si="0"/>
        <v>1.6085896326594823E-2</v>
      </c>
      <c r="D28" s="26">
        <f t="shared" si="5"/>
        <v>42697</v>
      </c>
      <c r="E28" s="28">
        <v>42697</v>
      </c>
      <c r="F28" s="77">
        <f t="shared" si="7"/>
        <v>42697</v>
      </c>
      <c r="G28" s="34">
        <f t="shared" si="6"/>
        <v>0</v>
      </c>
      <c r="H28" s="34">
        <f t="shared" si="1"/>
        <v>0</v>
      </c>
      <c r="I28" s="103">
        <v>0</v>
      </c>
      <c r="J28" s="44">
        <f t="shared" si="8"/>
        <v>0</v>
      </c>
      <c r="K28" s="15">
        <f t="shared" si="2"/>
        <v>1</v>
      </c>
      <c r="L28" s="15">
        <f t="shared" si="3"/>
        <v>1</v>
      </c>
      <c r="M28" s="144"/>
      <c r="N28" s="99">
        <f t="shared" si="4"/>
        <v>0</v>
      </c>
      <c r="O28" s="107"/>
      <c r="P28" s="111"/>
      <c r="Q28" s="118"/>
      <c r="R28" s="123"/>
      <c r="S28" s="112"/>
      <c r="T28" s="113"/>
    </row>
    <row r="29" spans="1:22" s="6" customFormat="1" ht="15" customHeight="1">
      <c r="A29" s="2" t="s">
        <v>30</v>
      </c>
      <c r="B29" s="28">
        <v>5924</v>
      </c>
      <c r="C29" s="25">
        <f t="shared" si="0"/>
        <v>2.1180895718770337E-2</v>
      </c>
      <c r="D29" s="26">
        <f t="shared" si="5"/>
        <v>56221</v>
      </c>
      <c r="E29" s="28">
        <v>56221</v>
      </c>
      <c r="F29" s="77">
        <f t="shared" si="7"/>
        <v>56221</v>
      </c>
      <c r="G29" s="34">
        <f t="shared" si="6"/>
        <v>0</v>
      </c>
      <c r="H29" s="34">
        <f t="shared" si="1"/>
        <v>0</v>
      </c>
      <c r="I29" s="103">
        <v>0</v>
      </c>
      <c r="J29" s="44">
        <f t="shared" si="8"/>
        <v>0</v>
      </c>
      <c r="K29" s="15">
        <f t="shared" si="2"/>
        <v>1</v>
      </c>
      <c r="L29" s="15">
        <f t="shared" si="3"/>
        <v>1</v>
      </c>
      <c r="M29" s="144"/>
      <c r="N29" s="99">
        <f t="shared" si="4"/>
        <v>0</v>
      </c>
      <c r="O29" s="107"/>
      <c r="P29" s="111"/>
      <c r="Q29" s="118"/>
      <c r="R29" s="123"/>
      <c r="S29" s="112"/>
      <c r="T29" s="113"/>
    </row>
    <row r="30" spans="1:22" s="6" customFormat="1" ht="15" customHeight="1">
      <c r="A30" s="2" t="s">
        <v>31</v>
      </c>
      <c r="B30" s="28">
        <v>3562</v>
      </c>
      <c r="C30" s="25">
        <f t="shared" si="0"/>
        <v>1.2735710761353804E-2</v>
      </c>
      <c r="D30" s="26">
        <f t="shared" si="5"/>
        <v>33805</v>
      </c>
      <c r="E30" s="28">
        <v>33805</v>
      </c>
      <c r="F30" s="77">
        <f t="shared" si="7"/>
        <v>33805</v>
      </c>
      <c r="G30" s="34">
        <f t="shared" si="6"/>
        <v>0</v>
      </c>
      <c r="H30" s="34">
        <f t="shared" si="1"/>
        <v>0</v>
      </c>
      <c r="I30" s="103">
        <v>0</v>
      </c>
      <c r="J30" s="44">
        <f t="shared" si="8"/>
        <v>0</v>
      </c>
      <c r="K30" s="15">
        <f t="shared" si="2"/>
        <v>1</v>
      </c>
      <c r="L30" s="15">
        <f t="shared" si="3"/>
        <v>1</v>
      </c>
      <c r="M30" s="144"/>
      <c r="N30" s="99">
        <f t="shared" si="4"/>
        <v>0</v>
      </c>
      <c r="O30" s="107"/>
      <c r="P30" s="111"/>
      <c r="Q30" s="118"/>
      <c r="R30" s="123"/>
      <c r="S30" s="112"/>
      <c r="T30" s="113"/>
    </row>
    <row r="31" spans="1:22" s="6" customFormat="1" ht="15" customHeight="1">
      <c r="A31" s="2" t="s">
        <v>32</v>
      </c>
      <c r="B31" s="28">
        <v>19733</v>
      </c>
      <c r="C31" s="25">
        <f t="shared" si="0"/>
        <v>7.0554121407578496E-2</v>
      </c>
      <c r="D31" s="26">
        <f t="shared" si="5"/>
        <v>187274</v>
      </c>
      <c r="E31" s="28">
        <v>188000</v>
      </c>
      <c r="F31" s="77">
        <f>D31+R31</f>
        <v>188000</v>
      </c>
      <c r="G31" s="34">
        <f t="shared" si="6"/>
        <v>0</v>
      </c>
      <c r="H31" s="34">
        <f t="shared" si="1"/>
        <v>726</v>
      </c>
      <c r="I31" s="103">
        <v>0</v>
      </c>
      <c r="J31" s="44">
        <f t="shared" si="8"/>
        <v>726</v>
      </c>
      <c r="K31" s="126">
        <f t="shared" si="2"/>
        <v>1.003876672682807</v>
      </c>
      <c r="L31" s="15">
        <f t="shared" si="3"/>
        <v>1.003876672682807</v>
      </c>
      <c r="M31" s="144"/>
      <c r="N31" s="99">
        <f t="shared" si="4"/>
        <v>726</v>
      </c>
      <c r="O31" s="107"/>
      <c r="P31" s="108"/>
      <c r="Q31" s="119">
        <v>726</v>
      </c>
      <c r="R31" s="124">
        <f>IF(H31&lt;I31,,H31-I31)</f>
        <v>726</v>
      </c>
      <c r="S31" s="109">
        <f>R31/N31</f>
        <v>1</v>
      </c>
      <c r="T31" s="113">
        <f>R31/$R$37</f>
        <v>1.1355105105105106E-2</v>
      </c>
      <c r="V31" s="147"/>
    </row>
    <row r="32" spans="1:22" s="6" customFormat="1" ht="15" customHeight="1">
      <c r="A32" s="128" t="s">
        <v>33</v>
      </c>
      <c r="B32" s="28">
        <v>7513</v>
      </c>
      <c r="C32" s="25">
        <f t="shared" si="0"/>
        <v>2.6862266970817273E-2</v>
      </c>
      <c r="D32" s="26">
        <f t="shared" si="5"/>
        <v>71301</v>
      </c>
      <c r="E32" s="28">
        <v>25000</v>
      </c>
      <c r="F32" s="77">
        <v>25000</v>
      </c>
      <c r="G32" s="34">
        <f t="shared" si="6"/>
        <v>46301</v>
      </c>
      <c r="H32" s="34">
        <f t="shared" si="1"/>
        <v>0</v>
      </c>
      <c r="I32" s="103">
        <f>F32-D32</f>
        <v>-46301</v>
      </c>
      <c r="J32" s="142">
        <f t="shared" si="8"/>
        <v>-46301</v>
      </c>
      <c r="K32" s="15">
        <f t="shared" si="2"/>
        <v>0.35062621842610903</v>
      </c>
      <c r="L32" s="15">
        <f t="shared" si="3"/>
        <v>0.35062621842610903</v>
      </c>
      <c r="M32" s="144"/>
      <c r="N32" s="99">
        <f t="shared" si="4"/>
        <v>0</v>
      </c>
      <c r="O32" s="107"/>
      <c r="P32" s="111"/>
      <c r="Q32" s="118"/>
      <c r="R32" s="123"/>
      <c r="S32" s="112"/>
      <c r="T32" s="113"/>
      <c r="V32" s="147"/>
    </row>
    <row r="33" spans="1:22" ht="15" customHeight="1">
      <c r="A33" s="2" t="s">
        <v>34</v>
      </c>
      <c r="B33" s="28">
        <v>11675</v>
      </c>
      <c r="C33" s="25">
        <f t="shared" si="0"/>
        <v>4.1743240634139714E-2</v>
      </c>
      <c r="D33" s="26">
        <f t="shared" si="5"/>
        <v>110800</v>
      </c>
      <c r="E33" s="28">
        <v>150000</v>
      </c>
      <c r="F33" s="77">
        <f>D33+R33</f>
        <v>118979</v>
      </c>
      <c r="G33" s="34">
        <f t="shared" si="6"/>
        <v>0</v>
      </c>
      <c r="H33" s="34">
        <f t="shared" si="1"/>
        <v>39200</v>
      </c>
      <c r="I33" s="103">
        <v>0</v>
      </c>
      <c r="J33" s="44">
        <f>F33-D33</f>
        <v>8179</v>
      </c>
      <c r="K33" s="15">
        <f t="shared" si="2"/>
        <v>1.0738176895306859</v>
      </c>
      <c r="L33" s="15">
        <f t="shared" si="3"/>
        <v>1.3537906137184115</v>
      </c>
      <c r="M33" s="144"/>
      <c r="N33" s="99">
        <f t="shared" si="4"/>
        <v>39200</v>
      </c>
      <c r="O33" s="107">
        <f>N33/$N$42</f>
        <v>3.9897325454290082E-2</v>
      </c>
      <c r="P33" s="108">
        <f>$P$44</f>
        <v>8000</v>
      </c>
      <c r="Q33" s="118">
        <f>ROUND(O33*$N$44,0)</f>
        <v>179</v>
      </c>
      <c r="R33" s="123">
        <f>P33+Q33</f>
        <v>8179</v>
      </c>
      <c r="S33" s="109">
        <f>R33/N33</f>
        <v>0.20864795918367346</v>
      </c>
      <c r="T33" s="110">
        <f>R33/$R$37</f>
        <v>0.12792479979979979</v>
      </c>
      <c r="V33" s="147"/>
    </row>
    <row r="34" spans="1:22" ht="15" customHeight="1">
      <c r="A34" s="2" t="s">
        <v>35</v>
      </c>
      <c r="B34" s="28">
        <v>1706</v>
      </c>
      <c r="C34" s="25">
        <f t="shared" si="0"/>
        <v>6.0996975179308226E-3</v>
      </c>
      <c r="D34" s="26">
        <f t="shared" si="5"/>
        <v>16191</v>
      </c>
      <c r="E34" s="28">
        <v>16191</v>
      </c>
      <c r="F34" s="77">
        <f>D34</f>
        <v>16191</v>
      </c>
      <c r="G34" s="34">
        <f t="shared" si="6"/>
        <v>0</v>
      </c>
      <c r="H34" s="34">
        <f t="shared" si="1"/>
        <v>0</v>
      </c>
      <c r="I34" s="103">
        <v>0</v>
      </c>
      <c r="J34" s="44">
        <f>F34-D34</f>
        <v>0</v>
      </c>
      <c r="K34" s="15">
        <f t="shared" si="2"/>
        <v>1</v>
      </c>
      <c r="L34" s="15">
        <f t="shared" si="3"/>
        <v>1</v>
      </c>
      <c r="M34" s="144"/>
      <c r="N34" s="99">
        <f t="shared" si="4"/>
        <v>0</v>
      </c>
      <c r="O34" s="107"/>
      <c r="P34" s="108"/>
      <c r="Q34" s="118"/>
      <c r="R34" s="125"/>
      <c r="S34" s="109"/>
      <c r="T34" s="106"/>
    </row>
    <row r="35" spans="1:22" ht="15" customHeight="1">
      <c r="A35" s="2" t="s">
        <v>36</v>
      </c>
      <c r="B35" s="28">
        <v>7957</v>
      </c>
      <c r="C35" s="25">
        <f t="shared" si="0"/>
        <v>2.8449761518274063E-2</v>
      </c>
      <c r="D35" s="26">
        <f t="shared" si="5"/>
        <v>75515</v>
      </c>
      <c r="E35" s="28">
        <v>57880</v>
      </c>
      <c r="F35" s="77">
        <v>57880</v>
      </c>
      <c r="G35" s="34">
        <f t="shared" si="6"/>
        <v>17635</v>
      </c>
      <c r="H35" s="34">
        <f t="shared" si="1"/>
        <v>0</v>
      </c>
      <c r="I35" s="103">
        <f>F35-D35</f>
        <v>-17635</v>
      </c>
      <c r="J35" s="142">
        <f t="shared" ref="J35" si="17">F35-D35</f>
        <v>-17635</v>
      </c>
      <c r="K35" s="15">
        <f t="shared" si="2"/>
        <v>0.76647023770111899</v>
      </c>
      <c r="L35" s="15">
        <f t="shared" si="3"/>
        <v>0.76647023770111899</v>
      </c>
      <c r="M35" s="144"/>
      <c r="N35" s="99">
        <f t="shared" si="4"/>
        <v>0</v>
      </c>
      <c r="O35" s="107"/>
      <c r="P35" s="108"/>
      <c r="Q35" s="118"/>
      <c r="R35" s="125"/>
      <c r="S35" s="109"/>
      <c r="T35" s="106"/>
    </row>
    <row r="36" spans="1:22" ht="15" customHeight="1" thickBot="1">
      <c r="A36" s="1" t="s">
        <v>37</v>
      </c>
      <c r="B36" s="82">
        <v>25987</v>
      </c>
      <c r="C36" s="11">
        <f t="shared" si="0"/>
        <v>9.291491172243159E-2</v>
      </c>
      <c r="D36" s="41">
        <f t="shared" si="5"/>
        <v>246627</v>
      </c>
      <c r="E36" s="83">
        <v>246627</v>
      </c>
      <c r="F36" s="78">
        <f>D36</f>
        <v>246627</v>
      </c>
      <c r="G36" s="86">
        <f t="shared" si="6"/>
        <v>0</v>
      </c>
      <c r="H36" s="35">
        <f t="shared" si="1"/>
        <v>0</v>
      </c>
      <c r="I36" s="103">
        <v>0</v>
      </c>
      <c r="J36" s="131">
        <f>F36-D36</f>
        <v>0</v>
      </c>
      <c r="K36" s="15">
        <f t="shared" si="2"/>
        <v>1</v>
      </c>
      <c r="L36" s="15">
        <f t="shared" si="3"/>
        <v>1</v>
      </c>
      <c r="M36" s="144"/>
      <c r="N36" s="99">
        <f t="shared" si="4"/>
        <v>0</v>
      </c>
      <c r="O36" s="107"/>
      <c r="P36" s="108"/>
      <c r="Q36" s="118"/>
      <c r="R36" s="125"/>
      <c r="S36" s="109"/>
      <c r="T36" s="106"/>
    </row>
    <row r="37" spans="1:22" s="5" customFormat="1" ht="21" customHeight="1" thickBot="1">
      <c r="A37" s="16" t="s">
        <v>7</v>
      </c>
      <c r="B37" s="17">
        <f>SUM(B9:B36)</f>
        <v>279686</v>
      </c>
      <c r="C37" s="18"/>
      <c r="D37" s="19">
        <f>SUM(D9:D36)</f>
        <v>2654332</v>
      </c>
      <c r="E37" s="19">
        <f t="shared" ref="E37:J37" si="18">SUM(E9:E36)</f>
        <v>3584358</v>
      </c>
      <c r="F37" s="79">
        <f>SUM(F9:F36)</f>
        <v>2654332</v>
      </c>
      <c r="G37" s="95">
        <f>SUM(G9:G36)</f>
        <v>63936</v>
      </c>
      <c r="H37" s="19">
        <f>SUM(H9:H36)</f>
        <v>993962</v>
      </c>
      <c r="I37" s="130">
        <f>SUM(I9:I36)</f>
        <v>-63936</v>
      </c>
      <c r="J37" s="132">
        <f t="shared" si="18"/>
        <v>0</v>
      </c>
      <c r="K37" s="20">
        <f t="shared" si="2"/>
        <v>1</v>
      </c>
      <c r="L37" s="20">
        <f t="shared" si="3"/>
        <v>1.3503804347007082</v>
      </c>
      <c r="M37" s="72"/>
      <c r="N37" s="137">
        <f>SUM(N9:N36)</f>
        <v>993962</v>
      </c>
      <c r="O37" s="138">
        <f>SUM(O9:O36)</f>
        <v>1</v>
      </c>
      <c r="P37" s="139">
        <f>SUM(P9:P36)</f>
        <v>48000</v>
      </c>
      <c r="Q37" s="140">
        <f>SUM(Q9:Q36)</f>
        <v>15936</v>
      </c>
      <c r="R37" s="141">
        <f>SUM(R9:R36)</f>
        <v>63936</v>
      </c>
      <c r="S37" s="116"/>
      <c r="T37" s="117"/>
    </row>
    <row r="38" spans="1:22" s="5" customFormat="1" ht="21" customHeight="1">
      <c r="A38" s="133"/>
      <c r="B38" s="134"/>
      <c r="C38" s="135"/>
      <c r="D38" s="71"/>
      <c r="E38" s="71"/>
      <c r="F38" s="71"/>
      <c r="G38" s="71"/>
      <c r="H38" s="71"/>
      <c r="I38" s="71"/>
      <c r="J38" s="71"/>
      <c r="K38" s="72"/>
      <c r="L38" s="72"/>
      <c r="M38" s="72"/>
      <c r="N38" s="14"/>
      <c r="O38" s="14"/>
      <c r="P38" s="14"/>
      <c r="Q38" s="14"/>
      <c r="R38" s="14"/>
      <c r="S38" s="14"/>
      <c r="T38" s="14"/>
    </row>
    <row r="39" spans="1:22" ht="15" customHeight="1">
      <c r="A39" s="31" t="s">
        <v>69</v>
      </c>
      <c r="B39" s="85">
        <v>1327166</v>
      </c>
      <c r="C39" s="32" t="s">
        <v>79</v>
      </c>
      <c r="D39" s="33"/>
      <c r="E39" s="33"/>
      <c r="F39" s="33"/>
      <c r="G39" s="33"/>
      <c r="H39" s="33"/>
      <c r="I39" s="33"/>
      <c r="J39" s="33"/>
      <c r="K39" s="74"/>
      <c r="L39" s="74"/>
      <c r="M39" s="74"/>
      <c r="N39" s="4"/>
      <c r="O39" s="4"/>
      <c r="P39" s="4"/>
      <c r="Q39" s="4"/>
      <c r="R39" s="105">
        <f>P37+Q37</f>
        <v>63936</v>
      </c>
      <c r="S39" s="105"/>
      <c r="T39" s="4"/>
    </row>
    <row r="40" spans="1:22" ht="15" customHeight="1">
      <c r="A40" s="31" t="s">
        <v>77</v>
      </c>
      <c r="B40" s="85">
        <v>2654332</v>
      </c>
      <c r="C40" s="32" t="s">
        <v>78</v>
      </c>
      <c r="D40" s="33"/>
      <c r="E40" s="33"/>
      <c r="F40" s="33"/>
      <c r="G40" s="33"/>
      <c r="H40" s="33"/>
      <c r="I40" s="33"/>
      <c r="J40" s="33"/>
      <c r="K40" s="74"/>
      <c r="L40" s="74"/>
      <c r="M40" s="74"/>
      <c r="N40" s="4"/>
      <c r="O40" s="4"/>
      <c r="P40" s="4"/>
      <c r="Q40" s="4"/>
      <c r="R40" s="136">
        <f>N12+N27+N31</f>
        <v>11440</v>
      </c>
      <c r="S40" s="4"/>
      <c r="T40" s="4"/>
    </row>
    <row r="41" spans="1:22" s="4" customFormat="1" ht="15" customHeight="1">
      <c r="A41" s="31" t="s">
        <v>8</v>
      </c>
      <c r="B41" s="84">
        <f>(B40-B39)/B39</f>
        <v>1</v>
      </c>
      <c r="C41" s="81"/>
      <c r="D41" s="31"/>
      <c r="E41" s="31"/>
      <c r="F41" s="31"/>
      <c r="G41" s="31"/>
      <c r="H41" s="31"/>
      <c r="I41" s="31"/>
      <c r="J41" s="31"/>
      <c r="K41" s="74"/>
      <c r="L41" s="74"/>
      <c r="M41" s="74"/>
      <c r="N41" s="105">
        <v>63936</v>
      </c>
      <c r="O41" s="100" t="s">
        <v>100</v>
      </c>
    </row>
    <row r="42" spans="1:22" s="4" customFormat="1" ht="15" customHeight="1">
      <c r="A42" s="3"/>
      <c r="B42" s="12"/>
      <c r="C42" s="3"/>
      <c r="D42" s="3"/>
      <c r="E42" s="3"/>
      <c r="F42" s="3"/>
      <c r="G42" s="3"/>
      <c r="H42" s="3"/>
      <c r="I42" s="3"/>
      <c r="J42" s="3"/>
      <c r="L42" s="74"/>
      <c r="M42" s="74"/>
      <c r="N42" s="105">
        <f>N37-N12-N27-N31</f>
        <v>982522</v>
      </c>
      <c r="O42" s="100" t="s">
        <v>105</v>
      </c>
    </row>
    <row r="43" spans="1:22" ht="36" customHeight="1">
      <c r="A43" s="149" t="s">
        <v>80</v>
      </c>
      <c r="B43" s="149"/>
      <c r="C43" s="149"/>
      <c r="D43" s="149"/>
      <c r="E43" s="149"/>
      <c r="F43" s="149"/>
      <c r="G43" s="149"/>
      <c r="H43" s="149"/>
      <c r="I43" s="149"/>
      <c r="J43" s="149"/>
      <c r="K43" s="149"/>
      <c r="L43" s="74"/>
      <c r="M43" s="74"/>
      <c r="O43" s="127"/>
      <c r="R43" s="4"/>
      <c r="S43" s="4"/>
      <c r="T43" s="4"/>
    </row>
    <row r="44" spans="1:22" ht="15" customHeight="1">
      <c r="A44" s="149"/>
      <c r="B44" s="149"/>
      <c r="C44" s="149"/>
      <c r="D44" s="149"/>
      <c r="E44" s="149"/>
      <c r="F44" s="149"/>
      <c r="G44" s="149"/>
      <c r="H44" s="149"/>
      <c r="I44" s="149"/>
      <c r="J44" s="149"/>
      <c r="K44" s="149"/>
      <c r="L44" s="149"/>
      <c r="M44" s="149"/>
      <c r="N44" s="105">
        <f>N41-P37-11440</f>
        <v>4496</v>
      </c>
      <c r="O44" s="100"/>
      <c r="P44" s="105">
        <v>8000</v>
      </c>
      <c r="Q44" s="105">
        <f>P44*6</f>
        <v>48000</v>
      </c>
      <c r="R44" s="100" t="s">
        <v>106</v>
      </c>
      <c r="S44" s="4"/>
      <c r="T44" s="4"/>
    </row>
    <row r="45" spans="1:22" ht="265.14999999999998" customHeight="1">
      <c r="A45" s="149" t="s">
        <v>39</v>
      </c>
      <c r="B45" s="149"/>
      <c r="C45" s="149"/>
      <c r="D45" s="149"/>
      <c r="E45" s="149"/>
      <c r="F45" s="149"/>
      <c r="G45" s="149"/>
      <c r="H45" s="149"/>
      <c r="I45" s="149"/>
      <c r="J45" s="149"/>
      <c r="K45" s="149"/>
      <c r="L45" s="149"/>
      <c r="M45" s="149"/>
      <c r="N45" s="105"/>
      <c r="O45" s="4"/>
      <c r="P45" s="4"/>
      <c r="Q45" s="4"/>
      <c r="R45" s="4"/>
      <c r="S45" s="4"/>
      <c r="T45" s="4"/>
    </row>
    <row r="46" spans="1:22" ht="14.1" customHeight="1">
      <c r="A46" s="30"/>
      <c r="B46" s="30"/>
      <c r="C46" s="30"/>
      <c r="D46" s="30"/>
      <c r="N46" s="4"/>
      <c r="O46" s="4"/>
      <c r="P46" s="4"/>
      <c r="Q46" s="4"/>
      <c r="R46" s="4"/>
      <c r="S46" s="4"/>
      <c r="T46" s="4"/>
    </row>
    <row r="47" spans="1:22" ht="14.1" customHeight="1">
      <c r="A47" s="30"/>
      <c r="B47" s="30"/>
      <c r="C47" s="30"/>
      <c r="D47" s="30"/>
      <c r="N47" s="4"/>
      <c r="O47" s="4"/>
      <c r="P47" s="4"/>
      <c r="Q47" s="4"/>
      <c r="R47" s="4"/>
      <c r="S47" s="4"/>
      <c r="T47" s="4"/>
    </row>
    <row r="48" spans="1:22" ht="14.1" customHeight="1">
      <c r="N48" s="4"/>
      <c r="O48" s="4"/>
      <c r="P48" s="4"/>
      <c r="Q48" s="4"/>
      <c r="R48" s="4"/>
      <c r="S48" s="4"/>
      <c r="T48" s="4"/>
    </row>
    <row r="49" spans="14:20" ht="14.1" customHeight="1">
      <c r="N49" s="4"/>
      <c r="O49" s="4"/>
      <c r="P49" s="4"/>
      <c r="Q49" s="4"/>
      <c r="R49" s="4"/>
      <c r="S49" s="4"/>
      <c r="T49" s="4"/>
    </row>
    <row r="50" spans="14:20" ht="14.1" customHeight="1">
      <c r="N50" s="4"/>
      <c r="O50" s="4"/>
      <c r="P50" s="4"/>
      <c r="Q50" s="4"/>
      <c r="R50" s="4"/>
      <c r="S50" s="4"/>
      <c r="T50" s="4"/>
    </row>
    <row r="51" spans="14:20" ht="14.1" customHeight="1">
      <c r="N51" s="4"/>
      <c r="O51" s="4"/>
      <c r="P51" s="4"/>
      <c r="Q51" s="4"/>
      <c r="R51" s="4"/>
      <c r="S51" s="4"/>
      <c r="T51" s="4"/>
    </row>
    <row r="52" spans="14:20" ht="14.1" customHeight="1">
      <c r="N52" s="4"/>
      <c r="O52" s="4"/>
      <c r="P52" s="4"/>
      <c r="Q52" s="4"/>
      <c r="R52" s="4"/>
      <c r="S52" s="4"/>
      <c r="T52" s="4"/>
    </row>
  </sheetData>
  <printOptions horizontalCentered="1"/>
  <pageMargins left="0.25" right="0.25" top="0.75" bottom="0.5" header="0.3" footer="0.05"/>
  <pageSetup scale="42" fitToHeight="0" orientation="landscape" r:id="rId1"/>
  <headerFooter alignWithMargins="0"/>
  <rowBreaks count="1" manualBreakCount="1">
    <brk id="45" max="32" man="1"/>
  </rowBreaks>
  <ignoredErrors>
    <ignoredError sqref="D23 F12:F36"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4"/>
  <sheetViews>
    <sheetView showGridLines="0" workbookViewId="0">
      <selection activeCell="F3" sqref="F3"/>
    </sheetView>
  </sheetViews>
  <sheetFormatPr defaultRowHeight="15"/>
  <cols>
    <col min="1" max="1" width="27.42578125" style="45" customWidth="1"/>
    <col min="2" max="2" width="16.7109375" style="45" customWidth="1"/>
    <col min="3" max="3" width="17.28515625" style="45" customWidth="1"/>
    <col min="4" max="4" width="10.7109375" style="45" customWidth="1"/>
    <col min="5" max="5" width="2" style="45" customWidth="1"/>
    <col min="6" max="6" width="16.28515625" style="45" customWidth="1"/>
    <col min="7" max="7" width="15.140625" style="45" customWidth="1"/>
    <col min="8" max="255" width="8.85546875" style="45"/>
    <col min="256" max="256" width="27.42578125" style="45" customWidth="1"/>
    <col min="257" max="257" width="11.5703125" style="45" bestFit="1" customWidth="1"/>
    <col min="258" max="258" width="10.42578125" style="45" customWidth="1"/>
    <col min="259" max="259" width="12.42578125" style="45" customWidth="1"/>
    <col min="260" max="260" width="2" style="45" customWidth="1"/>
    <col min="261" max="261" width="16.28515625" style="45" customWidth="1"/>
    <col min="262" max="262" width="15.140625" style="45" customWidth="1"/>
    <col min="263" max="511" width="8.85546875" style="45"/>
    <col min="512" max="512" width="27.42578125" style="45" customWidth="1"/>
    <col min="513" max="513" width="11.5703125" style="45" bestFit="1" customWidth="1"/>
    <col min="514" max="514" width="10.42578125" style="45" customWidth="1"/>
    <col min="515" max="515" width="12.42578125" style="45" customWidth="1"/>
    <col min="516" max="516" width="2" style="45" customWidth="1"/>
    <col min="517" max="517" width="16.28515625" style="45" customWidth="1"/>
    <col min="518" max="518" width="15.140625" style="45" customWidth="1"/>
    <col min="519" max="767" width="8.85546875" style="45"/>
    <col min="768" max="768" width="27.42578125" style="45" customWidth="1"/>
    <col min="769" max="769" width="11.5703125" style="45" bestFit="1" customWidth="1"/>
    <col min="770" max="770" width="10.42578125" style="45" customWidth="1"/>
    <col min="771" max="771" width="12.42578125" style="45" customWidth="1"/>
    <col min="772" max="772" width="2" style="45" customWidth="1"/>
    <col min="773" max="773" width="16.28515625" style="45" customWidth="1"/>
    <col min="774" max="774" width="15.140625" style="45" customWidth="1"/>
    <col min="775" max="1023" width="8.85546875" style="45"/>
    <col min="1024" max="1024" width="27.42578125" style="45" customWidth="1"/>
    <col min="1025" max="1025" width="11.5703125" style="45" bestFit="1" customWidth="1"/>
    <col min="1026" max="1026" width="10.42578125" style="45" customWidth="1"/>
    <col min="1027" max="1027" width="12.42578125" style="45" customWidth="1"/>
    <col min="1028" max="1028" width="2" style="45" customWidth="1"/>
    <col min="1029" max="1029" width="16.28515625" style="45" customWidth="1"/>
    <col min="1030" max="1030" width="15.140625" style="45" customWidth="1"/>
    <col min="1031" max="1279" width="8.85546875" style="45"/>
    <col min="1280" max="1280" width="27.42578125" style="45" customWidth="1"/>
    <col min="1281" max="1281" width="11.5703125" style="45" bestFit="1" customWidth="1"/>
    <col min="1282" max="1282" width="10.42578125" style="45" customWidth="1"/>
    <col min="1283" max="1283" width="12.42578125" style="45" customWidth="1"/>
    <col min="1284" max="1284" width="2" style="45" customWidth="1"/>
    <col min="1285" max="1285" width="16.28515625" style="45" customWidth="1"/>
    <col min="1286" max="1286" width="15.140625" style="45" customWidth="1"/>
    <col min="1287" max="1535" width="8.85546875" style="45"/>
    <col min="1536" max="1536" width="27.42578125" style="45" customWidth="1"/>
    <col min="1537" max="1537" width="11.5703125" style="45" bestFit="1" customWidth="1"/>
    <col min="1538" max="1538" width="10.42578125" style="45" customWidth="1"/>
    <col min="1539" max="1539" width="12.42578125" style="45" customWidth="1"/>
    <col min="1540" max="1540" width="2" style="45" customWidth="1"/>
    <col min="1541" max="1541" width="16.28515625" style="45" customWidth="1"/>
    <col min="1542" max="1542" width="15.140625" style="45" customWidth="1"/>
    <col min="1543" max="1791" width="8.85546875" style="45"/>
    <col min="1792" max="1792" width="27.42578125" style="45" customWidth="1"/>
    <col min="1793" max="1793" width="11.5703125" style="45" bestFit="1" customWidth="1"/>
    <col min="1794" max="1794" width="10.42578125" style="45" customWidth="1"/>
    <col min="1795" max="1795" width="12.42578125" style="45" customWidth="1"/>
    <col min="1796" max="1796" width="2" style="45" customWidth="1"/>
    <col min="1797" max="1797" width="16.28515625" style="45" customWidth="1"/>
    <col min="1798" max="1798" width="15.140625" style="45" customWidth="1"/>
    <col min="1799" max="2047" width="8.85546875" style="45"/>
    <col min="2048" max="2048" width="27.42578125" style="45" customWidth="1"/>
    <col min="2049" max="2049" width="11.5703125" style="45" bestFit="1" customWidth="1"/>
    <col min="2050" max="2050" width="10.42578125" style="45" customWidth="1"/>
    <col min="2051" max="2051" width="12.42578125" style="45" customWidth="1"/>
    <col min="2052" max="2052" width="2" style="45" customWidth="1"/>
    <col min="2053" max="2053" width="16.28515625" style="45" customWidth="1"/>
    <col min="2054" max="2054" width="15.140625" style="45" customWidth="1"/>
    <col min="2055" max="2303" width="8.85546875" style="45"/>
    <col min="2304" max="2304" width="27.42578125" style="45" customWidth="1"/>
    <col min="2305" max="2305" width="11.5703125" style="45" bestFit="1" customWidth="1"/>
    <col min="2306" max="2306" width="10.42578125" style="45" customWidth="1"/>
    <col min="2307" max="2307" width="12.42578125" style="45" customWidth="1"/>
    <col min="2308" max="2308" width="2" style="45" customWidth="1"/>
    <col min="2309" max="2309" width="16.28515625" style="45" customWidth="1"/>
    <col min="2310" max="2310" width="15.140625" style="45" customWidth="1"/>
    <col min="2311" max="2559" width="8.85546875" style="45"/>
    <col min="2560" max="2560" width="27.42578125" style="45" customWidth="1"/>
    <col min="2561" max="2561" width="11.5703125" style="45" bestFit="1" customWidth="1"/>
    <col min="2562" max="2562" width="10.42578125" style="45" customWidth="1"/>
    <col min="2563" max="2563" width="12.42578125" style="45" customWidth="1"/>
    <col min="2564" max="2564" width="2" style="45" customWidth="1"/>
    <col min="2565" max="2565" width="16.28515625" style="45" customWidth="1"/>
    <col min="2566" max="2566" width="15.140625" style="45" customWidth="1"/>
    <col min="2567" max="2815" width="8.85546875" style="45"/>
    <col min="2816" max="2816" width="27.42578125" style="45" customWidth="1"/>
    <col min="2817" max="2817" width="11.5703125" style="45" bestFit="1" customWidth="1"/>
    <col min="2818" max="2818" width="10.42578125" style="45" customWidth="1"/>
    <col min="2819" max="2819" width="12.42578125" style="45" customWidth="1"/>
    <col min="2820" max="2820" width="2" style="45" customWidth="1"/>
    <col min="2821" max="2821" width="16.28515625" style="45" customWidth="1"/>
    <col min="2822" max="2822" width="15.140625" style="45" customWidth="1"/>
    <col min="2823" max="3071" width="8.85546875" style="45"/>
    <col min="3072" max="3072" width="27.42578125" style="45" customWidth="1"/>
    <col min="3073" max="3073" width="11.5703125" style="45" bestFit="1" customWidth="1"/>
    <col min="3074" max="3074" width="10.42578125" style="45" customWidth="1"/>
    <col min="3075" max="3075" width="12.42578125" style="45" customWidth="1"/>
    <col min="3076" max="3076" width="2" style="45" customWidth="1"/>
    <col min="3077" max="3077" width="16.28515625" style="45" customWidth="1"/>
    <col min="3078" max="3078" width="15.140625" style="45" customWidth="1"/>
    <col min="3079" max="3327" width="8.85546875" style="45"/>
    <col min="3328" max="3328" width="27.42578125" style="45" customWidth="1"/>
    <col min="3329" max="3329" width="11.5703125" style="45" bestFit="1" customWidth="1"/>
    <col min="3330" max="3330" width="10.42578125" style="45" customWidth="1"/>
    <col min="3331" max="3331" width="12.42578125" style="45" customWidth="1"/>
    <col min="3332" max="3332" width="2" style="45" customWidth="1"/>
    <col min="3333" max="3333" width="16.28515625" style="45" customWidth="1"/>
    <col min="3334" max="3334" width="15.140625" style="45" customWidth="1"/>
    <col min="3335" max="3583" width="8.85546875" style="45"/>
    <col min="3584" max="3584" width="27.42578125" style="45" customWidth="1"/>
    <col min="3585" max="3585" width="11.5703125" style="45" bestFit="1" customWidth="1"/>
    <col min="3586" max="3586" width="10.42578125" style="45" customWidth="1"/>
    <col min="3587" max="3587" width="12.42578125" style="45" customWidth="1"/>
    <col min="3588" max="3588" width="2" style="45" customWidth="1"/>
    <col min="3589" max="3589" width="16.28515625" style="45" customWidth="1"/>
    <col min="3590" max="3590" width="15.140625" style="45" customWidth="1"/>
    <col min="3591" max="3839" width="8.85546875" style="45"/>
    <col min="3840" max="3840" width="27.42578125" style="45" customWidth="1"/>
    <col min="3841" max="3841" width="11.5703125" style="45" bestFit="1" customWidth="1"/>
    <col min="3842" max="3842" width="10.42578125" style="45" customWidth="1"/>
    <col min="3843" max="3843" width="12.42578125" style="45" customWidth="1"/>
    <col min="3844" max="3844" width="2" style="45" customWidth="1"/>
    <col min="3845" max="3845" width="16.28515625" style="45" customWidth="1"/>
    <col min="3846" max="3846" width="15.140625" style="45" customWidth="1"/>
    <col min="3847" max="4095" width="8.85546875" style="45"/>
    <col min="4096" max="4096" width="27.42578125" style="45" customWidth="1"/>
    <col min="4097" max="4097" width="11.5703125" style="45" bestFit="1" customWidth="1"/>
    <col min="4098" max="4098" width="10.42578125" style="45" customWidth="1"/>
    <col min="4099" max="4099" width="12.42578125" style="45" customWidth="1"/>
    <col min="4100" max="4100" width="2" style="45" customWidth="1"/>
    <col min="4101" max="4101" width="16.28515625" style="45" customWidth="1"/>
    <col min="4102" max="4102" width="15.140625" style="45" customWidth="1"/>
    <col min="4103" max="4351" width="8.85546875" style="45"/>
    <col min="4352" max="4352" width="27.42578125" style="45" customWidth="1"/>
    <col min="4353" max="4353" width="11.5703125" style="45" bestFit="1" customWidth="1"/>
    <col min="4354" max="4354" width="10.42578125" style="45" customWidth="1"/>
    <col min="4355" max="4355" width="12.42578125" style="45" customWidth="1"/>
    <col min="4356" max="4356" width="2" style="45" customWidth="1"/>
    <col min="4357" max="4357" width="16.28515625" style="45" customWidth="1"/>
    <col min="4358" max="4358" width="15.140625" style="45" customWidth="1"/>
    <col min="4359" max="4607" width="8.85546875" style="45"/>
    <col min="4608" max="4608" width="27.42578125" style="45" customWidth="1"/>
    <col min="4609" max="4609" width="11.5703125" style="45" bestFit="1" customWidth="1"/>
    <col min="4610" max="4610" width="10.42578125" style="45" customWidth="1"/>
    <col min="4611" max="4611" width="12.42578125" style="45" customWidth="1"/>
    <col min="4612" max="4612" width="2" style="45" customWidth="1"/>
    <col min="4613" max="4613" width="16.28515625" style="45" customWidth="1"/>
    <col min="4614" max="4614" width="15.140625" style="45" customWidth="1"/>
    <col min="4615" max="4863" width="8.85546875" style="45"/>
    <col min="4864" max="4864" width="27.42578125" style="45" customWidth="1"/>
    <col min="4865" max="4865" width="11.5703125" style="45" bestFit="1" customWidth="1"/>
    <col min="4866" max="4866" width="10.42578125" style="45" customWidth="1"/>
    <col min="4867" max="4867" width="12.42578125" style="45" customWidth="1"/>
    <col min="4868" max="4868" width="2" style="45" customWidth="1"/>
    <col min="4869" max="4869" width="16.28515625" style="45" customWidth="1"/>
    <col min="4870" max="4870" width="15.140625" style="45" customWidth="1"/>
    <col min="4871" max="5119" width="8.85546875" style="45"/>
    <col min="5120" max="5120" width="27.42578125" style="45" customWidth="1"/>
    <col min="5121" max="5121" width="11.5703125" style="45" bestFit="1" customWidth="1"/>
    <col min="5122" max="5122" width="10.42578125" style="45" customWidth="1"/>
    <col min="5123" max="5123" width="12.42578125" style="45" customWidth="1"/>
    <col min="5124" max="5124" width="2" style="45" customWidth="1"/>
    <col min="5125" max="5125" width="16.28515625" style="45" customWidth="1"/>
    <col min="5126" max="5126" width="15.140625" style="45" customWidth="1"/>
    <col min="5127" max="5375" width="8.85546875" style="45"/>
    <col min="5376" max="5376" width="27.42578125" style="45" customWidth="1"/>
    <col min="5377" max="5377" width="11.5703125" style="45" bestFit="1" customWidth="1"/>
    <col min="5378" max="5378" width="10.42578125" style="45" customWidth="1"/>
    <col min="5379" max="5379" width="12.42578125" style="45" customWidth="1"/>
    <col min="5380" max="5380" width="2" style="45" customWidth="1"/>
    <col min="5381" max="5381" width="16.28515625" style="45" customWidth="1"/>
    <col min="5382" max="5382" width="15.140625" style="45" customWidth="1"/>
    <col min="5383" max="5631" width="8.85546875" style="45"/>
    <col min="5632" max="5632" width="27.42578125" style="45" customWidth="1"/>
    <col min="5633" max="5633" width="11.5703125" style="45" bestFit="1" customWidth="1"/>
    <col min="5634" max="5634" width="10.42578125" style="45" customWidth="1"/>
    <col min="5635" max="5635" width="12.42578125" style="45" customWidth="1"/>
    <col min="5636" max="5636" width="2" style="45" customWidth="1"/>
    <col min="5637" max="5637" width="16.28515625" style="45" customWidth="1"/>
    <col min="5638" max="5638" width="15.140625" style="45" customWidth="1"/>
    <col min="5639" max="5887" width="8.85546875" style="45"/>
    <col min="5888" max="5888" width="27.42578125" style="45" customWidth="1"/>
    <col min="5889" max="5889" width="11.5703125" style="45" bestFit="1" customWidth="1"/>
    <col min="5890" max="5890" width="10.42578125" style="45" customWidth="1"/>
    <col min="5891" max="5891" width="12.42578125" style="45" customWidth="1"/>
    <col min="5892" max="5892" width="2" style="45" customWidth="1"/>
    <col min="5893" max="5893" width="16.28515625" style="45" customWidth="1"/>
    <col min="5894" max="5894" width="15.140625" style="45" customWidth="1"/>
    <col min="5895" max="6143" width="8.85546875" style="45"/>
    <col min="6144" max="6144" width="27.42578125" style="45" customWidth="1"/>
    <col min="6145" max="6145" width="11.5703125" style="45" bestFit="1" customWidth="1"/>
    <col min="6146" max="6146" width="10.42578125" style="45" customWidth="1"/>
    <col min="6147" max="6147" width="12.42578125" style="45" customWidth="1"/>
    <col min="6148" max="6148" width="2" style="45" customWidth="1"/>
    <col min="6149" max="6149" width="16.28515625" style="45" customWidth="1"/>
    <col min="6150" max="6150" width="15.140625" style="45" customWidth="1"/>
    <col min="6151" max="6399" width="8.85546875" style="45"/>
    <col min="6400" max="6400" width="27.42578125" style="45" customWidth="1"/>
    <col min="6401" max="6401" width="11.5703125" style="45" bestFit="1" customWidth="1"/>
    <col min="6402" max="6402" width="10.42578125" style="45" customWidth="1"/>
    <col min="6403" max="6403" width="12.42578125" style="45" customWidth="1"/>
    <col min="6404" max="6404" width="2" style="45" customWidth="1"/>
    <col min="6405" max="6405" width="16.28515625" style="45" customWidth="1"/>
    <col min="6406" max="6406" width="15.140625" style="45" customWidth="1"/>
    <col min="6407" max="6655" width="8.85546875" style="45"/>
    <col min="6656" max="6656" width="27.42578125" style="45" customWidth="1"/>
    <col min="6657" max="6657" width="11.5703125" style="45" bestFit="1" customWidth="1"/>
    <col min="6658" max="6658" width="10.42578125" style="45" customWidth="1"/>
    <col min="6659" max="6659" width="12.42578125" style="45" customWidth="1"/>
    <col min="6660" max="6660" width="2" style="45" customWidth="1"/>
    <col min="6661" max="6661" width="16.28515625" style="45" customWidth="1"/>
    <col min="6662" max="6662" width="15.140625" style="45" customWidth="1"/>
    <col min="6663" max="6911" width="8.85546875" style="45"/>
    <col min="6912" max="6912" width="27.42578125" style="45" customWidth="1"/>
    <col min="6913" max="6913" width="11.5703125" style="45" bestFit="1" customWidth="1"/>
    <col min="6914" max="6914" width="10.42578125" style="45" customWidth="1"/>
    <col min="6915" max="6915" width="12.42578125" style="45" customWidth="1"/>
    <col min="6916" max="6916" width="2" style="45" customWidth="1"/>
    <col min="6917" max="6917" width="16.28515625" style="45" customWidth="1"/>
    <col min="6918" max="6918" width="15.140625" style="45" customWidth="1"/>
    <col min="6919" max="7167" width="8.85546875" style="45"/>
    <col min="7168" max="7168" width="27.42578125" style="45" customWidth="1"/>
    <col min="7169" max="7169" width="11.5703125" style="45" bestFit="1" customWidth="1"/>
    <col min="7170" max="7170" width="10.42578125" style="45" customWidth="1"/>
    <col min="7171" max="7171" width="12.42578125" style="45" customWidth="1"/>
    <col min="7172" max="7172" width="2" style="45" customWidth="1"/>
    <col min="7173" max="7173" width="16.28515625" style="45" customWidth="1"/>
    <col min="7174" max="7174" width="15.140625" style="45" customWidth="1"/>
    <col min="7175" max="7423" width="8.85546875" style="45"/>
    <col min="7424" max="7424" width="27.42578125" style="45" customWidth="1"/>
    <col min="7425" max="7425" width="11.5703125" style="45" bestFit="1" customWidth="1"/>
    <col min="7426" max="7426" width="10.42578125" style="45" customWidth="1"/>
    <col min="7427" max="7427" width="12.42578125" style="45" customWidth="1"/>
    <col min="7428" max="7428" width="2" style="45" customWidth="1"/>
    <col min="7429" max="7429" width="16.28515625" style="45" customWidth="1"/>
    <col min="7430" max="7430" width="15.140625" style="45" customWidth="1"/>
    <col min="7431" max="7679" width="8.85546875" style="45"/>
    <col min="7680" max="7680" width="27.42578125" style="45" customWidth="1"/>
    <col min="7681" max="7681" width="11.5703125" style="45" bestFit="1" customWidth="1"/>
    <col min="7682" max="7682" width="10.42578125" style="45" customWidth="1"/>
    <col min="7683" max="7683" width="12.42578125" style="45" customWidth="1"/>
    <col min="7684" max="7684" width="2" style="45" customWidth="1"/>
    <col min="7685" max="7685" width="16.28515625" style="45" customWidth="1"/>
    <col min="7686" max="7686" width="15.140625" style="45" customWidth="1"/>
    <col min="7687" max="7935" width="8.85546875" style="45"/>
    <col min="7936" max="7936" width="27.42578125" style="45" customWidth="1"/>
    <col min="7937" max="7937" width="11.5703125" style="45" bestFit="1" customWidth="1"/>
    <col min="7938" max="7938" width="10.42578125" style="45" customWidth="1"/>
    <col min="7939" max="7939" width="12.42578125" style="45" customWidth="1"/>
    <col min="7940" max="7940" width="2" style="45" customWidth="1"/>
    <col min="7941" max="7941" width="16.28515625" style="45" customWidth="1"/>
    <col min="7942" max="7942" width="15.140625" style="45" customWidth="1"/>
    <col min="7943" max="8191" width="8.85546875" style="45"/>
    <col min="8192" max="8192" width="27.42578125" style="45" customWidth="1"/>
    <col min="8193" max="8193" width="11.5703125" style="45" bestFit="1" customWidth="1"/>
    <col min="8194" max="8194" width="10.42578125" style="45" customWidth="1"/>
    <col min="8195" max="8195" width="12.42578125" style="45" customWidth="1"/>
    <col min="8196" max="8196" width="2" style="45" customWidth="1"/>
    <col min="8197" max="8197" width="16.28515625" style="45" customWidth="1"/>
    <col min="8198" max="8198" width="15.140625" style="45" customWidth="1"/>
    <col min="8199" max="8447" width="8.85546875" style="45"/>
    <col min="8448" max="8448" width="27.42578125" style="45" customWidth="1"/>
    <col min="8449" max="8449" width="11.5703125" style="45" bestFit="1" customWidth="1"/>
    <col min="8450" max="8450" width="10.42578125" style="45" customWidth="1"/>
    <col min="8451" max="8451" width="12.42578125" style="45" customWidth="1"/>
    <col min="8452" max="8452" width="2" style="45" customWidth="1"/>
    <col min="8453" max="8453" width="16.28515625" style="45" customWidth="1"/>
    <col min="8454" max="8454" width="15.140625" style="45" customWidth="1"/>
    <col min="8455" max="8703" width="8.85546875" style="45"/>
    <col min="8704" max="8704" width="27.42578125" style="45" customWidth="1"/>
    <col min="8705" max="8705" width="11.5703125" style="45" bestFit="1" customWidth="1"/>
    <col min="8706" max="8706" width="10.42578125" style="45" customWidth="1"/>
    <col min="8707" max="8707" width="12.42578125" style="45" customWidth="1"/>
    <col min="8708" max="8708" width="2" style="45" customWidth="1"/>
    <col min="8709" max="8709" width="16.28515625" style="45" customWidth="1"/>
    <col min="8710" max="8710" width="15.140625" style="45" customWidth="1"/>
    <col min="8711" max="8959" width="8.85546875" style="45"/>
    <col min="8960" max="8960" width="27.42578125" style="45" customWidth="1"/>
    <col min="8961" max="8961" width="11.5703125" style="45" bestFit="1" customWidth="1"/>
    <col min="8962" max="8962" width="10.42578125" style="45" customWidth="1"/>
    <col min="8963" max="8963" width="12.42578125" style="45" customWidth="1"/>
    <col min="8964" max="8964" width="2" style="45" customWidth="1"/>
    <col min="8965" max="8965" width="16.28515625" style="45" customWidth="1"/>
    <col min="8966" max="8966" width="15.140625" style="45" customWidth="1"/>
    <col min="8967" max="9215" width="8.85546875" style="45"/>
    <col min="9216" max="9216" width="27.42578125" style="45" customWidth="1"/>
    <col min="9217" max="9217" width="11.5703125" style="45" bestFit="1" customWidth="1"/>
    <col min="9218" max="9218" width="10.42578125" style="45" customWidth="1"/>
    <col min="9219" max="9219" width="12.42578125" style="45" customWidth="1"/>
    <col min="9220" max="9220" width="2" style="45" customWidth="1"/>
    <col min="9221" max="9221" width="16.28515625" style="45" customWidth="1"/>
    <col min="9222" max="9222" width="15.140625" style="45" customWidth="1"/>
    <col min="9223" max="9471" width="8.85546875" style="45"/>
    <col min="9472" max="9472" width="27.42578125" style="45" customWidth="1"/>
    <col min="9473" max="9473" width="11.5703125" style="45" bestFit="1" customWidth="1"/>
    <col min="9474" max="9474" width="10.42578125" style="45" customWidth="1"/>
    <col min="9475" max="9475" width="12.42578125" style="45" customWidth="1"/>
    <col min="9476" max="9476" width="2" style="45" customWidth="1"/>
    <col min="9477" max="9477" width="16.28515625" style="45" customWidth="1"/>
    <col min="9478" max="9478" width="15.140625" style="45" customWidth="1"/>
    <col min="9479" max="9727" width="8.85546875" style="45"/>
    <col min="9728" max="9728" width="27.42578125" style="45" customWidth="1"/>
    <col min="9729" max="9729" width="11.5703125" style="45" bestFit="1" customWidth="1"/>
    <col min="9730" max="9730" width="10.42578125" style="45" customWidth="1"/>
    <col min="9731" max="9731" width="12.42578125" style="45" customWidth="1"/>
    <col min="9732" max="9732" width="2" style="45" customWidth="1"/>
    <col min="9733" max="9733" width="16.28515625" style="45" customWidth="1"/>
    <col min="9734" max="9734" width="15.140625" style="45" customWidth="1"/>
    <col min="9735" max="9983" width="8.85546875" style="45"/>
    <col min="9984" max="9984" width="27.42578125" style="45" customWidth="1"/>
    <col min="9985" max="9985" width="11.5703125" style="45" bestFit="1" customWidth="1"/>
    <col min="9986" max="9986" width="10.42578125" style="45" customWidth="1"/>
    <col min="9987" max="9987" width="12.42578125" style="45" customWidth="1"/>
    <col min="9988" max="9988" width="2" style="45" customWidth="1"/>
    <col min="9989" max="9989" width="16.28515625" style="45" customWidth="1"/>
    <col min="9990" max="9990" width="15.140625" style="45" customWidth="1"/>
    <col min="9991" max="10239" width="8.85546875" style="45"/>
    <col min="10240" max="10240" width="27.42578125" style="45" customWidth="1"/>
    <col min="10241" max="10241" width="11.5703125" style="45" bestFit="1" customWidth="1"/>
    <col min="10242" max="10242" width="10.42578125" style="45" customWidth="1"/>
    <col min="10243" max="10243" width="12.42578125" style="45" customWidth="1"/>
    <col min="10244" max="10244" width="2" style="45" customWidth="1"/>
    <col min="10245" max="10245" width="16.28515625" style="45" customWidth="1"/>
    <col min="10246" max="10246" width="15.140625" style="45" customWidth="1"/>
    <col min="10247" max="10495" width="8.85546875" style="45"/>
    <col min="10496" max="10496" width="27.42578125" style="45" customWidth="1"/>
    <col min="10497" max="10497" width="11.5703125" style="45" bestFit="1" customWidth="1"/>
    <col min="10498" max="10498" width="10.42578125" style="45" customWidth="1"/>
    <col min="10499" max="10499" width="12.42578125" style="45" customWidth="1"/>
    <col min="10500" max="10500" width="2" style="45" customWidth="1"/>
    <col min="10501" max="10501" width="16.28515625" style="45" customWidth="1"/>
    <col min="10502" max="10502" width="15.140625" style="45" customWidth="1"/>
    <col min="10503" max="10751" width="8.85546875" style="45"/>
    <col min="10752" max="10752" width="27.42578125" style="45" customWidth="1"/>
    <col min="10753" max="10753" width="11.5703125" style="45" bestFit="1" customWidth="1"/>
    <col min="10754" max="10754" width="10.42578125" style="45" customWidth="1"/>
    <col min="10755" max="10755" width="12.42578125" style="45" customWidth="1"/>
    <col min="10756" max="10756" width="2" style="45" customWidth="1"/>
    <col min="10757" max="10757" width="16.28515625" style="45" customWidth="1"/>
    <col min="10758" max="10758" width="15.140625" style="45" customWidth="1"/>
    <col min="10759" max="11007" width="8.85546875" style="45"/>
    <col min="11008" max="11008" width="27.42578125" style="45" customWidth="1"/>
    <col min="11009" max="11009" width="11.5703125" style="45" bestFit="1" customWidth="1"/>
    <col min="11010" max="11010" width="10.42578125" style="45" customWidth="1"/>
    <col min="11011" max="11011" width="12.42578125" style="45" customWidth="1"/>
    <col min="11012" max="11012" width="2" style="45" customWidth="1"/>
    <col min="11013" max="11013" width="16.28515625" style="45" customWidth="1"/>
    <col min="11014" max="11014" width="15.140625" style="45" customWidth="1"/>
    <col min="11015" max="11263" width="8.85546875" style="45"/>
    <col min="11264" max="11264" width="27.42578125" style="45" customWidth="1"/>
    <col min="11265" max="11265" width="11.5703125" style="45" bestFit="1" customWidth="1"/>
    <col min="11266" max="11266" width="10.42578125" style="45" customWidth="1"/>
    <col min="11267" max="11267" width="12.42578125" style="45" customWidth="1"/>
    <col min="11268" max="11268" width="2" style="45" customWidth="1"/>
    <col min="11269" max="11269" width="16.28515625" style="45" customWidth="1"/>
    <col min="11270" max="11270" width="15.140625" style="45" customWidth="1"/>
    <col min="11271" max="11519" width="8.85546875" style="45"/>
    <col min="11520" max="11520" width="27.42578125" style="45" customWidth="1"/>
    <col min="11521" max="11521" width="11.5703125" style="45" bestFit="1" customWidth="1"/>
    <col min="11522" max="11522" width="10.42578125" style="45" customWidth="1"/>
    <col min="11523" max="11523" width="12.42578125" style="45" customWidth="1"/>
    <col min="11524" max="11524" width="2" style="45" customWidth="1"/>
    <col min="11525" max="11525" width="16.28515625" style="45" customWidth="1"/>
    <col min="11526" max="11526" width="15.140625" style="45" customWidth="1"/>
    <col min="11527" max="11775" width="8.85546875" style="45"/>
    <col min="11776" max="11776" width="27.42578125" style="45" customWidth="1"/>
    <col min="11777" max="11777" width="11.5703125" style="45" bestFit="1" customWidth="1"/>
    <col min="11778" max="11778" width="10.42578125" style="45" customWidth="1"/>
    <col min="11779" max="11779" width="12.42578125" style="45" customWidth="1"/>
    <col min="11780" max="11780" width="2" style="45" customWidth="1"/>
    <col min="11781" max="11781" width="16.28515625" style="45" customWidth="1"/>
    <col min="11782" max="11782" width="15.140625" style="45" customWidth="1"/>
    <col min="11783" max="12031" width="8.85546875" style="45"/>
    <col min="12032" max="12032" width="27.42578125" style="45" customWidth="1"/>
    <col min="12033" max="12033" width="11.5703125" style="45" bestFit="1" customWidth="1"/>
    <col min="12034" max="12034" width="10.42578125" style="45" customWidth="1"/>
    <col min="12035" max="12035" width="12.42578125" style="45" customWidth="1"/>
    <col min="12036" max="12036" width="2" style="45" customWidth="1"/>
    <col min="12037" max="12037" width="16.28515625" style="45" customWidth="1"/>
    <col min="12038" max="12038" width="15.140625" style="45" customWidth="1"/>
    <col min="12039" max="12287" width="8.85546875" style="45"/>
    <col min="12288" max="12288" width="27.42578125" style="45" customWidth="1"/>
    <col min="12289" max="12289" width="11.5703125" style="45" bestFit="1" customWidth="1"/>
    <col min="12290" max="12290" width="10.42578125" style="45" customWidth="1"/>
    <col min="12291" max="12291" width="12.42578125" style="45" customWidth="1"/>
    <col min="12292" max="12292" width="2" style="45" customWidth="1"/>
    <col min="12293" max="12293" width="16.28515625" style="45" customWidth="1"/>
    <col min="12294" max="12294" width="15.140625" style="45" customWidth="1"/>
    <col min="12295" max="12543" width="8.85546875" style="45"/>
    <col min="12544" max="12544" width="27.42578125" style="45" customWidth="1"/>
    <col min="12545" max="12545" width="11.5703125" style="45" bestFit="1" customWidth="1"/>
    <col min="12546" max="12546" width="10.42578125" style="45" customWidth="1"/>
    <col min="12547" max="12547" width="12.42578125" style="45" customWidth="1"/>
    <col min="12548" max="12548" width="2" style="45" customWidth="1"/>
    <col min="12549" max="12549" width="16.28515625" style="45" customWidth="1"/>
    <col min="12550" max="12550" width="15.140625" style="45" customWidth="1"/>
    <col min="12551" max="12799" width="8.85546875" style="45"/>
    <col min="12800" max="12800" width="27.42578125" style="45" customWidth="1"/>
    <col min="12801" max="12801" width="11.5703125" style="45" bestFit="1" customWidth="1"/>
    <col min="12802" max="12802" width="10.42578125" style="45" customWidth="1"/>
    <col min="12803" max="12803" width="12.42578125" style="45" customWidth="1"/>
    <col min="12804" max="12804" width="2" style="45" customWidth="1"/>
    <col min="12805" max="12805" width="16.28515625" style="45" customWidth="1"/>
    <col min="12806" max="12806" width="15.140625" style="45" customWidth="1"/>
    <col min="12807" max="13055" width="8.85546875" style="45"/>
    <col min="13056" max="13056" width="27.42578125" style="45" customWidth="1"/>
    <col min="13057" max="13057" width="11.5703125" style="45" bestFit="1" customWidth="1"/>
    <col min="13058" max="13058" width="10.42578125" style="45" customWidth="1"/>
    <col min="13059" max="13059" width="12.42578125" style="45" customWidth="1"/>
    <col min="13060" max="13060" width="2" style="45" customWidth="1"/>
    <col min="13061" max="13061" width="16.28515625" style="45" customWidth="1"/>
    <col min="13062" max="13062" width="15.140625" style="45" customWidth="1"/>
    <col min="13063" max="13311" width="8.85546875" style="45"/>
    <col min="13312" max="13312" width="27.42578125" style="45" customWidth="1"/>
    <col min="13313" max="13313" width="11.5703125" style="45" bestFit="1" customWidth="1"/>
    <col min="13314" max="13314" width="10.42578125" style="45" customWidth="1"/>
    <col min="13315" max="13315" width="12.42578125" style="45" customWidth="1"/>
    <col min="13316" max="13316" width="2" style="45" customWidth="1"/>
    <col min="13317" max="13317" width="16.28515625" style="45" customWidth="1"/>
    <col min="13318" max="13318" width="15.140625" style="45" customWidth="1"/>
    <col min="13319" max="13567" width="8.85546875" style="45"/>
    <col min="13568" max="13568" width="27.42578125" style="45" customWidth="1"/>
    <col min="13569" max="13569" width="11.5703125" style="45" bestFit="1" customWidth="1"/>
    <col min="13570" max="13570" width="10.42578125" style="45" customWidth="1"/>
    <col min="13571" max="13571" width="12.42578125" style="45" customWidth="1"/>
    <col min="13572" max="13572" width="2" style="45" customWidth="1"/>
    <col min="13573" max="13573" width="16.28515625" style="45" customWidth="1"/>
    <col min="13574" max="13574" width="15.140625" style="45" customWidth="1"/>
    <col min="13575" max="13823" width="8.85546875" style="45"/>
    <col min="13824" max="13824" width="27.42578125" style="45" customWidth="1"/>
    <col min="13825" max="13825" width="11.5703125" style="45" bestFit="1" customWidth="1"/>
    <col min="13826" max="13826" width="10.42578125" style="45" customWidth="1"/>
    <col min="13827" max="13827" width="12.42578125" style="45" customWidth="1"/>
    <col min="13828" max="13828" width="2" style="45" customWidth="1"/>
    <col min="13829" max="13829" width="16.28515625" style="45" customWidth="1"/>
    <col min="13830" max="13830" width="15.140625" style="45" customWidth="1"/>
    <col min="13831" max="14079" width="8.85546875" style="45"/>
    <col min="14080" max="14080" width="27.42578125" style="45" customWidth="1"/>
    <col min="14081" max="14081" width="11.5703125" style="45" bestFit="1" customWidth="1"/>
    <col min="14082" max="14082" width="10.42578125" style="45" customWidth="1"/>
    <col min="14083" max="14083" width="12.42578125" style="45" customWidth="1"/>
    <col min="14084" max="14084" width="2" style="45" customWidth="1"/>
    <col min="14085" max="14085" width="16.28515625" style="45" customWidth="1"/>
    <col min="14086" max="14086" width="15.140625" style="45" customWidth="1"/>
    <col min="14087" max="14335" width="8.85546875" style="45"/>
    <col min="14336" max="14336" width="27.42578125" style="45" customWidth="1"/>
    <col min="14337" max="14337" width="11.5703125" style="45" bestFit="1" customWidth="1"/>
    <col min="14338" max="14338" width="10.42578125" style="45" customWidth="1"/>
    <col min="14339" max="14339" width="12.42578125" style="45" customWidth="1"/>
    <col min="14340" max="14340" width="2" style="45" customWidth="1"/>
    <col min="14341" max="14341" width="16.28515625" style="45" customWidth="1"/>
    <col min="14342" max="14342" width="15.140625" style="45" customWidth="1"/>
    <col min="14343" max="14591" width="8.85546875" style="45"/>
    <col min="14592" max="14592" width="27.42578125" style="45" customWidth="1"/>
    <col min="14593" max="14593" width="11.5703125" style="45" bestFit="1" customWidth="1"/>
    <col min="14594" max="14594" width="10.42578125" style="45" customWidth="1"/>
    <col min="14595" max="14595" width="12.42578125" style="45" customWidth="1"/>
    <col min="14596" max="14596" width="2" style="45" customWidth="1"/>
    <col min="14597" max="14597" width="16.28515625" style="45" customWidth="1"/>
    <col min="14598" max="14598" width="15.140625" style="45" customWidth="1"/>
    <col min="14599" max="14847" width="8.85546875" style="45"/>
    <col min="14848" max="14848" width="27.42578125" style="45" customWidth="1"/>
    <col min="14849" max="14849" width="11.5703125" style="45" bestFit="1" customWidth="1"/>
    <col min="14850" max="14850" width="10.42578125" style="45" customWidth="1"/>
    <col min="14851" max="14851" width="12.42578125" style="45" customWidth="1"/>
    <col min="14852" max="14852" width="2" style="45" customWidth="1"/>
    <col min="14853" max="14853" width="16.28515625" style="45" customWidth="1"/>
    <col min="14854" max="14854" width="15.140625" style="45" customWidth="1"/>
    <col min="14855" max="15103" width="8.85546875" style="45"/>
    <col min="15104" max="15104" width="27.42578125" style="45" customWidth="1"/>
    <col min="15105" max="15105" width="11.5703125" style="45" bestFit="1" customWidth="1"/>
    <col min="15106" max="15106" width="10.42578125" style="45" customWidth="1"/>
    <col min="15107" max="15107" width="12.42578125" style="45" customWidth="1"/>
    <col min="15108" max="15108" width="2" style="45" customWidth="1"/>
    <col min="15109" max="15109" width="16.28515625" style="45" customWidth="1"/>
    <col min="15110" max="15110" width="15.140625" style="45" customWidth="1"/>
    <col min="15111" max="15359" width="8.85546875" style="45"/>
    <col min="15360" max="15360" width="27.42578125" style="45" customWidth="1"/>
    <col min="15361" max="15361" width="11.5703125" style="45" bestFit="1" customWidth="1"/>
    <col min="15362" max="15362" width="10.42578125" style="45" customWidth="1"/>
    <col min="15363" max="15363" width="12.42578125" style="45" customWidth="1"/>
    <col min="15364" max="15364" width="2" style="45" customWidth="1"/>
    <col min="15365" max="15365" width="16.28515625" style="45" customWidth="1"/>
    <col min="15366" max="15366" width="15.140625" style="45" customWidth="1"/>
    <col min="15367" max="15615" width="8.85546875" style="45"/>
    <col min="15616" max="15616" width="27.42578125" style="45" customWidth="1"/>
    <col min="15617" max="15617" width="11.5703125" style="45" bestFit="1" customWidth="1"/>
    <col min="15618" max="15618" width="10.42578125" style="45" customWidth="1"/>
    <col min="15619" max="15619" width="12.42578125" style="45" customWidth="1"/>
    <col min="15620" max="15620" width="2" style="45" customWidth="1"/>
    <col min="15621" max="15621" width="16.28515625" style="45" customWidth="1"/>
    <col min="15622" max="15622" width="15.140625" style="45" customWidth="1"/>
    <col min="15623" max="15871" width="8.85546875" style="45"/>
    <col min="15872" max="15872" width="27.42578125" style="45" customWidth="1"/>
    <col min="15873" max="15873" width="11.5703125" style="45" bestFit="1" customWidth="1"/>
    <col min="15874" max="15874" width="10.42578125" style="45" customWidth="1"/>
    <col min="15875" max="15875" width="12.42578125" style="45" customWidth="1"/>
    <col min="15876" max="15876" width="2" style="45" customWidth="1"/>
    <col min="15877" max="15877" width="16.28515625" style="45" customWidth="1"/>
    <col min="15878" max="15878" width="15.140625" style="45" customWidth="1"/>
    <col min="15879" max="16127" width="8.85546875" style="45"/>
    <col min="16128" max="16128" width="27.42578125" style="45" customWidth="1"/>
    <col min="16129" max="16129" width="11.5703125" style="45" bestFit="1" customWidth="1"/>
    <col min="16130" max="16130" width="10.42578125" style="45" customWidth="1"/>
    <col min="16131" max="16131" width="12.42578125" style="45" customWidth="1"/>
    <col min="16132" max="16132" width="2" style="45" customWidth="1"/>
    <col min="16133" max="16133" width="16.28515625" style="45" customWidth="1"/>
    <col min="16134" max="16134" width="15.140625" style="45" customWidth="1"/>
    <col min="16135" max="16384" width="8.85546875" style="45"/>
  </cols>
  <sheetData>
    <row r="1" spans="1:8" ht="15.75">
      <c r="A1" s="152"/>
      <c r="B1" s="152"/>
      <c r="C1" s="152"/>
      <c r="D1" s="152"/>
    </row>
    <row r="2" spans="1:8" ht="15" customHeight="1" thickBot="1">
      <c r="A2" s="153"/>
      <c r="B2" s="153"/>
      <c r="C2" s="153"/>
      <c r="D2" s="153"/>
      <c r="F2" s="153"/>
      <c r="G2" s="153"/>
      <c r="H2" s="153"/>
    </row>
    <row r="3" spans="1:8" ht="64.900000000000006" customHeight="1" thickBot="1">
      <c r="A3" s="21" t="s">
        <v>5</v>
      </c>
      <c r="B3" s="90" t="s">
        <v>84</v>
      </c>
      <c r="C3" s="90" t="s">
        <v>83</v>
      </c>
      <c r="D3" s="91" t="s">
        <v>8</v>
      </c>
      <c r="F3" s="90" t="s">
        <v>81</v>
      </c>
      <c r="G3" s="90" t="s">
        <v>82</v>
      </c>
      <c r="H3" s="91" t="s">
        <v>8</v>
      </c>
    </row>
    <row r="4" spans="1:8">
      <c r="A4" s="36" t="s">
        <v>68</v>
      </c>
      <c r="B4" s="69">
        <v>9517</v>
      </c>
      <c r="C4" s="68">
        <f>'FGMG Allocation'!B9</f>
        <v>9183</v>
      </c>
      <c r="D4" s="67">
        <f t="shared" ref="D4:D31" si="0">C4/B4-1</f>
        <v>-3.5095092991488941E-2</v>
      </c>
      <c r="F4" s="87">
        <v>42026</v>
      </c>
      <c r="G4" s="88">
        <f>'FGMG Allocation'!D9</f>
        <v>87150</v>
      </c>
      <c r="H4" s="89">
        <f t="shared" ref="H4:H32" si="1">G4/F4-1</f>
        <v>1.0737162708799315</v>
      </c>
    </row>
    <row r="5" spans="1:8">
      <c r="A5" s="66" t="s">
        <v>67</v>
      </c>
      <c r="B5" s="65">
        <v>34968</v>
      </c>
      <c r="C5" s="26">
        <f>'FGMG Allocation'!B10</f>
        <v>34014</v>
      </c>
      <c r="D5" s="48">
        <f t="shared" si="0"/>
        <v>-2.7282086479066603E-2</v>
      </c>
      <c r="F5" s="26">
        <v>154417</v>
      </c>
      <c r="G5" s="70">
        <f>'FGMG Allocation'!D10</f>
        <v>322806</v>
      </c>
      <c r="H5" s="48">
        <f t="shared" si="1"/>
        <v>1.0904822655536632</v>
      </c>
    </row>
    <row r="6" spans="1:8">
      <c r="A6" s="66" t="s">
        <v>66</v>
      </c>
      <c r="B6" s="65">
        <v>6502</v>
      </c>
      <c r="C6" s="26">
        <f>'FGMG Allocation'!B11</f>
        <v>5400</v>
      </c>
      <c r="D6" s="48">
        <f t="shared" si="0"/>
        <v>-0.16948631190402952</v>
      </c>
      <c r="F6" s="26">
        <v>28712</v>
      </c>
      <c r="G6" s="70">
        <f>'FGMG Allocation'!D11</f>
        <v>51248</v>
      </c>
      <c r="H6" s="48">
        <f t="shared" si="1"/>
        <v>0.78489830036221786</v>
      </c>
    </row>
    <row r="7" spans="1:8">
      <c r="A7" s="29" t="s">
        <v>65</v>
      </c>
      <c r="B7" s="65">
        <v>982</v>
      </c>
      <c r="C7" s="26">
        <f>'FGMG Allocation'!B12</f>
        <v>911</v>
      </c>
      <c r="D7" s="48">
        <f t="shared" si="0"/>
        <v>-7.2301425661914442E-2</v>
      </c>
      <c r="F7" s="26">
        <v>4336</v>
      </c>
      <c r="G7" s="70">
        <f>'FGMG Allocation'!D12</f>
        <v>8646</v>
      </c>
      <c r="H7" s="48">
        <f t="shared" si="1"/>
        <v>0.99400369003690048</v>
      </c>
    </row>
    <row r="8" spans="1:8">
      <c r="A8" s="64" t="s">
        <v>64</v>
      </c>
      <c r="B8" s="58">
        <v>10875</v>
      </c>
      <c r="C8" s="26">
        <f>'FGMG Allocation'!B13</f>
        <v>10111</v>
      </c>
      <c r="D8" s="48">
        <f t="shared" si="0"/>
        <v>-7.025287356321841E-2</v>
      </c>
      <c r="F8" s="26">
        <v>48023</v>
      </c>
      <c r="G8" s="70">
        <f>'FGMG Allocation'!D13</f>
        <v>95957</v>
      </c>
      <c r="H8" s="48">
        <f t="shared" si="1"/>
        <v>0.99814672136268046</v>
      </c>
    </row>
    <row r="9" spans="1:8">
      <c r="A9" s="59" t="s">
        <v>63</v>
      </c>
      <c r="B9" s="58">
        <v>8562</v>
      </c>
      <c r="C9" s="26">
        <f>'FGMG Allocation'!B14</f>
        <v>8102</v>
      </c>
      <c r="D9" s="48">
        <f t="shared" si="0"/>
        <v>-5.3725765008175608E-2</v>
      </c>
      <c r="F9" s="26">
        <v>37809</v>
      </c>
      <c r="G9" s="70">
        <f>'FGMG Allocation'!D14</f>
        <v>76891</v>
      </c>
      <c r="H9" s="48">
        <f t="shared" si="1"/>
        <v>1.0336692321933931</v>
      </c>
    </row>
    <row r="10" spans="1:8">
      <c r="A10" s="59" t="s">
        <v>62</v>
      </c>
      <c r="B10" s="58">
        <v>17899</v>
      </c>
      <c r="C10" s="26">
        <f>'FGMG Allocation'!B15</f>
        <v>17404</v>
      </c>
      <c r="D10" s="48">
        <f t="shared" si="0"/>
        <v>-2.7655176266830561E-2</v>
      </c>
      <c r="F10" s="26">
        <v>79041</v>
      </c>
      <c r="G10" s="70">
        <f>'FGMG Allocation'!D15</f>
        <v>165171</v>
      </c>
      <c r="H10" s="48">
        <f t="shared" si="1"/>
        <v>1.0896876304702623</v>
      </c>
    </row>
    <row r="11" spans="1:8">
      <c r="A11" s="59" t="s">
        <v>61</v>
      </c>
      <c r="B11" s="58">
        <v>527</v>
      </c>
      <c r="C11" s="26">
        <f>'FGMG Allocation'!B16</f>
        <v>585</v>
      </c>
      <c r="D11" s="48">
        <f t="shared" si="0"/>
        <v>0.11005692599620498</v>
      </c>
      <c r="F11" s="26">
        <v>2327</v>
      </c>
      <c r="G11" s="70">
        <f>'FGMG Allocation'!D16</f>
        <v>5552</v>
      </c>
      <c r="H11" s="48">
        <f t="shared" si="1"/>
        <v>1.385904598195101</v>
      </c>
    </row>
    <row r="12" spans="1:8">
      <c r="A12" s="59" t="s">
        <v>60</v>
      </c>
      <c r="B12" s="58">
        <v>3890</v>
      </c>
      <c r="C12" s="26">
        <f>'FGMG Allocation'!B17</f>
        <v>3493</v>
      </c>
      <c r="D12" s="48">
        <f t="shared" si="0"/>
        <v>-0.10205655526992286</v>
      </c>
      <c r="F12" s="26">
        <v>17178</v>
      </c>
      <c r="G12" s="70">
        <f>'FGMG Allocation'!D17</f>
        <v>33150</v>
      </c>
      <c r="H12" s="48">
        <f t="shared" si="1"/>
        <v>0.92979392245895909</v>
      </c>
    </row>
    <row r="13" spans="1:8">
      <c r="A13" s="59" t="s">
        <v>59</v>
      </c>
      <c r="B13" s="58">
        <v>18168</v>
      </c>
      <c r="C13" s="26">
        <f>'FGMG Allocation'!B18</f>
        <v>16636</v>
      </c>
      <c r="D13" s="48">
        <f t="shared" si="0"/>
        <v>-8.4324086305592294E-2</v>
      </c>
      <c r="F13" s="26">
        <v>80229</v>
      </c>
      <c r="G13" s="70">
        <f>'FGMG Allocation'!D18</f>
        <v>157882</v>
      </c>
      <c r="H13" s="48">
        <f t="shared" si="1"/>
        <v>0.96789190940931591</v>
      </c>
    </row>
    <row r="14" spans="1:8">
      <c r="A14" s="59" t="s">
        <v>58</v>
      </c>
      <c r="B14" s="58">
        <v>9607</v>
      </c>
      <c r="C14" s="26">
        <f>'FGMG Allocation'!B19</f>
        <v>9323</v>
      </c>
      <c r="D14" s="48">
        <f t="shared" si="0"/>
        <v>-2.9561777870302897E-2</v>
      </c>
      <c r="F14" s="26">
        <v>42424</v>
      </c>
      <c r="G14" s="70">
        <f>'FGMG Allocation'!D19</f>
        <v>88479</v>
      </c>
      <c r="H14" s="48">
        <f t="shared" si="1"/>
        <v>1.0855883462191214</v>
      </c>
    </row>
    <row r="15" spans="1:8">
      <c r="A15" s="59" t="s">
        <v>57</v>
      </c>
      <c r="B15" s="58">
        <v>1524</v>
      </c>
      <c r="C15" s="26">
        <f>'FGMG Allocation'!B20</f>
        <v>1318</v>
      </c>
      <c r="D15" s="48">
        <f t="shared" si="0"/>
        <v>-0.1351706036745407</v>
      </c>
      <c r="F15" s="26">
        <v>6730</v>
      </c>
      <c r="G15" s="70">
        <f>'FGMG Allocation'!D20</f>
        <v>12508</v>
      </c>
      <c r="H15" s="48">
        <f t="shared" si="1"/>
        <v>0.85854383358098074</v>
      </c>
    </row>
    <row r="16" spans="1:8">
      <c r="A16" s="59" t="s">
        <v>56</v>
      </c>
      <c r="B16" s="58">
        <v>1935</v>
      </c>
      <c r="C16" s="26">
        <f>'FGMG Allocation'!B21</f>
        <v>1872</v>
      </c>
      <c r="D16" s="48">
        <f t="shared" si="0"/>
        <v>-3.2558139534883734E-2</v>
      </c>
      <c r="F16" s="26">
        <v>8545</v>
      </c>
      <c r="G16" s="70">
        <f>'FGMG Allocation'!D21</f>
        <v>17766</v>
      </c>
      <c r="H16" s="48">
        <f t="shared" si="1"/>
        <v>1.0791105909888823</v>
      </c>
    </row>
    <row r="17" spans="1:8">
      <c r="A17" s="59" t="s">
        <v>55</v>
      </c>
      <c r="B17" s="58">
        <v>7126</v>
      </c>
      <c r="C17" s="26">
        <f>'FGMG Allocation'!B22</f>
        <v>6278</v>
      </c>
      <c r="D17" s="48">
        <f t="shared" si="0"/>
        <v>-0.11900084198708949</v>
      </c>
      <c r="F17" s="26">
        <v>31468</v>
      </c>
      <c r="G17" s="70">
        <f>'FGMG Allocation'!D22</f>
        <v>59581</v>
      </c>
      <c r="H17" s="48">
        <f t="shared" si="1"/>
        <v>0.89338375492563871</v>
      </c>
    </row>
    <row r="18" spans="1:8">
      <c r="A18" s="59" t="s">
        <v>54</v>
      </c>
      <c r="B18" s="58">
        <v>45642</v>
      </c>
      <c r="C18" s="26">
        <f>'FGMG Allocation'!B23</f>
        <v>41429</v>
      </c>
      <c r="D18" s="48">
        <f t="shared" si="0"/>
        <v>-9.2305332807501861E-2</v>
      </c>
      <c r="F18" s="26">
        <v>201554</v>
      </c>
      <c r="G18" s="70">
        <f>'FGMG Allocation'!D23</f>
        <v>393180</v>
      </c>
      <c r="H18" s="48">
        <f t="shared" si="1"/>
        <v>0.95074272899570333</v>
      </c>
    </row>
    <row r="19" spans="1:8">
      <c r="A19" s="59" t="s">
        <v>53</v>
      </c>
      <c r="B19" s="58">
        <v>786</v>
      </c>
      <c r="C19" s="26">
        <f>'FGMG Allocation'!B24</f>
        <v>740</v>
      </c>
      <c r="D19" s="48">
        <f t="shared" si="0"/>
        <v>-5.8524173027989845E-2</v>
      </c>
      <c r="F19" s="26">
        <v>3471</v>
      </c>
      <c r="G19" s="70">
        <f>'FGMG Allocation'!D24</f>
        <v>7023</v>
      </c>
      <c r="H19" s="48">
        <f t="shared" si="1"/>
        <v>1.0233362143474505</v>
      </c>
    </row>
    <row r="20" spans="1:8">
      <c r="A20" s="59" t="s">
        <v>52</v>
      </c>
      <c r="B20" s="58">
        <v>3078</v>
      </c>
      <c r="C20" s="26">
        <f>'FGMG Allocation'!B25</f>
        <v>2357</v>
      </c>
      <c r="D20" s="48">
        <f t="shared" si="0"/>
        <v>-0.23424301494476929</v>
      </c>
      <c r="F20" s="26">
        <v>13592</v>
      </c>
      <c r="G20" s="70">
        <f>'FGMG Allocation'!D25</f>
        <v>22369</v>
      </c>
      <c r="H20" s="48">
        <f t="shared" si="1"/>
        <v>0.64574749852854629</v>
      </c>
    </row>
    <row r="21" spans="1:8">
      <c r="A21" s="59" t="s">
        <v>51</v>
      </c>
      <c r="B21" s="58">
        <v>14888</v>
      </c>
      <c r="C21" s="26">
        <f>'FGMG Allocation'!B26</f>
        <v>15090</v>
      </c>
      <c r="D21" s="48">
        <f t="shared" si="0"/>
        <v>1.356797420741529E-2</v>
      </c>
      <c r="F21" s="26">
        <v>65744</v>
      </c>
      <c r="G21" s="70">
        <f>'FGMG Allocation'!D26</f>
        <v>143210</v>
      </c>
      <c r="H21" s="48">
        <f t="shared" si="1"/>
        <v>1.1782976393283038</v>
      </c>
    </row>
    <row r="22" spans="1:8">
      <c r="A22" s="59" t="s">
        <v>50</v>
      </c>
      <c r="B22" s="58">
        <v>7191</v>
      </c>
      <c r="C22" s="26">
        <f>'FGMG Allocation'!B27</f>
        <v>6884</v>
      </c>
      <c r="D22" s="48">
        <f t="shared" si="0"/>
        <v>-4.269225420664724E-2</v>
      </c>
      <c r="F22" s="26">
        <v>31755</v>
      </c>
      <c r="G22" s="70">
        <f>'FGMG Allocation'!D27</f>
        <v>65332</v>
      </c>
      <c r="H22" s="48">
        <f t="shared" si="1"/>
        <v>1.0573767910565266</v>
      </c>
    </row>
    <row r="23" spans="1:8">
      <c r="A23" s="59" t="s">
        <v>49</v>
      </c>
      <c r="B23" s="58">
        <v>5093</v>
      </c>
      <c r="C23" s="26">
        <f>'FGMG Allocation'!B28</f>
        <v>4499</v>
      </c>
      <c r="D23" s="48">
        <f t="shared" si="0"/>
        <v>-0.11663066954643631</v>
      </c>
      <c r="F23" s="26">
        <v>22490</v>
      </c>
      <c r="G23" s="70">
        <f>'FGMG Allocation'!D28</f>
        <v>42697</v>
      </c>
      <c r="H23" s="48">
        <f t="shared" si="1"/>
        <v>0.89848821698532677</v>
      </c>
    </row>
    <row r="24" spans="1:8">
      <c r="A24" s="63" t="s">
        <v>48</v>
      </c>
      <c r="B24" s="58">
        <v>6959</v>
      </c>
      <c r="C24" s="26">
        <f>'FGMG Allocation'!B29</f>
        <v>5924</v>
      </c>
      <c r="D24" s="48">
        <f t="shared" si="0"/>
        <v>-0.14872826555539587</v>
      </c>
      <c r="F24" s="26">
        <v>30731</v>
      </c>
      <c r="G24" s="70">
        <f>'FGMG Allocation'!D29</f>
        <v>56221</v>
      </c>
      <c r="H24" s="48">
        <f t="shared" si="1"/>
        <v>0.8294555985812373</v>
      </c>
    </row>
    <row r="25" spans="1:8">
      <c r="A25" s="62" t="s">
        <v>47</v>
      </c>
      <c r="B25" s="58">
        <v>3960</v>
      </c>
      <c r="C25" s="26">
        <f>'FGMG Allocation'!B30</f>
        <v>3562</v>
      </c>
      <c r="D25" s="48">
        <f t="shared" si="0"/>
        <v>-0.10050505050505054</v>
      </c>
      <c r="F25" s="26">
        <v>17487</v>
      </c>
      <c r="G25" s="70">
        <f>'FGMG Allocation'!D30</f>
        <v>33805</v>
      </c>
      <c r="H25" s="48">
        <f t="shared" si="1"/>
        <v>0.93315034025275923</v>
      </c>
    </row>
    <row r="26" spans="1:8">
      <c r="A26" s="59" t="s">
        <v>46</v>
      </c>
      <c r="B26" s="58">
        <v>21039</v>
      </c>
      <c r="C26" s="26">
        <f>'FGMG Allocation'!B31</f>
        <v>19733</v>
      </c>
      <c r="D26" s="48">
        <f t="shared" si="0"/>
        <v>-6.2075193687912922E-2</v>
      </c>
      <c r="F26" s="26">
        <v>92907</v>
      </c>
      <c r="G26" s="70">
        <f>'FGMG Allocation'!D31</f>
        <v>187274</v>
      </c>
      <c r="H26" s="48">
        <f t="shared" si="1"/>
        <v>1.0157146393705534</v>
      </c>
    </row>
    <row r="27" spans="1:8">
      <c r="A27" s="61" t="s">
        <v>45</v>
      </c>
      <c r="B27" s="58">
        <v>8476</v>
      </c>
      <c r="C27" s="26">
        <f>'FGMG Allocation'!B32</f>
        <v>7513</v>
      </c>
      <c r="D27" s="48">
        <f t="shared" si="0"/>
        <v>-0.11361491269466728</v>
      </c>
      <c r="F27" s="26">
        <v>37429</v>
      </c>
      <c r="G27" s="70">
        <f>'FGMG Allocation'!D32</f>
        <v>71301</v>
      </c>
      <c r="H27" s="48">
        <f t="shared" si="1"/>
        <v>0.90496673702209507</v>
      </c>
    </row>
    <row r="28" spans="1:8">
      <c r="A28" s="60" t="s">
        <v>44</v>
      </c>
      <c r="B28" s="58">
        <v>12416</v>
      </c>
      <c r="C28" s="26">
        <f>'FGMG Allocation'!B33</f>
        <v>11675</v>
      </c>
      <c r="D28" s="48">
        <f t="shared" si="0"/>
        <v>-5.9681056701030966E-2</v>
      </c>
      <c r="F28" s="26">
        <v>54828</v>
      </c>
      <c r="G28" s="70">
        <f>'FGMG Allocation'!D33</f>
        <v>110800</v>
      </c>
      <c r="H28" s="48">
        <f t="shared" si="1"/>
        <v>1.0208652513314367</v>
      </c>
    </row>
    <row r="29" spans="1:8">
      <c r="A29" s="59" t="s">
        <v>43</v>
      </c>
      <c r="B29" s="58">
        <v>1829</v>
      </c>
      <c r="C29" s="26">
        <f>'FGMG Allocation'!B34</f>
        <v>1706</v>
      </c>
      <c r="D29" s="48">
        <f t="shared" si="0"/>
        <v>-6.7249863313285974E-2</v>
      </c>
      <c r="F29" s="26">
        <v>8077</v>
      </c>
      <c r="G29" s="70">
        <f>'FGMG Allocation'!D34</f>
        <v>16191</v>
      </c>
      <c r="H29" s="48">
        <f t="shared" si="1"/>
        <v>1.0045809087532498</v>
      </c>
    </row>
    <row r="30" spans="1:8">
      <c r="A30" s="59" t="s">
        <v>42</v>
      </c>
      <c r="B30" s="58">
        <v>9289</v>
      </c>
      <c r="C30" s="26">
        <f>'FGMG Allocation'!B35</f>
        <v>7957</v>
      </c>
      <c r="D30" s="48">
        <f t="shared" si="0"/>
        <v>-0.14339541393045541</v>
      </c>
      <c r="F30" s="26">
        <v>41020</v>
      </c>
      <c r="G30" s="70">
        <f>'FGMG Allocation'!D35</f>
        <v>75515</v>
      </c>
      <c r="H30" s="48">
        <f t="shared" si="1"/>
        <v>0.8409312530472941</v>
      </c>
    </row>
    <row r="31" spans="1:8" ht="15.75" thickBot="1">
      <c r="A31" s="57" t="s">
        <v>41</v>
      </c>
      <c r="B31" s="56">
        <v>27812</v>
      </c>
      <c r="C31" s="41">
        <f>'FGMG Allocation'!B36</f>
        <v>25987</v>
      </c>
      <c r="D31" s="55">
        <f t="shared" si="0"/>
        <v>-6.5619157198331668E-2</v>
      </c>
      <c r="F31" s="92">
        <v>122816</v>
      </c>
      <c r="G31" s="93">
        <f>'FGMG Allocation'!D36</f>
        <v>246627</v>
      </c>
      <c r="H31" s="55">
        <f t="shared" si="1"/>
        <v>1.0081015502866078</v>
      </c>
    </row>
    <row r="32" spans="1:8" ht="16.5" thickBot="1">
      <c r="A32" s="54" t="s">
        <v>7</v>
      </c>
      <c r="B32" s="53">
        <f>SUM(B4:B31)</f>
        <v>300540</v>
      </c>
      <c r="C32" s="52">
        <f>SUM(C4:C31)</f>
        <v>279686</v>
      </c>
      <c r="D32" s="51">
        <f>(C32-B32)/B32</f>
        <v>-6.9388434151859982E-2</v>
      </c>
      <c r="F32" s="50">
        <f>SUM(F4:F31)</f>
        <v>1327166</v>
      </c>
      <c r="G32" s="49">
        <f>SUM(G4:G31)</f>
        <v>2654332</v>
      </c>
      <c r="H32" s="94">
        <f t="shared" si="1"/>
        <v>1</v>
      </c>
    </row>
    <row r="33" spans="1:8">
      <c r="H33" s="47"/>
    </row>
    <row r="34" spans="1:8">
      <c r="A34" s="46"/>
    </row>
  </sheetData>
  <mergeCells count="3">
    <mergeCell ref="A1:D1"/>
    <mergeCell ref="A2:D2"/>
    <mergeCell ref="F2:H2"/>
  </mergeCells>
  <pageMargins left="0.7" right="0.7" top="0.75" bottom="0.75" header="0.3" footer="0.3"/>
  <pageSetup scale="7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FGMG Allocation</vt:lpstr>
      <vt:lpstr>Prior Year % Change</vt:lpstr>
      <vt:lpstr>'FGMG Allocation'!Print_Area</vt:lpstr>
      <vt:lpstr>'Prior Year % Change'!Print_Area</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Department of Education</dc:creator>
  <cp:lastModifiedBy>Nieto, Eve</cp:lastModifiedBy>
  <cp:lastPrinted>2017-12-04T14:48:58Z</cp:lastPrinted>
  <dcterms:created xsi:type="dcterms:W3CDTF">2013-06-27T14:22:02Z</dcterms:created>
  <dcterms:modified xsi:type="dcterms:W3CDTF">2020-02-07T16:03:49Z</dcterms:modified>
</cp:coreProperties>
</file>