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2.xml" ContentType="application/vnd.openxmlformats-officedocument.drawing+xml"/>
  <Override PartName="/xl/embeddings/oleObject2.bin" ContentType="application/vnd.openxmlformats-officedocument.oleObject"/>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Override PartName="/xl/threadedComments/threadedComment4.xml" ContentType="application/vnd.ms-excel.threadedcomments+xml"/>
  <Override PartName="/xl/threadedComments/threadedComment5.xml" ContentType="application/vnd.ms-excel.threadedcomments+xml"/>
  <Override PartName="/xl/threadedComments/threadedComment6.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J:\Finance\Operating Budgets - current year\2022-2023 Operating Budget\Received from Colleges\Lake Sumter\"/>
    </mc:Choice>
  </mc:AlternateContent>
  <bookViews>
    <workbookView xWindow="0" yWindow="0" windowWidth="23640" windowHeight="12285" tabRatio="769" firstSheet="2" activeTab="4"/>
  </bookViews>
  <sheets>
    <sheet name="SUMMARY OF CHANGES" sheetId="10" state="hidden" r:id="rId1"/>
    <sheet name="OPB WORKBOOK INSTRUCTIONS" sheetId="25" r:id="rId2"/>
    <sheet name="VLOOKUP" sheetId="23"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G" sheetId="15" r:id="rId11"/>
    <sheet name="EXHIBIT F" sheetId="26" r:id="rId12"/>
    <sheet name="FEE AUDIT - TUITION AND FEES" sheetId="22" r:id="rId13"/>
    <sheet name="DISCRETIONARY FEE PERCENTAGES" sheetId="18"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0" hidden="1">'EXHIBIT G'!$C$127:$C$139</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SHEET'!$A$1:$I$165</definedName>
    <definedName name="_xlnm.Print_Area" localSheetId="13">'DISCRETIONARY FEE PERCENTAGES'!$A$1:$C$36</definedName>
    <definedName name="_xlnm.Print_Area" localSheetId="4">'EXHIBIT A'!$A$1:$G$52</definedName>
    <definedName name="_xlnm.Print_Area" localSheetId="5">'EXHIBIT B'!$A$1:$I$40</definedName>
    <definedName name="_xlnm.Print_Area" localSheetId="6">'EXHIBIT C'!$A$1:$H$70</definedName>
    <definedName name="_xlnm.Print_Area" localSheetId="7">'EXHIBIT C(2)'!$A$1:$F$37</definedName>
    <definedName name="_xlnm.Print_Area" localSheetId="8">'EXHIBIT D'!$A$1:$G$278</definedName>
    <definedName name="_xlnm.Print_Area" localSheetId="9">'EXHIBIT E'!$A$1:$E$21</definedName>
    <definedName name="_xlnm.Print_Area" localSheetId="11">'EXHIBIT F'!$A$1:$B$50</definedName>
    <definedName name="_xlnm.Print_Area" localSheetId="10">'EXHIBIT G'!$A$1:$F$159</definedName>
    <definedName name="_xlnm.Print_Area" localSheetId="12">'FEE AUDIT - TUITION AND FEES'!$A$1:$E$81</definedName>
    <definedName name="_xlnm.Print_Area" localSheetId="0">'SUMMARY OF CHANGES'!$A$1:$E$20</definedName>
    <definedName name="_xlnm.Print_Area" localSheetId="2">VLOOKUP!$A$1:$AG$152</definedName>
    <definedName name="_xlnm.Print_Area">#REF!</definedName>
    <definedName name="_xlnm.Print_Titles" localSheetId="10">'EXHIBIT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D'!$A$2:$H$282</definedName>
    <definedName name="Z_8CA1AA3C_D3A6_493D_93EE_74DE1406A5FE_.wvu.PrintArea" localSheetId="9" hidden="1">'EXHIBIT E'!$A$1:$F$23</definedName>
    <definedName name="Z_8CA1AA3C_D3A6_493D_93EE_74DE1406A5FE_.wvu.PrintArea" localSheetId="10" hidden="1">'EXHIBIT G'!$A$1:$E$133</definedName>
    <definedName name="Z_8CA1AA3C_D3A6_493D_93EE_74DE1406A5FE_.wvu.PrintArea" localSheetId="0" hidden="1">'SUMMARY OF CHANGES'!#REF!</definedName>
  </definedNames>
  <calcPr calcId="191029"/>
  <customWorkbookViews>
    <customWorkbookView name="sophia.gaines - Personal View" guid="{8CA1AA3C-D3A6-493D-93EE-74DE1406A5FE}" mergeInterval="0" personalView="1" maximized="1" windowWidth="1020" windowHeight="466" activeSheetId="7"/>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D130" i="15" l="1"/>
  <c r="D49" i="15" l="1"/>
  <c r="D48" i="15"/>
  <c r="G276" i="7"/>
  <c r="B55" i="6" l="1"/>
  <c r="D54" i="15"/>
  <c r="G68" i="7" l="1"/>
  <c r="E11" i="8" l="1"/>
  <c r="E105" i="3" l="1"/>
  <c r="D105" i="3" s="1"/>
  <c r="F105" i="3" s="1"/>
  <c r="E19" i="4"/>
  <c r="C63" i="23" l="1"/>
  <c r="E44" i="23"/>
  <c r="E45" i="23"/>
  <c r="E46" i="23"/>
  <c r="E47" i="23"/>
  <c r="E48" i="23"/>
  <c r="E49" i="23"/>
  <c r="E50" i="23"/>
  <c r="E51" i="23"/>
  <c r="E52" i="23"/>
  <c r="E53" i="23"/>
  <c r="E54" i="23"/>
  <c r="E55" i="23"/>
  <c r="E56" i="23"/>
  <c r="E57" i="23"/>
  <c r="E58" i="23"/>
  <c r="E59" i="23"/>
  <c r="E60" i="23"/>
  <c r="E61" i="23"/>
  <c r="E62" i="23"/>
  <c r="D63" i="23"/>
  <c r="AO121" i="23" l="1"/>
  <c r="F116" i="15" l="1"/>
  <c r="F114" i="15"/>
  <c r="F113" i="15"/>
  <c r="F13" i="6" l="1"/>
  <c r="S119" i="23" l="1"/>
  <c r="V119" i="23"/>
  <c r="AG119" i="23"/>
  <c r="AB119" i="23" s="1"/>
  <c r="Z119" i="23" s="1"/>
  <c r="G10" i="6" l="1"/>
  <c r="G11" i="6"/>
  <c r="G12" i="6"/>
  <c r="G13" i="6"/>
  <c r="H13" i="6" s="1"/>
  <c r="G15" i="7" s="1"/>
  <c r="G14" i="6"/>
  <c r="G15" i="6"/>
  <c r="F32" i="6"/>
  <c r="G32" i="6"/>
  <c r="F33" i="6"/>
  <c r="G33" i="6"/>
  <c r="H33" i="6" s="1"/>
  <c r="G31" i="7" s="1"/>
  <c r="F34" i="6"/>
  <c r="G34" i="6"/>
  <c r="H34" i="6" s="1"/>
  <c r="G32" i="7" s="1"/>
  <c r="F35" i="6"/>
  <c r="G35" i="6"/>
  <c r="E19" i="6"/>
  <c r="F19" i="6" s="1"/>
  <c r="G21" i="7" s="1"/>
  <c r="E20" i="6"/>
  <c r="F20" i="6" s="1"/>
  <c r="G22" i="7" s="1"/>
  <c r="E21" i="6"/>
  <c r="F21" i="6" s="1"/>
  <c r="G23" i="7" s="1"/>
  <c r="E22" i="6"/>
  <c r="F22" i="6" s="1"/>
  <c r="G24" i="7" s="1"/>
  <c r="E23" i="6"/>
  <c r="F23" i="6" s="1"/>
  <c r="G25" i="7" s="1"/>
  <c r="E24" i="6"/>
  <c r="F24" i="6" s="1"/>
  <c r="G26" i="7" s="1"/>
  <c r="B34" i="5"/>
  <c r="E39" i="6"/>
  <c r="F39" i="6" s="1"/>
  <c r="B35" i="5"/>
  <c r="E40" i="6"/>
  <c r="F40" i="6" s="1"/>
  <c r="G38" i="7" s="1"/>
  <c r="B37" i="5"/>
  <c r="E41" i="6"/>
  <c r="F41" i="6" s="1"/>
  <c r="G39" i="7" s="1"/>
  <c r="B38" i="5"/>
  <c r="E42" i="6"/>
  <c r="F42" i="6" s="1"/>
  <c r="G40" i="7" s="1"/>
  <c r="G71" i="7"/>
  <c r="D102" i="3"/>
  <c r="G96" i="7"/>
  <c r="G105" i="7"/>
  <c r="G115" i="7"/>
  <c r="G119" i="7"/>
  <c r="G128" i="7"/>
  <c r="G142" i="7"/>
  <c r="C82" i="23"/>
  <c r="D82" i="23" s="1"/>
  <c r="E82" i="23" s="1"/>
  <c r="F82" i="23" s="1"/>
  <c r="A119" i="23"/>
  <c r="AD119" i="23" s="1"/>
  <c r="A120" i="23"/>
  <c r="A121" i="23"/>
  <c r="AD121" i="23" s="1"/>
  <c r="A122" i="23"/>
  <c r="AD122" i="23" s="1"/>
  <c r="D119" i="23"/>
  <c r="G119" i="23"/>
  <c r="J119" i="23"/>
  <c r="M119" i="23"/>
  <c r="P119" i="23"/>
  <c r="D120" i="23"/>
  <c r="G120" i="23"/>
  <c r="J120" i="23"/>
  <c r="M120" i="23"/>
  <c r="P120" i="23"/>
  <c r="S120" i="23"/>
  <c r="D121" i="23"/>
  <c r="G121" i="23"/>
  <c r="J121" i="23"/>
  <c r="M121" i="23"/>
  <c r="P121" i="23"/>
  <c r="S121" i="23"/>
  <c r="D122" i="23"/>
  <c r="G122" i="23"/>
  <c r="J122" i="23"/>
  <c r="M122" i="23"/>
  <c r="P122" i="23"/>
  <c r="S122" i="23"/>
  <c r="A123" i="23"/>
  <c r="AD123" i="23" s="1"/>
  <c r="D123" i="23"/>
  <c r="G123" i="23"/>
  <c r="J123" i="23"/>
  <c r="M123" i="23"/>
  <c r="P123" i="23"/>
  <c r="S123" i="23"/>
  <c r="A124" i="23"/>
  <c r="AD124" i="23" s="1"/>
  <c r="D124" i="23"/>
  <c r="G124" i="23"/>
  <c r="J124" i="23"/>
  <c r="M124" i="23"/>
  <c r="P124" i="23"/>
  <c r="S124" i="23"/>
  <c r="A125" i="23"/>
  <c r="AD125" i="23" s="1"/>
  <c r="D125" i="23"/>
  <c r="G125" i="23"/>
  <c r="J125" i="23"/>
  <c r="M125" i="23"/>
  <c r="P125" i="23"/>
  <c r="S125" i="23"/>
  <c r="A126" i="23"/>
  <c r="AD126" i="23" s="1"/>
  <c r="D126" i="23"/>
  <c r="G126" i="23"/>
  <c r="J126" i="23"/>
  <c r="M126" i="23"/>
  <c r="P126" i="23"/>
  <c r="S126" i="23"/>
  <c r="A127" i="23"/>
  <c r="AD127" i="23" s="1"/>
  <c r="D127" i="23"/>
  <c r="G127" i="23"/>
  <c r="J127" i="23"/>
  <c r="M127" i="23"/>
  <c r="P127" i="23"/>
  <c r="S127" i="23"/>
  <c r="A128" i="23"/>
  <c r="D128" i="23"/>
  <c r="G128" i="23"/>
  <c r="J128" i="23"/>
  <c r="M128" i="23"/>
  <c r="P128" i="23"/>
  <c r="S128" i="23"/>
  <c r="A129" i="23"/>
  <c r="AD129" i="23" s="1"/>
  <c r="D129" i="23"/>
  <c r="G129" i="23"/>
  <c r="J129" i="23"/>
  <c r="M129" i="23"/>
  <c r="P129" i="23"/>
  <c r="S129" i="23"/>
  <c r="A130" i="23"/>
  <c r="AD130" i="23" s="1"/>
  <c r="D130" i="23"/>
  <c r="G130" i="23"/>
  <c r="J130" i="23"/>
  <c r="M130" i="23"/>
  <c r="P130" i="23"/>
  <c r="S130" i="23"/>
  <c r="A131" i="23"/>
  <c r="AD131" i="23" s="1"/>
  <c r="D131" i="23"/>
  <c r="G131" i="23"/>
  <c r="J131" i="23"/>
  <c r="M131" i="23"/>
  <c r="P131" i="23"/>
  <c r="S131" i="23"/>
  <c r="A132" i="23"/>
  <c r="AD132" i="23" s="1"/>
  <c r="D132" i="23"/>
  <c r="G132" i="23"/>
  <c r="J132" i="23"/>
  <c r="M132" i="23"/>
  <c r="P132" i="23"/>
  <c r="S132" i="23"/>
  <c r="A133" i="23"/>
  <c r="AD133" i="23" s="1"/>
  <c r="D133" i="23"/>
  <c r="G133" i="23"/>
  <c r="J133" i="23"/>
  <c r="M133" i="23"/>
  <c r="P133" i="23"/>
  <c r="S133" i="23"/>
  <c r="A134" i="23"/>
  <c r="AD134" i="23" s="1"/>
  <c r="D134" i="23"/>
  <c r="G134" i="23"/>
  <c r="J134" i="23"/>
  <c r="M134" i="23"/>
  <c r="P134" i="23"/>
  <c r="S134" i="23"/>
  <c r="A135" i="23"/>
  <c r="AD135" i="23" s="1"/>
  <c r="D135" i="23"/>
  <c r="G135" i="23"/>
  <c r="J135" i="23"/>
  <c r="M135" i="23"/>
  <c r="P135" i="23"/>
  <c r="S135" i="23"/>
  <c r="A136" i="23"/>
  <c r="AD136" i="23" s="1"/>
  <c r="D136" i="23"/>
  <c r="G136" i="23"/>
  <c r="J136" i="23"/>
  <c r="M136" i="23"/>
  <c r="P136" i="23"/>
  <c r="S136" i="23"/>
  <c r="A137" i="23"/>
  <c r="AD137" i="23" s="1"/>
  <c r="D137" i="23"/>
  <c r="G137" i="23"/>
  <c r="J137" i="23"/>
  <c r="M137" i="23"/>
  <c r="P137" i="23"/>
  <c r="S137" i="23"/>
  <c r="A138" i="23"/>
  <c r="AD138" i="23" s="1"/>
  <c r="D138" i="23"/>
  <c r="G138" i="23"/>
  <c r="J138" i="23"/>
  <c r="M138" i="23"/>
  <c r="P138" i="23"/>
  <c r="S138" i="23"/>
  <c r="A139" i="23"/>
  <c r="AD139" i="23" s="1"/>
  <c r="D139" i="23"/>
  <c r="G139" i="23"/>
  <c r="J139" i="23"/>
  <c r="M139" i="23"/>
  <c r="P139" i="23"/>
  <c r="S139" i="23"/>
  <c r="A140" i="23"/>
  <c r="AD140" i="23" s="1"/>
  <c r="D140" i="23"/>
  <c r="G140" i="23"/>
  <c r="J140" i="23"/>
  <c r="M140" i="23"/>
  <c r="P140" i="23"/>
  <c r="S140" i="23"/>
  <c r="A141" i="23"/>
  <c r="AD141" i="23" s="1"/>
  <c r="D141" i="23"/>
  <c r="G141" i="23"/>
  <c r="J141" i="23"/>
  <c r="M141" i="23"/>
  <c r="P141" i="23"/>
  <c r="S141" i="23"/>
  <c r="A142" i="23"/>
  <c r="AD142" i="23" s="1"/>
  <c r="D142" i="23"/>
  <c r="G142" i="23"/>
  <c r="J142" i="23"/>
  <c r="M142" i="23"/>
  <c r="P142" i="23"/>
  <c r="S142" i="23"/>
  <c r="A143" i="23"/>
  <c r="AD143" i="23" s="1"/>
  <c r="D143" i="23"/>
  <c r="G143" i="23"/>
  <c r="J143" i="23"/>
  <c r="M143" i="23"/>
  <c r="P143" i="23"/>
  <c r="S143" i="23"/>
  <c r="A144" i="23"/>
  <c r="AD144" i="23" s="1"/>
  <c r="D144" i="23"/>
  <c r="G144" i="23"/>
  <c r="J144" i="23"/>
  <c r="M144" i="23"/>
  <c r="P144" i="23"/>
  <c r="S144" i="23"/>
  <c r="A145" i="23"/>
  <c r="AD145" i="23" s="1"/>
  <c r="D145" i="23"/>
  <c r="G145" i="23"/>
  <c r="J145" i="23"/>
  <c r="M145" i="23"/>
  <c r="P145" i="23"/>
  <c r="S145" i="23"/>
  <c r="A146" i="23"/>
  <c r="AD146" i="23" s="1"/>
  <c r="D146" i="23"/>
  <c r="G146" i="23"/>
  <c r="J146" i="23"/>
  <c r="M146" i="23"/>
  <c r="P146" i="23"/>
  <c r="S146" i="23"/>
  <c r="B147" i="23"/>
  <c r="E147" i="23"/>
  <c r="F147" i="23"/>
  <c r="H147" i="23"/>
  <c r="I147" i="23"/>
  <c r="K147" i="23"/>
  <c r="L147" i="23"/>
  <c r="N147" i="23"/>
  <c r="O147" i="23"/>
  <c r="Q147" i="23"/>
  <c r="R147" i="23"/>
  <c r="E43" i="23"/>
  <c r="E63" i="23" s="1"/>
  <c r="V120" i="23"/>
  <c r="V121" i="23"/>
  <c r="V122" i="23"/>
  <c r="V123" i="23"/>
  <c r="V124" i="23"/>
  <c r="V125" i="23"/>
  <c r="V126" i="23"/>
  <c r="V127" i="23"/>
  <c r="V128" i="23"/>
  <c r="V129" i="23"/>
  <c r="V130" i="23"/>
  <c r="V131" i="23"/>
  <c r="V132" i="23"/>
  <c r="V133" i="23"/>
  <c r="V134" i="23"/>
  <c r="V135" i="23"/>
  <c r="V136" i="23"/>
  <c r="V137" i="23"/>
  <c r="V138" i="23"/>
  <c r="V139" i="23"/>
  <c r="V140" i="23"/>
  <c r="V141" i="23"/>
  <c r="V142" i="23"/>
  <c r="V143" i="23"/>
  <c r="V144" i="23"/>
  <c r="V145" i="23"/>
  <c r="V146" i="23"/>
  <c r="C126" i="3"/>
  <c r="C130" i="3"/>
  <c r="E40" i="3"/>
  <c r="E64" i="3" s="1"/>
  <c r="B72" i="23"/>
  <c r="A55" i="23"/>
  <c r="A45" i="23"/>
  <c r="A43" i="23"/>
  <c r="A71" i="23"/>
  <c r="E30" i="5"/>
  <c r="E29" i="5"/>
  <c r="A70" i="23"/>
  <c r="AE147" i="23"/>
  <c r="A84" i="23"/>
  <c r="C61" i="15"/>
  <c r="A77" i="23"/>
  <c r="C86" i="23"/>
  <c r="D86" i="23" s="1"/>
  <c r="E86" i="23" s="1"/>
  <c r="F86" i="23" s="1"/>
  <c r="A104" i="23"/>
  <c r="A103" i="23"/>
  <c r="A102" i="23"/>
  <c r="A101" i="23"/>
  <c r="A100" i="23"/>
  <c r="A99" i="23"/>
  <c r="A98" i="23"/>
  <c r="A97" i="23"/>
  <c r="A96" i="23"/>
  <c r="A95" i="23"/>
  <c r="A94" i="23"/>
  <c r="A93" i="23"/>
  <c r="A92" i="23"/>
  <c r="A91" i="23"/>
  <c r="A90" i="23"/>
  <c r="A89" i="23"/>
  <c r="A88" i="23"/>
  <c r="A87" i="23"/>
  <c r="A86" i="23"/>
  <c r="A85" i="23"/>
  <c r="A83" i="23"/>
  <c r="A82" i="23"/>
  <c r="A81" i="23"/>
  <c r="A80" i="23"/>
  <c r="A79" i="23"/>
  <c r="A78" i="23"/>
  <c r="A38" i="5"/>
  <c r="A37" i="5"/>
  <c r="A35" i="5"/>
  <c r="A34" i="5"/>
  <c r="A31" i="5"/>
  <c r="A30" i="5"/>
  <c r="A29" i="5"/>
  <c r="B3" i="8"/>
  <c r="A28" i="18"/>
  <c r="A25" i="18"/>
  <c r="A22" i="18"/>
  <c r="A19" i="18"/>
  <c r="A16" i="18"/>
  <c r="A13" i="18"/>
  <c r="A10" i="18"/>
  <c r="E77" i="22"/>
  <c r="D77" i="22"/>
  <c r="D64" i="3"/>
  <c r="AD128" i="23"/>
  <c r="B67" i="23"/>
  <c r="D104" i="3"/>
  <c r="G81" i="7" s="1"/>
  <c r="E104" i="3" s="1"/>
  <c r="C35" i="23"/>
  <c r="E103" i="3"/>
  <c r="D103" i="3" s="1"/>
  <c r="F103" i="3" s="1"/>
  <c r="B105" i="23"/>
  <c r="C77" i="23"/>
  <c r="D77" i="23" s="1"/>
  <c r="C78" i="23"/>
  <c r="D78" i="23" s="1"/>
  <c r="E78" i="23" s="1"/>
  <c r="F78" i="23" s="1"/>
  <c r="C79" i="23"/>
  <c r="D79" i="23" s="1"/>
  <c r="E79" i="23" s="1"/>
  <c r="F79" i="23" s="1"/>
  <c r="C80" i="23"/>
  <c r="D80" i="23" s="1"/>
  <c r="E80" i="23" s="1"/>
  <c r="F80" i="23" s="1"/>
  <c r="C81" i="23"/>
  <c r="D81" i="23" s="1"/>
  <c r="E81" i="23" s="1"/>
  <c r="F81" i="23" s="1"/>
  <c r="C83" i="23"/>
  <c r="D83" i="23" s="1"/>
  <c r="E83" i="23" s="1"/>
  <c r="F83" i="23" s="1"/>
  <c r="C84" i="23"/>
  <c r="D84" i="23" s="1"/>
  <c r="E84" i="23" s="1"/>
  <c r="F84" i="23" s="1"/>
  <c r="C85" i="23"/>
  <c r="D85" i="23" s="1"/>
  <c r="E85" i="23" s="1"/>
  <c r="F85" i="23" s="1"/>
  <c r="C87" i="23"/>
  <c r="D87" i="23" s="1"/>
  <c r="E87" i="23" s="1"/>
  <c r="F87" i="23" s="1"/>
  <c r="C88" i="23"/>
  <c r="C89" i="23"/>
  <c r="D89" i="23" s="1"/>
  <c r="E89" i="23" s="1"/>
  <c r="C90" i="23"/>
  <c r="D90" i="23" s="1"/>
  <c r="E90" i="23" s="1"/>
  <c r="F90" i="23" s="1"/>
  <c r="C91" i="23"/>
  <c r="D91" i="23" s="1"/>
  <c r="E91" i="23" s="1"/>
  <c r="C92" i="23"/>
  <c r="D92" i="23" s="1"/>
  <c r="E92" i="23" s="1"/>
  <c r="F92" i="23" s="1"/>
  <c r="C93" i="23"/>
  <c r="D93" i="23" s="1"/>
  <c r="E93" i="23" s="1"/>
  <c r="C94" i="23"/>
  <c r="D94" i="23" s="1"/>
  <c r="E94" i="23" s="1"/>
  <c r="F94" i="23" s="1"/>
  <c r="C95" i="23"/>
  <c r="D95" i="23" s="1"/>
  <c r="E95" i="23" s="1"/>
  <c r="F95" i="23" s="1"/>
  <c r="C96" i="23"/>
  <c r="D96" i="23" s="1"/>
  <c r="E96" i="23" s="1"/>
  <c r="C97" i="23"/>
  <c r="D97" i="23" s="1"/>
  <c r="E97" i="23" s="1"/>
  <c r="C98" i="23"/>
  <c r="D98" i="23" s="1"/>
  <c r="E98" i="23" s="1"/>
  <c r="F98" i="23" s="1"/>
  <c r="C99" i="23"/>
  <c r="D99" i="23" s="1"/>
  <c r="E99" i="23" s="1"/>
  <c r="F99" i="23" s="1"/>
  <c r="C100" i="23"/>
  <c r="D100" i="23" s="1"/>
  <c r="E100" i="23" s="1"/>
  <c r="F100" i="23" s="1"/>
  <c r="C101" i="23"/>
  <c r="D101" i="23" s="1"/>
  <c r="E101" i="23" s="1"/>
  <c r="C102" i="23"/>
  <c r="D102" i="23" s="1"/>
  <c r="E102" i="23" s="1"/>
  <c r="F102" i="23" s="1"/>
  <c r="C103" i="23"/>
  <c r="D103" i="23" s="1"/>
  <c r="E103" i="23" s="1"/>
  <c r="C104" i="23"/>
  <c r="D104" i="23" s="1"/>
  <c r="E104" i="23" s="1"/>
  <c r="B35" i="23"/>
  <c r="C106" i="15"/>
  <c r="B1" i="15"/>
  <c r="B2" i="7"/>
  <c r="B7" i="12"/>
  <c r="B5" i="6"/>
  <c r="D8" i="5"/>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AF147" i="23"/>
  <c r="AA147" i="23"/>
  <c r="W147" i="23"/>
  <c r="AG146" i="23"/>
  <c r="AB146" i="23" s="1"/>
  <c r="Z146" i="23" s="1"/>
  <c r="AG145" i="23"/>
  <c r="AB145" i="23" s="1"/>
  <c r="Z145" i="23" s="1"/>
  <c r="AG144" i="23"/>
  <c r="AB144" i="23" s="1"/>
  <c r="Z144" i="23" s="1"/>
  <c r="AG143" i="23"/>
  <c r="AB143" i="23" s="1"/>
  <c r="Z143" i="23" s="1"/>
  <c r="AG142" i="23"/>
  <c r="AB142" i="23" s="1"/>
  <c r="Z142" i="23" s="1"/>
  <c r="AG141" i="23"/>
  <c r="AB141" i="23" s="1"/>
  <c r="Z141" i="23" s="1"/>
  <c r="AG140" i="23"/>
  <c r="AB140" i="23" s="1"/>
  <c r="Z140" i="23" s="1"/>
  <c r="AG139" i="23"/>
  <c r="AB139" i="23" s="1"/>
  <c r="Z139" i="23" s="1"/>
  <c r="AG138" i="23"/>
  <c r="AB138" i="23" s="1"/>
  <c r="Z138" i="23" s="1"/>
  <c r="AG137" i="23"/>
  <c r="AB137" i="23" s="1"/>
  <c r="Z137" i="23" s="1"/>
  <c r="AG136" i="23"/>
  <c r="AB136" i="23" s="1"/>
  <c r="Z136" i="23" s="1"/>
  <c r="AG135" i="23"/>
  <c r="AB135" i="23" s="1"/>
  <c r="Z135" i="23" s="1"/>
  <c r="AG134" i="23"/>
  <c r="AB134" i="23" s="1"/>
  <c r="Z134" i="23" s="1"/>
  <c r="AG133" i="23"/>
  <c r="AB133" i="23" s="1"/>
  <c r="Z133" i="23" s="1"/>
  <c r="AG132" i="23"/>
  <c r="AB132" i="23" s="1"/>
  <c r="Z132" i="23" s="1"/>
  <c r="AG131" i="23"/>
  <c r="AB131" i="23" s="1"/>
  <c r="Z131" i="23" s="1"/>
  <c r="AG130" i="23"/>
  <c r="AB130" i="23" s="1"/>
  <c r="Z130" i="23" s="1"/>
  <c r="AG129" i="23"/>
  <c r="AB129" i="23" s="1"/>
  <c r="Z129" i="23" s="1"/>
  <c r="AG128" i="23"/>
  <c r="AB128" i="23" s="1"/>
  <c r="Z128" i="23" s="1"/>
  <c r="AG127" i="23"/>
  <c r="AB127" i="23" s="1"/>
  <c r="Z127" i="23" s="1"/>
  <c r="AG126" i="23"/>
  <c r="AB126" i="23" s="1"/>
  <c r="Z126" i="23" s="1"/>
  <c r="AG125" i="23"/>
  <c r="AB125" i="23" s="1"/>
  <c r="Z125" i="23" s="1"/>
  <c r="AG124" i="23"/>
  <c r="AB124" i="23" s="1"/>
  <c r="Z124" i="23" s="1"/>
  <c r="AG123" i="23"/>
  <c r="AB123" i="23" s="1"/>
  <c r="Z123" i="23" s="1"/>
  <c r="AG122" i="23"/>
  <c r="AB122" i="23" s="1"/>
  <c r="Z122" i="23" s="1"/>
  <c r="AG121" i="23"/>
  <c r="AB121" i="23" s="1"/>
  <c r="Z121" i="23" s="1"/>
  <c r="AG120" i="23"/>
  <c r="AB120" i="23" s="1"/>
  <c r="Z120" i="23" s="1"/>
  <c r="H35" i="5"/>
  <c r="I35" i="5"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F102" i="15"/>
  <c r="D103" i="15"/>
  <c r="E103" i="15"/>
  <c r="F108" i="15"/>
  <c r="F109" i="15"/>
  <c r="F110" i="15"/>
  <c r="F111" i="15"/>
  <c r="F112" i="15"/>
  <c r="F115" i="15"/>
  <c r="F117" i="15"/>
  <c r="F118" i="15"/>
  <c r="F119" i="15"/>
  <c r="F120" i="15"/>
  <c r="D121" i="15"/>
  <c r="E121" i="15"/>
  <c r="F130" i="15"/>
  <c r="F131" i="15"/>
  <c r="F132" i="15"/>
  <c r="F133" i="15"/>
  <c r="F134" i="15"/>
  <c r="F135" i="15"/>
  <c r="F136" i="15"/>
  <c r="F137" i="15"/>
  <c r="F138" i="15"/>
  <c r="E139" i="15"/>
  <c r="B53" i="22"/>
  <c r="D75" i="22"/>
  <c r="E75" i="22"/>
  <c r="E65" i="22"/>
  <c r="E66" i="22" s="1"/>
  <c r="D65" i="22"/>
  <c r="D67" i="22"/>
  <c r="D69" i="22" s="1"/>
  <c r="D59" i="22"/>
  <c r="D60" i="22" s="1"/>
  <c r="B52" i="22"/>
  <c r="E33" i="22"/>
  <c r="E34" i="22" s="1"/>
  <c r="D33" i="22"/>
  <c r="D34" i="22"/>
  <c r="D26" i="22"/>
  <c r="D38" i="22"/>
  <c r="C38" i="22"/>
  <c r="E15" i="22"/>
  <c r="D15" i="22"/>
  <c r="B46" i="22"/>
  <c r="E26" i="22"/>
  <c r="E59" i="22"/>
  <c r="E61" i="22"/>
  <c r="E38" i="22"/>
  <c r="B29" i="5"/>
  <c r="G14" i="5"/>
  <c r="H14" i="5" s="1"/>
  <c r="G258" i="7"/>
  <c r="E15" i="8"/>
  <c r="E36" i="6"/>
  <c r="D36" i="6"/>
  <c r="F36" i="6" s="1"/>
  <c r="D43" i="6"/>
  <c r="D26" i="6"/>
  <c r="E17" i="6"/>
  <c r="G20" i="5"/>
  <c r="H20" i="5" s="1"/>
  <c r="G19" i="5"/>
  <c r="H19" i="5" s="1"/>
  <c r="G22" i="5"/>
  <c r="H22" i="5" s="1"/>
  <c r="G23" i="5"/>
  <c r="H23" i="5" s="1"/>
  <c r="E20" i="12"/>
  <c r="E30" i="12" s="1"/>
  <c r="E29" i="12"/>
  <c r="G196" i="7"/>
  <c r="D21" i="8"/>
  <c r="E68" i="3"/>
  <c r="C94" i="12"/>
  <c r="B31" i="5"/>
  <c r="H31" i="5"/>
  <c r="I31" i="5" s="1"/>
  <c r="B30" i="5"/>
  <c r="G16" i="5"/>
  <c r="H16" i="5" s="1"/>
  <c r="G15" i="5"/>
  <c r="H15" i="5" s="1"/>
  <c r="D96" i="8"/>
  <c r="C96" i="8"/>
  <c r="B69" i="6"/>
  <c r="C92" i="3" s="1"/>
  <c r="E69" i="3"/>
  <c r="E70" i="3"/>
  <c r="E71" i="3"/>
  <c r="E72" i="3"/>
  <c r="E73" i="3"/>
  <c r="B21" i="8"/>
  <c r="C21" i="8"/>
  <c r="E10" i="8"/>
  <c r="E12" i="8"/>
  <c r="E16" i="8"/>
  <c r="E17" i="8"/>
  <c r="E18" i="8"/>
  <c r="E19" i="8"/>
  <c r="E20" i="8"/>
  <c r="E36" i="4"/>
  <c r="C127" i="3" s="1"/>
  <c r="D33" i="4"/>
  <c r="B60" i="6"/>
  <c r="C96" i="3" s="1"/>
  <c r="E26" i="4"/>
  <c r="E16" i="4"/>
  <c r="E67" i="22"/>
  <c r="E14" i="8"/>
  <c r="G240" i="7"/>
  <c r="X147" i="23"/>
  <c r="E60" i="22"/>
  <c r="D66" i="22"/>
  <c r="D68" i="22"/>
  <c r="H35" i="6"/>
  <c r="G33" i="7" s="1"/>
  <c r="H34" i="5"/>
  <c r="I34" i="5" s="1"/>
  <c r="E62" i="22"/>
  <c r="H38" i="5"/>
  <c r="I38" i="5"/>
  <c r="H30" i="5"/>
  <c r="I30" i="5" s="1"/>
  <c r="H37" i="5"/>
  <c r="I37" i="5" s="1"/>
  <c r="D17" i="6"/>
  <c r="F12" i="6"/>
  <c r="H12" i="6"/>
  <c r="G14" i="7" s="1"/>
  <c r="F11" i="6"/>
  <c r="H11" i="6" s="1"/>
  <c r="G13" i="7" s="1"/>
  <c r="F14" i="6"/>
  <c r="H14" i="6" s="1"/>
  <c r="G16" i="7" s="1"/>
  <c r="F15" i="6"/>
  <c r="E49" i="3" s="1"/>
  <c r="F10" i="6"/>
  <c r="E44" i="3"/>
  <c r="E47" i="3"/>
  <c r="E46" i="3"/>
  <c r="H10" i="6"/>
  <c r="D128" i="15" s="1"/>
  <c r="C144" i="3" s="1"/>
  <c r="H15" i="6"/>
  <c r="G17" i="7" s="1"/>
  <c r="C111" i="3" l="1"/>
  <c r="C113" i="3"/>
  <c r="C93" i="3"/>
  <c r="E45" i="3"/>
  <c r="H32" i="6"/>
  <c r="H36" i="6" s="1"/>
  <c r="G12" i="7"/>
  <c r="G19" i="7" s="1"/>
  <c r="G37" i="7"/>
  <c r="F43" i="6"/>
  <c r="G30" i="7"/>
  <c r="E68" i="22"/>
  <c r="E70" i="22"/>
  <c r="E69" i="22"/>
  <c r="E48" i="3"/>
  <c r="G75" i="7"/>
  <c r="D106" i="3"/>
  <c r="D70" i="22"/>
  <c r="D62" i="22"/>
  <c r="H29" i="5"/>
  <c r="I29" i="5" s="1"/>
  <c r="E74" i="3"/>
  <c r="F17" i="6"/>
  <c r="E50" i="3" s="1"/>
  <c r="B70" i="6"/>
  <c r="D61" i="22"/>
  <c r="C95" i="3"/>
  <c r="E21" i="8"/>
  <c r="F121" i="15"/>
  <c r="G260" i="7"/>
  <c r="G35" i="7"/>
  <c r="T119" i="23"/>
  <c r="C112" i="3"/>
  <c r="G28" i="7"/>
  <c r="G42" i="7"/>
  <c r="H17" i="6"/>
  <c r="F26" i="6"/>
  <c r="D129" i="15"/>
  <c r="D139" i="15" s="1"/>
  <c r="C128" i="3"/>
  <c r="C132" i="3" s="1"/>
  <c r="E123" i="15"/>
  <c r="E141" i="15" s="1"/>
  <c r="F103" i="15"/>
  <c r="F128" i="15"/>
  <c r="C137" i="3"/>
  <c r="D123" i="15"/>
  <c r="F57" i="15"/>
  <c r="T143" i="23"/>
  <c r="T128" i="23"/>
  <c r="T121" i="23"/>
  <c r="T145" i="23"/>
  <c r="J147" i="23"/>
  <c r="T139" i="23"/>
  <c r="T138" i="23"/>
  <c r="T144" i="23"/>
  <c r="T134" i="23"/>
  <c r="T132" i="23"/>
  <c r="T127" i="23"/>
  <c r="F96" i="23"/>
  <c r="T131" i="23"/>
  <c r="M147" i="23"/>
  <c r="G147" i="23"/>
  <c r="S147" i="23"/>
  <c r="D68" i="3"/>
  <c r="D44" i="3" s="1"/>
  <c r="T141" i="23"/>
  <c r="AG147" i="23"/>
  <c r="F97" i="23"/>
  <c r="V147" i="23"/>
  <c r="T130" i="23"/>
  <c r="T129" i="23"/>
  <c r="T126" i="23"/>
  <c r="T125" i="23"/>
  <c r="T124" i="23"/>
  <c r="T123" i="23"/>
  <c r="T122" i="23"/>
  <c r="T120" i="23"/>
  <c r="T142" i="23"/>
  <c r="T140" i="23"/>
  <c r="T133" i="23"/>
  <c r="F104" i="23"/>
  <c r="T146" i="23"/>
  <c r="T137" i="23"/>
  <c r="T136" i="23"/>
  <c r="T135" i="23"/>
  <c r="Z147" i="23"/>
  <c r="AB147" i="23"/>
  <c r="F103" i="23"/>
  <c r="D48" i="3"/>
  <c r="F48" i="3" s="1"/>
  <c r="G48" i="3" s="1"/>
  <c r="D73" i="3"/>
  <c r="F73" i="3" s="1"/>
  <c r="G73" i="3" s="1"/>
  <c r="D147" i="23"/>
  <c r="P147" i="23"/>
  <c r="D69" i="3"/>
  <c r="D45" i="3" s="1"/>
  <c r="D72" i="3"/>
  <c r="F72" i="3" s="1"/>
  <c r="G72" i="3" s="1"/>
  <c r="D70" i="3"/>
  <c r="F70" i="3" s="1"/>
  <c r="G70" i="3" s="1"/>
  <c r="D88" i="23"/>
  <c r="E88" i="23" s="1"/>
  <c r="F88" i="23" s="1"/>
  <c r="E77" i="23"/>
  <c r="AD120" i="23"/>
  <c r="C105" i="23"/>
  <c r="F91" i="23"/>
  <c r="F89" i="23"/>
  <c r="D71" i="3"/>
  <c r="F71" i="3" s="1"/>
  <c r="G71" i="3" s="1"/>
  <c r="D49" i="3"/>
  <c r="F49" i="3" s="1"/>
  <c r="G49" i="3" s="1"/>
  <c r="F93" i="23"/>
  <c r="F101" i="23"/>
  <c r="D47" i="3"/>
  <c r="F47" i="3" s="1"/>
  <c r="G47" i="3" s="1"/>
  <c r="D46" i="3"/>
  <c r="F46" i="3" s="1"/>
  <c r="G46" i="3" s="1"/>
  <c r="F104" i="3"/>
  <c r="D35" i="23"/>
  <c r="G85" i="7"/>
  <c r="E102" i="3"/>
  <c r="E106" i="3" s="1"/>
  <c r="F45" i="3" l="1"/>
  <c r="G45" i="3" s="1"/>
  <c r="H27" i="6"/>
  <c r="E25" i="4"/>
  <c r="E28" i="4" s="1"/>
  <c r="H44" i="6"/>
  <c r="F123" i="15"/>
  <c r="C114" i="3"/>
  <c r="G44" i="7"/>
  <c r="G63" i="7" s="1"/>
  <c r="G144" i="7" s="1"/>
  <c r="E18" i="4" s="1"/>
  <c r="E21" i="4" s="1"/>
  <c r="E23" i="4" s="1"/>
  <c r="C139" i="3"/>
  <c r="F129" i="15"/>
  <c r="F139" i="15" s="1"/>
  <c r="C147" i="3"/>
  <c r="D141" i="15"/>
  <c r="D50" i="3"/>
  <c r="F50" i="3" s="1"/>
  <c r="G50" i="3" s="1"/>
  <c r="AO119" i="23"/>
  <c r="AO122" i="23" s="1"/>
  <c r="AO125" i="23" s="1"/>
  <c r="AO126" i="23" s="1"/>
  <c r="AO128" i="23" s="1"/>
  <c r="D74" i="3"/>
  <c r="F74" i="3" s="1"/>
  <c r="G74" i="3" s="1"/>
  <c r="T147" i="23"/>
  <c r="F68" i="3"/>
  <c r="G68" i="3" s="1"/>
  <c r="F44" i="3"/>
  <c r="G44" i="3" s="1"/>
  <c r="F77" i="23"/>
  <c r="E105" i="23"/>
  <c r="D105" i="23"/>
  <c r="F69" i="3"/>
  <c r="G69" i="3" s="1"/>
  <c r="F105" i="23"/>
  <c r="F102" i="3"/>
  <c r="F106" i="3" s="1"/>
  <c r="H46" i="6" l="1"/>
  <c r="C34" i="3" s="1"/>
  <c r="E40" i="4"/>
  <c r="C119" i="3" s="1"/>
  <c r="G274" i="7"/>
  <c r="G278" i="7" s="1"/>
  <c r="C120" i="3" s="1"/>
  <c r="D32" i="4"/>
  <c r="E35" i="4" s="1"/>
  <c r="E38" i="4" s="1"/>
  <c r="C153" i="3"/>
  <c r="F141" i="15"/>
  <c r="E44" i="4" l="1"/>
  <c r="C17" i="3" s="1"/>
  <c r="C121" i="3"/>
</calcChain>
</file>

<file path=xl/comments1.xml><?xml version="1.0" encoding="utf-8"?>
<comments xmlns="http://schemas.openxmlformats.org/spreadsheetml/2006/main">
  <authors>
    <author>Nieto, Eve</author>
    <author>tc={36C3EBC9-D425-49C4-88D9-7163D2A68669}</author>
    <author>tc={0C2A31F6-540E-44F1-92CB-B89B2BC334AA}</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s>
  <commentList>
    <comment ref="A5" authorId="0" shapeId="0">
      <text>
        <r>
          <rPr>
            <b/>
            <sz val="9"/>
            <color indexed="81"/>
            <rFont val="Tahoma"/>
            <family val="2"/>
          </rPr>
          <t>Nieto, Eve:</t>
        </r>
        <r>
          <rPr>
            <sz val="9"/>
            <color indexed="81"/>
            <rFont val="Tahoma"/>
            <family val="2"/>
          </rPr>
          <t xml:space="preserve">
GAA APPROPRIATION 129.
EN 5.5.21
</t>
        </r>
      </text>
    </comment>
    <comment ref="B6" authorId="1" shapeId="0">
      <text>
        <r>
          <rPr>
            <sz val="10"/>
            <rFont val="Arial"/>
            <family val="2"/>
          </rPr>
          <t>Comment:
    Source Data:   J:\Finance\Operating Budgets - current year\2022-23 OPERATING BUDGET\Forms and Instructions\Working Documents\Copy of 2022-23Side by Side HB 5001 Conf Report (After Vetos ) 3.16.xxxlsx
The source data file include the FCSPF General Revenue, Lottery. Recurring and nonrecurring state funds are included in the General Revenue appropriations. Subtracted vetos.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4215x</t>
        </r>
      </text>
    </comment>
    <comment ref="A40" authorId="0" shapeId="0">
      <text>
        <r>
          <rPr>
            <b/>
            <sz val="9"/>
            <color indexed="81"/>
            <rFont val="Tahoma"/>
            <family val="2"/>
          </rPr>
          <t>Nieto, Eve:</t>
        </r>
        <r>
          <rPr>
            <sz val="9"/>
            <color indexed="81"/>
            <rFont val="Tahoma"/>
            <family val="2"/>
          </rPr>
          <t xml:space="preserve">
GAA APPROPRIATION 125 RECURRING AND NON RECURRING FUNDS.
EN 5.3.22
</t>
        </r>
      </text>
    </comment>
    <comment ref="B42" authorId="2"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Documents\2020-21 Appropriated Special Projects.xlsx
GAA Specific Appropriations 134.
</t>
        </r>
      </text>
    </comment>
    <comment ref="A68" authorId="3" shapeId="0">
      <text>
        <r>
          <rPr>
            <sz val="10"/>
            <rFont val="Arial"/>
            <family val="2"/>
          </rPr>
          <t xml:space="preserve">Source: General Appropriations Act, Specific Appropriation 26
en 5.3.22
</t>
        </r>
      </text>
    </comment>
    <comment ref="B76" authorId="4" shapeId="0">
      <text>
        <r>
          <rPr>
            <sz val="10"/>
            <rFont val="Arial"/>
            <family val="2"/>
          </rPr>
          <t xml:space="preserve">Comment:
    UPDATE WITH THE APPROVED FTE-2A DATA FOR THE CURRENT YEAR
However, if the FTE-2A is not available use the current approved FTE 1B from the Fee Calculator. Update each year.
Source Data updated 04.28.22:  J:\Finance\Fees\2021-22\Fee Calculator 2021-22 (Using 2021-22 FTE-2A) DRS FALL FEES 03.30.22.xlsx
Use the 2021-22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E76" authorId="5" shapeId="0">
      <text>
        <r>
          <rPr>
            <sz val="10"/>
            <rFont val="Arial"/>
            <family val="2"/>
          </rPr>
          <t xml:space="preserve">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A114" authorId="6" shapeId="0">
      <text>
        <r>
          <rPr>
            <sz val="10"/>
            <rFont val="Arial"/>
            <family val="2"/>
          </rPr>
          <t xml:space="preserve">Note the FTE data is one fiscal year behind.
If the FTE-2A Report has not been approved by the Enrollment Estimating Conference, use the approved FTE-1A or 1B Report.
Source updated 4.28.22:   J:\Finance\Fees\1 Archive Fees\2021-22\Fee Calculator 2021-22(Using 2021-22 FTE-2A) DRS FALL FEES 03.30.221.xlsx
Use the 2021-22Tab to complete this chart.
</t>
        </r>
      </text>
    </comment>
    <comment ref="T115" authorId="7" shapeId="0">
      <text>
        <r>
          <rPr>
            <sz val="10"/>
            <rFont val="Arial"/>
            <family val="2"/>
          </rPr>
          <t>Comment:
    Note: Total Fee Paying should agree with the Fee Calculator Total Fee Paying - CellU121.</t>
        </r>
      </text>
    </comment>
    <comment ref="B118" authorId="8" shapeId="0">
      <text>
        <r>
          <rPr>
            <sz val="10"/>
            <rFont val="Arial"/>
            <family val="2"/>
          </rPr>
          <t xml:space="preserve">Comment:
    Upper Level FTE Resident, Cell Q93
</t>
        </r>
      </text>
    </comment>
    <comment ref="E118" authorId="9" shapeId="0">
      <text>
        <r>
          <rPr>
            <sz val="10"/>
            <rFont val="Arial"/>
            <family val="2"/>
          </rPr>
          <t>Comment:
    A &amp; P Resident, Cell B93
Resident A &amp; P Fee Paying FTE does not include non-Florida Resident FTE and Dual Enrolled FTE.</t>
        </r>
      </text>
    </comment>
    <comment ref="F118" authorId="10" shapeId="0">
      <text>
        <r>
          <rPr>
            <sz val="10"/>
            <rFont val="Arial"/>
            <family val="2"/>
          </rPr>
          <t>[Threaded comment]
Comment:
    A &amp; P FTE Estimated Non-Florida Resident, Cell P54</t>
        </r>
      </text>
    </comment>
    <comment ref="H118" authorId="11" shapeId="0">
      <text>
        <r>
          <rPr>
            <sz val="10"/>
            <rFont val="Arial"/>
            <family val="2"/>
          </rPr>
          <t xml:space="preserve">
Comment:
    PSV FTE Resident, Cell E93
Resident PSV Fee Paying FTE does not include non-Florida Resident FTE and Dual Enrolled FTE. 
</t>
        </r>
      </text>
    </comment>
    <comment ref="I118" authorId="12" shapeId="0">
      <text>
        <r>
          <rPr>
            <sz val="10"/>
            <rFont val="Arial"/>
            <family val="2"/>
          </rPr>
          <t xml:space="preserve">Comment:
    PSV Estimated Non-Florida Resident FTE, Cell Q54
</t>
        </r>
      </text>
    </comment>
    <comment ref="K118" authorId="13" shapeId="0">
      <text>
        <r>
          <rPr>
            <sz val="10"/>
            <rFont val="Arial"/>
            <family val="2"/>
          </rPr>
          <t xml:space="preserve">Comment:
    DEV ED FTE Resident, Cell H93
Resident DEV ED Fee Paying FTE does not include non-Florida Resident FTE.
</t>
        </r>
      </text>
    </comment>
    <comment ref="L118" authorId="14" shapeId="0">
      <text>
        <r>
          <rPr>
            <sz val="10"/>
            <rFont val="Arial"/>
            <family val="2"/>
          </rPr>
          <t>Comment:
    DEV ED Estimated Non-Florida Resident FTE, Cell T54</t>
        </r>
      </text>
    </comment>
    <comment ref="N118" authorId="15" shapeId="0">
      <text>
        <r>
          <rPr>
            <sz val="10"/>
            <rFont val="Arial"/>
            <family val="2"/>
          </rPr>
          <t>Comment:
    EPI FTE Resident, Cell K93. 
Resident EPI Fee Paying FTE does not include non-Florida Resident FTE.</t>
        </r>
      </text>
    </comment>
    <comment ref="O118" authorId="16" shapeId="0">
      <text>
        <r>
          <rPr>
            <sz val="10"/>
            <rFont val="Arial"/>
            <family val="2"/>
          </rPr>
          <t>Comment:
    EPI Estimated Non-Florida Resident FTE, Cell W54</t>
        </r>
      </text>
    </comment>
    <comment ref="Q118" authorId="17" shapeId="0">
      <text>
        <r>
          <rPr>
            <sz val="10"/>
            <rFont val="Arial"/>
            <family val="2"/>
          </rPr>
          <t xml:space="preserve">Comment:
    CCATD FTE Resident, Cell N93. 
Resident CCATD Paying FTE does not include non-Florida Resident FTE and Dual Enrolled FTE. </t>
        </r>
      </text>
    </comment>
    <comment ref="R118" authorId="18" shapeId="0">
      <text>
        <r>
          <rPr>
            <sz val="10"/>
            <rFont val="Arial"/>
            <family val="2"/>
          </rPr>
          <t>Comment:
    CCATD FTE Estimated Non-Florida Resident FTE, Cell R54.</t>
        </r>
      </text>
    </comment>
    <comment ref="W118" authorId="19" shapeId="0">
      <text>
        <r>
          <rPr>
            <sz val="10"/>
            <rFont val="Arial"/>
            <family val="2"/>
          </rPr>
          <t>Comment:
    Voc Prep FTE Estimated Non-Florida Resident, Cell U54</t>
        </r>
      </text>
    </comment>
    <comment ref="X118" authorId="20" shapeId="0">
      <text>
        <r>
          <rPr>
            <sz val="10"/>
            <rFont val="Arial"/>
            <family val="2"/>
          </rPr>
          <t xml:space="preserve">Comment:
    Voc. Prep FTE Total, Cell G54
</t>
        </r>
      </text>
    </comment>
    <comment ref="Z118" authorId="0" shapeId="0">
      <text>
        <r>
          <rPr>
            <b/>
            <sz val="9"/>
            <color indexed="81"/>
            <rFont val="Tahoma"/>
            <family val="2"/>
          </rPr>
          <t>Nieto, Eve:</t>
        </r>
        <r>
          <rPr>
            <sz val="9"/>
            <color indexed="81"/>
            <rFont val="Tahoma"/>
            <family val="2"/>
          </rPr>
          <t xml:space="preserve">
Formulas in place.
 Complete columns AE and AF first. </t>
        </r>
      </text>
    </comment>
    <comment ref="AA118" authorId="21" shapeId="0">
      <text>
        <r>
          <rPr>
            <sz val="10"/>
            <rFont val="Arial"/>
            <family val="2"/>
          </rPr>
          <t>Comment:
    Adult FTE Estimated Non-Florida Resident, Cell V54</t>
        </r>
      </text>
    </comment>
    <comment ref="AE118" authorId="22" shapeId="0">
      <text>
        <r>
          <rPr>
            <sz val="10"/>
            <rFont val="Arial"/>
            <family val="2"/>
          </rPr>
          <t xml:space="preserve">Comment:
    Adult Basic FTE, Cell H54
 </t>
        </r>
      </text>
    </comment>
    <comment ref="AF118" authorId="23" shapeId="0">
      <text>
        <r>
          <rPr>
            <sz val="10"/>
            <rFont val="Arial"/>
            <family val="2"/>
          </rPr>
          <t>Comment:
    Adult Second. &amp; GED  FTE, Cell I54</t>
        </r>
      </text>
    </comment>
    <comment ref="AO120" authorId="24" shapeId="0">
      <text>
        <r>
          <rPr>
            <sz val="10"/>
            <rFont val="Arial"/>
            <family val="2"/>
          </rPr>
          <t>Comment:
    Fee Calculator File:   This amount is from the Estimated Duel Enrolled FTE Total Column, Cell AF82.</t>
        </r>
      </text>
    </comment>
    <comment ref="AO121" authorId="25" shapeId="0">
      <text>
        <r>
          <rPr>
            <sz val="10"/>
            <rFont val="Arial"/>
            <family val="2"/>
          </rPr>
          <t xml:space="preserve">Comment:
    Fee Calculator File: Apprent FTE Total, Cell E82 minus the Estimated Dual Enrolled Apprent FTE, Cell AE82. 
</t>
        </r>
      </text>
    </comment>
    <comment ref="AO124" authorId="26" shapeId="0">
      <text>
        <r>
          <rPr>
            <sz val="10"/>
            <rFont val="Arial"/>
            <family val="2"/>
          </rPr>
          <t>Comment:
    Fee Calculator File: This amount is from the FTE-2A(or 1B) Total column, Cell L82.</t>
        </r>
      </text>
    </comment>
  </commentList>
</comments>
</file>

<file path=xl/comments2.xml><?xml version="1.0" encoding="utf-8"?>
<comments xmlns="http://schemas.openxmlformats.org/spreadsheetml/2006/main">
  <authors>
    <author>tc={BC3BF45D-059B-47E7-9F5C-C4CAD1C30643}</author>
    <author>tc={C59C0FD2-0420-46F8-BA5D-9B1F5B311F31}</author>
    <author>tc={929E1006-F16D-4CDE-BD0D-80B88A081C3F}</author>
    <author>tc={78B00E4D-4A44-48B6-9998-D3F172A541B4}</author>
    <author>tc={B82D3A2A-092B-4169-B2AA-2D42D095B31B}</author>
    <author>tc={E0869CB5-879F-4AF0-AFAA-5ABEF5EA25B0}</author>
  </authors>
  <commentList>
    <comment ref="D7" authorId="0" shapeId="0">
      <text>
        <r>
          <rPr>
            <sz val="10"/>
            <rFont val="Arial"/>
            <family val="2"/>
          </rPr>
          <t>Comment:
    SELECT COLLEGE NAME 
THE COLLEGE NAME SHOULD AUTO-POPULATE IN EXHIBITS A, B, C, C2, D, E AND G.</t>
        </r>
      </text>
    </comment>
    <comment ref="D43" authorId="1" shapeId="0">
      <text>
        <r>
          <rPr>
            <sz val="10"/>
            <rFont val="Arial"/>
            <family val="2"/>
          </rPr>
          <t>Comment:
    VLOOKUP Tab - Cells A119 to S147</t>
        </r>
      </text>
    </comment>
    <comment ref="G43" authorId="2" shapeId="0">
      <text>
        <r>
          <rPr>
            <sz val="10"/>
            <rFont val="Arial"/>
            <family val="2"/>
          </rPr>
          <t>Comment:
    Please enter an explanation if the difference is greater than 3% in any area in the Explanation box below.</t>
        </r>
      </text>
    </comment>
    <comment ref="D67" authorId="3" shapeId="0">
      <text>
        <r>
          <rPr>
            <sz val="10"/>
            <rFont val="Arial"/>
            <family val="2"/>
          </rPr>
          <t xml:space="preserve">Comment:
    VLOOKUP Tab - Cells 
A119 to S147
</t>
        </r>
      </text>
    </comment>
    <comment ref="G67" authorId="4" shapeId="0">
      <text>
        <r>
          <rPr>
            <sz val="10"/>
            <rFont val="Arial"/>
            <family val="2"/>
          </rPr>
          <t xml:space="preserve">Comment:
    Please enter an explanation if the difference is greater than 5% in any area in the Explanation box below.
</t>
        </r>
      </text>
    </comment>
    <comment ref="C121" authorId="5" shapeId="0">
      <text>
        <r>
          <rPr>
            <sz val="10"/>
            <rFont val="Arial"/>
            <family val="2"/>
          </rPr>
          <t xml:space="preserve">
Comment:
    In accordance with Section 1011.84 (3)(e), F.S., the formula on Exhibit A, cell e40 has been updated to calculate the unencumbered fund balance instead of unallocated fund balance. This procedure was started in the 2013-14 Operating Budget.
</t>
        </r>
      </text>
    </comment>
  </commentList>
</comments>
</file>

<file path=xl/comments3.xml><?xml version="1.0" encoding="utf-8"?>
<comments xmlns="http://schemas.openxmlformats.org/spreadsheetml/2006/main">
  <authors>
    <author>tc={F6256170-DDF7-4C98-A790-4C4A90690A5F}</author>
    <author>tc={0046D1FA-1E22-4F20-918B-49D32E7BB5ED}</author>
    <author>tc={61CE53BA-2559-4201-B3F9-7A910C1A273B}</author>
  </authors>
  <commentList>
    <comment ref="G77" authorId="0" shapeId="0">
      <text>
        <r>
          <rPr>
            <sz val="10"/>
            <rFont val="Arial"/>
            <family val="2"/>
          </rPr>
          <t xml:space="preserve">Comment:
    The amount for the FCSPF Performance Based Incentives Funds should be entered in (General Ledger Code 42150)
</t>
        </r>
      </text>
    </comment>
    <comment ref="G80" authorId="1" shapeId="0">
      <text>
        <r>
          <rPr>
            <sz val="10"/>
            <rFont val="Arial"/>
            <family val="2"/>
          </rPr>
          <t xml:space="preserve">Comment:
    The amount for the FCSPF Performance Based Incentives Funds for Industry Certifications should be entered in (General Ledger Code 42510 not General Ledger Code 42150)
</t>
        </r>
      </text>
    </comment>
    <comment ref="G276" authorId="2" shapeId="0">
      <text>
        <r>
          <rPr>
            <sz val="10"/>
            <rFont val="Arial"/>
            <family val="2"/>
          </rPr>
          <t xml:space="preserve">Comment:
    Reminder:  Enter G.L. 30800 as a negative.
</t>
        </r>
      </text>
    </comment>
  </commentList>
</comments>
</file>

<file path=xl/comments4.xml><?xml version="1.0" encoding="utf-8"?>
<comments xmlns="http://schemas.openxmlformats.org/spreadsheetml/2006/main">
  <authors>
    <author>tc={BFEB41D0-4FCD-4690-8BF0-03EBD7F8142B}</author>
  </authors>
  <commentList>
    <comment ref="A15" authorId="0"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Pursuant to Rule 6A-14.029, FAC.
</t>
        </r>
      </text>
    </comment>
  </commentList>
</comments>
</file>

<file path=xl/comments5.xml><?xml version="1.0" encoding="utf-8"?>
<comments xmlns="http://schemas.openxmlformats.org/spreadsheetml/2006/main">
  <authors>
    <author>Nieto, Eve</author>
    <author>tc={C439E12A-A2BD-4B44-9D99-3AC88DA9BEC8}</author>
    <author>tc={4955338F-1120-4255-A902-FC2660602E1E}</author>
  </authors>
  <commentList>
    <comment ref="D3" authorId="0" shapeId="0">
      <text>
        <r>
          <rPr>
            <b/>
            <sz val="12"/>
            <color indexed="81"/>
            <rFont val="Tahoma"/>
            <family val="2"/>
          </rPr>
          <t>Nieto, Eve:</t>
        </r>
        <r>
          <rPr>
            <sz val="12"/>
            <color indexed="81"/>
            <rFont val="Tahoma"/>
            <family val="2"/>
          </rPr>
          <t xml:space="preserve">
Comment:
    General Appropriations Act - Prior to the disbursement of funds in Specific Appropriations 125,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28" authorId="1" shapeId="0">
      <text>
        <r>
          <rPr>
            <sz val="12"/>
            <color indexed="81"/>
            <rFont val="Arial"/>
            <family val="2"/>
          </rPr>
          <t xml:space="preserve">Comment:
    This cell will automatically populate. Should agree with Exhibit C, Cell H10. Resident and nonresident students pay resident tuition.
</t>
        </r>
      </text>
    </comment>
    <comment ref="D129" authorId="2" shapeId="0">
      <text>
        <r>
          <rPr>
            <sz val="12"/>
            <color indexed="81"/>
            <rFont val="Arial"/>
            <family val="2"/>
          </rPr>
          <t>Comment:
    This Cell will automatically populate.  Should agree with Exhibit C, Cell F19.</t>
        </r>
        <r>
          <rPr>
            <sz val="10"/>
            <rFont val="Arial"/>
            <family val="2"/>
          </rPr>
          <t xml:space="preserve">
</t>
        </r>
      </text>
    </comment>
  </commentList>
</comments>
</file>

<file path=xl/comments6.xml><?xml version="1.0" encoding="utf-8"?>
<comments xmlns="http://schemas.openxmlformats.org/spreadsheetml/2006/main">
  <authors>
    <author>tc={81B98475-356F-4099-9989-358D50031851}</author>
  </authors>
  <commentList>
    <comment ref="C5" authorId="0" shapeId="0">
      <text>
        <r>
          <rPr>
            <sz val="10"/>
            <rFont val="Arial"/>
            <family val="2"/>
          </rPr>
          <t>Comment:
    Note: update the chart if there is any new  language regarding the standard fee.</t>
        </r>
      </text>
    </comment>
  </commentList>
</comments>
</file>

<file path=xl/sharedStrings.xml><?xml version="1.0" encoding="utf-8"?>
<sst xmlns="http://schemas.openxmlformats.org/spreadsheetml/2006/main" count="1353" uniqueCount="820">
  <si>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</si>
  <si>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</si>
  <si>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</si>
  <si>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</si>
  <si>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</si>
  <si>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</si>
  <si>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</si>
  <si>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</si>
  <si>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</si>
  <si>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</si>
  <si>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</si>
  <si>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</si>
  <si>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</si>
  <si>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</si>
  <si>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</si>
  <si>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</si>
  <si>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</si>
  <si>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</si>
  <si>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</si>
  <si>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</si>
  <si>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</si>
  <si>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</si>
  <si>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</si>
  <si>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</si>
  <si>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</si>
  <si>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</si>
  <si>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</si>
  <si>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</si>
  <si>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</si>
  <si>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</si>
  <si>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</si>
  <si>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</si>
  <si>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</si>
  <si>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</si>
  <si>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</si>
  <si>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</si>
  <si>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</si>
  <si>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</si>
  <si>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</si>
  <si>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</si>
  <si>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</si>
  <si>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</si>
  <si>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</si>
  <si>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</si>
  <si>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</si>
  <si>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</si>
  <si>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</si>
  <si>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</si>
  <si>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Tallahassee Community College</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</si>
  <si>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</si>
  <si>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</si>
  <si>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</si>
  <si>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</si>
  <si>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</si>
  <si>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</si>
  <si>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</si>
  <si>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Civil and Industrial Engineering Program</t>
  </si>
  <si>
    <t>Advanced Technology Center</t>
  </si>
  <si>
    <t>Regional Transportation Training Center</t>
  </si>
  <si>
    <t xml:space="preserve">STEM Stackable </t>
  </si>
  <si>
    <t xml:space="preserve">Tallahassee Community College </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</si>
  <si>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</si>
  <si>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</si>
  <si>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</si>
  <si>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</si>
  <si>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</si>
  <si>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</si>
  <si>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</si>
  <si>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</si>
  <si>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</si>
  <si>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</si>
  <si>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</si>
  <si>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</si>
  <si>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</si>
  <si>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</si>
  <si>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</si>
  <si>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</si>
  <si>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BACCALAUREATE</t>
  </si>
  <si>
    <t>A &amp; P</t>
  </si>
  <si>
    <t>PSV</t>
  </si>
  <si>
    <t>DEV ED</t>
  </si>
  <si>
    <t>EPI</t>
  </si>
  <si>
    <t>CAREER CERTIFICATE AND APPLIED TECHNOLOGY DIPLOMA</t>
  </si>
  <si>
    <t>VOC. PREP FTE/ADULT EDUCATION FTE ARE EXCLUDED</t>
  </si>
  <si>
    <t>VOC PREP</t>
  </si>
  <si>
    <t>ADULT EDUCATION</t>
  </si>
  <si>
    <t>VLOOKUP CHARTS - DO NOT DELETE</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</si>
  <si>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</si>
  <si>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</si>
  <si>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</si>
  <si>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</si>
  <si>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</si>
  <si>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</si>
  <si>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</si>
  <si>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</si>
  <si>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</si>
  <si>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DEV ED - Developmental Education (formerly College Prep).</t>
  </si>
  <si>
    <t>EPI - Educator Preparation Institute.</t>
  </si>
  <si>
    <t>CCATD - Career Certificate and Applied Technology Diploma (formerly Postsecondary Adult Vocational - PSAV)</t>
  </si>
  <si>
    <t>THE PURPOSE OF THIS CHECK SHEET WILL ALLOW THE COLLEGE TO VERIFY THE OPERAING BUDGET DATA BEFORE SUBMITTING THE WORKBOOK TO THE BUDGET OFFICE</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</si>
  <si>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</si>
  <si>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</si>
  <si>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</si>
  <si>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</si>
  <si>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</si>
  <si>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</si>
  <si>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</si>
  <si>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</si>
  <si>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</si>
  <si>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</si>
  <si>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</si>
  <si>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</si>
  <si>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</si>
  <si>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</si>
  <si>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</si>
  <si>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</si>
  <si>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</si>
  <si>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</si>
  <si>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</si>
  <si>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</si>
  <si>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</si>
  <si>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</si>
  <si>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</si>
  <si>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</si>
  <si>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</si>
  <si>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</si>
  <si>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</si>
  <si>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</si>
  <si>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</si>
  <si>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</si>
  <si>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</si>
  <si>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</si>
  <si>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</si>
  <si>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</si>
  <si>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</si>
  <si>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</si>
  <si>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</si>
  <si>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</si>
  <si>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 xml:space="preserve">Explanation: </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</si>
  <si>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</si>
  <si>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</si>
  <si>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</si>
  <si>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</si>
  <si>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</si>
  <si>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</si>
  <si>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</si>
  <si>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</si>
  <si>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</si>
  <si>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</si>
  <si>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</si>
  <si>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</si>
  <si>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</si>
  <si>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</si>
  <si>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</si>
  <si>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</si>
  <si>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</si>
  <si>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</si>
  <si>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</si>
  <si>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</si>
  <si>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</si>
  <si>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</si>
  <si>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</si>
  <si>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</si>
  <si>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</si>
  <si>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</si>
  <si>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</si>
  <si>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</si>
  <si>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11.</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</si>
  <si>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</si>
  <si>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t>Difference</t>
  </si>
  <si>
    <t>Amount budgeted in GLC 59300 for the Compensated Absence Expense</t>
  </si>
  <si>
    <t>Cell C132 should be "zero (0)". If this cell is red, please verify that the amounts automatically populated in Cells C126, C127 and C130 are reported correctly.</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</si>
  <si>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</si>
  <si>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</si>
  <si>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</si>
  <si>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</si>
  <si>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</si>
  <si>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14.</t>
  </si>
  <si>
    <t>Grand Total Expenditures and Total Sources of Funds</t>
  </si>
  <si>
    <t>EXPLANATION:</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</si>
  <si>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</si>
  <si>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</si>
  <si>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</si>
  <si>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</si>
  <si>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</si>
  <si>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</si>
  <si>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</si>
  <si>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</si>
  <si>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</si>
  <si>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</si>
  <si>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</si>
  <si>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</si>
  <si>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</si>
  <si>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</si>
  <si>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</si>
  <si>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</si>
  <si>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</si>
  <si>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</si>
  <si>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</si>
  <si>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</si>
  <si>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</si>
  <si>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</si>
  <si>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</si>
  <si>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</si>
  <si>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</si>
  <si>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</si>
  <si>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</si>
  <si>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</si>
  <si>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</si>
  <si>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</si>
  <si>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</si>
  <si>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</si>
  <si>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</si>
  <si>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</si>
  <si>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</si>
  <si>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</si>
  <si>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</si>
  <si>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</si>
  <si>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</si>
  <si>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</si>
  <si>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</si>
  <si>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(1) These Fees Are Not Required</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</si>
  <si>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</si>
  <si>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</si>
  <si>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</si>
  <si>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</si>
  <si>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</si>
  <si>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</si>
  <si>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</si>
  <si>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</si>
  <si>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</si>
  <si>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</si>
  <si>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</si>
  <si>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</si>
  <si>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</si>
  <si>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</si>
  <si>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</si>
  <si>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</si>
  <si>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</si>
  <si>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</si>
  <si>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</si>
  <si>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</si>
  <si>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</si>
  <si>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</si>
  <si>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</si>
  <si>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</si>
  <si>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</si>
  <si>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</si>
  <si>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</si>
  <si>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</si>
  <si>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</si>
  <si>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</si>
  <si>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</si>
  <si>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</si>
  <si>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</si>
  <si>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</si>
  <si>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</si>
  <si>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</si>
  <si>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</si>
  <si>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</si>
  <si>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</si>
  <si>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</si>
  <si>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</si>
  <si>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 xml:space="preserve">ENTER THE APPROPRIATE FUND NUMBER IN THE "FUND TRANSFERRED FROM" COLUMN AND THE "FUND TRANSFERRED TO" COLUMN. PLEASE DO NOT LEAVE BLANK. </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</si>
  <si>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</si>
  <si>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</si>
  <si>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</si>
  <si>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</si>
  <si>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</si>
  <si>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</si>
  <si>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</si>
  <si>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</si>
  <si>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</si>
  <si>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</si>
  <si>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</si>
  <si>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</si>
  <si>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</si>
  <si>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</si>
  <si>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</si>
  <si>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</si>
  <si>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</si>
  <si>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</si>
  <si>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</si>
  <si>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</si>
  <si>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</si>
  <si>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</si>
  <si>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</si>
  <si>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</si>
  <si>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</si>
  <si>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</si>
  <si>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</si>
  <si>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</si>
  <si>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</si>
  <si>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</si>
  <si>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</si>
  <si>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</si>
  <si>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</si>
  <si>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</si>
  <si>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</si>
  <si>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</si>
  <si>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</si>
  <si>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</si>
  <si>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</si>
  <si>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</si>
  <si>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</si>
  <si>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</si>
  <si>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</si>
  <si>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</si>
  <si>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</si>
  <si>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</si>
  <si>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</si>
  <si>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</si>
  <si>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</si>
  <si>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</si>
  <si>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</si>
  <si>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</si>
  <si>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</si>
  <si>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</si>
  <si>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</si>
  <si>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</si>
  <si>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</si>
  <si>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</si>
  <si>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</si>
  <si>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</si>
  <si>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</si>
  <si>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</si>
  <si>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</si>
  <si>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</si>
  <si>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</si>
  <si>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</si>
  <si>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</si>
  <si>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</si>
  <si>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</si>
  <si>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</si>
  <si>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</si>
  <si>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</si>
  <si>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</si>
  <si>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</si>
  <si>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</si>
  <si>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</si>
  <si>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</si>
  <si>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 xml:space="preserve">PERFORMANCE-BASED INCENTIVE FUNDING - FCSPF </t>
  </si>
  <si>
    <t>42150</t>
  </si>
  <si>
    <t>INCENTIVE GRANTS FOR EXPANDED PROGRAMS</t>
  </si>
  <si>
    <t>42160</t>
  </si>
  <si>
    <t>LICENSE TAG FEES APPROPRIATION</t>
  </si>
  <si>
    <t>42210</t>
  </si>
  <si>
    <t>PERFORMANCE-BASED INCENTIVE PROGRAM (CATEGORICAL APPROPRIATIONS)</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</si>
  <si>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</si>
  <si>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</si>
  <si>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</si>
  <si>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</si>
  <si>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</si>
  <si>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</si>
  <si>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</si>
  <si>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</si>
  <si>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</si>
  <si>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</si>
  <si>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</si>
  <si>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</si>
  <si>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</si>
  <si>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</si>
  <si>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</si>
  <si>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</si>
  <si>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</si>
  <si>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</si>
  <si>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</si>
  <si>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</si>
  <si>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</si>
  <si>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</si>
  <si>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</si>
  <si>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</si>
  <si>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</si>
  <si>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</si>
  <si>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</si>
  <si>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</si>
  <si>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</si>
  <si>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</si>
  <si>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</si>
  <si>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</si>
  <si>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</si>
  <si>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</si>
  <si>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</si>
  <si>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</si>
  <si>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</si>
  <si>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</si>
  <si>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</si>
  <si>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</si>
  <si>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</si>
  <si>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</si>
  <si>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</si>
  <si>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</si>
  <si>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</si>
  <si>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</si>
  <si>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</si>
  <si>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</si>
  <si>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</si>
  <si>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</si>
  <si>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</si>
  <si>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</si>
  <si>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</si>
  <si>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NON-MANDATORY TRANSFERS IN, FROM CURRENT FUNDS - UNRESTRICTED</t>
  </si>
  <si>
    <t>49210</t>
  </si>
  <si>
    <t>NON-MANDATORY TRANSFERS IN, AUXILIARY FUNDS</t>
  </si>
  <si>
    <t>NON-MANDATORY TRANSFERS IN, LOAN, ENDOWMENT, ANNUITY AND LIFE INCOME FUNDS</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</si>
  <si>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</si>
  <si>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</si>
  <si>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</si>
  <si>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</si>
  <si>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</si>
  <si>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</si>
  <si>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</si>
  <si>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</si>
  <si>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</si>
  <si>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</si>
  <si>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</si>
  <si>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</si>
  <si>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</si>
  <si>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</si>
  <si>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</si>
  <si>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</si>
  <si>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</si>
  <si>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</si>
  <si>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</si>
  <si>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</si>
  <si>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</si>
  <si>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</si>
  <si>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</si>
  <si>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</si>
  <si>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</si>
  <si>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</si>
  <si>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</si>
  <si>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</si>
  <si>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</si>
  <si>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</si>
  <si>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</si>
  <si>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</si>
  <si>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</si>
  <si>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</si>
  <si>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</si>
  <si>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</si>
  <si>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</si>
  <si>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</si>
  <si>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</si>
  <si>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</si>
  <si>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</si>
  <si>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</si>
  <si>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</si>
  <si>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</si>
  <si>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</si>
  <si>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</si>
  <si>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</si>
  <si>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</si>
  <si>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</si>
  <si>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</si>
  <si>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</si>
  <si>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</si>
  <si>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</si>
  <si>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</si>
  <si>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</si>
  <si>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</si>
  <si>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</si>
  <si>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</si>
  <si>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</si>
  <si>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</si>
  <si>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</si>
  <si>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</si>
  <si>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</si>
  <si>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</si>
  <si>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</si>
  <si>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</si>
  <si>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</si>
  <si>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</si>
  <si>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</si>
  <si>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</si>
  <si>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</si>
  <si>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</si>
  <si>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</si>
  <si>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</si>
  <si>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</si>
  <si>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</si>
  <si>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</si>
  <si>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</si>
  <si>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</si>
  <si>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</si>
  <si>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</si>
  <si>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</si>
  <si>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</si>
  <si>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</si>
  <si>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</si>
  <si>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</si>
  <si>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</si>
  <si>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</si>
  <si>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</si>
  <si>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</si>
  <si>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</si>
  <si>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</si>
  <si>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</si>
  <si>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</si>
  <si>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</si>
  <si>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</si>
  <si>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</si>
  <si>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</si>
  <si>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</si>
  <si>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</si>
  <si>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</si>
  <si>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</si>
  <si>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</si>
  <si>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</si>
  <si>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</si>
  <si>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</si>
  <si>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</si>
  <si>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</si>
  <si>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</si>
  <si>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</si>
  <si>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</si>
  <si>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</si>
  <si>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</si>
  <si>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</si>
  <si>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</si>
  <si>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</si>
  <si>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</si>
  <si>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HEATING FUELS</t>
  </si>
  <si>
    <t>64001</t>
  </si>
  <si>
    <t>WATER &amp; SEWER</t>
  </si>
  <si>
    <t>64002</t>
  </si>
  <si>
    <t>ELECTRICITY</t>
  </si>
  <si>
    <t>64003</t>
  </si>
  <si>
    <t>GARBAGE COLLECTIONS</t>
  </si>
  <si>
    <t>64004</t>
  </si>
  <si>
    <t>FUEL, VEHICULAR</t>
  </si>
  <si>
    <t>64005</t>
  </si>
  <si>
    <t>HAZARDOUS WASTE REMOVAL</t>
  </si>
  <si>
    <t>64006</t>
  </si>
  <si>
    <t>STORM WATER RUNOFF FEES</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</si>
  <si>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</si>
  <si>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</si>
  <si>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</si>
  <si>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</si>
  <si>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</si>
  <si>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</si>
  <si>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</si>
  <si>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</si>
  <si>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</si>
  <si>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</si>
  <si>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</si>
  <si>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</si>
  <si>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</si>
  <si>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</si>
  <si>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</si>
  <si>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</si>
  <si>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</si>
  <si>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</si>
  <si>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</si>
  <si>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</si>
  <si>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</si>
  <si>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</si>
  <si>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</si>
  <si>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</si>
  <si>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</si>
  <si>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</si>
  <si>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</si>
  <si>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</si>
  <si>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</si>
  <si>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MANDATORY TRANSFERS-OUT,  CURRENT FUNDS - UNRESTRICTED</t>
  </si>
  <si>
    <t>69110</t>
  </si>
  <si>
    <t>MANDATORY TRANSFERS-OUT,  CURRENT FUNDS - RESTRICTED</t>
  </si>
  <si>
    <t>69120</t>
  </si>
  <si>
    <t xml:space="preserve">MANDATORY TRANSFERS-OUT,  RETIREMENT OF INDEBTEDNESS FUNDS </t>
  </si>
  <si>
    <t>69180</t>
  </si>
  <si>
    <t>NON-MANDATORY TRANSFERS-OUT,  CURRENT FUNDS - UNRESTRICTED</t>
  </si>
  <si>
    <t>69210</t>
  </si>
  <si>
    <t>NON-MANDATORY TRANSFERS OUT, UNEXPENDED PLANT AND RENEWAL/REPLACEMENT FUNDS</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</si>
  <si>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</si>
  <si>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</si>
  <si>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</si>
  <si>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</si>
  <si>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</si>
  <si>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</si>
  <si>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</si>
  <si>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</si>
  <si>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</si>
  <si>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</si>
  <si>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</si>
  <si>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</si>
  <si>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</si>
  <si>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</si>
  <si>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</si>
  <si>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</si>
  <si>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</si>
  <si>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</si>
  <si>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</si>
  <si>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</si>
  <si>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</si>
  <si>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</si>
  <si>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</si>
  <si>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</si>
  <si>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</si>
  <si>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</si>
  <si>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</si>
  <si>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</si>
  <si>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</si>
  <si>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</si>
  <si>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</si>
  <si>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</si>
  <si>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</si>
  <si>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</si>
  <si>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</si>
  <si>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</si>
  <si>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</si>
  <si>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</si>
  <si>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</si>
  <si>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</si>
  <si>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</si>
  <si>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</si>
  <si>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</si>
  <si>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</si>
  <si>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</si>
  <si>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</si>
  <si>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</si>
  <si>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</si>
  <si>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</si>
  <si>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</si>
  <si>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</si>
  <si>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</si>
  <si>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</si>
  <si>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</si>
  <si>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</si>
  <si>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</si>
  <si>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</si>
  <si>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</si>
  <si>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</si>
  <si>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</si>
  <si>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</si>
  <si>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</si>
  <si>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</si>
  <si>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</si>
  <si>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</si>
  <si>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</si>
  <si>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</si>
  <si>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</si>
  <si>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</si>
  <si>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</si>
  <si>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</si>
  <si>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</si>
  <si>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</si>
  <si>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</si>
  <si>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</si>
  <si>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</si>
  <si>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</si>
  <si>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</si>
  <si>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</si>
  <si>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</si>
  <si>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</si>
  <si>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</si>
  <si>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</si>
  <si>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</si>
  <si>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</si>
  <si>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</si>
  <si>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</si>
  <si>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</si>
  <si>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</si>
  <si>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</si>
  <si>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</si>
  <si>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</si>
  <si>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</si>
  <si>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</si>
  <si>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</si>
  <si>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</si>
  <si>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</si>
  <si>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</si>
  <si>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</si>
  <si>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</si>
  <si>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</si>
  <si>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</si>
  <si>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</si>
  <si>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</si>
  <si>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</si>
  <si>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</si>
  <si>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</si>
  <si>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</si>
  <si>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</si>
  <si>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</si>
  <si>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</si>
  <si>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</si>
  <si>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</si>
  <si>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</si>
  <si>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</si>
  <si>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</si>
  <si>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</si>
  <si>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</si>
  <si>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</si>
  <si>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</si>
  <si>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</si>
  <si>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</si>
  <si>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</si>
  <si>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</si>
  <si>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</si>
  <si>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</si>
  <si>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</si>
  <si>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</si>
  <si>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</si>
  <si>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</si>
  <si>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</si>
  <si>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</si>
  <si>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</si>
  <si>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</si>
  <si>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</si>
  <si>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</si>
  <si>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</si>
  <si>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</si>
  <si>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</si>
  <si>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</si>
  <si>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</si>
  <si>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</si>
  <si>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</si>
  <si>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</si>
  <si>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</si>
  <si>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</si>
  <si>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</si>
  <si>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</si>
  <si>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</si>
  <si>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</si>
  <si>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Clinical Immersion Center for Health Sciences Education</t>
  </si>
  <si>
    <t>WORKFORCE/WAGES/GRANT PARTICIPANT SUPPORT COSTS</t>
  </si>
  <si>
    <t>Current</t>
  </si>
  <si>
    <t>Auxiliary</t>
  </si>
  <si>
    <t>Seminole State College</t>
  </si>
  <si>
    <t>ADULTS WITH DISABILITIES APPROPRIATION  (PROVIDED FOR INFORMATION PURPOSES ONLY APPROPRIATION 31)</t>
  </si>
  <si>
    <t>2021-22 COLLEGE OPERATING BUDGET</t>
  </si>
  <si>
    <r>
      <t xml:space="preserve">   4.   OTHER GRANTS OR REVENUES </t>
    </r>
    <r>
      <rPr>
        <b/>
        <sz val="18"/>
        <color theme="1"/>
        <rFont val="Calibri"/>
        <family val="2"/>
        <scheme val="minor"/>
      </rPr>
      <t>(PLEASE PROVIDE A BRIEF EXPLANATION IN THE SPACE BELOW FOR ITEM #4)**</t>
    </r>
  </si>
  <si>
    <t xml:space="preserve">Save the FTE-2A Report at: </t>
  </si>
  <si>
    <t>LEASE PAYMENTS (LONG-TERM/ASSET=&gt;$5,000)</t>
  </si>
  <si>
    <t>LEASE PAYMENTS (LONG-TERM/ASSET&lt;$5,000)</t>
  </si>
  <si>
    <t>49521</t>
  </si>
  <si>
    <t>UNINSURED LOSS RECOVERY</t>
  </si>
  <si>
    <t xml:space="preserve"> FISCAL YEAR 2022-23</t>
  </si>
  <si>
    <t xml:space="preserve"> FALL 2022-23 COLLEGE OPERATING BUDGET CHECK SHEET</t>
  </si>
  <si>
    <t>2022-23</t>
  </si>
  <si>
    <t xml:space="preserve">Estimated Unencumbered Fund Balance as of June 30, 2022 (populated from EXHIBIT A) is equal to Total Available Fund Balance as of June 30, 2022 minus the Encumbered Reserves (populated from EXHIBIT D). </t>
  </si>
  <si>
    <r>
      <t xml:space="preserve">Estimated Unencumbered Fund Balance - </t>
    </r>
    <r>
      <rPr>
        <b/>
        <sz val="16"/>
        <rFont val="Calibri"/>
        <family val="2"/>
        <scheme val="minor"/>
      </rPr>
      <t>As of June 30, 2022</t>
    </r>
  </si>
  <si>
    <r>
      <t xml:space="preserve">Total Available Fund Balance </t>
    </r>
    <r>
      <rPr>
        <b/>
        <sz val="16"/>
        <color indexed="8"/>
        <rFont val="Calibri"/>
        <family val="2"/>
        <scheme val="minor"/>
      </rPr>
      <t xml:space="preserve">June 30, 2022 </t>
    </r>
    <r>
      <rPr>
        <sz val="16"/>
        <color indexed="8"/>
        <rFont val="Calibri"/>
        <family val="2"/>
        <scheme val="minor"/>
      </rPr>
      <t>minus Encumbrances</t>
    </r>
  </si>
  <si>
    <r>
      <t xml:space="preserve">(Ending Compensated Absence Reserve) - </t>
    </r>
    <r>
      <rPr>
        <b/>
        <sz val="16"/>
        <rFont val="Calibri"/>
        <family val="2"/>
        <scheme val="minor"/>
      </rPr>
      <t>Estimated at June 30, 2023</t>
    </r>
  </si>
  <si>
    <t>BEGINNING FUND BALANCE - JULY 1, 2022:</t>
  </si>
  <si>
    <r>
      <t xml:space="preserve">TOTAL RESERVE AND UNENCUMBERED FUND BALANCE - </t>
    </r>
    <r>
      <rPr>
        <b/>
        <sz val="16"/>
        <rFont val="Calibri"/>
        <family val="2"/>
        <scheme val="minor"/>
      </rPr>
      <t>JULY 1, 2022</t>
    </r>
  </si>
  <si>
    <t>ESTIMATED FUND BALANCE - JUNE 30, 2023:</t>
  </si>
  <si>
    <r>
      <t xml:space="preserve">TOTAL ESTIMATED RESERVE AND UNENCUMBERED FUND BALANCE - </t>
    </r>
    <r>
      <rPr>
        <b/>
        <sz val="16"/>
        <rFont val="Calibri"/>
        <family val="2"/>
        <scheme val="minor"/>
      </rPr>
      <t>JUNE 30, 2023</t>
    </r>
  </si>
  <si>
    <r>
      <t xml:space="preserve">LESS ESTIMATED AMOUNT EXPECTED TO BE FINANCED IN FUTURE YEARS (GLC 30800) - </t>
    </r>
    <r>
      <rPr>
        <b/>
        <sz val="16"/>
        <rFont val="Calibri"/>
        <family val="2"/>
        <scheme val="minor"/>
      </rPr>
      <t>JUNE 30, 2023</t>
    </r>
  </si>
  <si>
    <t>TOTAL ESTIMATED FUND BALANCE - JUNE 30, 2023</t>
  </si>
  <si>
    <r>
      <t>ESTIMATED UNENCUMBERED FUND BALANCE -</t>
    </r>
    <r>
      <rPr>
        <b/>
        <sz val="16"/>
        <rFont val="Calibri"/>
        <family val="2"/>
        <scheme val="minor"/>
      </rPr>
      <t xml:space="preserve"> JUNE 30, 2023</t>
    </r>
  </si>
  <si>
    <t>AS OF JUNE 30, 2023, TO ESTIMATED FUNDS AVAILABLE</t>
  </si>
  <si>
    <r>
      <t xml:space="preserve">ESTIMATED AFR FUND BALANCE - </t>
    </r>
    <r>
      <rPr>
        <b/>
        <sz val="16"/>
        <rFont val="Calibri"/>
        <family val="2"/>
        <scheme val="minor"/>
      </rPr>
      <t>JUNE 30, 2022</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</si>
  <si>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t xml:space="preserve">FALL 2022-23 STUDENT TUITION AND FEE RATES AND BLOCK TUITION </t>
  </si>
  <si>
    <t>Note:   The 2022-23 Fee Audit and Discretionary Fee calculations are provided at the end of the Workbook, to assist the college in verifying that the tuition and fee rates are in compliance with sections 1009.22 and 1009.23, Florida Statutes.</t>
  </si>
  <si>
    <t>FALL 2022-23 BUDGET WORKSHEET FOR ESTIMATED STUDENT TUITION AND TRANSFERS</t>
  </si>
  <si>
    <t>FOR THE FISCAL YEAR 2022-23</t>
  </si>
  <si>
    <t>FISCAL YEAR 2022-23</t>
  </si>
  <si>
    <t>FALL 2022-23 TUITION INCREASED BY 0%</t>
  </si>
  <si>
    <t>2022-23 MAXIMUM DISCRETIONARY FEE PERCENTAGES</t>
  </si>
  <si>
    <t>2022-23 SPECIAL PROJECTS</t>
  </si>
  <si>
    <t>2022-23 FINANCIAL AID FEES ADDITIONAL 2% CALCULATION</t>
  </si>
  <si>
    <t>DIVISION'S ESTIMATES BASED ON THE 2021-22 FTE-2A REPORT</t>
  </si>
  <si>
    <r>
      <t xml:space="preserve">(Beginning Compensated Absence Reserve) - </t>
    </r>
    <r>
      <rPr>
        <b/>
        <sz val="16"/>
        <rFont val="Calibri"/>
        <family val="2"/>
        <scheme val="minor"/>
      </rPr>
      <t>As of July 1, 2022</t>
    </r>
  </si>
  <si>
    <t xml:space="preserve">2022-23 INSTRUCTIONS </t>
  </si>
  <si>
    <t>OTHER LICENCES</t>
  </si>
  <si>
    <t>DATA LICENSES - PERPETUAL</t>
  </si>
  <si>
    <t>AMOUNT EXPECTED TO BE FINANCED IN FUTURE YEARS - ESTIMATED AS OF JUNE 30, 2023</t>
  </si>
  <si>
    <t>updated 4.28.22 EN</t>
  </si>
  <si>
    <t>UPDATE THE CELLS HIGHLIGHTED IN YELLOW USING THE SOURCE DATA AT:  J:\Finance\Fees\2021-22\Fee Calculator 2021-22 (Using 2021-22 PROJECTIONS) DRS FALL FEES 03.30.22.xlsx</t>
  </si>
  <si>
    <t>FEE PAYING</t>
  </si>
  <si>
    <t>THIS IS THE DIVISION'S ESTIMATES BASED ON THE 2021-22 ESTIMATED FTE-2A  REPORT</t>
  </si>
  <si>
    <t>DO NOT DELETE (THIS CALCULATION CHECKS THE ACCURACY OF THE DATA EACH EACH YEAR)</t>
  </si>
  <si>
    <t>Total 2021-22 Estimated FTE-2A Report</t>
  </si>
  <si>
    <t>This amount should agree with 2021-22 FTE-2A Report (Cell L82)</t>
  </si>
  <si>
    <t>Date Updated:   04.28.22;    BY:  EN</t>
  </si>
  <si>
    <t>J:\Finance\Operating Budgets - current year\2022-23 OPERATING BUDGET\Forms and Instructions\Working Documents</t>
  </si>
  <si>
    <t xml:space="preserve">2022-23 BASE BUDGET </t>
  </si>
  <si>
    <t>Advanced Manufacturing/FAME Program Equipment (HB 4215)</t>
  </si>
  <si>
    <t>Agribusiness Technology (HB 3015)</t>
  </si>
  <si>
    <t>Aerospace Center of Excellence</t>
  </si>
  <si>
    <t>Pharmacy Technician Vocational Program (HB 4217)</t>
  </si>
  <si>
    <t>Registered Nurses Growth Plan</t>
  </si>
  <si>
    <t>Workforce Training for Mechatronics Careers</t>
  </si>
  <si>
    <t>Instructional Equipment for New Program-Welding</t>
  </si>
  <si>
    <t>Aviation Center of Excellence</t>
  </si>
  <si>
    <t>Fire Academy Burn Center and Classrooms</t>
  </si>
  <si>
    <t>Pensacoa State College</t>
  </si>
  <si>
    <t>Nursing Expansion</t>
  </si>
  <si>
    <t>Polk State Colege</t>
  </si>
  <si>
    <t>Expansion of Critical Health Sciences</t>
  </si>
  <si>
    <t>Construction Trades Program Equipment</t>
  </si>
  <si>
    <t>Public Safety Operational Enhancements</t>
  </si>
  <si>
    <t>Leon Works Expo and Junio Apprenticeship Program</t>
  </si>
  <si>
    <t>July In November: The Story of the 1920 Election Day Riots</t>
  </si>
  <si>
    <t>Updated: 5.3.22 EN</t>
  </si>
  <si>
    <t>Date Updated:   05.03.22    BY:  EN</t>
  </si>
  <si>
    <t xml:space="preserve">2The 2022-23 General Revenue appropriations does not include the $30,000,000 appropriated for Performance Based Incentive Funding.  </t>
  </si>
  <si>
    <t xml:space="preserve"> TOTAL 2022-23 PROJECTED TUITION AND OUT-OF-STATE FEE REVENUE</t>
  </si>
  <si>
    <t>PIPELINE (GL Code 42130)</t>
  </si>
  <si>
    <t>SPECIAL APPROPRIATION - OTHER (TO INCLUDE PIPELINE)</t>
  </si>
  <si>
    <r>
      <t xml:space="preserve">* Exhibit G, Grand Total Expenditures (Row 123) should agree with Total Source of Funds (Row 139). There should be adequate sources of funds to cover the cost of the expenditures reported. However, if there is a difference reported in cells D thru F, Row 141,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</si>
  <si>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141, CELLS D THROUGH F.</t>
  </si>
  <si>
    <t>Difference -- The Estimated Unencumbered Fund Balance and the Total Available Fund Balance minus Encumbered Reserves should equal "zero" (0). If not, please verify that the amounts automatically populated in Cells C119 and C120 are reported correctly on Exhibits A and D.</t>
  </si>
  <si>
    <t>EXHIBIT G, Upper Level - Resident Student Fee Revenue (Cell D128) should agree with EXHIBIT C, Upper Level - Budgeted Fee Revenues (Cell H10).</t>
  </si>
  <si>
    <t>EXHIBIT G, Upper Level - Nonresident Student Fee Revenue (Cell D129)  should agree with EXHIBIT C, Upper Level - Budgeted Fee Revenues (Cell F19).</t>
  </si>
  <si>
    <t>INSTRUCTIONAL - SABBATICAL</t>
  </si>
  <si>
    <r>
      <t>EXHIBIT G, Grand Total Expenditures ( Row 123) should agree with Total Source of Funds (Row 139).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C153 will turn red</t>
    </r>
    <r>
      <rPr>
        <b/>
        <sz val="16"/>
        <color rgb="FFFF0000"/>
        <rFont val="Calibri"/>
        <family val="2"/>
        <scheme val="minor"/>
      </rPr>
      <t xml:space="preserve"> if the Grand Total Expenditures and the Total Source of Funds are not equal. Please provide an explanation in the box provided below. </t>
    </r>
  </si>
  <si>
    <r>
      <t xml:space="preserve">The completed board-approved operating budget forms should be submitted electronically to collegereporting@fldoe.org, </t>
    </r>
    <r>
      <rPr>
        <b/>
        <u/>
        <sz val="16"/>
        <rFont val="Calibri"/>
        <family val="2"/>
        <scheme val="minor"/>
      </rPr>
      <t>no later than Thursday, June 30, 2022, to receive the scheduled disbursement of funds on or around July 15, 2022</t>
    </r>
    <r>
      <rPr>
        <b/>
        <sz val="16"/>
        <rFont val="Calibri"/>
        <family val="2"/>
        <scheme val="minor"/>
      </rPr>
      <t>. However, if the board-approved operating budget is submitted after June 30,  but before Friday, July 22nd, the college will  receive the July disbursement on or around Friday, July 29, 2022.</t>
    </r>
  </si>
  <si>
    <t>Fund 3</t>
  </si>
  <si>
    <t>Fund 1</t>
  </si>
  <si>
    <t>Fund 7</t>
  </si>
  <si>
    <t>No change for FY23</t>
  </si>
  <si>
    <t>Restricted</t>
  </si>
  <si>
    <t>Upper division overhead</t>
  </si>
  <si>
    <t xml:space="preserve">All variances are related to the COVID pandemic. </t>
  </si>
  <si>
    <t>During the year, the College offered more online courses which make</t>
  </si>
  <si>
    <t xml:space="preserve"> it easier for non-residents to enroll.</t>
  </si>
  <si>
    <t xml:space="preserve">POSTSECONDARY VOCATIONAL courses are more heavily in-person. </t>
  </si>
  <si>
    <t>Enrollment was affected by reluctance to move around.</t>
  </si>
  <si>
    <t>ADVANCED &amp; PROFESSIONAL (LOWER LEVEL) DEVELOPMENTAL ED and 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</si>
</sst>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 numFmtId="172" formatCode="0_);\(0\)"/>
  </numFmts>
  <fonts count="18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sz val="16"/>
      <name val="Calibri"/>
      <family val="2"/>
    </font>
    <font>
      <b/>
      <sz val="10"/>
      <color rgb="FFFF0000"/>
      <name val="Calibri"/>
      <family val="2"/>
      <scheme val="minor"/>
    </font>
    <font>
      <sz val="14"/>
      <color indexed="8"/>
      <name val="Arial"/>
      <family val="2"/>
    </font>
    <font>
      <u/>
      <sz val="10"/>
      <color theme="10"/>
      <name val="Arial"/>
      <family val="2"/>
    </font>
    <font>
      <u/>
      <sz val="10"/>
      <color theme="11"/>
      <name val="Arial"/>
      <family val="2"/>
    </font>
    <font>
      <sz val="9"/>
      <color indexed="81"/>
      <name val="Tahoma"/>
      <family val="2"/>
    </font>
    <font>
      <b/>
      <sz val="9"/>
      <color indexed="81"/>
      <name val="Tahoma"/>
      <family val="2"/>
    </font>
    <font>
      <b/>
      <sz val="16"/>
      <color theme="3"/>
      <name val="Calibri"/>
      <family val="2"/>
      <scheme val="minor"/>
    </font>
    <font>
      <b/>
      <sz val="14"/>
      <color theme="3"/>
      <name val="Calibri"/>
      <family val="2"/>
      <scheme val="minor"/>
    </font>
    <font>
      <sz val="12"/>
      <color indexed="81"/>
      <name val="Arial"/>
      <family val="2"/>
    </font>
    <font>
      <b/>
      <sz val="12"/>
      <color indexed="81"/>
      <name val="Tahoma"/>
      <family val="2"/>
    </font>
    <font>
      <sz val="12"/>
      <color indexed="81"/>
      <name val="Tahoma"/>
      <family val="2"/>
    </font>
    <font>
      <b/>
      <sz val="18"/>
      <color theme="3"/>
      <name val="Calibri"/>
      <family val="2"/>
      <scheme val="minor"/>
    </font>
    <font>
      <sz val="18"/>
      <color rgb="FFFF0000"/>
      <name val="Calibri"/>
      <family val="2"/>
      <scheme val="minor"/>
    </font>
    <font>
      <sz val="14"/>
      <color rgb="FFFF0000"/>
      <name val="Calibri"/>
      <family val="2"/>
      <scheme val="minor"/>
    </font>
  </fonts>
  <fills count="8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s>
  <borders count="31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right/>
      <top style="medium">
        <color indexed="8"/>
      </top>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style="medium">
        <color theme="1"/>
      </left>
      <right/>
      <top style="medium">
        <color indexed="8"/>
      </top>
      <bottom/>
      <diagonal/>
    </border>
    <border>
      <left/>
      <right style="medium">
        <color theme="1"/>
      </right>
      <top style="medium">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medium">
        <color theme="1"/>
      </left>
      <right/>
      <top/>
      <bottom style="thin">
        <color theme="1"/>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
      <left style="thin">
        <color theme="1"/>
      </left>
      <right/>
      <top style="thin">
        <color auto="1"/>
      </top>
      <bottom style="thin">
        <color theme="1"/>
      </bottom>
      <diagonal/>
    </border>
    <border>
      <left/>
      <right/>
      <top style="thin">
        <color auto="1"/>
      </top>
      <bottom style="thin">
        <color theme="1"/>
      </bottom>
      <diagonal/>
    </border>
    <border>
      <left style="thin">
        <color theme="1"/>
      </left>
      <right/>
      <top style="thin">
        <color theme="1"/>
      </top>
      <bottom style="thin">
        <color auto="1"/>
      </bottom>
      <diagonal/>
    </border>
    <border>
      <left/>
      <right/>
      <top style="thin">
        <color theme="1"/>
      </top>
      <bottom style="thin">
        <color auto="1"/>
      </bottom>
      <diagonal/>
    </border>
    <border>
      <left/>
      <right style="medium">
        <color auto="1"/>
      </right>
      <top style="thin">
        <color theme="1"/>
      </top>
      <bottom style="thin">
        <color indexed="64"/>
      </bottom>
      <diagonal/>
    </border>
    <border>
      <left style="thin">
        <color indexed="8"/>
      </left>
      <right style="thin">
        <color indexed="64"/>
      </right>
      <top/>
      <bottom style="thin">
        <color indexed="8"/>
      </bottom>
      <diagonal/>
    </border>
    <border>
      <left style="thin">
        <color indexed="8"/>
      </left>
      <right style="thin">
        <color indexed="8"/>
      </right>
      <top/>
      <bottom style="thin">
        <color indexed="64"/>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43" fillId="20" borderId="81" applyNumberFormat="0" applyAlignment="0" applyProtection="0"/>
    <xf numFmtId="0" fontId="30" fillId="20" borderId="81" applyNumberFormat="0" applyAlignment="0" applyProtection="0"/>
    <xf numFmtId="0" fontId="30" fillId="20" borderId="81" applyNumberFormat="0" applyAlignment="0" applyProtection="0"/>
    <xf numFmtId="0" fontId="43" fillId="20" borderId="73" applyNumberFormat="0" applyAlignment="0" applyProtection="0"/>
    <xf numFmtId="0" fontId="30" fillId="20" borderId="73" applyNumberFormat="0" applyAlignment="0" applyProtection="0"/>
    <xf numFmtId="0" fontId="30" fillId="20" borderId="73"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89" applyNumberFormat="0" applyAlignment="0" applyProtection="0"/>
    <xf numFmtId="0" fontId="28" fillId="7" borderId="77" applyNumberFormat="0" applyAlignment="0" applyProtection="0"/>
    <xf numFmtId="0" fontId="50" fillId="7" borderId="77" applyNumberFormat="0" applyAlignment="0" applyProtection="0"/>
    <xf numFmtId="0" fontId="50" fillId="7" borderId="89" applyNumberFormat="0" applyAlignment="0" applyProtection="0"/>
    <xf numFmtId="44" fontId="13" fillId="0" borderId="0" applyFont="0" applyFill="0" applyBorder="0" applyAlignment="0" applyProtection="0"/>
    <xf numFmtId="0" fontId="50" fillId="7" borderId="81" applyNumberFormat="0" applyAlignment="0" applyProtection="0"/>
    <xf numFmtId="0" fontId="28" fillId="7" borderId="81" applyNumberFormat="0" applyAlignment="0" applyProtection="0"/>
    <xf numFmtId="0" fontId="50" fillId="7" borderId="73" applyNumberFormat="0" applyAlignment="0" applyProtection="0"/>
    <xf numFmtId="0" fontId="28" fillId="7" borderId="73" applyNumberFormat="0" applyAlignment="0" applyProtection="0"/>
    <xf numFmtId="0" fontId="30" fillId="20" borderId="89" applyNumberFormat="0" applyAlignment="0" applyProtection="0"/>
    <xf numFmtId="0" fontId="30" fillId="20" borderId="89" applyNumberFormat="0" applyAlignment="0" applyProtection="0"/>
    <xf numFmtId="0" fontId="30" fillId="20" borderId="77" applyNumberFormat="0" applyAlignment="0" applyProtection="0"/>
    <xf numFmtId="0" fontId="30" fillId="20" borderId="77" applyNumberFormat="0" applyAlignment="0" applyProtection="0"/>
    <xf numFmtId="0" fontId="43" fillId="20" borderId="77" applyNumberFormat="0" applyAlignment="0" applyProtection="0"/>
    <xf numFmtId="0" fontId="43" fillId="20" borderId="89" applyNumberFormat="0" applyAlignment="0" applyProtection="0"/>
    <xf numFmtId="0" fontId="11" fillId="0" borderId="0"/>
    <xf numFmtId="0" fontId="11" fillId="0" borderId="0"/>
    <xf numFmtId="0" fontId="11" fillId="0" borderId="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4"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53" fillId="20" borderId="75" applyNumberFormat="0" applyAlignment="0" applyProtection="0"/>
    <xf numFmtId="0" fontId="29" fillId="20" borderId="75" applyNumberFormat="0" applyAlignment="0" applyProtection="0"/>
    <xf numFmtId="0" fontId="29" fillId="20" borderId="75" applyNumberForma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9" fontId="13" fillId="0" borderId="0" applyFont="0" applyFill="0" applyBorder="0" applyAlignment="0" applyProtection="0"/>
    <xf numFmtId="0" fontId="13" fillId="23" borderId="82" applyNumberFormat="0" applyFont="0" applyAlignment="0" applyProtection="0"/>
    <xf numFmtId="0" fontId="13" fillId="23" borderId="82" applyNumberFormat="0" applyFont="0" applyAlignment="0" applyProtection="0"/>
    <xf numFmtId="0" fontId="54" fillId="0" borderId="76" applyNumberFormat="0" applyFill="0" applyAlignment="0" applyProtection="0"/>
    <xf numFmtId="0" fontId="35" fillId="0" borderId="76" applyNumberFormat="0" applyFill="0" applyAlignment="0" applyProtection="0"/>
    <xf numFmtId="0" fontId="35" fillId="0" borderId="76"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4"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53" fillId="20" borderId="79" applyNumberFormat="0" applyAlignment="0" applyProtection="0"/>
    <xf numFmtId="0" fontId="29" fillId="20" borderId="79" applyNumberFormat="0" applyAlignment="0" applyProtection="0"/>
    <xf numFmtId="0" fontId="29" fillId="20" borderId="79" applyNumberForma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54" fillId="0" borderId="80" applyNumberFormat="0" applyFill="0" applyAlignment="0" applyProtection="0"/>
    <xf numFmtId="0" fontId="35" fillId="0" borderId="80" applyNumberFormat="0" applyFill="0" applyAlignment="0" applyProtection="0"/>
    <xf numFmtId="0" fontId="35" fillId="0" borderId="80" applyNumberFormat="0" applyFill="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4"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53" fillId="20" borderId="83" applyNumberFormat="0" applyAlignment="0" applyProtection="0"/>
    <xf numFmtId="0" fontId="29" fillId="20" borderId="83" applyNumberFormat="0" applyAlignment="0" applyProtection="0"/>
    <xf numFmtId="0" fontId="29" fillId="20" borderId="83" applyNumberFormat="0" applyAlignment="0" applyProtection="0"/>
    <xf numFmtId="0" fontId="54" fillId="0" borderId="84" applyNumberFormat="0" applyFill="0" applyAlignment="0" applyProtection="0"/>
    <xf numFmtId="0" fontId="35" fillId="0" borderId="84" applyNumberFormat="0" applyFill="0" applyAlignment="0" applyProtection="0"/>
    <xf numFmtId="0" fontId="35" fillId="0" borderId="84" applyNumberFormat="0" applyFill="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4"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53" fillId="20" borderId="91" applyNumberFormat="0" applyAlignment="0" applyProtection="0"/>
    <xf numFmtId="0" fontId="29" fillId="20" borderId="91" applyNumberFormat="0" applyAlignment="0" applyProtection="0"/>
    <xf numFmtId="0" fontId="29" fillId="20" borderId="91" applyNumberFormat="0" applyAlignment="0" applyProtection="0"/>
    <xf numFmtId="0" fontId="54" fillId="0" borderId="92" applyNumberFormat="0" applyFill="0" applyAlignment="0" applyProtection="0"/>
    <xf numFmtId="0" fontId="35" fillId="0" borderId="92" applyNumberFormat="0" applyFill="0" applyAlignment="0" applyProtection="0"/>
    <xf numFmtId="0" fontId="35" fillId="0" borderId="92"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6" applyNumberFormat="0" applyAlignment="0" applyProtection="0"/>
    <xf numFmtId="0" fontId="30" fillId="20" borderId="96" applyNumberFormat="0" applyAlignment="0" applyProtection="0"/>
    <xf numFmtId="0" fontId="30" fillId="20" borderId="96" applyNumberFormat="0" applyAlignment="0" applyProtection="0"/>
    <xf numFmtId="0" fontId="50" fillId="7" borderId="96" applyNumberFormat="0" applyAlignment="0" applyProtection="0"/>
    <xf numFmtId="0" fontId="28" fillId="7" borderId="96" applyNumberFormat="0" applyAlignment="0" applyProtection="0"/>
    <xf numFmtId="0" fontId="10" fillId="0" borderId="0"/>
    <xf numFmtId="0" fontId="10" fillId="0" borderId="0"/>
    <xf numFmtId="0" fontId="10"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4"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53" fillId="20" borderId="98" applyNumberFormat="0" applyAlignment="0" applyProtection="0"/>
    <xf numFmtId="0" fontId="29" fillId="20" borderId="98" applyNumberFormat="0" applyAlignment="0" applyProtection="0"/>
    <xf numFmtId="0" fontId="29" fillId="20" borderId="98" applyNumberFormat="0" applyAlignment="0" applyProtection="0"/>
    <xf numFmtId="0" fontId="54" fillId="0" borderId="99" applyNumberFormat="0" applyFill="0" applyAlignment="0" applyProtection="0"/>
    <xf numFmtId="0" fontId="35" fillId="0" borderId="99" applyNumberFormat="0" applyFill="0" applyAlignment="0" applyProtection="0"/>
    <xf numFmtId="0" fontId="35" fillId="0" borderId="99" applyNumberFormat="0" applyFill="0" applyAlignment="0" applyProtection="0"/>
    <xf numFmtId="0" fontId="9" fillId="0" borderId="0"/>
    <xf numFmtId="0" fontId="9" fillId="0" borderId="0"/>
    <xf numFmtId="0" fontId="9"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100" applyNumberFormat="0" applyAlignment="0" applyProtection="0"/>
    <xf numFmtId="0" fontId="30" fillId="20" borderId="100" applyNumberFormat="0" applyAlignment="0" applyProtection="0"/>
    <xf numFmtId="0" fontId="30" fillId="20" borderId="100" applyNumberFormat="0" applyAlignment="0" applyProtection="0"/>
    <xf numFmtId="0" fontId="50" fillId="7" borderId="100" applyNumberFormat="0" applyAlignment="0" applyProtection="0"/>
    <xf numFmtId="0" fontId="28" fillId="7" borderId="100" applyNumberFormat="0" applyAlignment="0" applyProtection="0"/>
    <xf numFmtId="0" fontId="9" fillId="0" borderId="0"/>
    <xf numFmtId="0" fontId="9" fillId="0" borderId="0"/>
    <xf numFmtId="0" fontId="9" fillId="0" borderId="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4"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53" fillId="20" borderId="102" applyNumberFormat="0" applyAlignment="0" applyProtection="0"/>
    <xf numFmtId="0" fontId="29" fillId="20" borderId="102" applyNumberFormat="0" applyAlignment="0" applyProtection="0"/>
    <xf numFmtId="0" fontId="29" fillId="20" borderId="102" applyNumberFormat="0" applyAlignment="0" applyProtection="0"/>
    <xf numFmtId="0" fontId="54" fillId="0" borderId="103" applyNumberFormat="0" applyFill="0" applyAlignment="0" applyProtection="0"/>
    <xf numFmtId="0" fontId="35" fillId="0" borderId="103" applyNumberFormat="0" applyFill="0" applyAlignment="0" applyProtection="0"/>
    <xf numFmtId="0" fontId="35" fillId="0" borderId="103"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6" fillId="0" borderId="0"/>
    <xf numFmtId="0" fontId="6" fillId="0" borderId="0"/>
    <xf numFmtId="0" fontId="6"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43"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43"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28" fillId="7" borderId="114" applyNumberFormat="0" applyAlignment="0" applyProtection="0"/>
    <xf numFmtId="0" fontId="28" fillId="7" borderId="114" applyNumberFormat="0" applyAlignment="0" applyProtection="0"/>
    <xf numFmtId="0" fontId="50" fillId="7" borderId="114" applyNumberFormat="0" applyAlignment="0" applyProtection="0"/>
    <xf numFmtId="0" fontId="50" fillId="7" borderId="114" applyNumberFormat="0" applyAlignment="0" applyProtection="0"/>
    <xf numFmtId="0" fontId="50" fillId="7" borderId="114" applyNumberFormat="0" applyAlignment="0" applyProtection="0"/>
    <xf numFmtId="0" fontId="28" fillId="7" borderId="114" applyNumberFormat="0" applyAlignment="0" applyProtection="0"/>
    <xf numFmtId="0" fontId="50" fillId="7" borderId="114" applyNumberFormat="0" applyAlignment="0" applyProtection="0"/>
    <xf numFmtId="0" fontId="28" fillId="7" borderId="114" applyNumberFormat="0" applyAlignment="0" applyProtection="0"/>
    <xf numFmtId="0" fontId="30"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43" fillId="20" borderId="114" applyNumberFormat="0" applyAlignment="0" applyProtection="0"/>
    <xf numFmtId="0" fontId="43" fillId="20" borderId="114" applyNumberFormat="0" applyAlignment="0" applyProtection="0"/>
    <xf numFmtId="0" fontId="5" fillId="0" borderId="0"/>
    <xf numFmtId="0" fontId="5" fillId="0" borderId="0"/>
    <xf numFmtId="0" fontId="5" fillId="0" borderId="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50" fillId="7" borderId="114" applyNumberFormat="0" applyAlignment="0" applyProtection="0"/>
    <xf numFmtId="0" fontId="28" fillId="7" borderId="114" applyNumberFormat="0" applyAlignment="0" applyProtection="0"/>
    <xf numFmtId="0" fontId="5" fillId="0" borderId="0"/>
    <xf numFmtId="0" fontId="5" fillId="0" borderId="0"/>
    <xf numFmtId="0" fontId="5" fillId="0" borderId="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5" fillId="0" borderId="0"/>
    <xf numFmtId="0" fontId="5" fillId="0" borderId="0"/>
    <xf numFmtId="0" fontId="5" fillId="0" borderId="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50" fillId="7" borderId="114" applyNumberFormat="0" applyAlignment="0" applyProtection="0"/>
    <xf numFmtId="0" fontId="28" fillId="7" borderId="114" applyNumberFormat="0" applyAlignment="0" applyProtection="0"/>
    <xf numFmtId="0" fontId="5" fillId="0" borderId="0"/>
    <xf numFmtId="0" fontId="5" fillId="0" borderId="0"/>
    <xf numFmtId="0" fontId="5" fillId="0" borderId="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5" fillId="0" borderId="0"/>
    <xf numFmtId="0" fontId="81" fillId="0" borderId="0" applyNumberFormat="0" applyFill="0" applyBorder="0" applyAlignment="0" applyProtection="0"/>
    <xf numFmtId="0" fontId="83" fillId="47"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1"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5"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2"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6"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60"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4"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8"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9"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3" borderId="0" applyNumberFormat="0" applyBorder="0" applyAlignment="0" applyProtection="0"/>
    <xf numFmtId="0" fontId="84" fillId="57"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1"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5" borderId="0" applyNumberFormat="0" applyBorder="0" applyAlignment="0" applyProtection="0"/>
    <xf numFmtId="0" fontId="84" fillId="69"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50"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4"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8"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2" borderId="0" applyNumberFormat="0" applyBorder="0" applyAlignment="0" applyProtection="0"/>
    <xf numFmtId="0" fontId="84" fillId="66" borderId="0" applyNumberFormat="0" applyBorder="0" applyAlignment="0" applyProtection="0"/>
    <xf numFmtId="0" fontId="85" fillId="40"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3" borderId="138" applyNumberFormat="0" applyAlignment="0" applyProtection="0"/>
    <xf numFmtId="0" fontId="87" fillId="44" borderId="141"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9" borderId="0" applyNumberFormat="0" applyBorder="0" applyAlignment="0" applyProtection="0"/>
    <xf numFmtId="0" fontId="90" fillId="0" borderId="135"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6"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7"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2" borderId="138" applyNumberFormat="0" applyAlignment="0" applyProtection="0"/>
    <xf numFmtId="0" fontId="94" fillId="0" borderId="140" applyNumberFormat="0" applyFill="0" applyAlignment="0" applyProtection="0"/>
    <xf numFmtId="0" fontId="95"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5" applyNumberFormat="0" applyFont="0" applyAlignment="0" applyProtection="0"/>
    <xf numFmtId="0" fontId="64" fillId="45" borderId="142" applyNumberFormat="0" applyFont="0" applyAlignment="0" applyProtection="0"/>
    <xf numFmtId="0" fontId="64" fillId="45" borderId="142" applyNumberFormat="0" applyFont="0" applyAlignment="0" applyProtection="0"/>
    <xf numFmtId="0" fontId="64" fillId="45" borderId="142" applyNumberFormat="0" applyFont="0" applyAlignment="0" applyProtection="0"/>
    <xf numFmtId="0" fontId="64" fillId="45" borderId="142" applyNumberFormat="0" applyFont="0" applyAlignment="0" applyProtection="0"/>
    <xf numFmtId="0" fontId="96" fillId="43" borderId="139"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43"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43"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43"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28" fillId="7" borderId="144" applyNumberFormat="0" applyAlignment="0" applyProtection="0"/>
    <xf numFmtId="0" fontId="28" fillId="7" borderId="144" applyNumberFormat="0" applyAlignment="0" applyProtection="0"/>
    <xf numFmtId="0" fontId="50" fillId="7" borderId="144" applyNumberFormat="0" applyAlignment="0" applyProtection="0"/>
    <xf numFmtId="0" fontId="50" fillId="7" borderId="144" applyNumberFormat="0" applyAlignment="0" applyProtection="0"/>
    <xf numFmtId="0" fontId="50" fillId="7" borderId="144" applyNumberFormat="0" applyAlignment="0" applyProtection="0"/>
    <xf numFmtId="0" fontId="28" fillId="7" borderId="144" applyNumberFormat="0" applyAlignment="0" applyProtection="0"/>
    <xf numFmtId="0" fontId="50" fillId="7" borderId="144" applyNumberFormat="0" applyAlignment="0" applyProtection="0"/>
    <xf numFmtId="0" fontId="28" fillId="7" borderId="144" applyNumberFormat="0" applyAlignment="0" applyProtection="0"/>
    <xf numFmtId="0" fontId="30"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43" fillId="20" borderId="144" applyNumberFormat="0" applyAlignment="0" applyProtection="0"/>
    <xf numFmtId="0" fontId="43" fillId="20" borderId="144" applyNumberFormat="0" applyAlignment="0" applyProtection="0"/>
    <xf numFmtId="0" fontId="3" fillId="0" borderId="0"/>
    <xf numFmtId="0" fontId="3" fillId="0" borderId="0"/>
    <xf numFmtId="0" fontId="3" fillId="0" borderId="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50" fillId="7" borderId="144" applyNumberFormat="0" applyAlignment="0" applyProtection="0"/>
    <xf numFmtId="0" fontId="28" fillId="7" borderId="144" applyNumberFormat="0" applyAlignment="0" applyProtection="0"/>
    <xf numFmtId="0" fontId="3" fillId="0" borderId="0"/>
    <xf numFmtId="0" fontId="3" fillId="0" borderId="0"/>
    <xf numFmtId="0" fontId="3" fillId="0" borderId="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3" fillId="0" borderId="0"/>
    <xf numFmtId="0" fontId="3" fillId="0" borderId="0"/>
    <xf numFmtId="0" fontId="3" fillId="0" borderId="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50" fillId="7" borderId="144" applyNumberFormat="0" applyAlignment="0" applyProtection="0"/>
    <xf numFmtId="0" fontId="28" fillId="7" borderId="144" applyNumberFormat="0" applyAlignment="0" applyProtection="0"/>
    <xf numFmtId="0" fontId="3" fillId="0" borderId="0"/>
    <xf numFmtId="0" fontId="3" fillId="0" borderId="0"/>
    <xf numFmtId="0" fontId="3" fillId="0" borderId="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xf numFmtId="0" fontId="171" fillId="0" borderId="0" applyNumberFormat="0" applyFill="0" applyBorder="0" applyAlignment="0" applyProtection="0"/>
    <xf numFmtId="0" fontId="172" fillId="0" borderId="0" applyNumberFormat="0" applyFill="0" applyBorder="0" applyAlignment="0" applyProtection="0"/>
  </cellStyleXfs>
  <cellXfs count="1343">
    <xf numFmtId="0" fontId="0" fillId="0" borderId="0" xfId="0"/>
    <xf numFmtId="0" fontId="0" fillId="0" borderId="0" xfId="0" applyFill="1"/>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applyBorder="1"/>
    <xf numFmtId="4" fontId="18" fillId="0" borderId="0" xfId="0" applyNumberFormat="1" applyFont="1" applyBorder="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Border="1" applyAlignment="1">
      <alignment horizontal="center"/>
    </xf>
    <xf numFmtId="37" fontId="66" fillId="31" borderId="0" xfId="0" applyNumberFormat="1" applyFont="1" applyFill="1" applyBorder="1" applyProtection="1"/>
    <xf numFmtId="0" fontId="69" fillId="31" borderId="0" xfId="0" applyFont="1" applyFill="1" applyBorder="1" applyAlignment="1" applyProtection="1">
      <alignment horizontal="center"/>
    </xf>
    <xf numFmtId="4" fontId="66" fillId="31" borderId="0" xfId="0" applyNumberFormat="1" applyFont="1" applyFill="1"/>
    <xf numFmtId="0" fontId="66" fillId="31" borderId="0" xfId="0" applyFont="1" applyFill="1" applyAlignment="1">
      <alignment horizontal="center"/>
    </xf>
    <xf numFmtId="0" fontId="66" fillId="31" borderId="0" xfId="0" applyNumberFormat="1" applyFont="1" applyFill="1" applyAlignment="1">
      <alignment horizontal="center"/>
    </xf>
    <xf numFmtId="4" fontId="70" fillId="31" borderId="0" xfId="0" applyNumberFormat="1" applyFont="1" applyFill="1"/>
    <xf numFmtId="0" fontId="70" fillId="31" borderId="0" xfId="0" applyNumberFormat="1" applyFont="1" applyFill="1" applyAlignment="1">
      <alignment horizontal="center"/>
    </xf>
    <xf numFmtId="0" fontId="71" fillId="0" borderId="0" xfId="0" applyFont="1" applyFill="1"/>
    <xf numFmtId="0" fontId="72" fillId="0" borderId="0" xfId="0" applyFont="1" applyFill="1" applyBorder="1" applyProtection="1"/>
    <xf numFmtId="0" fontId="72" fillId="0" borderId="0" xfId="0" applyFont="1"/>
    <xf numFmtId="0" fontId="71" fillId="0" borderId="19" xfId="0" applyFont="1" applyFill="1" applyBorder="1" applyAlignment="1"/>
    <xf numFmtId="0" fontId="74" fillId="0" borderId="0" xfId="0" applyFont="1" applyFill="1" applyBorder="1" applyAlignment="1" applyProtection="1">
      <alignment horizontal="center"/>
    </xf>
    <xf numFmtId="3" fontId="72" fillId="0" borderId="43" xfId="0" applyNumberFormat="1" applyFont="1" applyFill="1" applyBorder="1"/>
    <xf numFmtId="0" fontId="72" fillId="0" borderId="0" xfId="0" applyFont="1" applyFill="1" applyProtection="1"/>
    <xf numFmtId="0" fontId="72" fillId="0" borderId="0" xfId="0" applyFont="1" applyBorder="1"/>
    <xf numFmtId="0" fontId="74" fillId="0" borderId="0" xfId="0" applyFont="1" applyFill="1" applyBorder="1" applyAlignment="1">
      <alignment horizontal="center" wrapText="1"/>
    </xf>
    <xf numFmtId="0" fontId="72" fillId="0" borderId="0" xfId="0" applyFont="1" applyFill="1"/>
    <xf numFmtId="0" fontId="71" fillId="0" borderId="0" xfId="0" applyFont="1" applyFill="1" applyBorder="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4" xfId="0" applyFont="1" applyBorder="1" applyAlignment="1">
      <alignment horizontal="center" wrapText="1"/>
    </xf>
    <xf numFmtId="0" fontId="74" fillId="0" borderId="40" xfId="0" applyFont="1" applyBorder="1" applyAlignment="1">
      <alignment horizontal="center" wrapText="1"/>
    </xf>
    <xf numFmtId="3" fontId="72" fillId="0" borderId="43" xfId="0" applyNumberFormat="1" applyFont="1" applyBorder="1"/>
    <xf numFmtId="3" fontId="72" fillId="0" borderId="42" xfId="0" applyNumberFormat="1" applyFont="1" applyBorder="1"/>
    <xf numFmtId="0" fontId="74" fillId="0" borderId="0" xfId="0" applyFont="1" applyFill="1" applyProtection="1"/>
    <xf numFmtId="0" fontId="75" fillId="0" borderId="0" xfId="0" applyFont="1" applyFill="1" applyAlignment="1" applyProtection="1"/>
    <xf numFmtId="0" fontId="72" fillId="0" borderId="0" xfId="0" applyFont="1" applyProtection="1"/>
    <xf numFmtId="0" fontId="74" fillId="0" borderId="0" xfId="0" applyFont="1" applyFill="1" applyBorder="1" applyAlignment="1"/>
    <xf numFmtId="0" fontId="74" fillId="0" borderId="87" xfId="0" applyFont="1" applyBorder="1" applyAlignment="1"/>
    <xf numFmtId="0" fontId="72" fillId="0" borderId="0" xfId="0" applyFont="1" applyFill="1" applyBorder="1" applyAlignment="1" applyProtection="1">
      <alignment horizontal="center"/>
    </xf>
    <xf numFmtId="0" fontId="74" fillId="0" borderId="0" xfId="0" applyFont="1" applyFill="1" applyBorder="1" applyAlignment="1">
      <alignment wrapText="1"/>
    </xf>
    <xf numFmtId="0" fontId="74" fillId="0" borderId="85" xfId="0" applyFont="1" applyBorder="1" applyAlignment="1">
      <alignment wrapText="1"/>
    </xf>
    <xf numFmtId="0" fontId="74" fillId="0" borderId="87" xfId="0" applyFont="1" applyBorder="1" applyAlignment="1">
      <alignment wrapText="1"/>
    </xf>
    <xf numFmtId="0" fontId="74" fillId="0" borderId="86" xfId="0" applyFont="1" applyBorder="1" applyAlignment="1">
      <alignment wrapText="1"/>
    </xf>
    <xf numFmtId="0" fontId="72" fillId="0" borderId="49" xfId="0" applyFont="1" applyFill="1" applyBorder="1" applyAlignment="1">
      <alignment horizontal="center"/>
    </xf>
    <xf numFmtId="0" fontId="74" fillId="0" borderId="106" xfId="0" applyFont="1" applyFill="1" applyBorder="1" applyAlignment="1">
      <alignment horizontal="center"/>
    </xf>
    <xf numFmtId="0" fontId="74" fillId="0" borderId="85" xfId="0" applyFont="1" applyBorder="1" applyAlignment="1">
      <alignment horizontal="center" wrapText="1"/>
    </xf>
    <xf numFmtId="0" fontId="74" fillId="0" borderId="0" xfId="0" applyFont="1" applyFill="1"/>
    <xf numFmtId="0" fontId="74" fillId="0" borderId="86" xfId="0" applyFont="1" applyBorder="1" applyAlignment="1">
      <alignment horizontal="center" wrapText="1"/>
    </xf>
    <xf numFmtId="0" fontId="74" fillId="0" borderId="41" xfId="0" applyFont="1" applyFill="1" applyBorder="1"/>
    <xf numFmtId="170" fontId="74" fillId="0" borderId="0" xfId="181" applyNumberFormat="1" applyFont="1" applyFill="1" applyBorder="1"/>
    <xf numFmtId="170" fontId="74" fillId="0" borderId="0" xfId="181" applyNumberFormat="1" applyFont="1" applyFill="1"/>
    <xf numFmtId="0" fontId="71" fillId="0" borderId="0" xfId="0" applyFont="1" applyFill="1" applyBorder="1" applyAlignment="1"/>
    <xf numFmtId="0" fontId="80" fillId="31" borderId="0" xfId="0" applyFont="1" applyFill="1"/>
    <xf numFmtId="0" fontId="74" fillId="0" borderId="85" xfId="0" applyFont="1" applyBorder="1" applyAlignment="1">
      <alignment horizontal="center"/>
    </xf>
    <xf numFmtId="0" fontId="73" fillId="0" borderId="19" xfId="0" applyFont="1" applyFill="1" applyBorder="1" applyAlignment="1">
      <alignment horizontal="center"/>
    </xf>
    <xf numFmtId="0" fontId="74" fillId="0" borderId="19" xfId="0" applyFont="1" applyBorder="1" applyAlignment="1">
      <alignment horizontal="center"/>
    </xf>
    <xf numFmtId="0" fontId="99" fillId="0" borderId="19" xfId="0" applyFont="1" applyFill="1" applyBorder="1" applyAlignment="1" applyProtection="1">
      <alignment horizontal="left" wrapText="1"/>
    </xf>
    <xf numFmtId="3" fontId="72" fillId="0" borderId="0" xfId="0" applyNumberFormat="1" applyFont="1"/>
    <xf numFmtId="3" fontId="72" fillId="0" borderId="0" xfId="0" applyNumberFormat="1" applyFont="1" applyFill="1" applyBorder="1" applyProtection="1"/>
    <xf numFmtId="0" fontId="74" fillId="0" borderId="19" xfId="495" applyFont="1" applyFill="1" applyBorder="1" applyAlignment="1">
      <alignment horizontal="center" wrapText="1"/>
    </xf>
    <xf numFmtId="3" fontId="75" fillId="0" borderId="19" xfId="495" applyNumberFormat="1" applyFont="1" applyFill="1" applyBorder="1" applyAlignment="1">
      <alignment horizontal="center"/>
    </xf>
    <xf numFmtId="10" fontId="75" fillId="0" borderId="86" xfId="495" applyNumberFormat="1" applyFont="1" applyFill="1" applyBorder="1" applyAlignment="1">
      <alignment horizontal="center"/>
    </xf>
    <xf numFmtId="0" fontId="73" fillId="0" borderId="29" xfId="0" applyFont="1" applyFill="1" applyBorder="1" applyAlignment="1">
      <alignment horizontal="center"/>
    </xf>
    <xf numFmtId="0" fontId="77" fillId="0" borderId="0" xfId="0" applyFont="1" applyBorder="1" applyAlignment="1">
      <alignment wrapText="1"/>
    </xf>
    <xf numFmtId="166" fontId="72" fillId="36" borderId="34" xfId="0" applyNumberFormat="1" applyFont="1" applyFill="1" applyBorder="1"/>
    <xf numFmtId="0" fontId="103" fillId="0" borderId="19" xfId="0" applyFont="1" applyBorder="1" applyAlignment="1">
      <alignment horizontal="center"/>
    </xf>
    <xf numFmtId="0" fontId="74" fillId="0" borderId="0" xfId="0" applyFont="1" applyFill="1" applyBorder="1" applyAlignment="1">
      <alignment horizontal="center"/>
    </xf>
    <xf numFmtId="3" fontId="74" fillId="71" borderId="17" xfId="0" applyNumberFormat="1" applyFont="1" applyFill="1" applyBorder="1"/>
    <xf numFmtId="0" fontId="74" fillId="0" borderId="16" xfId="0" applyFont="1" applyFill="1" applyBorder="1" applyAlignment="1">
      <alignment horizontal="center"/>
    </xf>
    <xf numFmtId="0" fontId="74" fillId="71" borderId="87" xfId="0" applyFont="1" applyFill="1" applyBorder="1" applyAlignment="1">
      <alignment horizontal="center"/>
    </xf>
    <xf numFmtId="0" fontId="74" fillId="71" borderId="87" xfId="0" applyFont="1" applyFill="1" applyBorder="1" applyAlignment="1">
      <alignment wrapText="1"/>
    </xf>
    <xf numFmtId="3" fontId="77" fillId="0" borderId="0" xfId="0" applyNumberFormat="1" applyFont="1" applyBorder="1" applyAlignment="1">
      <alignment wrapText="1"/>
    </xf>
    <xf numFmtId="0" fontId="74" fillId="0" borderId="21" xfId="0" applyFont="1" applyFill="1" applyBorder="1" applyAlignment="1">
      <alignment horizontal="center" wrapText="1"/>
    </xf>
    <xf numFmtId="0" fontId="73" fillId="0" borderId="85" xfId="0" applyFont="1" applyFill="1" applyBorder="1" applyAlignment="1">
      <alignment horizontal="center"/>
    </xf>
    <xf numFmtId="0" fontId="71" fillId="0" borderId="85" xfId="0" applyFont="1" applyFill="1" applyBorder="1" applyAlignment="1"/>
    <xf numFmtId="0" fontId="71" fillId="0" borderId="87" xfId="0" applyFont="1" applyFill="1" applyBorder="1" applyAlignment="1"/>
    <xf numFmtId="0" fontId="105" fillId="0" borderId="19" xfId="0" applyFont="1" applyFill="1" applyBorder="1"/>
    <xf numFmtId="3" fontId="105" fillId="0" borderId="37" xfId="0" applyNumberFormat="1" applyFont="1" applyBorder="1"/>
    <xf numFmtId="166" fontId="105" fillId="70" borderId="14" xfId="0" applyNumberFormat="1" applyFont="1" applyFill="1" applyBorder="1"/>
    <xf numFmtId="166" fontId="105" fillId="36" borderId="23" xfId="0" applyNumberFormat="1" applyFont="1" applyFill="1" applyBorder="1"/>
    <xf numFmtId="0" fontId="106" fillId="0" borderId="0" xfId="0" applyFont="1"/>
    <xf numFmtId="166" fontId="105" fillId="71" borderId="105" xfId="0" applyNumberFormat="1" applyFont="1" applyFill="1" applyBorder="1"/>
    <xf numFmtId="3" fontId="105" fillId="0" borderId="0" xfId="0" applyNumberFormat="1" applyFont="1" applyFill="1" applyBorder="1"/>
    <xf numFmtId="0" fontId="73" fillId="0" borderId="0" xfId="0" applyFont="1" applyFill="1" applyBorder="1" applyAlignment="1">
      <alignment horizontal="center"/>
    </xf>
    <xf numFmtId="0" fontId="71" fillId="0" borderId="86" xfId="0" applyFont="1" applyFill="1" applyBorder="1" applyAlignment="1"/>
    <xf numFmtId="3" fontId="72" fillId="36" borderId="156" xfId="0" applyNumberFormat="1" applyFont="1" applyFill="1" applyBorder="1"/>
    <xf numFmtId="3" fontId="72" fillId="36" borderId="157" xfId="0" applyNumberFormat="1" applyFont="1" applyFill="1" applyBorder="1"/>
    <xf numFmtId="0" fontId="74" fillId="0" borderId="22" xfId="0" applyFont="1" applyFill="1" applyBorder="1" applyAlignment="1">
      <alignment horizontal="center" wrapText="1"/>
    </xf>
    <xf numFmtId="0" fontId="74" fillId="0" borderId="19" xfId="0" applyFont="1" applyFill="1" applyBorder="1" applyAlignment="1">
      <alignment horizontal="center" wrapText="1"/>
    </xf>
    <xf numFmtId="0" fontId="100" fillId="0" borderId="0" xfId="17654" applyFont="1" applyFill="1" applyProtection="1"/>
    <xf numFmtId="0" fontId="107" fillId="0" borderId="0" xfId="17654" applyFont="1" applyFill="1" applyProtection="1"/>
    <xf numFmtId="169" fontId="109" fillId="71" borderId="0" xfId="17654" applyNumberFormat="1" applyFont="1" applyFill="1" applyBorder="1" applyAlignment="1"/>
    <xf numFmtId="0" fontId="74" fillId="0" borderId="0" xfId="0" applyFont="1" applyFill="1" applyAlignment="1" applyProtection="1"/>
    <xf numFmtId="3" fontId="74" fillId="0" borderId="23" xfId="0" applyNumberFormat="1" applyFont="1" applyFill="1" applyBorder="1" applyAlignment="1">
      <alignment horizontal="center"/>
    </xf>
    <xf numFmtId="168" fontId="72" fillId="36" borderId="155" xfId="0" applyNumberFormat="1" applyFont="1" applyFill="1" applyBorder="1"/>
    <xf numFmtId="0" fontId="113" fillId="0" borderId="0" xfId="663" applyFont="1"/>
    <xf numFmtId="0" fontId="113" fillId="0" borderId="0" xfId="663" applyFont="1" applyAlignment="1"/>
    <xf numFmtId="0" fontId="112" fillId="0" borderId="15" xfId="0" applyFont="1" applyBorder="1" applyAlignment="1"/>
    <xf numFmtId="0" fontId="112" fillId="0" borderId="0" xfId="0" applyFont="1" applyBorder="1" applyAlignment="1"/>
    <xf numFmtId="0" fontId="72" fillId="0" borderId="0" xfId="663" applyFont="1"/>
    <xf numFmtId="0" fontId="72" fillId="0" borderId="0" xfId="663" applyFont="1" applyProtection="1"/>
    <xf numFmtId="0" fontId="71" fillId="0" borderId="0" xfId="0" applyFont="1" applyFill="1" applyAlignment="1">
      <alignment vertical="center" wrapText="1"/>
    </xf>
    <xf numFmtId="0" fontId="75" fillId="0" borderId="0" xfId="530" applyFont="1" applyFill="1" applyAlignment="1" applyProtection="1">
      <alignment horizontal="right"/>
    </xf>
    <xf numFmtId="0" fontId="78" fillId="0" borderId="0" xfId="0" applyFont="1" applyProtection="1"/>
    <xf numFmtId="0" fontId="74" fillId="0" borderId="0" xfId="0" applyFont="1" applyAlignment="1" applyProtection="1">
      <alignment horizontal="left" wrapText="1"/>
    </xf>
    <xf numFmtId="0" fontId="72" fillId="0" borderId="0" xfId="0" applyFont="1" applyAlignment="1" applyProtection="1">
      <alignment wrapText="1"/>
    </xf>
    <xf numFmtId="49" fontId="75" fillId="0" borderId="0" xfId="0" applyNumberFormat="1" applyFont="1" applyAlignment="1" applyProtection="1">
      <alignment horizontal="left"/>
    </xf>
    <xf numFmtId="0" fontId="76" fillId="0" borderId="0" xfId="0" applyFont="1" applyProtection="1"/>
    <xf numFmtId="3" fontId="78" fillId="0" borderId="0" xfId="0" applyNumberFormat="1" applyFont="1" applyProtection="1"/>
    <xf numFmtId="0" fontId="72" fillId="0" borderId="0" xfId="0" applyFont="1" applyAlignment="1" applyProtection="1"/>
    <xf numFmtId="0" fontId="74" fillId="0" borderId="0" xfId="0" applyFont="1" applyProtection="1"/>
    <xf numFmtId="0" fontId="75" fillId="0" borderId="0" xfId="0" applyFont="1" applyAlignment="1" applyProtection="1">
      <alignment horizontal="left" vertical="center"/>
    </xf>
    <xf numFmtId="0" fontId="75" fillId="0" borderId="0" xfId="0" applyFont="1" applyProtection="1"/>
    <xf numFmtId="0" fontId="78" fillId="0" borderId="0" xfId="0" applyFont="1" applyFill="1" applyProtection="1"/>
    <xf numFmtId="49" fontId="74" fillId="0" borderId="0" xfId="0" applyNumberFormat="1" applyFont="1" applyFill="1" applyProtection="1"/>
    <xf numFmtId="49" fontId="75" fillId="0" borderId="0" xfId="0" applyNumberFormat="1" applyFont="1" applyFill="1" applyAlignment="1" applyProtection="1">
      <alignment horizontal="left"/>
    </xf>
    <xf numFmtId="0" fontId="116" fillId="0" borderId="0" xfId="0" applyFont="1" applyFill="1" applyProtection="1"/>
    <xf numFmtId="49" fontId="75" fillId="0" borderId="0" xfId="0" applyNumberFormat="1" applyFont="1" applyFill="1" applyProtection="1"/>
    <xf numFmtId="49" fontId="75" fillId="0" borderId="0" xfId="0" applyNumberFormat="1" applyFont="1" applyProtection="1"/>
    <xf numFmtId="49" fontId="78" fillId="0" borderId="0" xfId="0" applyNumberFormat="1" applyFont="1" applyProtection="1"/>
    <xf numFmtId="0" fontId="76" fillId="0" borderId="0" xfId="0" applyFont="1" applyBorder="1" applyProtection="1"/>
    <xf numFmtId="0" fontId="76" fillId="0" borderId="0" xfId="0" quotePrefix="1" applyFont="1" applyBorder="1" applyProtection="1"/>
    <xf numFmtId="165" fontId="78" fillId="0" borderId="0" xfId="0" applyNumberFormat="1" applyFont="1" applyFill="1" applyProtection="1"/>
    <xf numFmtId="43" fontId="78" fillId="0" borderId="0" xfId="0" applyNumberFormat="1" applyFont="1" applyProtection="1"/>
    <xf numFmtId="0" fontId="72" fillId="0" borderId="120" xfId="0" applyFont="1" applyBorder="1" applyProtection="1"/>
    <xf numFmtId="0" fontId="74" fillId="0" borderId="121" xfId="0" applyFont="1" applyBorder="1" applyAlignment="1" applyProtection="1">
      <alignment horizontal="center"/>
    </xf>
    <xf numFmtId="0" fontId="72" fillId="0" borderId="122" xfId="0" applyFont="1" applyBorder="1" applyProtection="1"/>
    <xf numFmtId="0" fontId="72" fillId="0" borderId="123" xfId="0" applyFont="1" applyBorder="1" applyProtection="1"/>
    <xf numFmtId="49" fontId="75" fillId="0" borderId="124" xfId="0" applyNumberFormat="1" applyFont="1" applyBorder="1" applyAlignment="1" applyProtection="1">
      <alignment horizontal="center"/>
    </xf>
    <xf numFmtId="0" fontId="75" fillId="0" borderId="10" xfId="0" applyFont="1" applyBorder="1" applyAlignment="1" applyProtection="1">
      <alignment horizontal="center"/>
    </xf>
    <xf numFmtId="0" fontId="75" fillId="0" borderId="119" xfId="0" applyFont="1" applyBorder="1" applyAlignment="1" applyProtection="1">
      <alignment horizontal="center"/>
    </xf>
    <xf numFmtId="0" fontId="75" fillId="0" borderId="44" xfId="0" applyFont="1" applyBorder="1" applyAlignment="1" applyProtection="1">
      <alignment horizontal="center"/>
    </xf>
    <xf numFmtId="0" fontId="74" fillId="0" borderId="124" xfId="0" applyFont="1" applyBorder="1" applyAlignment="1" applyProtection="1">
      <alignment horizontal="center"/>
    </xf>
    <xf numFmtId="0" fontId="75" fillId="0" borderId="125" xfId="0" applyFont="1" applyBorder="1" applyAlignment="1" applyProtection="1">
      <alignment horizontal="center"/>
    </xf>
    <xf numFmtId="37" fontId="72" fillId="0" borderId="126" xfId="0" applyNumberFormat="1" applyFont="1" applyFill="1" applyBorder="1" applyProtection="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7" xfId="3292" applyNumberFormat="1" applyFont="1" applyBorder="1" applyAlignment="1" applyProtection="1">
      <alignment horizontal="right"/>
    </xf>
    <xf numFmtId="0" fontId="72" fillId="0" borderId="124" xfId="0" applyFont="1" applyBorder="1" applyProtection="1"/>
    <xf numFmtId="3" fontId="78" fillId="0" borderId="119" xfId="181" applyNumberFormat="1" applyFont="1" applyBorder="1" applyProtection="1"/>
    <xf numFmtId="0" fontId="74" fillId="0" borderId="128" xfId="0" applyFont="1" applyBorder="1" applyProtection="1"/>
    <xf numFmtId="3" fontId="75" fillId="0" borderId="94" xfId="181" applyNumberFormat="1" applyFont="1" applyFill="1" applyBorder="1" applyAlignment="1" applyProtection="1"/>
    <xf numFmtId="3" fontId="75" fillId="0" borderId="95" xfId="181" applyNumberFormat="1" applyFont="1" applyBorder="1" applyProtection="1"/>
    <xf numFmtId="10" fontId="75" fillId="0" borderId="93" xfId="3292" quotePrefix="1" applyNumberFormat="1" applyFont="1" applyFill="1" applyBorder="1" applyAlignment="1" applyProtection="1">
      <alignment horizontal="right"/>
    </xf>
    <xf numFmtId="167" fontId="75" fillId="0" borderId="129" xfId="3292" applyNumberFormat="1" applyFont="1" applyBorder="1" applyAlignment="1" applyProtection="1">
      <alignment horizontal="right"/>
    </xf>
    <xf numFmtId="9" fontId="78" fillId="0" borderId="0" xfId="3292" applyFont="1" applyProtection="1"/>
    <xf numFmtId="0" fontId="72" fillId="0" borderId="0" xfId="0" applyFont="1" applyBorder="1" applyProtection="1"/>
    <xf numFmtId="49" fontId="78" fillId="0" borderId="0" xfId="0" applyNumberFormat="1" applyFont="1" applyBorder="1" applyProtection="1"/>
    <xf numFmtId="165" fontId="78" fillId="0" borderId="0" xfId="0" applyNumberFormat="1" applyFont="1" applyBorder="1" applyProtection="1"/>
    <xf numFmtId="0" fontId="78" fillId="0" borderId="0" xfId="0" applyFont="1" applyBorder="1" applyProtection="1"/>
    <xf numFmtId="4" fontId="78" fillId="0" borderId="0" xfId="3292" quotePrefix="1" applyNumberFormat="1" applyFont="1" applyFill="1" applyBorder="1" applyAlignment="1" applyProtection="1">
      <alignment horizontal="right"/>
    </xf>
    <xf numFmtId="49" fontId="75" fillId="0" borderId="130" xfId="0" applyNumberFormat="1" applyFont="1" applyBorder="1" applyAlignment="1" applyProtection="1">
      <alignment horizontal="center"/>
    </xf>
    <xf numFmtId="0" fontId="75" fillId="0" borderId="24" xfId="0" applyFont="1" applyBorder="1" applyAlignment="1" applyProtection="1">
      <alignment horizontal="center"/>
    </xf>
    <xf numFmtId="0" fontId="75" fillId="0" borderId="25" xfId="0" applyFont="1" applyBorder="1" applyAlignment="1" applyProtection="1">
      <alignment horizontal="center"/>
    </xf>
    <xf numFmtId="0" fontId="75" fillId="0" borderId="131" xfId="0" applyFont="1" applyBorder="1" applyAlignment="1" applyProtection="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32" xfId="3292" applyNumberFormat="1" applyFont="1" applyBorder="1" applyAlignment="1" applyProtection="1">
      <alignment horizontal="right"/>
    </xf>
    <xf numFmtId="0" fontId="75" fillId="0" borderId="0" xfId="0" applyFont="1" applyFill="1" applyProtection="1"/>
    <xf numFmtId="0" fontId="118" fillId="0" borderId="0" xfId="0" applyFont="1" applyFill="1" applyProtection="1"/>
    <xf numFmtId="0" fontId="119" fillId="0" borderId="0" xfId="0" applyFont="1" applyFill="1" applyBorder="1" applyProtection="1"/>
    <xf numFmtId="0" fontId="120" fillId="0" borderId="0" xfId="0" applyFont="1" applyFill="1" applyBorder="1" applyProtection="1"/>
    <xf numFmtId="49" fontId="75" fillId="0" borderId="0" xfId="0" applyNumberFormat="1" applyFont="1" applyAlignment="1" applyProtection="1">
      <alignment vertical="top"/>
    </xf>
    <xf numFmtId="37" fontId="78" fillId="24" borderId="0" xfId="0" quotePrefix="1" applyNumberFormat="1" applyFont="1" applyFill="1" applyBorder="1" applyAlignment="1" applyProtection="1">
      <alignment horizontal="right"/>
    </xf>
    <xf numFmtId="0" fontId="75" fillId="0" borderId="107" xfId="0" applyFont="1" applyBorder="1" applyAlignment="1" applyProtection="1">
      <alignment horizontal="center"/>
    </xf>
    <xf numFmtId="0" fontId="75" fillId="0" borderId="36" xfId="0" applyFont="1" applyBorder="1" applyAlignment="1" applyProtection="1">
      <alignment horizontal="center" wrapText="1"/>
    </xf>
    <xf numFmtId="37" fontId="78" fillId="0" borderId="108" xfId="0" applyNumberFormat="1" applyFont="1" applyBorder="1" applyProtection="1"/>
    <xf numFmtId="37" fontId="78" fillId="24" borderId="55" xfId="0" applyNumberFormat="1" applyFont="1" applyFill="1" applyBorder="1" applyAlignment="1" applyProtection="1">
      <alignment horizontal="right"/>
    </xf>
    <xf numFmtId="37" fontId="120" fillId="0" borderId="108" xfId="0" applyNumberFormat="1" applyFont="1" applyBorder="1" applyAlignment="1" applyProtection="1">
      <alignment horizontal="right"/>
    </xf>
    <xf numFmtId="0" fontId="75" fillId="0" borderId="109" xfId="0" applyFont="1" applyBorder="1" applyProtection="1"/>
    <xf numFmtId="37" fontId="78" fillId="24" borderId="37" xfId="0" applyNumberFormat="1" applyFont="1" applyFill="1" applyBorder="1" applyAlignment="1" applyProtection="1">
      <alignment horizontal="right"/>
    </xf>
    <xf numFmtId="164" fontId="72" fillId="0" borderId="0" xfId="0" applyNumberFormat="1" applyFont="1" applyProtection="1"/>
    <xf numFmtId="0" fontId="121" fillId="0" borderId="0" xfId="0" applyFont="1" applyProtection="1"/>
    <xf numFmtId="0" fontId="73" fillId="0" borderId="0" xfId="0" applyFont="1" applyProtection="1"/>
    <xf numFmtId="49" fontId="74" fillId="0" borderId="0" xfId="0" applyNumberFormat="1" applyFont="1" applyAlignment="1" applyProtection="1">
      <alignment horizontal="left" vertical="top"/>
    </xf>
    <xf numFmtId="49" fontId="74" fillId="0" borderId="0" xfId="0" applyNumberFormat="1" applyFont="1" applyAlignment="1" applyProtection="1">
      <alignment horizontal="left"/>
    </xf>
    <xf numFmtId="49" fontId="74" fillId="0" borderId="0" xfId="0" applyNumberFormat="1" applyFont="1" applyProtection="1"/>
    <xf numFmtId="49" fontId="72" fillId="0" borderId="0" xfId="0" applyNumberFormat="1" applyFont="1" applyProtection="1"/>
    <xf numFmtId="0" fontId="78" fillId="24" borderId="0" xfId="0" applyFont="1" applyFill="1" applyProtection="1"/>
    <xf numFmtId="49" fontId="74" fillId="0" borderId="0" xfId="0" applyNumberFormat="1" applyFont="1" applyFill="1" applyAlignment="1" applyProtection="1">
      <alignment vertical="top"/>
    </xf>
    <xf numFmtId="37" fontId="72" fillId="0" borderId="0" xfId="0" applyNumberFormat="1" applyFont="1" applyProtection="1"/>
    <xf numFmtId="37" fontId="71" fillId="0" borderId="65" xfId="0" applyNumberFormat="1" applyFont="1" applyBorder="1" applyProtection="1"/>
    <xf numFmtId="37" fontId="72" fillId="0" borderId="0" xfId="0" applyNumberFormat="1" applyFont="1" applyBorder="1" applyProtection="1"/>
    <xf numFmtId="0" fontId="71" fillId="0" borderId="0" xfId="0" applyFont="1" applyProtection="1"/>
    <xf numFmtId="0" fontId="74" fillId="0" borderId="0" xfId="0" applyFont="1" applyAlignment="1">
      <alignment vertical="top"/>
    </xf>
    <xf numFmtId="4" fontId="71" fillId="0" borderId="65" xfId="0" quotePrefix="1" applyNumberFormat="1" applyFont="1" applyBorder="1" applyAlignment="1">
      <alignment horizontal="center"/>
    </xf>
    <xf numFmtId="0" fontId="122" fillId="0" borderId="0" xfId="0" applyFont="1" applyFill="1"/>
    <xf numFmtId="4" fontId="71" fillId="0" borderId="65" xfId="0" applyNumberFormat="1" applyFont="1" applyBorder="1" applyAlignment="1">
      <alignment horizontal="center"/>
    </xf>
    <xf numFmtId="4" fontId="71" fillId="0" borderId="0" xfId="0" applyNumberFormat="1" applyFont="1" applyBorder="1" applyAlignment="1">
      <alignment horizontal="center"/>
    </xf>
    <xf numFmtId="0" fontId="71" fillId="0" borderId="65" xfId="0" quotePrefix="1" applyNumberFormat="1" applyFont="1" applyBorder="1" applyAlignment="1">
      <alignment horizontal="center"/>
    </xf>
    <xf numFmtId="0" fontId="72" fillId="0" borderId="0" xfId="0" applyFont="1" applyAlignment="1">
      <alignment wrapText="1"/>
    </xf>
    <xf numFmtId="0" fontId="71" fillId="0" borderId="0" xfId="0" applyFont="1" applyBorder="1"/>
    <xf numFmtId="0" fontId="72" fillId="0" borderId="0" xfId="0" applyFont="1" applyBorder="1" applyAlignment="1" applyProtection="1">
      <alignment vertical="top"/>
      <protection locked="0"/>
    </xf>
    <xf numFmtId="168" fontId="72" fillId="0" borderId="0" xfId="0" applyNumberFormat="1" applyFont="1" applyProtection="1"/>
    <xf numFmtId="37" fontId="72" fillId="0" borderId="0" xfId="181" applyNumberFormat="1" applyFont="1" applyBorder="1" applyProtection="1"/>
    <xf numFmtId="37" fontId="72" fillId="0" borderId="0" xfId="181" applyNumberFormat="1" applyFont="1" applyProtection="1"/>
    <xf numFmtId="0" fontId="120" fillId="0" borderId="0" xfId="0" applyFont="1" applyProtection="1"/>
    <xf numFmtId="3" fontId="72" fillId="0" borderId="0" xfId="181" applyNumberFormat="1" applyFont="1" applyProtection="1"/>
    <xf numFmtId="5" fontId="72" fillId="0" borderId="0" xfId="0" applyNumberFormat="1" applyFont="1" applyBorder="1" applyAlignment="1" applyProtection="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3" fontId="72" fillId="0" borderId="0" xfId="0"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applyProtection="1"/>
    <xf numFmtId="0" fontId="74" fillId="0" borderId="0" xfId="0" applyFont="1" applyAlignment="1">
      <alignment horizontal="right"/>
    </xf>
    <xf numFmtId="0" fontId="124" fillId="0" borderId="0" xfId="0" applyFont="1" applyProtection="1"/>
    <xf numFmtId="0" fontId="125" fillId="0" borderId="0" xfId="0" applyFont="1" applyProtection="1"/>
    <xf numFmtId="0" fontId="100" fillId="0" borderId="0" xfId="0" applyFont="1" applyBorder="1" applyProtection="1"/>
    <xf numFmtId="0" fontId="74" fillId="0" borderId="0" xfId="0" applyFont="1" applyAlignment="1" applyProtection="1"/>
    <xf numFmtId="0" fontId="108" fillId="0" borderId="0" xfId="0" applyFont="1" applyProtection="1"/>
    <xf numFmtId="0" fontId="100" fillId="0" borderId="0" xfId="0" applyFont="1" applyFill="1" applyProtection="1"/>
    <xf numFmtId="0" fontId="0" fillId="0" borderId="0" xfId="0"/>
    <xf numFmtId="0" fontId="128" fillId="0" borderId="0" xfId="0" applyFont="1" applyFill="1" applyAlignment="1">
      <alignment horizontal="left" wrapText="1"/>
    </xf>
    <xf numFmtId="0" fontId="131" fillId="0" borderId="0" xfId="0" applyFont="1" applyAlignment="1"/>
    <xf numFmtId="37" fontId="100" fillId="0" borderId="0" xfId="0" applyNumberFormat="1" applyFont="1" applyBorder="1" applyProtection="1"/>
    <xf numFmtId="37" fontId="100" fillId="0" borderId="10" xfId="0" applyNumberFormat="1" applyFont="1" applyBorder="1" applyProtection="1"/>
    <xf numFmtId="37" fontId="100" fillId="0" borderId="11" xfId="0" applyNumberFormat="1" applyFont="1" applyBorder="1" applyProtection="1"/>
    <xf numFmtId="37" fontId="100" fillId="0" borderId="0" xfId="0" applyNumberFormat="1" applyFont="1" applyFill="1" applyBorder="1" applyProtection="1"/>
    <xf numFmtId="49" fontId="100" fillId="0" borderId="10" xfId="0" applyNumberFormat="1" applyFont="1" applyFill="1" applyBorder="1" applyAlignment="1" applyProtection="1">
      <alignment horizontal="right"/>
    </xf>
    <xf numFmtId="168" fontId="100" fillId="24" borderId="11" xfId="0" applyNumberFormat="1" applyFont="1" applyFill="1" applyBorder="1" applyProtection="1"/>
    <xf numFmtId="37" fontId="100" fillId="0" borderId="10" xfId="0" applyNumberFormat="1" applyFont="1" applyBorder="1" applyAlignment="1" applyProtection="1">
      <alignment horizontal="right"/>
    </xf>
    <xf numFmtId="0" fontId="100" fillId="0" borderId="0" xfId="0" applyFont="1" applyBorder="1" applyAlignment="1" applyProtection="1">
      <alignment vertical="center"/>
    </xf>
    <xf numFmtId="3" fontId="100" fillId="24" borderId="11" xfId="181" applyNumberFormat="1" applyFont="1" applyFill="1" applyBorder="1" applyAlignment="1" applyProtection="1">
      <alignment horizontal="right"/>
    </xf>
    <xf numFmtId="49" fontId="100" fillId="0" borderId="10" xfId="0" applyNumberFormat="1" applyFont="1" applyBorder="1" applyAlignment="1" applyProtection="1">
      <alignment horizontal="right"/>
    </xf>
    <xf numFmtId="5" fontId="130" fillId="24" borderId="11" xfId="0" applyNumberFormat="1" applyFont="1" applyFill="1" applyBorder="1" applyAlignment="1" applyProtection="1">
      <alignment horizontal="right"/>
    </xf>
    <xf numFmtId="5" fontId="100" fillId="0" borderId="11" xfId="0" applyNumberFormat="1" applyFont="1" applyFill="1" applyBorder="1" applyAlignment="1" applyProtection="1">
      <alignment horizontal="right"/>
    </xf>
    <xf numFmtId="37" fontId="100" fillId="24" borderId="11" xfId="0" applyNumberFormat="1" applyFont="1" applyFill="1" applyBorder="1" applyAlignment="1" applyProtection="1">
      <alignment horizontal="right"/>
    </xf>
    <xf numFmtId="37" fontId="129" fillId="24" borderId="11" xfId="0" applyNumberFormat="1" applyFont="1" applyFill="1" applyBorder="1" applyAlignment="1" applyProtection="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pplyProtection="1">
      <alignment horizontal="right"/>
    </xf>
    <xf numFmtId="37" fontId="132" fillId="0" borderId="0" xfId="0" applyNumberFormat="1" applyFont="1" applyFill="1" applyBorder="1" applyProtection="1"/>
    <xf numFmtId="37" fontId="100" fillId="0" borderId="10" xfId="0" quotePrefix="1" applyNumberFormat="1" applyFont="1" applyFill="1" applyBorder="1" applyAlignment="1" applyProtection="1">
      <alignment horizontal="right"/>
    </xf>
    <xf numFmtId="37" fontId="100" fillId="0" borderId="10" xfId="0" applyNumberFormat="1" applyFont="1" applyFill="1" applyBorder="1" applyAlignment="1" applyProtection="1">
      <alignment horizontal="right"/>
    </xf>
    <xf numFmtId="164" fontId="100" fillId="0" borderId="10" xfId="0" applyNumberFormat="1" applyFont="1" applyFill="1" applyBorder="1" applyAlignment="1" applyProtection="1">
      <alignment horizontal="right"/>
    </xf>
    <xf numFmtId="37" fontId="100" fillId="24" borderId="10" xfId="0" applyNumberFormat="1" applyFont="1" applyFill="1" applyBorder="1" applyAlignment="1" applyProtection="1">
      <alignment horizontal="right"/>
    </xf>
    <xf numFmtId="37" fontId="129" fillId="0" borderId="10" xfId="0" applyNumberFormat="1" applyFont="1" applyBorder="1" applyAlignment="1" applyProtection="1">
      <alignment horizontal="right"/>
    </xf>
    <xf numFmtId="5" fontId="100" fillId="0" borderId="0" xfId="0" applyNumberFormat="1" applyFont="1" applyProtection="1"/>
    <xf numFmtId="37" fontId="100" fillId="0" borderId="11" xfId="0" applyNumberFormat="1" applyFont="1" applyBorder="1" applyAlignment="1" applyProtection="1">
      <alignment horizontal="right"/>
    </xf>
    <xf numFmtId="37" fontId="129" fillId="24" borderId="10" xfId="0" applyNumberFormat="1" applyFont="1" applyFill="1" applyBorder="1" applyAlignment="1" applyProtection="1">
      <alignment horizontal="right"/>
    </xf>
    <xf numFmtId="0" fontId="100" fillId="0" borderId="10" xfId="0" applyNumberFormat="1" applyFont="1" applyFill="1" applyBorder="1" applyAlignment="1" applyProtection="1">
      <alignment horizontal="right"/>
    </xf>
    <xf numFmtId="0" fontId="100" fillId="0" borderId="10" xfId="0" applyFont="1" applyBorder="1" applyAlignment="1" applyProtection="1">
      <alignment horizontal="right"/>
    </xf>
    <xf numFmtId="37" fontId="133" fillId="24" borderId="10" xfId="0" applyNumberFormat="1" applyFont="1" applyFill="1" applyBorder="1" applyAlignment="1" applyProtection="1">
      <alignment horizontal="right"/>
    </xf>
    <xf numFmtId="0" fontId="129" fillId="0" borderId="10" xfId="0" applyNumberFormat="1" applyFont="1" applyFill="1" applyBorder="1" applyAlignment="1" applyProtection="1">
      <alignment horizontal="right"/>
    </xf>
    <xf numFmtId="37" fontId="129" fillId="24" borderId="10" xfId="0" applyNumberFormat="1" applyFont="1" applyFill="1" applyBorder="1" applyProtection="1"/>
    <xf numFmtId="49" fontId="100" fillId="0" borderId="10" xfId="0" quotePrefix="1" applyNumberFormat="1" applyFont="1" applyBorder="1" applyAlignment="1" applyProtection="1">
      <alignment horizontal="right"/>
    </xf>
    <xf numFmtId="0" fontId="100" fillId="0" borderId="10" xfId="0" applyNumberFormat="1" applyFont="1" applyBorder="1" applyAlignment="1" applyProtection="1">
      <alignment horizontal="right"/>
    </xf>
    <xf numFmtId="37" fontId="108" fillId="0" borderId="0" xfId="0" applyNumberFormat="1" applyFont="1" applyBorder="1" applyAlignment="1" applyProtection="1">
      <alignment horizontal="fill"/>
    </xf>
    <xf numFmtId="37" fontId="130" fillId="24" borderId="10" xfId="0" applyNumberFormat="1" applyFont="1" applyFill="1" applyBorder="1" applyAlignment="1" applyProtection="1">
      <alignment horizontal="fill"/>
    </xf>
    <xf numFmtId="37" fontId="135" fillId="0" borderId="0" xfId="0" applyNumberFormat="1" applyFont="1" applyBorder="1" applyProtection="1"/>
    <xf numFmtId="37" fontId="100" fillId="0" borderId="10" xfId="0" quotePrefix="1" applyNumberFormat="1" applyFont="1" applyBorder="1" applyAlignment="1" applyProtection="1">
      <alignment horizontal="right"/>
    </xf>
    <xf numFmtId="37" fontId="100" fillId="25" borderId="0" xfId="0" applyNumberFormat="1" applyFont="1" applyFill="1" applyBorder="1" applyProtection="1"/>
    <xf numFmtId="37" fontId="135" fillId="25" borderId="0" xfId="0" applyNumberFormat="1" applyFont="1" applyFill="1" applyBorder="1" applyProtection="1"/>
    <xf numFmtId="37" fontId="100" fillId="25" borderId="10" xfId="0" quotePrefix="1" applyNumberFormat="1" applyFont="1" applyFill="1" applyBorder="1" applyAlignment="1" applyProtection="1">
      <alignment horizontal="right"/>
    </xf>
    <xf numFmtId="37" fontId="100" fillId="25" borderId="10" xfId="0" applyNumberFormat="1" applyFont="1" applyFill="1" applyBorder="1" applyAlignment="1" applyProtection="1">
      <alignment horizontal="right"/>
    </xf>
    <xf numFmtId="0" fontId="100" fillId="25" borderId="10" xfId="0" applyNumberFormat="1" applyFont="1" applyFill="1" applyBorder="1" applyAlignment="1" applyProtection="1">
      <alignment horizontal="right"/>
    </xf>
    <xf numFmtId="0" fontId="133" fillId="0" borderId="0" xfId="0" applyFont="1" applyProtection="1"/>
    <xf numFmtId="37" fontId="100" fillId="24" borderId="10" xfId="0" applyNumberFormat="1" applyFont="1" applyFill="1" applyBorder="1" applyProtection="1"/>
    <xf numFmtId="164" fontId="100" fillId="0" borderId="10" xfId="0" applyNumberFormat="1" applyFont="1" applyBorder="1" applyAlignment="1" applyProtection="1">
      <alignment horizontal="right"/>
    </xf>
    <xf numFmtId="37" fontId="136" fillId="0" borderId="0" xfId="0" applyNumberFormat="1" applyFont="1" applyProtection="1"/>
    <xf numFmtId="37" fontId="136" fillId="0" borderId="0" xfId="0" applyNumberFormat="1" applyFont="1" applyAlignment="1" applyProtection="1">
      <alignment horizontal="right"/>
    </xf>
    <xf numFmtId="37" fontId="136" fillId="24" borderId="0" xfId="0" applyNumberFormat="1" applyFont="1" applyFill="1" applyProtection="1"/>
    <xf numFmtId="0" fontId="136" fillId="0" borderId="0" xfId="0" applyFont="1" applyProtection="1"/>
    <xf numFmtId="0" fontId="136" fillId="0" borderId="0" xfId="0" applyFont="1" applyFill="1" applyProtection="1"/>
    <xf numFmtId="5" fontId="130" fillId="75" borderId="11" xfId="0" applyNumberFormat="1" applyFont="1" applyFill="1" applyBorder="1" applyAlignment="1" applyProtection="1">
      <alignment horizontal="right"/>
    </xf>
    <xf numFmtId="5" fontId="130" fillId="75" borderId="10" xfId="0" applyNumberFormat="1" applyFont="1" applyFill="1" applyBorder="1" applyAlignment="1" applyProtection="1">
      <alignment horizontal="right"/>
    </xf>
    <xf numFmtId="37" fontId="108" fillId="0" borderId="11" xfId="0" applyNumberFormat="1" applyFont="1" applyBorder="1" applyAlignment="1" applyProtection="1">
      <alignment horizontal="fill"/>
    </xf>
    <xf numFmtId="0" fontId="126" fillId="0" borderId="0" xfId="0" applyNumberFormat="1" applyFont="1" applyBorder="1" applyAlignment="1" applyProtection="1"/>
    <xf numFmtId="0" fontId="109" fillId="0" borderId="0" xfId="0" applyNumberFormat="1" applyFont="1" applyAlignment="1" applyProtection="1"/>
    <xf numFmtId="0" fontId="124" fillId="0" borderId="0" xfId="0" applyNumberFormat="1" applyFont="1" applyAlignment="1" applyProtection="1"/>
    <xf numFmtId="0" fontId="141" fillId="0" borderId="0" xfId="0" applyNumberFormat="1" applyFont="1" applyAlignment="1" applyProtection="1"/>
    <xf numFmtId="0" fontId="105" fillId="0" borderId="0" xfId="0" applyNumberFormat="1" applyFont="1" applyFill="1" applyBorder="1" applyAlignment="1" applyProtection="1">
      <alignment vertical="center" wrapText="1"/>
    </xf>
    <xf numFmtId="0" fontId="100" fillId="0" borderId="0" xfId="0" applyNumberFormat="1" applyFont="1" applyAlignment="1" applyProtection="1"/>
    <xf numFmtId="3" fontId="129" fillId="0" borderId="0" xfId="0" applyNumberFormat="1" applyFont="1" applyFill="1" applyBorder="1" applyAlignment="1" applyProtection="1"/>
    <xf numFmtId="0" fontId="130" fillId="0" borderId="0" xfId="0" applyNumberFormat="1" applyFont="1" applyAlignment="1" applyProtection="1">
      <alignment horizontal="left"/>
    </xf>
    <xf numFmtId="0" fontId="129" fillId="0" borderId="0" xfId="0" applyNumberFormat="1" applyFont="1" applyAlignment="1" applyProtection="1"/>
    <xf numFmtId="0" fontId="109" fillId="0" borderId="0" xfId="0" applyNumberFormat="1" applyFont="1" applyFill="1" applyAlignment="1" applyProtection="1"/>
    <xf numFmtId="0" fontId="109" fillId="0" borderId="0" xfId="0" applyNumberFormat="1" applyFont="1" applyBorder="1" applyAlignment="1" applyProtection="1"/>
    <xf numFmtId="0" fontId="75" fillId="0" borderId="0" xfId="0" applyNumberFormat="1" applyFont="1" applyBorder="1" applyAlignment="1" applyProtection="1"/>
    <xf numFmtId="0" fontId="75" fillId="0" borderId="0" xfId="0" applyNumberFormat="1" applyFont="1" applyBorder="1" applyAlignment="1" applyProtection="1">
      <alignment horizontal="center"/>
    </xf>
    <xf numFmtId="0" fontId="140" fillId="30" borderId="19" xfId="0" applyNumberFormat="1" applyFont="1" applyFill="1" applyBorder="1" applyAlignment="1" applyProtection="1">
      <alignment horizontal="center" wrapText="1"/>
    </xf>
    <xf numFmtId="0" fontId="140" fillId="30" borderId="20" xfId="0" applyFont="1" applyFill="1" applyBorder="1" applyAlignment="1" applyProtection="1">
      <alignment horizontal="center" wrapText="1"/>
    </xf>
    <xf numFmtId="0" fontId="140" fillId="30" borderId="19" xfId="0" applyFont="1" applyFill="1" applyBorder="1" applyAlignment="1" applyProtection="1">
      <alignment horizontal="center" wrapText="1"/>
    </xf>
    <xf numFmtId="0" fontId="129" fillId="0" borderId="0" xfId="0" applyNumberFormat="1" applyFont="1" applyFill="1" applyAlignment="1" applyProtection="1"/>
    <xf numFmtId="0" fontId="129" fillId="0" borderId="0" xfId="0" applyNumberFormat="1" applyFont="1" applyFill="1" applyBorder="1" applyAlignment="1" applyProtection="1"/>
    <xf numFmtId="0" fontId="78" fillId="0" borderId="0" xfId="0" applyNumberFormat="1" applyFont="1" applyBorder="1" applyAlignment="1" applyProtection="1"/>
    <xf numFmtId="3" fontId="78" fillId="0" borderId="0" xfId="0" applyNumberFormat="1" applyFont="1" applyBorder="1" applyAlignment="1" applyProtection="1"/>
    <xf numFmtId="0" fontId="129" fillId="0" borderId="0" xfId="0" applyNumberFormat="1" applyFont="1" applyBorder="1" applyAlignment="1" applyProtection="1"/>
    <xf numFmtId="0" fontId="100" fillId="0" borderId="0" xfId="0" applyNumberFormat="1" applyFont="1" applyFill="1" applyAlignment="1" applyProtection="1"/>
    <xf numFmtId="0" fontId="100" fillId="0" borderId="0" xfId="0" applyNumberFormat="1" applyFont="1" applyFill="1" applyBorder="1" applyAlignment="1" applyProtection="1"/>
    <xf numFmtId="0" fontId="100" fillId="0" borderId="0" xfId="0" applyNumberFormat="1" applyFont="1" applyBorder="1" applyAlignment="1" applyProtection="1"/>
    <xf numFmtId="0" fontId="106" fillId="0" borderId="35" xfId="0" applyFont="1" applyBorder="1"/>
    <xf numFmtId="168" fontId="106" fillId="0" borderId="34" xfId="0" applyNumberFormat="1" applyFont="1" applyBorder="1"/>
    <xf numFmtId="0" fontId="72" fillId="0" borderId="0" xfId="0" applyNumberFormat="1" applyFont="1" applyFill="1" applyAlignment="1" applyProtection="1"/>
    <xf numFmtId="0" fontId="72" fillId="0" borderId="0" xfId="0" applyNumberFormat="1" applyFont="1" applyFill="1" applyBorder="1" applyAlignment="1" applyProtection="1"/>
    <xf numFmtId="0" fontId="72" fillId="0" borderId="0" xfId="0" applyNumberFormat="1" applyFont="1" applyBorder="1" applyAlignment="1" applyProtection="1"/>
    <xf numFmtId="0" fontId="72" fillId="0" borderId="0" xfId="0" applyNumberFormat="1" applyFont="1" applyAlignment="1" applyProtection="1"/>
    <xf numFmtId="3" fontId="78" fillId="0" borderId="0" xfId="0" applyNumberFormat="1" applyFont="1" applyFill="1" applyBorder="1" applyAlignment="1" applyProtection="1"/>
    <xf numFmtId="37" fontId="105" fillId="26" borderId="153" xfId="0" applyNumberFormat="1" applyFont="1" applyFill="1" applyBorder="1" applyAlignment="1" applyProtection="1">
      <alignment horizontal="fill"/>
    </xf>
    <xf numFmtId="37" fontId="105" fillId="26" borderId="71" xfId="0" applyNumberFormat="1" applyFont="1" applyFill="1" applyBorder="1" applyAlignment="1" applyProtection="1">
      <alignment horizontal="fill"/>
    </xf>
    <xf numFmtId="37" fontId="105" fillId="0" borderId="0" xfId="0" applyNumberFormat="1" applyFont="1" applyFill="1" applyBorder="1" applyAlignment="1" applyProtection="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pplyProtection="1">
      <alignment horizontal="right"/>
    </xf>
    <xf numFmtId="165" fontId="106" fillId="35" borderId="19" xfId="181" applyNumberFormat="1" applyFont="1" applyFill="1" applyBorder="1" applyProtection="1"/>
    <xf numFmtId="0" fontId="106" fillId="0" borderId="59" xfId="0" applyFont="1" applyBorder="1"/>
    <xf numFmtId="0" fontId="106" fillId="0" borderId="34" xfId="0" applyFont="1" applyBorder="1" applyAlignment="1">
      <alignment horizontal="center"/>
    </xf>
    <xf numFmtId="37" fontId="75" fillId="25" borderId="0" xfId="0" applyNumberFormat="1" applyFont="1" applyFill="1" applyBorder="1" applyAlignment="1" applyProtection="1">
      <alignment horizontal="fill"/>
    </xf>
    <xf numFmtId="165" fontId="75" fillId="25" borderId="0" xfId="181" applyNumberFormat="1" applyFont="1" applyFill="1" applyBorder="1" applyAlignment="1" applyProtection="1">
      <alignment horizontal="fill"/>
    </xf>
    <xf numFmtId="37" fontId="140" fillId="0" borderId="0" xfId="0" applyNumberFormat="1" applyFont="1" applyFill="1" applyBorder="1" applyAlignment="1" applyProtection="1">
      <alignment horizontal="fill"/>
    </xf>
    <xf numFmtId="0" fontId="72" fillId="0" borderId="0" xfId="0" applyFont="1" applyFill="1" applyBorder="1" applyAlignment="1" applyProtection="1">
      <alignment horizontal="right"/>
    </xf>
    <xf numFmtId="0" fontId="124" fillId="0" borderId="0" xfId="0" applyNumberFormat="1" applyFont="1" applyFill="1" applyAlignment="1" applyProtection="1"/>
    <xf numFmtId="37" fontId="105" fillId="0" borderId="0" xfId="0" applyNumberFormat="1" applyFont="1" applyFill="1" applyBorder="1" applyAlignment="1" applyProtection="1">
      <alignment horizontal="left"/>
    </xf>
    <xf numFmtId="37" fontId="106" fillId="0" borderId="0" xfId="0" applyNumberFormat="1" applyFont="1" applyFill="1" applyBorder="1" applyProtection="1"/>
    <xf numFmtId="168" fontId="105" fillId="0" borderId="0" xfId="378" applyNumberFormat="1" applyFont="1" applyFill="1" applyBorder="1" applyProtection="1"/>
    <xf numFmtId="5" fontId="142" fillId="32" borderId="0" xfId="0" applyNumberFormat="1" applyFont="1" applyFill="1" applyBorder="1" applyAlignment="1" applyProtection="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NumberFormat="1" applyFont="1" applyFill="1" applyAlignment="1" applyProtection="1"/>
    <xf numFmtId="37" fontId="143" fillId="30" borderId="19" xfId="0" applyNumberFormat="1" applyFont="1" applyFill="1" applyBorder="1" applyProtection="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8" xfId="0" applyFont="1" applyBorder="1"/>
    <xf numFmtId="0" fontId="106" fillId="76" borderId="34" xfId="0" applyFont="1" applyFill="1" applyBorder="1"/>
    <xf numFmtId="0" fontId="106" fillId="0" borderId="0" xfId="0" applyNumberFormat="1" applyFont="1" applyFill="1" applyAlignment="1" applyProtection="1"/>
    <xf numFmtId="0" fontId="106" fillId="0" borderId="0" xfId="0" applyNumberFormat="1" applyFont="1" applyAlignment="1" applyProtection="1"/>
    <xf numFmtId="37" fontId="104" fillId="30" borderId="29" xfId="0" applyNumberFormat="1" applyFont="1" applyFill="1" applyBorder="1" applyProtection="1"/>
    <xf numFmtId="37" fontId="143" fillId="30" borderId="29" xfId="0" applyNumberFormat="1" applyFont="1" applyFill="1" applyBorder="1" applyProtection="1"/>
    <xf numFmtId="168" fontId="104" fillId="30" borderId="19" xfId="378" applyNumberFormat="1" applyFont="1" applyFill="1" applyBorder="1" applyProtection="1"/>
    <xf numFmtId="37" fontId="143" fillId="77" borderId="19" xfId="0" applyNumberFormat="1" applyFont="1" applyFill="1" applyBorder="1" applyAlignment="1" applyProtection="1">
      <alignment horizontal="right"/>
    </xf>
    <xf numFmtId="37" fontId="104" fillId="30" borderId="49" xfId="0" applyNumberFormat="1" applyFont="1" applyFill="1" applyBorder="1" applyProtection="1"/>
    <xf numFmtId="37" fontId="143" fillId="30" borderId="49" xfId="0" applyNumberFormat="1" applyFont="1" applyFill="1" applyBorder="1" applyProtection="1"/>
    <xf numFmtId="168" fontId="104" fillId="30" borderId="49" xfId="378" applyNumberFormat="1" applyFont="1" applyFill="1" applyBorder="1" applyProtection="1"/>
    <xf numFmtId="37" fontId="104" fillId="74" borderId="19" xfId="0" applyNumberFormat="1" applyFont="1" applyFill="1" applyBorder="1" applyAlignment="1" applyProtection="1">
      <alignment horizontal="fill"/>
    </xf>
    <xf numFmtId="3" fontId="104" fillId="74" borderId="19" xfId="181" applyNumberFormat="1" applyFont="1" applyFill="1" applyBorder="1" applyAlignment="1" applyProtection="1">
      <alignment horizontal="fill"/>
    </xf>
    <xf numFmtId="44" fontId="143" fillId="30" borderId="19" xfId="378" applyFont="1" applyFill="1" applyBorder="1" applyProtection="1"/>
    <xf numFmtId="37" fontId="104" fillId="74" borderId="85" xfId="0" applyNumberFormat="1" applyFont="1" applyFill="1" applyBorder="1" applyAlignment="1" applyProtection="1">
      <alignment horizontal="fill"/>
    </xf>
    <xf numFmtId="37" fontId="104" fillId="74" borderId="86" xfId="0" applyNumberFormat="1" applyFont="1" applyFill="1" applyBorder="1" applyAlignment="1" applyProtection="1">
      <alignment horizontal="fill"/>
    </xf>
    <xf numFmtId="0" fontId="74" fillId="0" borderId="0" xfId="663" applyFont="1" applyAlignment="1">
      <alignment horizontal="center"/>
    </xf>
    <xf numFmtId="0" fontId="124" fillId="0" borderId="0" xfId="663" applyFont="1"/>
    <xf numFmtId="0" fontId="109" fillId="0" borderId="0" xfId="663" applyFont="1" applyFill="1" applyBorder="1" applyProtection="1"/>
    <xf numFmtId="0" fontId="124" fillId="0" borderId="0" xfId="663" applyFont="1" applyFill="1" applyBorder="1"/>
    <xf numFmtId="44" fontId="109" fillId="0" borderId="0" xfId="378" applyFont="1" applyFill="1" applyBorder="1" applyAlignment="1" applyProtection="1">
      <alignment horizontal="right"/>
    </xf>
    <xf numFmtId="0" fontId="109" fillId="0" borderId="0" xfId="663" applyFont="1" applyAlignment="1" applyProtection="1">
      <alignment horizontal="left"/>
    </xf>
    <xf numFmtId="39" fontId="124" fillId="0" borderId="0" xfId="663" applyNumberFormat="1" applyFont="1" applyAlignment="1" applyProtection="1">
      <alignment wrapText="1"/>
    </xf>
    <xf numFmtId="0" fontId="124" fillId="0" borderId="0" xfId="663" applyFont="1" applyAlignment="1">
      <alignment wrapText="1"/>
    </xf>
    <xf numFmtId="0" fontId="124" fillId="0" borderId="0" xfId="663" applyFont="1" applyProtection="1"/>
    <xf numFmtId="0" fontId="124" fillId="0" borderId="0" xfId="663" applyFont="1" applyAlignment="1" applyProtection="1">
      <alignment wrapText="1"/>
    </xf>
    <xf numFmtId="0" fontId="124" fillId="0" borderId="0" xfId="663" applyFont="1" applyAlignment="1" applyProtection="1">
      <alignment horizontal="left"/>
    </xf>
    <xf numFmtId="44" fontId="109" fillId="0" borderId="0" xfId="378" applyFont="1" applyFill="1" applyBorder="1" applyProtection="1"/>
    <xf numFmtId="0" fontId="124" fillId="0" borderId="0" xfId="663" applyFont="1" applyFill="1"/>
    <xf numFmtId="0" fontId="124" fillId="0" borderId="0" xfId="663" applyFont="1" applyFill="1" applyBorder="1" applyProtection="1"/>
    <xf numFmtId="0" fontId="74" fillId="0" borderId="0" xfId="0" applyFont="1" applyAlignment="1" applyProtection="1">
      <alignment horizontal="center"/>
    </xf>
    <xf numFmtId="0" fontId="104" fillId="0" borderId="0" xfId="0" applyFont="1" applyAlignment="1" applyProtection="1"/>
    <xf numFmtId="0" fontId="143" fillId="0" borderId="0" xfId="0" applyFont="1" applyProtection="1"/>
    <xf numFmtId="0" fontId="105" fillId="0" borderId="0" xfId="0" applyFont="1" applyAlignment="1">
      <alignment horizontal="right"/>
    </xf>
    <xf numFmtId="0" fontId="74" fillId="30" borderId="19" xfId="0" applyFont="1" applyFill="1" applyBorder="1" applyAlignment="1">
      <alignment horizontal="center"/>
    </xf>
    <xf numFmtId="0" fontId="74" fillId="73" borderId="19" xfId="0" applyFont="1" applyFill="1" applyBorder="1"/>
    <xf numFmtId="0" fontId="72" fillId="73" borderId="19" xfId="0" applyFont="1" applyFill="1" applyBorder="1"/>
    <xf numFmtId="0" fontId="72" fillId="30" borderId="19" xfId="530" applyFont="1" applyFill="1" applyBorder="1" applyProtection="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4" xfId="0" applyFont="1" applyFill="1" applyBorder="1" applyAlignment="1">
      <alignment horizontal="center" wrapText="1"/>
    </xf>
    <xf numFmtId="0" fontId="74" fillId="30" borderId="20" xfId="0" applyFont="1" applyFill="1" applyBorder="1" applyAlignment="1">
      <alignment horizontal="center" wrapText="1"/>
    </xf>
    <xf numFmtId="0" fontId="72" fillId="74" borderId="104" xfId="530" applyFont="1" applyFill="1" applyBorder="1" applyProtection="1"/>
    <xf numFmtId="0" fontId="72" fillId="74" borderId="33" xfId="530" applyFont="1" applyFill="1" applyBorder="1" applyProtection="1"/>
    <xf numFmtId="4" fontId="72" fillId="74" borderId="104" xfId="530" applyNumberFormat="1" applyFont="1" applyFill="1" applyBorder="1" applyProtection="1"/>
    <xf numFmtId="3" fontId="72" fillId="74" borderId="104" xfId="530" applyNumberFormat="1" applyFont="1" applyFill="1" applyBorder="1" applyProtection="1"/>
    <xf numFmtId="0" fontId="72" fillId="0" borderId="104" xfId="0" applyFont="1" applyFill="1" applyBorder="1"/>
    <xf numFmtId="0" fontId="74" fillId="0" borderId="104" xfId="0" applyFont="1" applyFill="1" applyBorder="1"/>
    <xf numFmtId="3" fontId="74" fillId="0" borderId="104" xfId="0" applyNumberFormat="1" applyFont="1" applyFill="1" applyBorder="1"/>
    <xf numFmtId="4" fontId="74" fillId="0" borderId="104" xfId="0" applyNumberFormat="1" applyFont="1" applyFill="1" applyBorder="1"/>
    <xf numFmtId="168" fontId="74" fillId="0" borderId="104" xfId="0" applyNumberFormat="1" applyFont="1" applyFill="1" applyBorder="1"/>
    <xf numFmtId="0" fontId="74" fillId="30" borderId="19" xfId="0" applyFont="1" applyFill="1" applyBorder="1" applyAlignment="1">
      <alignment horizontal="center" wrapText="1"/>
    </xf>
    <xf numFmtId="3" fontId="72" fillId="0" borderId="0" xfId="181" applyNumberFormat="1" applyFont="1" applyBorder="1" applyProtection="1"/>
    <xf numFmtId="3" fontId="72" fillId="0" borderId="0" xfId="0" applyNumberFormat="1" applyFont="1" applyProtection="1"/>
    <xf numFmtId="0" fontId="72" fillId="74" borderId="19" xfId="530" applyFont="1" applyFill="1" applyBorder="1" applyProtection="1"/>
    <xf numFmtId="4" fontId="72" fillId="74" borderId="19" xfId="530" applyNumberFormat="1" applyFont="1" applyFill="1" applyBorder="1" applyProtection="1"/>
    <xf numFmtId="3" fontId="72" fillId="74" borderId="19" xfId="530" applyNumberFormat="1" applyFont="1" applyFill="1" applyBorder="1" applyProtection="1"/>
    <xf numFmtId="3" fontId="74" fillId="0" borderId="0" xfId="0" applyNumberFormat="1" applyFont="1" applyFill="1"/>
    <xf numFmtId="0" fontId="74" fillId="0" borderId="23" xfId="0" applyFont="1" applyFill="1" applyBorder="1"/>
    <xf numFmtId="3" fontId="74" fillId="0" borderId="23" xfId="0" applyNumberFormat="1" applyFont="1" applyFill="1" applyBorder="1"/>
    <xf numFmtId="168" fontId="74" fillId="0" borderId="19" xfId="0" applyNumberFormat="1" applyFont="1" applyFill="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applyProtection="1"/>
    <xf numFmtId="0" fontId="74" fillId="72" borderId="23" xfId="0" applyFont="1" applyFill="1" applyBorder="1" applyProtection="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49" xfId="0" applyFont="1" applyFill="1" applyBorder="1" applyAlignment="1">
      <alignment horizontal="center" wrapText="1"/>
    </xf>
    <xf numFmtId="0" fontId="74" fillId="0" borderId="0" xfId="0" applyFont="1" applyBorder="1" applyAlignment="1" applyProtection="1">
      <alignment horizontal="center"/>
    </xf>
    <xf numFmtId="0" fontId="72" fillId="0" borderId="23" xfId="0" applyFont="1" applyBorder="1"/>
    <xf numFmtId="0" fontId="74" fillId="0" borderId="23" xfId="0" applyFont="1" applyBorder="1"/>
    <xf numFmtId="3" fontId="74" fillId="0" borderId="23" xfId="0" applyNumberFormat="1"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3" xfId="0" applyFont="1" applyFill="1" applyBorder="1" applyProtection="1"/>
    <xf numFmtId="0" fontId="74" fillId="0" borderId="19" xfId="0" applyFont="1" applyFill="1" applyBorder="1" applyProtection="1"/>
    <xf numFmtId="0" fontId="74" fillId="0" borderId="22" xfId="0" applyFont="1" applyFill="1" applyBorder="1"/>
    <xf numFmtId="0" fontId="106" fillId="0" borderId="0" xfId="0" applyFont="1" applyProtection="1"/>
    <xf numFmtId="0" fontId="72" fillId="0" borderId="0" xfId="0" applyFont="1" applyAlignment="1" applyProtection="1">
      <alignment vertical="top"/>
    </xf>
    <xf numFmtId="0" fontId="72" fillId="0" borderId="0" xfId="0" applyFont="1" applyBorder="1" applyAlignment="1" applyProtection="1"/>
    <xf numFmtId="0" fontId="106" fillId="0" borderId="0" xfId="0" applyFont="1" applyAlignment="1" applyProtection="1">
      <alignment horizontal="centerContinuous"/>
    </xf>
    <xf numFmtId="0" fontId="106" fillId="0" borderId="0" xfId="0" applyFont="1" applyFill="1" applyProtection="1"/>
    <xf numFmtId="0" fontId="105" fillId="0" borderId="0" xfId="181" applyNumberFormat="1" applyFont="1" applyBorder="1" applyAlignment="1" applyProtection="1"/>
    <xf numFmtId="10" fontId="106" fillId="0" borderId="0" xfId="0" applyNumberFormat="1" applyFont="1" applyProtection="1"/>
    <xf numFmtId="10" fontId="106" fillId="0" borderId="0" xfId="0" applyNumberFormat="1" applyFont="1" applyFill="1" applyProtection="1"/>
    <xf numFmtId="5" fontId="106" fillId="0" borderId="0" xfId="0" applyNumberFormat="1" applyFont="1" applyFill="1" applyProtection="1"/>
    <xf numFmtId="0" fontId="143" fillId="0" borderId="0" xfId="0" applyFont="1" applyFill="1" applyProtection="1"/>
    <xf numFmtId="0" fontId="104" fillId="0" borderId="0" xfId="0" applyFont="1" applyFill="1" applyAlignment="1" applyProtection="1">
      <alignment horizontal="right"/>
    </xf>
    <xf numFmtId="0" fontId="140" fillId="0" borderId="0" xfId="0" applyFont="1" applyFill="1" applyAlignment="1" applyProtection="1">
      <alignment horizontal="right"/>
    </xf>
    <xf numFmtId="0" fontId="104" fillId="0" borderId="0" xfId="0" applyFont="1" applyFill="1" applyBorder="1" applyAlignment="1"/>
    <xf numFmtId="0" fontId="143" fillId="0" borderId="0" xfId="0" applyFont="1" applyBorder="1" applyProtection="1"/>
    <xf numFmtId="168" fontId="74" fillId="0" borderId="19" xfId="0" applyNumberFormat="1" applyFont="1" applyBorder="1"/>
    <xf numFmtId="0" fontId="104" fillId="0" borderId="0" xfId="0" applyFont="1" applyAlignment="1" applyProtection="1">
      <alignment horizontal="left"/>
    </xf>
    <xf numFmtId="0" fontId="74" fillId="0" borderId="22" xfId="0" applyFont="1" applyBorder="1" applyAlignment="1" applyProtection="1">
      <alignment horizontal="center"/>
    </xf>
    <xf numFmtId="0" fontId="74" fillId="0" borderId="0" xfId="0" applyFont="1" applyFill="1" applyBorder="1" applyProtection="1"/>
    <xf numFmtId="4" fontId="72" fillId="0" borderId="16" xfId="181" applyNumberFormat="1" applyFont="1" applyBorder="1" applyProtection="1"/>
    <xf numFmtId="4" fontId="72" fillId="0" borderId="23" xfId="181" applyNumberFormat="1" applyFont="1" applyBorder="1" applyProtection="1"/>
    <xf numFmtId="0" fontId="74" fillId="30" borderId="19" xfId="0" applyFont="1" applyFill="1" applyBorder="1" applyProtection="1"/>
    <xf numFmtId="4" fontId="72" fillId="30" borderId="86" xfId="181" applyNumberFormat="1" applyFont="1" applyFill="1" applyBorder="1" applyProtection="1"/>
    <xf numFmtId="4" fontId="72" fillId="0" borderId="29" xfId="181" applyNumberFormat="1" applyFont="1" applyBorder="1" applyProtection="1"/>
    <xf numFmtId="0" fontId="74" fillId="30" borderId="85" xfId="0" applyFont="1" applyFill="1" applyBorder="1" applyProtection="1"/>
    <xf numFmtId="4" fontId="72" fillId="0" borderId="34" xfId="181" applyNumberFormat="1" applyFont="1" applyBorder="1" applyProtection="1"/>
    <xf numFmtId="4" fontId="72" fillId="0" borderId="0" xfId="0" applyNumberFormat="1" applyFont="1" applyProtection="1"/>
    <xf numFmtId="0" fontId="74" fillId="0" borderId="0" xfId="0" applyFont="1" applyFill="1" applyBorder="1" applyAlignment="1" applyProtection="1"/>
    <xf numFmtId="0" fontId="74" fillId="30" borderId="19" xfId="0" applyFont="1" applyFill="1" applyBorder="1" applyAlignment="1" applyProtection="1">
      <alignment horizontal="center"/>
    </xf>
    <xf numFmtId="4" fontId="78" fillId="0" borderId="34" xfId="0" applyNumberFormat="1" applyFont="1" applyFill="1" applyBorder="1" applyProtection="1"/>
    <xf numFmtId="4" fontId="72" fillId="0" borderId="34" xfId="181" applyNumberFormat="1" applyFont="1" applyFill="1" applyBorder="1" applyProtection="1"/>
    <xf numFmtId="0" fontId="74" fillId="30" borderId="86" xfId="0" applyFont="1" applyFill="1" applyBorder="1" applyProtection="1"/>
    <xf numFmtId="0" fontId="74" fillId="0" borderId="17" xfId="0" applyFont="1" applyFill="1" applyBorder="1" applyAlignment="1" applyProtection="1">
      <alignment horizontal="center"/>
    </xf>
    <xf numFmtId="0" fontId="74" fillId="30" borderId="19" xfId="0" applyFont="1" applyFill="1" applyBorder="1" applyAlignment="1" applyProtection="1">
      <alignment horizontal="center" wrapText="1"/>
    </xf>
    <xf numFmtId="4" fontId="149" fillId="0" borderId="34" xfId="0" applyNumberFormat="1" applyFont="1" applyFill="1" applyBorder="1" applyProtection="1"/>
    <xf numFmtId="4" fontId="72" fillId="0" borderId="0" xfId="0" applyNumberFormat="1" applyFont="1" applyFill="1" applyProtection="1"/>
    <xf numFmtId="4" fontId="72" fillId="0" borderId="23" xfId="181" applyNumberFormat="1" applyFont="1" applyFill="1" applyBorder="1" applyProtection="1"/>
    <xf numFmtId="4" fontId="74" fillId="0" borderId="0" xfId="0" applyNumberFormat="1" applyFont="1" applyFill="1" applyProtection="1"/>
    <xf numFmtId="10" fontId="72" fillId="0" borderId="0" xfId="0" applyNumberFormat="1" applyFont="1" applyProtection="1"/>
    <xf numFmtId="10" fontId="72" fillId="0" borderId="0" xfId="0" applyNumberFormat="1" applyFont="1" applyFill="1" applyProtection="1"/>
    <xf numFmtId="168" fontId="74" fillId="30" borderId="87" xfId="0" applyNumberFormat="1" applyFont="1" applyFill="1" applyBorder="1"/>
    <xf numFmtId="0" fontId="74" fillId="30" borderId="86" xfId="0" applyFont="1" applyFill="1" applyBorder="1" applyAlignment="1">
      <alignment horizontal="center"/>
    </xf>
    <xf numFmtId="168" fontId="74" fillId="30" borderId="86" xfId="0" applyNumberFormat="1" applyFont="1" applyFill="1" applyBorder="1"/>
    <xf numFmtId="168" fontId="74" fillId="30" borderId="19" xfId="0" applyNumberFormat="1" applyFont="1" applyFill="1" applyBorder="1"/>
    <xf numFmtId="0" fontId="74" fillId="0" borderId="165" xfId="0" applyFont="1" applyFill="1" applyBorder="1"/>
    <xf numFmtId="0" fontId="104" fillId="0" borderId="0" xfId="0" applyFont="1" applyAlignment="1"/>
    <xf numFmtId="0" fontId="104" fillId="0" borderId="0" xfId="0" applyFont="1" applyFill="1" applyAlignment="1" applyProtection="1"/>
    <xf numFmtId="0" fontId="72" fillId="0" borderId="0" xfId="0" applyFont="1" applyFill="1" applyAlignment="1" applyProtection="1">
      <alignment horizontal="center"/>
    </xf>
    <xf numFmtId="0" fontId="74" fillId="0" borderId="17" xfId="0" applyFont="1" applyBorder="1" applyAlignment="1" applyProtection="1">
      <alignment horizontal="center"/>
    </xf>
    <xf numFmtId="4" fontId="74" fillId="30" borderId="19" xfId="0" applyNumberFormat="1" applyFont="1" applyFill="1" applyBorder="1" applyProtection="1"/>
    <xf numFmtId="4" fontId="72" fillId="0" borderId="59"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59"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6" xfId="181" applyNumberFormat="1" applyFont="1" applyBorder="1" applyProtection="1"/>
    <xf numFmtId="0" fontId="74" fillId="72" borderId="29" xfId="0" applyFont="1" applyFill="1" applyBorder="1" applyAlignment="1" applyProtection="1"/>
    <xf numFmtId="0" fontId="74" fillId="72" borderId="23" xfId="0" applyFont="1" applyFill="1" applyBorder="1" applyAlignment="1" applyProtection="1"/>
    <xf numFmtId="0" fontId="74" fillId="30" borderId="19" xfId="0" applyFont="1" applyFill="1" applyBorder="1" applyAlignment="1" applyProtection="1"/>
    <xf numFmtId="0" fontId="74" fillId="72" borderId="19" xfId="0" applyFont="1" applyFill="1" applyBorder="1" applyAlignment="1" applyProtection="1"/>
    <xf numFmtId="0" fontId="100" fillId="0" borderId="29" xfId="0" applyFont="1" applyBorder="1"/>
    <xf numFmtId="168" fontId="150" fillId="0" borderId="16" xfId="0" applyNumberFormat="1" applyFont="1" applyBorder="1" applyProtection="1"/>
    <xf numFmtId="3" fontId="150" fillId="0" borderId="16" xfId="0" applyNumberFormat="1" applyFont="1" applyBorder="1" applyProtection="1"/>
    <xf numFmtId="0" fontId="100" fillId="30" borderId="85" xfId="0" applyFont="1" applyFill="1" applyBorder="1" applyProtection="1"/>
    <xf numFmtId="0" fontId="100" fillId="30" borderId="19" xfId="0" applyFont="1" applyFill="1" applyBorder="1" applyProtection="1"/>
    <xf numFmtId="0" fontId="100" fillId="30" borderId="86" xfId="0" applyFont="1" applyFill="1" applyBorder="1" applyProtection="1"/>
    <xf numFmtId="0" fontId="105" fillId="0" borderId="0" xfId="0" applyFont="1" applyFill="1" applyBorder="1"/>
    <xf numFmtId="166" fontId="105" fillId="0" borderId="0" xfId="0" applyNumberFormat="1" applyFont="1" applyFill="1" applyBorder="1"/>
    <xf numFmtId="0" fontId="106" fillId="0" borderId="0" xfId="0" applyFont="1" applyFill="1"/>
    <xf numFmtId="166" fontId="105" fillId="0" borderId="105" xfId="0" applyNumberFormat="1" applyFont="1" applyFill="1" applyBorder="1"/>
    <xf numFmtId="3" fontId="72" fillId="78" borderId="43" xfId="0" applyNumberFormat="1" applyFont="1" applyFill="1" applyBorder="1"/>
    <xf numFmtId="0" fontId="106" fillId="0" borderId="0" xfId="0" applyFont="1" applyFill="1" applyBorder="1"/>
    <xf numFmtId="0" fontId="72" fillId="0" borderId="161" xfId="0" applyFont="1" applyFill="1" applyBorder="1"/>
    <xf numFmtId="0" fontId="105" fillId="0" borderId="23" xfId="0" applyFont="1" applyFill="1" applyBorder="1"/>
    <xf numFmtId="166" fontId="105" fillId="32" borderId="85" xfId="0" applyNumberFormat="1" applyFont="1" applyFill="1" applyBorder="1"/>
    <xf numFmtId="166" fontId="105" fillId="32" borderId="14" xfId="0" applyNumberFormat="1" applyFont="1" applyFill="1" applyBorder="1"/>
    <xf numFmtId="0" fontId="74" fillId="71" borderId="14" xfId="0" applyFont="1" applyFill="1" applyBorder="1" applyAlignment="1">
      <alignment horizontal="center" wrapText="1"/>
    </xf>
    <xf numFmtId="0" fontId="72" fillId="0" borderId="29" xfId="0" applyFont="1" applyFill="1" applyBorder="1"/>
    <xf numFmtId="0" fontId="152" fillId="0" borderId="0" xfId="0" applyFont="1"/>
    <xf numFmtId="170" fontId="122" fillId="31" borderId="0" xfId="181" applyNumberFormat="1" applyFont="1" applyFill="1" applyBorder="1"/>
    <xf numFmtId="43" fontId="122" fillId="31" borderId="0" xfId="181" applyFont="1" applyFill="1"/>
    <xf numFmtId="0" fontId="105" fillId="0" borderId="23" xfId="0" applyFont="1" applyFill="1" applyBorder="1" applyAlignment="1">
      <alignment horizontal="left" wrapText="1"/>
    </xf>
    <xf numFmtId="0" fontId="151" fillId="0" borderId="168" xfId="0" applyFont="1" applyFill="1" applyBorder="1" applyAlignment="1">
      <alignment vertical="center"/>
    </xf>
    <xf numFmtId="0" fontId="151" fillId="0" borderId="167" xfId="0" applyFont="1" applyFill="1" applyBorder="1" applyAlignment="1">
      <alignment vertical="center"/>
    </xf>
    <xf numFmtId="0" fontId="105" fillId="0" borderId="38" xfId="0" applyFont="1" applyFill="1" applyBorder="1"/>
    <xf numFmtId="10" fontId="75" fillId="36" borderId="71" xfId="495" applyNumberFormat="1" applyFont="1" applyFill="1" applyBorder="1" applyAlignment="1">
      <alignment horizontal="center"/>
    </xf>
    <xf numFmtId="0" fontId="71" fillId="0" borderId="19" xfId="0" applyFont="1" applyFill="1" applyBorder="1" applyAlignment="1">
      <alignment wrapText="1"/>
    </xf>
    <xf numFmtId="0" fontId="73" fillId="0" borderId="0" xfId="0" applyFont="1" applyFill="1" applyBorder="1" applyAlignment="1"/>
    <xf numFmtId="168" fontId="72" fillId="0" borderId="0" xfId="0" applyNumberFormat="1" applyFont="1" applyFill="1" applyBorder="1" applyAlignment="1"/>
    <xf numFmtId="168" fontId="105" fillId="0" borderId="0" xfId="0" applyNumberFormat="1" applyFont="1" applyFill="1" applyBorder="1" applyAlignment="1"/>
    <xf numFmtId="166" fontId="72" fillId="36" borderId="59" xfId="0" applyNumberFormat="1" applyFont="1" applyFill="1" applyBorder="1"/>
    <xf numFmtId="166" fontId="105" fillId="36" borderId="86"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53"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0" fontId="122" fillId="0" borderId="0" xfId="0" applyFont="1" applyFill="1" applyAlignment="1"/>
    <xf numFmtId="168" fontId="105" fillId="36" borderId="160" xfId="0" applyNumberFormat="1" applyFont="1" applyFill="1" applyBorder="1"/>
    <xf numFmtId="166" fontId="105" fillId="32" borderId="19" xfId="0" applyNumberFormat="1" applyFont="1" applyFill="1" applyBorder="1"/>
    <xf numFmtId="166" fontId="105" fillId="32" borderId="66" xfId="0" applyNumberFormat="1" applyFont="1" applyFill="1" applyBorder="1"/>
    <xf numFmtId="166" fontId="105" fillId="32" borderId="87" xfId="0" applyNumberFormat="1" applyFont="1" applyFill="1" applyBorder="1"/>
    <xf numFmtId="166" fontId="105" fillId="32" borderId="13" xfId="0" applyNumberFormat="1" applyFont="1" applyFill="1" applyBorder="1"/>
    <xf numFmtId="166" fontId="105" fillId="32" borderId="152" xfId="0" applyNumberFormat="1" applyFont="1" applyFill="1" applyBorder="1"/>
    <xf numFmtId="0" fontId="151" fillId="0" borderId="169" xfId="0" applyFont="1" applyFill="1" applyBorder="1" applyAlignment="1">
      <alignment vertical="center"/>
    </xf>
    <xf numFmtId="0" fontId="74" fillId="0" borderId="19" xfId="0" applyFont="1" applyFill="1" applyBorder="1"/>
    <xf numFmtId="0" fontId="72" fillId="0" borderId="170" xfId="0" applyFont="1" applyFill="1" applyBorder="1"/>
    <xf numFmtId="4" fontId="78" fillId="0" borderId="23" xfId="181" applyNumberFormat="1" applyFont="1" applyBorder="1" applyProtection="1"/>
    <xf numFmtId="0" fontId="72" fillId="0" borderId="17" xfId="0" applyFont="1" applyFill="1" applyBorder="1"/>
    <xf numFmtId="165" fontId="72" fillId="0" borderId="0" xfId="181" applyNumberFormat="1" applyFont="1"/>
    <xf numFmtId="165" fontId="72" fillId="0" borderId="0" xfId="0" applyNumberFormat="1" applyFont="1"/>
    <xf numFmtId="168" fontId="72" fillId="0" borderId="72" xfId="0" applyNumberFormat="1" applyFont="1" applyFill="1" applyBorder="1"/>
    <xf numFmtId="168" fontId="72" fillId="0" borderId="36" xfId="0" applyNumberFormat="1" applyFont="1" applyFill="1" applyBorder="1"/>
    <xf numFmtId="168" fontId="105" fillId="0" borderId="37" xfId="0" applyNumberFormat="1" applyFont="1" applyBorder="1"/>
    <xf numFmtId="168" fontId="105" fillId="0" borderId="46" xfId="0" applyNumberFormat="1" applyFont="1" applyBorder="1"/>
    <xf numFmtId="0" fontId="124" fillId="0" borderId="0" xfId="0" applyFont="1"/>
    <xf numFmtId="0" fontId="124" fillId="0" borderId="0" xfId="0" applyFont="1" applyAlignment="1" applyProtection="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4" borderId="19" xfId="0" applyFont="1" applyFill="1" applyBorder="1" applyProtection="1"/>
    <xf numFmtId="0" fontId="100" fillId="0" borderId="15" xfId="0" applyFont="1" applyBorder="1" applyAlignment="1">
      <alignment horizontal="center"/>
    </xf>
    <xf numFmtId="0" fontId="108" fillId="29" borderId="19" xfId="0" applyFont="1" applyFill="1" applyBorder="1" applyProtection="1"/>
    <xf numFmtId="0" fontId="108" fillId="0" borderId="19" xfId="0" applyFont="1" applyFill="1" applyBorder="1"/>
    <xf numFmtId="0" fontId="125" fillId="0" borderId="0" xfId="0" applyFont="1" applyAlignment="1" applyProtection="1"/>
    <xf numFmtId="0" fontId="108" fillId="0" borderId="21" xfId="0" applyFont="1" applyFill="1" applyBorder="1"/>
    <xf numFmtId="0" fontId="108" fillId="0" borderId="23" xfId="0" applyFont="1" applyFill="1" applyBorder="1"/>
    <xf numFmtId="168" fontId="108" fillId="0" borderId="22" xfId="0" applyNumberFormat="1" applyFont="1" applyFill="1" applyBorder="1"/>
    <xf numFmtId="0" fontId="125" fillId="0" borderId="0" xfId="0" applyFont="1" applyFill="1" applyProtection="1"/>
    <xf numFmtId="3" fontId="125" fillId="0" borderId="0" xfId="0" applyNumberFormat="1" applyFont="1" applyProtection="1"/>
    <xf numFmtId="3" fontId="125" fillId="0" borderId="0" xfId="0" applyNumberFormat="1" applyFont="1" applyFill="1" applyProtection="1"/>
    <xf numFmtId="3" fontId="105" fillId="0" borderId="23" xfId="0" applyNumberFormat="1" applyFont="1" applyFill="1" applyBorder="1" applyAlignment="1">
      <alignment horizontal="right" wrapText="1"/>
    </xf>
    <xf numFmtId="3" fontId="105" fillId="36" borderId="23" xfId="0" applyNumberFormat="1" applyFont="1" applyFill="1" applyBorder="1" applyAlignment="1">
      <alignment horizontal="right" wrapText="1"/>
    </xf>
    <xf numFmtId="168" fontId="105" fillId="32" borderId="158" xfId="0" applyNumberFormat="1" applyFont="1" applyFill="1" applyBorder="1"/>
    <xf numFmtId="168" fontId="105" fillId="32" borderId="159" xfId="0" applyNumberFormat="1" applyFont="1" applyFill="1" applyBorder="1"/>
    <xf numFmtId="165" fontId="105" fillId="0" borderId="0" xfId="181" applyNumberFormat="1" applyFont="1" applyFill="1" applyBorder="1"/>
    <xf numFmtId="0" fontId="76" fillId="0" borderId="0" xfId="0" applyFont="1" applyFill="1" applyAlignment="1" applyProtection="1">
      <alignment horizontal="left"/>
    </xf>
    <xf numFmtId="165" fontId="71" fillId="0" borderId="0" xfId="181" applyNumberFormat="1" applyFont="1" applyFill="1"/>
    <xf numFmtId="3" fontId="77" fillId="0" borderId="0" xfId="0" applyNumberFormat="1" applyFont="1" applyFill="1"/>
    <xf numFmtId="49" fontId="75" fillId="0" borderId="0" xfId="0" applyNumberFormat="1" applyFont="1" applyAlignment="1" applyProtection="1">
      <alignment horizontal="left" vertical="top"/>
    </xf>
    <xf numFmtId="0" fontId="155" fillId="0" borderId="0" xfId="0" applyFont="1" applyFill="1"/>
    <xf numFmtId="4" fontId="156" fillId="32" borderId="34" xfId="0" applyNumberFormat="1" applyFont="1" applyFill="1" applyBorder="1" applyProtection="1">
      <protection locked="0"/>
    </xf>
    <xf numFmtId="0" fontId="72" fillId="30" borderId="19" xfId="0" applyFont="1" applyFill="1" applyBorder="1" applyProtection="1"/>
    <xf numFmtId="0" fontId="72" fillId="30" borderId="86" xfId="0" applyFont="1" applyFill="1" applyBorder="1" applyProtection="1"/>
    <xf numFmtId="3" fontId="157" fillId="32" borderId="70" xfId="0" applyNumberFormat="1" applyFont="1" applyFill="1" applyBorder="1" applyProtection="1">
      <protection locked="0"/>
    </xf>
    <xf numFmtId="3" fontId="157" fillId="32" borderId="69" xfId="0" applyNumberFormat="1" applyFont="1" applyFill="1" applyBorder="1" applyProtection="1">
      <protection locked="0"/>
    </xf>
    <xf numFmtId="3" fontId="157" fillId="32" borderId="29" xfId="0" applyNumberFormat="1" applyFont="1" applyFill="1" applyBorder="1" applyProtection="1">
      <protection locked="0"/>
    </xf>
    <xf numFmtId="3" fontId="157" fillId="32" borderId="23" xfId="0" applyNumberFormat="1" applyFont="1" applyFill="1" applyBorder="1" applyProtection="1">
      <protection locked="0"/>
    </xf>
    <xf numFmtId="5" fontId="157" fillId="33" borderId="11" xfId="0" applyNumberFormat="1" applyFont="1" applyFill="1" applyBorder="1" applyAlignment="1" applyProtection="1">
      <alignment horizontal="right"/>
      <protection locked="0"/>
    </xf>
    <xf numFmtId="37" fontId="157" fillId="33" borderId="10" xfId="0" applyNumberFormat="1" applyFont="1" applyFill="1" applyBorder="1" applyAlignment="1" applyProtection="1">
      <alignment horizontal="right"/>
      <protection locked="0"/>
    </xf>
    <xf numFmtId="37" fontId="157" fillId="32" borderId="10" xfId="0" applyNumberFormat="1" applyFont="1" applyFill="1" applyBorder="1" applyAlignment="1" applyProtection="1">
      <alignment horizontal="right"/>
      <protection locked="0"/>
    </xf>
    <xf numFmtId="5" fontId="157" fillId="33" borderId="10" xfId="0" applyNumberFormat="1" applyFont="1" applyFill="1" applyBorder="1" applyAlignment="1" applyProtection="1">
      <alignment horizontal="right"/>
      <protection locked="0"/>
    </xf>
    <xf numFmtId="5" fontId="157" fillId="33" borderId="10" xfId="0" applyNumberFormat="1" applyFont="1" applyFill="1" applyBorder="1" applyProtection="1">
      <protection locked="0"/>
    </xf>
    <xf numFmtId="37" fontId="157" fillId="33" borderId="10" xfId="0" applyNumberFormat="1" applyFont="1" applyFill="1" applyBorder="1" applyProtection="1">
      <protection locked="0"/>
    </xf>
    <xf numFmtId="5" fontId="157" fillId="33" borderId="154" xfId="0" applyNumberFormat="1" applyFont="1" applyFill="1" applyBorder="1" applyProtection="1">
      <protection locked="0"/>
    </xf>
    <xf numFmtId="168" fontId="157" fillId="32" borderId="0" xfId="0" applyNumberFormat="1" applyFont="1" applyFill="1" applyBorder="1" applyProtection="1">
      <protection locked="0"/>
    </xf>
    <xf numFmtId="168" fontId="157" fillId="32" borderId="29" xfId="0" applyNumberFormat="1" applyFont="1" applyFill="1" applyBorder="1" applyProtection="1">
      <protection locked="0"/>
    </xf>
    <xf numFmtId="3" fontId="157" fillId="32" borderId="0" xfId="0" applyNumberFormat="1" applyFont="1" applyFill="1" applyBorder="1" applyProtection="1">
      <protection locked="0"/>
    </xf>
    <xf numFmtId="3" fontId="157" fillId="32" borderId="49" xfId="0" applyNumberFormat="1" applyFont="1" applyFill="1" applyBorder="1" applyProtection="1">
      <protection locked="0"/>
    </xf>
    <xf numFmtId="168" fontId="158" fillId="32" borderId="34" xfId="0" applyNumberFormat="1" applyFont="1" applyFill="1" applyBorder="1" applyProtection="1">
      <protection locked="0"/>
    </xf>
    <xf numFmtId="168" fontId="160" fillId="32" borderId="0" xfId="182" applyNumberFormat="1" applyFont="1" applyFill="1" applyBorder="1" applyProtection="1">
      <protection locked="0"/>
    </xf>
    <xf numFmtId="49" fontId="72" fillId="0" borderId="0" xfId="0" applyNumberFormat="1" applyFont="1" applyBorder="1" applyAlignment="1" applyProtection="1">
      <alignment horizontal="left" vertical="top" wrapText="1"/>
      <protection locked="0"/>
    </xf>
    <xf numFmtId="0" fontId="161" fillId="0" borderId="0" xfId="0" applyNumberFormat="1" applyFont="1" applyAlignment="1" applyProtection="1"/>
    <xf numFmtId="0" fontId="74" fillId="0" borderId="165" xfId="0" applyFont="1" applyFill="1" applyBorder="1" applyAlignment="1">
      <alignment horizontal="center"/>
    </xf>
    <xf numFmtId="0" fontId="154" fillId="0" borderId="0" xfId="0" applyFont="1" applyProtection="1"/>
    <xf numFmtId="0" fontId="74" fillId="0" borderId="0" xfId="0" applyFont="1" applyFill="1" applyAlignment="1" applyProtection="1">
      <alignment horizontal="left" vertical="top"/>
    </xf>
    <xf numFmtId="166" fontId="72" fillId="32" borderId="53" xfId="0" applyNumberFormat="1" applyFont="1" applyFill="1" applyBorder="1"/>
    <xf numFmtId="166" fontId="72" fillId="32" borderId="52" xfId="0" applyNumberFormat="1" applyFont="1" applyFill="1" applyBorder="1"/>
    <xf numFmtId="169" fontId="72" fillId="32" borderId="50" xfId="17654" applyNumberFormat="1" applyFont="1" applyFill="1" applyBorder="1"/>
    <xf numFmtId="171" fontId="72" fillId="32" borderId="52" xfId="17654" applyNumberFormat="1" applyFont="1" applyFill="1" applyBorder="1"/>
    <xf numFmtId="171" fontId="72" fillId="32" borderId="150" xfId="182" applyNumberFormat="1" applyFont="1" applyFill="1" applyBorder="1"/>
    <xf numFmtId="171" fontId="72" fillId="32" borderId="53" xfId="182" applyNumberFormat="1" applyFont="1" applyFill="1" applyBorder="1"/>
    <xf numFmtId="171" fontId="72" fillId="32" borderId="52" xfId="182" applyNumberFormat="1" applyFont="1" applyFill="1" applyBorder="1"/>
    <xf numFmtId="171" fontId="72" fillId="32" borderId="0" xfId="182" applyNumberFormat="1" applyFont="1" applyFill="1"/>
    <xf numFmtId="169" fontId="78" fillId="32" borderId="29" xfId="17654" applyNumberFormat="1" applyFont="1" applyFill="1" applyBorder="1" applyAlignment="1"/>
    <xf numFmtId="166" fontId="72" fillId="32" borderId="34" xfId="182" applyNumberFormat="1" applyFont="1" applyFill="1" applyBorder="1"/>
    <xf numFmtId="166" fontId="78" fillId="32" borderId="34" xfId="17654" applyNumberFormat="1" applyFont="1" applyFill="1" applyBorder="1" applyAlignment="1"/>
    <xf numFmtId="170" fontId="74" fillId="32" borderId="0" xfId="181" applyNumberFormat="1" applyFont="1" applyFill="1" applyBorder="1"/>
    <xf numFmtId="0" fontId="164" fillId="0" borderId="0" xfId="0" applyFont="1" applyFill="1"/>
    <xf numFmtId="0" fontId="164" fillId="32" borderId="0" xfId="0" applyFont="1" applyFill="1"/>
    <xf numFmtId="0" fontId="72" fillId="32" borderId="0" xfId="0" applyFont="1" applyFill="1"/>
    <xf numFmtId="3" fontId="72" fillId="32" borderId="23" xfId="0" applyNumberFormat="1" applyFont="1" applyFill="1" applyBorder="1" applyAlignment="1"/>
    <xf numFmtId="168" fontId="105" fillId="32" borderId="23" xfId="0" applyNumberFormat="1" applyFont="1" applyFill="1" applyBorder="1" applyAlignment="1"/>
    <xf numFmtId="0" fontId="71" fillId="0" borderId="0" xfId="0" applyFont="1"/>
    <xf numFmtId="0" fontId="74" fillId="0" borderId="0" xfId="17654" applyFont="1" applyFill="1" applyAlignment="1" applyProtection="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3" fontId="72" fillId="0" borderId="42" xfId="0" applyNumberFormat="1" applyFont="1" applyFill="1" applyBorder="1"/>
    <xf numFmtId="0" fontId="154" fillId="38" borderId="0" xfId="49346" applyFont="1" applyFill="1" applyAlignment="1">
      <alignment horizontal="center" wrapText="1"/>
    </xf>
    <xf numFmtId="0" fontId="104" fillId="0" borderId="0" xfId="0" applyFont="1" applyFill="1" applyBorder="1" applyAlignment="1">
      <alignment horizontal="center" wrapText="1"/>
    </xf>
    <xf numFmtId="0" fontId="126" fillId="74" borderId="87" xfId="0" applyFont="1" applyFill="1" applyBorder="1" applyProtection="1"/>
    <xf numFmtId="0" fontId="126" fillId="74" borderId="85" xfId="0" applyFont="1" applyFill="1" applyBorder="1" applyProtection="1"/>
    <xf numFmtId="0" fontId="100" fillId="0" borderId="0" xfId="0" applyFont="1" applyBorder="1"/>
    <xf numFmtId="0" fontId="100" fillId="0" borderId="153" xfId="0" applyFont="1" applyBorder="1" applyAlignment="1">
      <alignment horizontal="center"/>
    </xf>
    <xf numFmtId="0" fontId="108" fillId="29" borderId="85" xfId="0" applyFont="1" applyFill="1" applyBorder="1" applyProtection="1"/>
    <xf numFmtId="0" fontId="108" fillId="29" borderId="87" xfId="0" applyFont="1" applyFill="1" applyBorder="1" applyProtection="1"/>
    <xf numFmtId="0" fontId="108" fillId="29" borderId="86" xfId="0" applyFont="1" applyFill="1" applyBorder="1" applyProtection="1"/>
    <xf numFmtId="0" fontId="108" fillId="0" borderId="85" xfId="0" applyFont="1" applyFill="1" applyBorder="1"/>
    <xf numFmtId="168" fontId="108" fillId="0" borderId="86" xfId="0" applyNumberFormat="1" applyFont="1" applyFill="1" applyBorder="1"/>
    <xf numFmtId="0" fontId="104" fillId="0" borderId="0" xfId="0" applyFont="1" applyFill="1" applyBorder="1" applyAlignment="1">
      <alignment wrapText="1"/>
    </xf>
    <xf numFmtId="0" fontId="104" fillId="0" borderId="0" xfId="0" applyFont="1" applyFill="1" applyBorder="1" applyAlignment="1">
      <alignment horizontal="center"/>
    </xf>
    <xf numFmtId="0" fontId="154" fillId="0" borderId="0" xfId="49346" applyFont="1" applyFill="1" applyAlignment="1">
      <alignment wrapText="1"/>
    </xf>
    <xf numFmtId="37" fontId="100" fillId="0" borderId="172" xfId="0" applyNumberFormat="1" applyFont="1" applyBorder="1" applyProtection="1"/>
    <xf numFmtId="37" fontId="100" fillId="0" borderId="172" xfId="0" applyNumberFormat="1" applyFont="1" applyFill="1" applyBorder="1" applyProtection="1"/>
    <xf numFmtId="37" fontId="108" fillId="0" borderId="172" xfId="0" applyNumberFormat="1" applyFont="1" applyBorder="1" applyProtection="1"/>
    <xf numFmtId="37" fontId="129" fillId="0" borderId="172" xfId="0" applyNumberFormat="1" applyFont="1" applyBorder="1" applyProtection="1"/>
    <xf numFmtId="37" fontId="129" fillId="0" borderId="0" xfId="0" applyNumberFormat="1" applyFont="1" applyBorder="1" applyProtection="1"/>
    <xf numFmtId="37" fontId="100" fillId="24" borderId="172" xfId="0" applyNumberFormat="1" applyFont="1" applyFill="1" applyBorder="1" applyProtection="1"/>
    <xf numFmtId="37" fontId="100" fillId="24" borderId="0" xfId="0" applyNumberFormat="1" applyFont="1" applyFill="1" applyBorder="1" applyProtection="1"/>
    <xf numFmtId="37" fontId="100" fillId="0" borderId="0" xfId="0" applyNumberFormat="1" applyFont="1" applyBorder="1" applyAlignment="1" applyProtection="1">
      <alignment horizontal="right"/>
    </xf>
    <xf numFmtId="37" fontId="133" fillId="24" borderId="119" xfId="0" applyNumberFormat="1" applyFont="1" applyFill="1" applyBorder="1" applyAlignment="1" applyProtection="1">
      <alignment horizontal="right"/>
    </xf>
    <xf numFmtId="0" fontId="100" fillId="0" borderId="172" xfId="0" applyFont="1" applyBorder="1" applyProtection="1"/>
    <xf numFmtId="37" fontId="134" fillId="0" borderId="0" xfId="0" applyNumberFormat="1" applyFont="1" applyBorder="1" applyProtection="1"/>
    <xf numFmtId="37" fontId="132" fillId="0" borderId="0" xfId="0" applyNumberFormat="1" applyFont="1" applyBorder="1" applyProtection="1"/>
    <xf numFmtId="37" fontId="134" fillId="0" borderId="0" xfId="0" applyNumberFormat="1" applyFont="1" applyFill="1" applyBorder="1" applyProtection="1"/>
    <xf numFmtId="37" fontId="108" fillId="0" borderId="172" xfId="0" applyNumberFormat="1" applyFont="1" applyBorder="1" applyAlignment="1" applyProtection="1">
      <alignment horizontal="fill"/>
    </xf>
    <xf numFmtId="37" fontId="100" fillId="25" borderId="172" xfId="0" applyNumberFormat="1" applyFont="1" applyFill="1" applyBorder="1" applyProtection="1"/>
    <xf numFmtId="0" fontId="108" fillId="0" borderId="172" xfId="0" applyFont="1" applyBorder="1" applyProtection="1"/>
    <xf numFmtId="37" fontId="108" fillId="0" borderId="173" xfId="0" applyNumberFormat="1" applyFont="1" applyBorder="1" applyProtection="1"/>
    <xf numFmtId="37" fontId="100" fillId="0" borderId="65" xfId="0" applyNumberFormat="1" applyFont="1" applyBorder="1" applyProtection="1"/>
    <xf numFmtId="37" fontId="100" fillId="0" borderId="65" xfId="0" applyNumberFormat="1" applyFont="1" applyBorder="1" applyAlignment="1" applyProtection="1">
      <alignment horizontal="right"/>
    </xf>
    <xf numFmtId="5" fontId="108" fillId="75" borderId="174" xfId="0" applyNumberFormat="1" applyFont="1" applyFill="1" applyBorder="1" applyProtection="1"/>
    <xf numFmtId="37" fontId="108" fillId="0" borderId="176" xfId="0" applyNumberFormat="1" applyFont="1" applyBorder="1" applyProtection="1"/>
    <xf numFmtId="37" fontId="108" fillId="0" borderId="175" xfId="0" applyNumberFormat="1" applyFont="1" applyBorder="1" applyProtection="1"/>
    <xf numFmtId="37" fontId="108" fillId="0" borderId="175" xfId="0" applyNumberFormat="1" applyFont="1" applyBorder="1" applyAlignment="1" applyProtection="1">
      <alignment horizontal="center" wrapText="1"/>
    </xf>
    <xf numFmtId="37" fontId="108" fillId="0" borderId="171" xfId="0" applyNumberFormat="1" applyFont="1" applyBorder="1" applyAlignment="1" applyProtection="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Fill="1" applyBorder="1" applyAlignment="1" applyProtection="1">
      <alignment horizontal="right"/>
    </xf>
    <xf numFmtId="168" fontId="157" fillId="33" borderId="10" xfId="0" applyNumberFormat="1" applyFont="1" applyFill="1" applyBorder="1" applyAlignment="1" applyProtection="1">
      <alignment horizontal="right"/>
      <protection locked="0"/>
    </xf>
    <xf numFmtId="168" fontId="157" fillId="33" borderId="11" xfId="0" applyNumberFormat="1" applyFont="1" applyFill="1" applyBorder="1" applyAlignment="1" applyProtection="1">
      <alignment horizontal="right"/>
      <protection locked="0"/>
    </xf>
    <xf numFmtId="5" fontId="157" fillId="32" borderId="10" xfId="0" applyNumberFormat="1" applyFont="1" applyFill="1" applyBorder="1" applyAlignment="1" applyProtection="1">
      <alignment horizontal="right"/>
      <protection locked="0"/>
    </xf>
    <xf numFmtId="37" fontId="100" fillId="0" borderId="178" xfId="0" applyNumberFormat="1" applyFont="1" applyBorder="1" applyAlignment="1" applyProtection="1">
      <alignment horizontal="right"/>
    </xf>
    <xf numFmtId="5" fontId="130" fillId="75" borderId="174" xfId="0" applyNumberFormat="1" applyFont="1" applyFill="1" applyBorder="1" applyProtection="1"/>
    <xf numFmtId="37" fontId="108" fillId="0" borderId="179" xfId="0" applyNumberFormat="1" applyFont="1" applyBorder="1" applyProtection="1"/>
    <xf numFmtId="37" fontId="100" fillId="0" borderId="180" xfId="0" applyNumberFormat="1" applyFont="1" applyBorder="1" applyProtection="1"/>
    <xf numFmtId="37" fontId="100" fillId="0" borderId="181" xfId="0" applyNumberFormat="1" applyFont="1" applyBorder="1" applyAlignment="1" applyProtection="1">
      <alignment horizontal="right"/>
    </xf>
    <xf numFmtId="5" fontId="108" fillId="75" borderId="181" xfId="0" applyNumberFormat="1" applyFont="1" applyFill="1" applyBorder="1" applyProtection="1"/>
    <xf numFmtId="5" fontId="130" fillId="75" borderId="182" xfId="0" applyNumberFormat="1" applyFont="1" applyFill="1" applyBorder="1" applyAlignment="1" applyProtection="1">
      <alignment horizontal="right"/>
    </xf>
    <xf numFmtId="0" fontId="100" fillId="0" borderId="0" xfId="0" applyFont="1" applyFill="1" applyBorder="1" applyProtection="1"/>
    <xf numFmtId="0" fontId="135" fillId="0" borderId="0" xfId="0" applyFont="1" applyBorder="1" applyProtection="1"/>
    <xf numFmtId="0" fontId="100" fillId="0" borderId="65" xfId="0" applyFont="1" applyBorder="1" applyProtection="1"/>
    <xf numFmtId="0" fontId="131" fillId="0" borderId="0" xfId="0" applyFont="1" applyBorder="1" applyAlignment="1"/>
    <xf numFmtId="37" fontId="108" fillId="30" borderId="176" xfId="0" applyNumberFormat="1" applyFont="1" applyFill="1" applyBorder="1" applyProtection="1"/>
    <xf numFmtId="37" fontId="100" fillId="30" borderId="175" xfId="0" applyNumberFormat="1" applyFont="1" applyFill="1" applyBorder="1" applyProtection="1"/>
    <xf numFmtId="37" fontId="100" fillId="30" borderId="177" xfId="0" applyNumberFormat="1" applyFont="1" applyFill="1" applyBorder="1" applyProtection="1"/>
    <xf numFmtId="37" fontId="100" fillId="30" borderId="171" xfId="0" applyNumberFormat="1" applyFont="1" applyFill="1" applyBorder="1" applyProtection="1"/>
    <xf numFmtId="0" fontId="167" fillId="0" borderId="0" xfId="0" applyFont="1" applyFill="1" applyAlignment="1" applyProtection="1">
      <alignment vertical="top" wrapText="1"/>
    </xf>
    <xf numFmtId="0" fontId="74" fillId="0" borderId="0" xfId="0" applyFont="1"/>
    <xf numFmtId="0" fontId="125" fillId="0" borderId="0" xfId="0" applyFont="1"/>
    <xf numFmtId="0" fontId="74" fillId="0" borderId="49" xfId="0" applyFont="1" applyFill="1" applyBorder="1" applyAlignment="1">
      <alignment horizontal="center"/>
    </xf>
    <xf numFmtId="0" fontId="74" fillId="30" borderId="49" xfId="0" applyFont="1" applyFill="1" applyBorder="1" applyProtection="1"/>
    <xf numFmtId="0" fontId="74" fillId="72" borderId="49" xfId="0" applyFont="1" applyFill="1" applyBorder="1" applyAlignment="1" applyProtection="1"/>
    <xf numFmtId="4" fontId="149" fillId="0" borderId="49" xfId="0" applyNumberFormat="1" applyFont="1" applyBorder="1" applyProtection="1"/>
    <xf numFmtId="0" fontId="72" fillId="0" borderId="183" xfId="0" applyFont="1" applyFill="1" applyBorder="1" applyProtection="1"/>
    <xf numFmtId="0" fontId="72" fillId="0" borderId="183" xfId="0" applyFont="1" applyBorder="1"/>
    <xf numFmtId="0" fontId="72" fillId="0" borderId="183" xfId="0" applyFont="1" applyBorder="1" applyAlignment="1">
      <alignment horizontal="center"/>
    </xf>
    <xf numFmtId="3" fontId="156" fillId="32" borderId="183" xfId="17654" applyNumberFormat="1" applyFont="1" applyFill="1" applyBorder="1" applyAlignment="1" applyProtection="1">
      <alignment horizontal="right"/>
      <protection locked="0"/>
    </xf>
    <xf numFmtId="4" fontId="72" fillId="0" borderId="183" xfId="0" applyNumberFormat="1" applyFont="1" applyBorder="1"/>
    <xf numFmtId="168" fontId="72" fillId="0" borderId="183" xfId="0" applyNumberFormat="1" applyFont="1" applyBorder="1"/>
    <xf numFmtId="3" fontId="74" fillId="0" borderId="87" xfId="0" applyNumberFormat="1" applyFont="1" applyFill="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71" xfId="0" applyNumberFormat="1" applyFont="1" applyBorder="1"/>
    <xf numFmtId="0" fontId="72" fillId="73" borderId="85" xfId="0" applyFont="1" applyFill="1" applyBorder="1"/>
    <xf numFmtId="0" fontId="72" fillId="73" borderId="86" xfId="0" applyFont="1" applyFill="1" applyBorder="1"/>
    <xf numFmtId="0" fontId="72" fillId="30" borderId="85" xfId="530" applyFont="1" applyFill="1" applyBorder="1" applyProtection="1"/>
    <xf numFmtId="0" fontId="72" fillId="30" borderId="86" xfId="530" applyFont="1" applyFill="1" applyBorder="1" applyProtection="1"/>
    <xf numFmtId="0" fontId="74" fillId="29" borderId="85" xfId="0" applyFont="1" applyFill="1" applyBorder="1"/>
    <xf numFmtId="0" fontId="74" fillId="29" borderId="86" xfId="0" applyFont="1" applyFill="1" applyBorder="1"/>
    <xf numFmtId="168" fontId="157" fillId="32" borderId="49" xfId="0" applyNumberFormat="1" applyFont="1" applyFill="1" applyBorder="1" applyProtection="1">
      <protection locked="0"/>
    </xf>
    <xf numFmtId="0" fontId="100" fillId="0" borderId="49" xfId="0" applyFont="1" applyBorder="1"/>
    <xf numFmtId="0" fontId="108" fillId="0" borderId="49" xfId="0" applyFont="1" applyBorder="1"/>
    <xf numFmtId="0" fontId="140" fillId="30" borderId="86" xfId="0" applyFont="1" applyFill="1" applyBorder="1" applyAlignment="1" applyProtection="1">
      <alignment horizontal="center" wrapText="1"/>
    </xf>
    <xf numFmtId="0" fontId="106" fillId="0" borderId="59" xfId="0" applyFont="1" applyBorder="1" applyAlignment="1">
      <alignment horizontal="center"/>
    </xf>
    <xf numFmtId="37" fontId="143" fillId="77" borderId="49" xfId="0" applyNumberFormat="1" applyFont="1" applyFill="1" applyBorder="1" applyAlignment="1" applyProtection="1">
      <alignment horizontal="right"/>
    </xf>
    <xf numFmtId="37" fontId="105" fillId="26" borderId="49" xfId="0" applyNumberFormat="1" applyFont="1" applyFill="1" applyBorder="1" applyAlignment="1" applyProtection="1">
      <alignment horizontal="fill"/>
    </xf>
    <xf numFmtId="165" fontId="105" fillId="26" borderId="49" xfId="181" applyNumberFormat="1" applyFont="1" applyFill="1" applyBorder="1" applyAlignment="1" applyProtection="1">
      <alignment horizontal="fill"/>
    </xf>
    <xf numFmtId="0" fontId="74" fillId="0" borderId="185" xfId="0" applyFont="1" applyFill="1" applyBorder="1" applyAlignment="1">
      <alignment horizontal="center"/>
    </xf>
    <xf numFmtId="166" fontId="72" fillId="32" borderId="186" xfId="0" applyNumberFormat="1" applyFont="1" applyFill="1" applyBorder="1"/>
    <xf numFmtId="166" fontId="72" fillId="36" borderId="185" xfId="0" applyNumberFormat="1" applyFont="1" applyFill="1" applyBorder="1"/>
    <xf numFmtId="4" fontId="72" fillId="0" borderId="185" xfId="181" applyNumberFormat="1" applyFont="1" applyBorder="1" applyProtection="1"/>
    <xf numFmtId="37" fontId="100" fillId="0" borderId="187" xfId="0" applyNumberFormat="1" applyFont="1" applyBorder="1" applyProtection="1"/>
    <xf numFmtId="37" fontId="100" fillId="0" borderId="188" xfId="0" applyNumberFormat="1" applyFont="1" applyBorder="1" applyAlignment="1" applyProtection="1">
      <alignment horizontal="right"/>
    </xf>
    <xf numFmtId="37" fontId="100" fillId="0" borderId="189" xfId="0" applyNumberFormat="1" applyFont="1" applyBorder="1" applyProtection="1"/>
    <xf numFmtId="0" fontId="100" fillId="0" borderId="187" xfId="0" applyFont="1" applyBorder="1" applyProtection="1"/>
    <xf numFmtId="0" fontId="100" fillId="0" borderId="188" xfId="0" applyFont="1" applyBorder="1" applyAlignment="1" applyProtection="1">
      <alignment horizontal="right"/>
    </xf>
    <xf numFmtId="37" fontId="108" fillId="0" borderId="190" xfId="0" applyNumberFormat="1" applyFont="1" applyBorder="1" applyAlignment="1" applyProtection="1">
      <alignment horizontal="fill"/>
    </xf>
    <xf numFmtId="37" fontId="108" fillId="24" borderId="190" xfId="0" applyNumberFormat="1" applyFont="1" applyFill="1" applyBorder="1" applyAlignment="1" applyProtection="1">
      <alignment horizontal="fill"/>
    </xf>
    <xf numFmtId="37" fontId="108" fillId="24" borderId="191" xfId="0" applyNumberFormat="1" applyFont="1" applyFill="1" applyBorder="1" applyAlignment="1" applyProtection="1">
      <alignment horizontal="fill"/>
    </xf>
    <xf numFmtId="170" fontId="74" fillId="32" borderId="187" xfId="181" applyNumberFormat="1" applyFont="1" applyFill="1" applyBorder="1"/>
    <xf numFmtId="170" fontId="74" fillId="0" borderId="187" xfId="181" applyNumberFormat="1" applyFont="1" applyFill="1" applyBorder="1"/>
    <xf numFmtId="0" fontId="74" fillId="0" borderId="187" xfId="0" applyFont="1" applyBorder="1" applyAlignment="1" applyProtection="1">
      <alignment horizontal="center" wrapText="1"/>
    </xf>
    <xf numFmtId="3" fontId="160" fillId="32" borderId="187" xfId="182" applyNumberFormat="1" applyFont="1" applyFill="1" applyBorder="1" applyProtection="1">
      <protection locked="0"/>
    </xf>
    <xf numFmtId="5" fontId="72" fillId="0" borderId="187" xfId="181" applyNumberFormat="1" applyFont="1" applyFill="1" applyBorder="1" applyProtection="1"/>
    <xf numFmtId="5" fontId="72" fillId="0" borderId="187" xfId="181" applyNumberFormat="1" applyFont="1" applyBorder="1" applyProtection="1"/>
    <xf numFmtId="5" fontId="72" fillId="0" borderId="187" xfId="181" quotePrefix="1" applyNumberFormat="1" applyFont="1" applyFill="1" applyBorder="1" applyProtection="1"/>
    <xf numFmtId="5" fontId="72" fillId="0" borderId="187" xfId="0" applyNumberFormat="1" applyFont="1" applyBorder="1" applyProtection="1"/>
    <xf numFmtId="10" fontId="74" fillId="0" borderId="187" xfId="3292" applyNumberFormat="1" applyFont="1" applyBorder="1" applyProtection="1"/>
    <xf numFmtId="0" fontId="74" fillId="0" borderId="187" xfId="0" applyFont="1" applyBorder="1" applyProtection="1"/>
    <xf numFmtId="165" fontId="72" fillId="0" borderId="187" xfId="192" applyNumberFormat="1" applyFont="1" applyBorder="1" applyProtection="1"/>
    <xf numFmtId="37" fontId="100" fillId="0" borderId="190" xfId="0" applyNumberFormat="1" applyFont="1" applyBorder="1" applyAlignment="1" applyProtection="1">
      <alignment horizontal="right"/>
    </xf>
    <xf numFmtId="0" fontId="77" fillId="0" borderId="0" xfId="0" applyFont="1"/>
    <xf numFmtId="0" fontId="169" fillId="0" borderId="0" xfId="0" applyFont="1" applyFill="1" applyProtection="1"/>
    <xf numFmtId="0" fontId="72" fillId="32" borderId="23" xfId="495" applyFont="1" applyFill="1" applyBorder="1" applyAlignment="1">
      <alignment horizontal="center" wrapText="1"/>
    </xf>
    <xf numFmtId="3" fontId="72" fillId="32" borderId="23" xfId="181" applyNumberFormat="1" applyFont="1" applyFill="1" applyBorder="1"/>
    <xf numFmtId="37" fontId="100" fillId="0" borderId="172" xfId="0" applyNumberFormat="1" applyFont="1" applyBorder="1"/>
    <xf numFmtId="37" fontId="100" fillId="0" borderId="0" xfId="0" applyNumberFormat="1" applyFont="1"/>
    <xf numFmtId="49" fontId="100" fillId="0" borderId="10" xfId="0" applyNumberFormat="1" applyFont="1" applyBorder="1" applyAlignment="1">
      <alignment horizontal="right"/>
    </xf>
    <xf numFmtId="0" fontId="19" fillId="31" borderId="0" xfId="0" applyFont="1" applyFill="1"/>
    <xf numFmtId="37" fontId="19" fillId="31" borderId="0" xfId="0" applyNumberFormat="1" applyFont="1" applyFill="1" applyBorder="1" applyProtection="1"/>
    <xf numFmtId="37" fontId="19" fillId="31" borderId="0" xfId="0" applyNumberFormat="1" applyFont="1" applyFill="1" applyBorder="1" applyAlignment="1" applyProtection="1">
      <alignment horizontal="center"/>
    </xf>
    <xf numFmtId="0" fontId="170" fillId="31" borderId="0" xfId="0" applyFont="1" applyFill="1" applyBorder="1" applyAlignment="1" applyProtection="1">
      <alignment horizontal="center"/>
    </xf>
    <xf numFmtId="4" fontId="19" fillId="31" borderId="0" xfId="0" applyNumberFormat="1" applyFont="1" applyFill="1"/>
    <xf numFmtId="0" fontId="74" fillId="0" borderId="194" xfId="0" applyFont="1" applyFill="1" applyBorder="1" applyAlignment="1">
      <alignment horizontal="center"/>
    </xf>
    <xf numFmtId="166" fontId="72" fillId="70" borderId="192" xfId="0" applyNumberFormat="1" applyFont="1" applyFill="1" applyBorder="1"/>
    <xf numFmtId="166" fontId="72" fillId="32" borderId="192" xfId="0" applyNumberFormat="1" applyFont="1" applyFill="1" applyBorder="1"/>
    <xf numFmtId="166" fontId="78" fillId="32" borderId="194" xfId="17654" applyNumberFormat="1" applyFont="1" applyFill="1" applyBorder="1" applyAlignment="1"/>
    <xf numFmtId="4" fontId="156" fillId="32" borderId="194" xfId="0" applyNumberFormat="1" applyFont="1" applyFill="1" applyBorder="1" applyProtection="1">
      <protection locked="0"/>
    </xf>
    <xf numFmtId="0" fontId="72" fillId="0" borderId="194" xfId="0" applyFont="1" applyBorder="1"/>
    <xf numFmtId="0" fontId="72" fillId="0" borderId="194" xfId="0" applyFont="1" applyBorder="1" applyAlignment="1">
      <alignment horizontal="center"/>
    </xf>
    <xf numFmtId="4" fontId="72" fillId="0" borderId="194" xfId="0" applyNumberFormat="1" applyFont="1" applyBorder="1"/>
    <xf numFmtId="3" fontId="72" fillId="0" borderId="194" xfId="0" applyNumberFormat="1" applyFont="1" applyBorder="1"/>
    <xf numFmtId="0" fontId="156" fillId="32" borderId="194" xfId="0" applyFont="1" applyFill="1" applyBorder="1" applyProtection="1">
      <protection locked="0"/>
    </xf>
    <xf numFmtId="3" fontId="156" fillId="32" borderId="194" xfId="0" applyNumberFormat="1" applyFont="1" applyFill="1" applyBorder="1" applyAlignment="1" applyProtection="1">
      <alignment horizontal="right"/>
      <protection locked="0"/>
    </xf>
    <xf numFmtId="0" fontId="100" fillId="0" borderId="193" xfId="0" applyFont="1" applyBorder="1"/>
    <xf numFmtId="37" fontId="100" fillId="0" borderId="197" xfId="0" applyNumberFormat="1" applyFont="1" applyBorder="1" applyProtection="1"/>
    <xf numFmtId="37" fontId="100" fillId="30" borderId="193" xfId="0" applyNumberFormat="1" applyFont="1" applyFill="1" applyBorder="1" applyProtection="1"/>
    <xf numFmtId="0" fontId="106" fillId="0" borderId="193"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4" fontId="72" fillId="0" borderId="200" xfId="181" applyNumberFormat="1" applyFont="1" applyBorder="1" applyProtection="1"/>
    <xf numFmtId="0" fontId="105" fillId="0" borderId="0" xfId="49346" applyFont="1" applyAlignment="1">
      <alignment wrapText="1"/>
    </xf>
    <xf numFmtId="166" fontId="72" fillId="32" borderId="201" xfId="0" applyNumberFormat="1" applyFont="1" applyFill="1" applyBorder="1"/>
    <xf numFmtId="171" fontId="72" fillId="32" borderId="201" xfId="182" applyNumberFormat="1" applyFont="1" applyFill="1" applyBorder="1"/>
    <xf numFmtId="37" fontId="157" fillId="33" borderId="202" xfId="0" applyNumberFormat="1" applyFont="1" applyFill="1" applyBorder="1" applyProtection="1">
      <protection locked="0"/>
    </xf>
    <xf numFmtId="0" fontId="74" fillId="0" borderId="0" xfId="0" applyFont="1" applyAlignment="1">
      <alignment horizontal="center"/>
    </xf>
    <xf numFmtId="0" fontId="105" fillId="0" borderId="0" xfId="49346" applyFont="1" applyAlignment="1">
      <alignment horizontal="center" wrapText="1"/>
    </xf>
    <xf numFmtId="0" fontId="127" fillId="38" borderId="0" xfId="49346" applyFont="1" applyFill="1" applyAlignment="1">
      <alignment horizontal="center"/>
    </xf>
    <xf numFmtId="0" fontId="127" fillId="0" borderId="0" xfId="49346" applyFont="1" applyFill="1" applyAlignment="1"/>
    <xf numFmtId="166" fontId="72" fillId="70" borderId="210" xfId="0" applyNumberFormat="1" applyFont="1" applyFill="1" applyBorder="1"/>
    <xf numFmtId="166" fontId="72" fillId="36" borderId="203" xfId="0" applyNumberFormat="1" applyFont="1" applyFill="1" applyBorder="1"/>
    <xf numFmtId="166" fontId="72" fillId="32" borderId="210" xfId="0" applyNumberFormat="1" applyFont="1" applyFill="1" applyBorder="1"/>
    <xf numFmtId="169" fontId="72" fillId="32" borderId="211" xfId="17654" applyNumberFormat="1" applyFont="1" applyFill="1" applyBorder="1"/>
    <xf numFmtId="171" fontId="72" fillId="32" borderId="210" xfId="17654" applyNumberFormat="1" applyFont="1" applyFill="1" applyBorder="1"/>
    <xf numFmtId="171" fontId="72" fillId="32" borderId="210" xfId="182" applyNumberFormat="1" applyFont="1" applyFill="1" applyBorder="1"/>
    <xf numFmtId="166" fontId="72" fillId="36" borderId="212" xfId="0" applyNumberFormat="1" applyFont="1" applyFill="1" applyBorder="1"/>
    <xf numFmtId="0" fontId="100" fillId="0" borderId="212" xfId="0" applyFont="1" applyBorder="1" applyAlignment="1">
      <alignment horizontal="center"/>
    </xf>
    <xf numFmtId="37" fontId="100" fillId="75" borderId="208" xfId="0" applyNumberFormat="1" applyFont="1" applyFill="1" applyBorder="1" applyAlignment="1" applyProtection="1">
      <alignment horizontal="right"/>
    </xf>
    <xf numFmtId="37" fontId="100" fillId="0" borderId="199" xfId="0" applyNumberFormat="1" applyFont="1" applyBorder="1" applyAlignment="1" applyProtection="1">
      <alignment horizontal="right"/>
    </xf>
    <xf numFmtId="37" fontId="129" fillId="24" borderId="199" xfId="0" applyNumberFormat="1" applyFont="1" applyFill="1" applyBorder="1" applyProtection="1"/>
    <xf numFmtId="5" fontId="108" fillId="75" borderId="219" xfId="0" applyNumberFormat="1" applyFont="1" applyFill="1" applyBorder="1" applyProtection="1"/>
    <xf numFmtId="0" fontId="72" fillId="32" borderId="223" xfId="495" applyFont="1" applyFill="1" applyBorder="1" applyAlignment="1">
      <alignment horizontal="center" wrapText="1"/>
    </xf>
    <xf numFmtId="3" fontId="72" fillId="32" borderId="224" xfId="181" applyNumberFormat="1" applyFont="1" applyFill="1" applyBorder="1"/>
    <xf numFmtId="3" fontId="72" fillId="36" borderId="224" xfId="0" applyNumberFormat="1" applyFont="1" applyFill="1" applyBorder="1" applyAlignment="1" applyProtection="1">
      <alignment horizontal="right"/>
    </xf>
    <xf numFmtId="0" fontId="72" fillId="32" borderId="224" xfId="495" applyFont="1" applyFill="1" applyBorder="1" applyAlignment="1">
      <alignment horizontal="center" wrapText="1"/>
    </xf>
    <xf numFmtId="168" fontId="72" fillId="32" borderId="223" xfId="0" applyNumberFormat="1" applyFont="1" applyFill="1" applyBorder="1" applyAlignment="1"/>
    <xf numFmtId="0" fontId="72" fillId="0" borderId="227" xfId="0" applyFont="1" applyFill="1" applyBorder="1"/>
    <xf numFmtId="0" fontId="72" fillId="0" borderId="228" xfId="0" applyFont="1" applyFill="1" applyBorder="1"/>
    <xf numFmtId="0" fontId="72" fillId="78" borderId="228" xfId="0" applyFont="1" applyFill="1" applyBorder="1"/>
    <xf numFmtId="3" fontId="74" fillId="0" borderId="226" xfId="0" applyNumberFormat="1" applyFont="1" applyFill="1" applyBorder="1" applyAlignment="1">
      <alignment horizontal="center"/>
    </xf>
    <xf numFmtId="166" fontId="72" fillId="36" borderId="229" xfId="0" applyNumberFormat="1" applyFont="1" applyFill="1" applyBorder="1"/>
    <xf numFmtId="166" fontId="72" fillId="36" borderId="223" xfId="0" applyNumberFormat="1" applyFont="1" applyFill="1" applyBorder="1"/>
    <xf numFmtId="0" fontId="72" fillId="0" borderId="223" xfId="0" applyFont="1" applyFill="1" applyBorder="1"/>
    <xf numFmtId="171" fontId="72" fillId="32" borderId="207" xfId="182" applyNumberFormat="1" applyFont="1" applyFill="1" applyBorder="1"/>
    <xf numFmtId="166" fontId="72" fillId="36" borderId="224" xfId="0" applyNumberFormat="1" applyFont="1" applyFill="1" applyBorder="1"/>
    <xf numFmtId="169" fontId="78" fillId="32" borderId="224" xfId="17654" applyNumberFormat="1" applyFont="1" applyFill="1" applyBorder="1" applyAlignment="1"/>
    <xf numFmtId="166" fontId="72" fillId="32" borderId="224" xfId="182" applyNumberFormat="1" applyFont="1" applyFill="1" applyBorder="1"/>
    <xf numFmtId="166" fontId="78" fillId="32" borderId="224" xfId="17654" applyNumberFormat="1" applyFont="1" applyFill="1" applyBorder="1" applyAlignment="1"/>
    <xf numFmtId="0" fontId="72" fillId="0" borderId="224" xfId="0" applyFont="1" applyFill="1" applyBorder="1"/>
    <xf numFmtId="0" fontId="72" fillId="0" borderId="226" xfId="0" applyFont="1" applyFill="1" applyBorder="1"/>
    <xf numFmtId="169" fontId="72" fillId="32" borderId="230" xfId="17654" applyNumberFormat="1" applyFont="1" applyFill="1" applyBorder="1"/>
    <xf numFmtId="171" fontId="72" fillId="32" borderId="231" xfId="17654" applyNumberFormat="1" applyFont="1" applyFill="1" applyBorder="1"/>
    <xf numFmtId="166" fontId="72" fillId="36" borderId="232" xfId="0" applyNumberFormat="1" applyFont="1" applyFill="1" applyBorder="1"/>
    <xf numFmtId="171" fontId="72" fillId="32" borderId="233" xfId="182" applyNumberFormat="1" applyFont="1" applyFill="1" applyBorder="1"/>
    <xf numFmtId="171" fontId="72" fillId="32" borderId="234" xfId="182" applyNumberFormat="1" applyFont="1" applyFill="1" applyBorder="1"/>
    <xf numFmtId="166" fontId="72" fillId="36" borderId="226" xfId="0" applyNumberFormat="1" applyFont="1" applyFill="1" applyBorder="1"/>
    <xf numFmtId="171" fontId="72" fillId="32" borderId="231" xfId="182" applyNumberFormat="1" applyFont="1" applyFill="1" applyBorder="1"/>
    <xf numFmtId="166" fontId="72" fillId="36" borderId="235" xfId="0" applyNumberFormat="1" applyFont="1" applyFill="1" applyBorder="1"/>
    <xf numFmtId="166" fontId="72" fillId="32" borderId="226" xfId="182" applyNumberFormat="1" applyFont="1" applyFill="1" applyBorder="1"/>
    <xf numFmtId="0" fontId="76" fillId="0" borderId="236" xfId="0" quotePrefix="1" applyFont="1" applyBorder="1" applyAlignment="1" applyProtection="1">
      <alignment horizontal="left"/>
    </xf>
    <xf numFmtId="3" fontId="78" fillId="0" borderId="237" xfId="181" quotePrefix="1" applyNumberFormat="1" applyFont="1" applyFill="1" applyBorder="1" applyAlignment="1" applyProtection="1"/>
    <xf numFmtId="10" fontId="78" fillId="0" borderId="238" xfId="3292" quotePrefix="1" applyNumberFormat="1" applyFont="1" applyFill="1" applyBorder="1" applyAlignment="1" applyProtection="1">
      <alignment horizontal="right"/>
    </xf>
    <xf numFmtId="167" fontId="78" fillId="0" borderId="239" xfId="3292" applyNumberFormat="1" applyFont="1" applyBorder="1" applyAlignment="1" applyProtection="1">
      <alignment horizontal="right"/>
    </xf>
    <xf numFmtId="0" fontId="72" fillId="0" borderId="240" xfId="0" applyFont="1" applyBorder="1" applyProtection="1"/>
    <xf numFmtId="3" fontId="78" fillId="0" borderId="241" xfId="181" applyNumberFormat="1" applyFont="1" applyFill="1" applyBorder="1" applyAlignment="1" applyProtection="1"/>
    <xf numFmtId="3" fontId="78" fillId="0" borderId="242" xfId="181" applyNumberFormat="1" applyFont="1" applyBorder="1" applyProtection="1"/>
    <xf numFmtId="0" fontId="72" fillId="0" borderId="243" xfId="0" applyFont="1" applyBorder="1" applyProtection="1"/>
    <xf numFmtId="3" fontId="78" fillId="0" borderId="244" xfId="181" applyNumberFormat="1" applyFont="1" applyFill="1" applyBorder="1" applyAlignment="1" applyProtection="1"/>
    <xf numFmtId="3" fontId="78" fillId="0" borderId="245" xfId="181" applyNumberFormat="1" applyFont="1" applyBorder="1" applyProtection="1"/>
    <xf numFmtId="10" fontId="78" fillId="0" borderId="246" xfId="3292" quotePrefix="1" applyNumberFormat="1" applyFont="1" applyFill="1" applyBorder="1" applyAlignment="1" applyProtection="1">
      <alignment horizontal="right"/>
    </xf>
    <xf numFmtId="167" fontId="78" fillId="0" borderId="247" xfId="3292" applyNumberFormat="1" applyFont="1" applyBorder="1" applyAlignment="1" applyProtection="1">
      <alignment horizontal="right"/>
    </xf>
    <xf numFmtId="3" fontId="78" fillId="0" borderId="248" xfId="181" applyNumberFormat="1" applyFont="1" applyBorder="1" applyAlignment="1" applyProtection="1"/>
    <xf numFmtId="10" fontId="78" fillId="0" borderId="242" xfId="3292" quotePrefix="1" applyNumberFormat="1" applyFont="1" applyFill="1" applyBorder="1" applyAlignment="1" applyProtection="1">
      <alignment horizontal="right"/>
    </xf>
    <xf numFmtId="167" fontId="78" fillId="0" borderId="249" xfId="3292" applyNumberFormat="1" applyFont="1" applyBorder="1" applyAlignment="1" applyProtection="1">
      <alignment horizontal="right"/>
    </xf>
    <xf numFmtId="3" fontId="78" fillId="0" borderId="250" xfId="181" applyNumberFormat="1" applyFont="1" applyBorder="1" applyAlignment="1" applyProtection="1"/>
    <xf numFmtId="3" fontId="78" fillId="0" borderId="250" xfId="181" applyNumberFormat="1" applyFont="1" applyBorder="1" applyProtection="1"/>
    <xf numFmtId="3" fontId="78" fillId="0" borderId="251" xfId="181" applyNumberFormat="1" applyFont="1" applyBorder="1" applyAlignment="1" applyProtection="1"/>
    <xf numFmtId="3" fontId="78" fillId="0" borderId="251" xfId="181" applyNumberFormat="1" applyFont="1" applyBorder="1" applyProtection="1"/>
    <xf numFmtId="10" fontId="78" fillId="0" borderId="245" xfId="3292" quotePrefix="1" applyNumberFormat="1" applyFont="1" applyFill="1" applyBorder="1" applyAlignment="1" applyProtection="1">
      <alignment horizontal="right"/>
    </xf>
    <xf numFmtId="167" fontId="78" fillId="0" borderId="252" xfId="3292" applyNumberFormat="1" applyFont="1" applyBorder="1" applyAlignment="1" applyProtection="1">
      <alignment horizontal="right"/>
    </xf>
    <xf numFmtId="0" fontId="76" fillId="0" borderId="236" xfId="0" applyFont="1" applyFill="1" applyBorder="1" applyProtection="1"/>
    <xf numFmtId="0" fontId="76" fillId="0" borderId="253" xfId="0" applyFont="1" applyFill="1" applyBorder="1" applyProtection="1"/>
    <xf numFmtId="37" fontId="78" fillId="0" borderId="254" xfId="0" applyNumberFormat="1" applyFont="1" applyBorder="1" applyAlignment="1" applyProtection="1">
      <alignment horizontal="left"/>
    </xf>
    <xf numFmtId="3" fontId="78" fillId="0" borderId="255" xfId="181" applyNumberFormat="1" applyFont="1" applyBorder="1" applyAlignment="1" applyProtection="1">
      <alignment horizontal="right"/>
    </xf>
    <xf numFmtId="37" fontId="120" fillId="0" borderId="254" xfId="0" applyNumberFormat="1" applyFont="1" applyBorder="1" applyAlignment="1" applyProtection="1">
      <alignment horizontal="right"/>
    </xf>
    <xf numFmtId="37" fontId="78" fillId="0" borderId="254" xfId="0" applyNumberFormat="1" applyFont="1" applyBorder="1" applyProtection="1"/>
    <xf numFmtId="0" fontId="71" fillId="0" borderId="236" xfId="0" applyNumberFormat="1" applyFont="1" applyBorder="1" applyProtection="1"/>
    <xf numFmtId="0" fontId="71" fillId="0" borderId="236" xfId="0" applyFont="1" applyBorder="1" applyProtection="1"/>
    <xf numFmtId="0" fontId="74" fillId="0" borderId="236" xfId="0" applyFont="1" applyBorder="1" applyProtection="1"/>
    <xf numFmtId="37" fontId="78" fillId="0" borderId="236" xfId="0" quotePrefix="1" applyNumberFormat="1" applyFont="1" applyFill="1" applyBorder="1" applyProtection="1"/>
    <xf numFmtId="37" fontId="74" fillId="0" borderId="236" xfId="0" applyNumberFormat="1" applyFont="1" applyFill="1" applyBorder="1" applyProtection="1"/>
    <xf numFmtId="37" fontId="72" fillId="0" borderId="256" xfId="0" applyNumberFormat="1" applyFont="1" applyBorder="1" applyProtection="1"/>
    <xf numFmtId="37" fontId="74" fillId="0" borderId="253" xfId="0" applyNumberFormat="1" applyFont="1" applyBorder="1" applyProtection="1"/>
    <xf numFmtId="37" fontId="74" fillId="0" borderId="236" xfId="0" applyNumberFormat="1" applyFont="1" applyBorder="1" applyProtection="1"/>
    <xf numFmtId="4" fontId="156" fillId="32" borderId="223" xfId="0" applyNumberFormat="1" applyFont="1" applyFill="1" applyBorder="1" applyProtection="1">
      <protection locked="0"/>
    </xf>
    <xf numFmtId="4" fontId="72" fillId="0" borderId="223" xfId="181" applyNumberFormat="1" applyFont="1" applyBorder="1" applyProtection="1"/>
    <xf numFmtId="4" fontId="72" fillId="0" borderId="232" xfId="181" applyNumberFormat="1" applyFont="1" applyBorder="1" applyProtection="1"/>
    <xf numFmtId="4" fontId="156" fillId="32" borderId="226" xfId="0" applyNumberFormat="1" applyFont="1" applyFill="1" applyBorder="1" applyProtection="1">
      <protection locked="0"/>
    </xf>
    <xf numFmtId="4" fontId="72" fillId="0" borderId="226" xfId="181" applyNumberFormat="1" applyFont="1" applyBorder="1" applyProtection="1"/>
    <xf numFmtId="4" fontId="78" fillId="0" borderId="224" xfId="0" applyNumberFormat="1" applyFont="1" applyBorder="1" applyProtection="1"/>
    <xf numFmtId="4" fontId="149" fillId="0" borderId="224" xfId="0" applyNumberFormat="1" applyFont="1" applyBorder="1" applyProtection="1"/>
    <xf numFmtId="4" fontId="72" fillId="0" borderId="223" xfId="181" applyNumberFormat="1" applyFont="1" applyFill="1" applyBorder="1" applyProtection="1"/>
    <xf numFmtId="4" fontId="149" fillId="0" borderId="226" xfId="0" applyNumberFormat="1" applyFont="1" applyFill="1" applyBorder="1" applyProtection="1"/>
    <xf numFmtId="4" fontId="72" fillId="0" borderId="232" xfId="181" applyNumberFormat="1" applyFont="1" applyFill="1" applyBorder="1" applyProtection="1"/>
    <xf numFmtId="4" fontId="72" fillId="0" borderId="226" xfId="181" applyNumberFormat="1" applyFont="1" applyFill="1" applyBorder="1" applyProtection="1"/>
    <xf numFmtId="3" fontId="156" fillId="32" borderId="257" xfId="0" applyNumberFormat="1" applyFont="1" applyFill="1" applyBorder="1" applyAlignment="1" applyProtection="1">
      <alignment horizontal="right"/>
      <protection locked="0"/>
    </xf>
    <xf numFmtId="0" fontId="72" fillId="0" borderId="257" xfId="0" applyFont="1" applyBorder="1"/>
    <xf numFmtId="0" fontId="72" fillId="0" borderId="257" xfId="0" applyFont="1" applyBorder="1" applyAlignment="1">
      <alignment horizontal="center"/>
    </xf>
    <xf numFmtId="4" fontId="72" fillId="0" borderId="257" xfId="0" applyNumberFormat="1" applyFont="1" applyBorder="1"/>
    <xf numFmtId="3" fontId="72" fillId="0" borderId="257" xfId="0" applyNumberFormat="1" applyFont="1" applyBorder="1"/>
    <xf numFmtId="3" fontId="156" fillId="32" borderId="258" xfId="0" applyNumberFormat="1" applyFont="1" applyFill="1" applyBorder="1" applyAlignment="1" applyProtection="1">
      <alignment horizontal="right"/>
      <protection locked="0"/>
    </xf>
    <xf numFmtId="0" fontId="72" fillId="0" borderId="259" xfId="0" applyFont="1" applyBorder="1"/>
    <xf numFmtId="0" fontId="72" fillId="0" borderId="259" xfId="0" applyFont="1" applyBorder="1" applyAlignment="1">
      <alignment horizontal="center"/>
    </xf>
    <xf numFmtId="3" fontId="156" fillId="32" borderId="259" xfId="0" applyNumberFormat="1" applyFont="1" applyFill="1" applyBorder="1" applyAlignment="1" applyProtection="1">
      <alignment horizontal="right"/>
      <protection locked="0"/>
    </xf>
    <xf numFmtId="4" fontId="72" fillId="0" borderId="259" xfId="0" applyNumberFormat="1" applyFont="1" applyBorder="1"/>
    <xf numFmtId="3" fontId="72" fillId="0" borderId="259" xfId="0" applyNumberFormat="1" applyFont="1" applyBorder="1"/>
    <xf numFmtId="0" fontId="72" fillId="0" borderId="223" xfId="0" applyFont="1" applyBorder="1"/>
    <xf numFmtId="0" fontId="72" fillId="0" borderId="223" xfId="0" applyFont="1" applyBorder="1" applyAlignment="1">
      <alignment horizontal="center"/>
    </xf>
    <xf numFmtId="4" fontId="72" fillId="0" borderId="223" xfId="0" applyNumberFormat="1" applyFont="1" applyBorder="1"/>
    <xf numFmtId="168" fontId="72" fillId="0" borderId="223" xfId="0" applyNumberFormat="1" applyFont="1" applyBorder="1"/>
    <xf numFmtId="0" fontId="72" fillId="0" borderId="224" xfId="0" applyFont="1" applyBorder="1"/>
    <xf numFmtId="0" fontId="72" fillId="0" borderId="224" xfId="0" applyFont="1" applyBorder="1" applyAlignment="1">
      <alignment horizontal="center"/>
    </xf>
    <xf numFmtId="4" fontId="72" fillId="0" borderId="224" xfId="0" applyNumberFormat="1" applyFont="1" applyBorder="1"/>
    <xf numFmtId="3" fontId="72" fillId="0" borderId="224" xfId="0" applyNumberFormat="1" applyFont="1" applyBorder="1"/>
    <xf numFmtId="0" fontId="74" fillId="0" borderId="226" xfId="0" applyFont="1" applyFill="1" applyBorder="1"/>
    <xf numFmtId="3" fontId="74" fillId="0" borderId="226" xfId="0" applyNumberFormat="1" applyFont="1" applyFill="1" applyBorder="1"/>
    <xf numFmtId="4" fontId="74" fillId="0" borderId="226" xfId="0" applyNumberFormat="1" applyFont="1" applyFill="1" applyBorder="1"/>
    <xf numFmtId="168" fontId="74" fillId="0" borderId="226" xfId="0" applyNumberFormat="1" applyFont="1" applyFill="1" applyBorder="1"/>
    <xf numFmtId="3" fontId="156" fillId="32" borderId="224" xfId="0" applyNumberFormat="1" applyFont="1" applyFill="1" applyBorder="1" applyAlignment="1" applyProtection="1">
      <alignment horizontal="right"/>
      <protection locked="0"/>
    </xf>
    <xf numFmtId="0" fontId="72" fillId="0" borderId="226" xfId="0" applyFont="1" applyBorder="1"/>
    <xf numFmtId="0" fontId="72" fillId="0" borderId="226" xfId="0" applyFont="1" applyBorder="1" applyAlignment="1">
      <alignment horizontal="center"/>
    </xf>
    <xf numFmtId="3" fontId="156" fillId="32" borderId="226" xfId="0" applyNumberFormat="1" applyFont="1" applyFill="1" applyBorder="1" applyAlignment="1" applyProtection="1">
      <alignment horizontal="right"/>
      <protection locked="0"/>
    </xf>
    <xf numFmtId="4" fontId="72" fillId="0" borderId="226" xfId="0" applyNumberFormat="1" applyFont="1" applyBorder="1"/>
    <xf numFmtId="3" fontId="72" fillId="0" borderId="226" xfId="0" applyNumberFormat="1" applyFont="1" applyBorder="1"/>
    <xf numFmtId="0" fontId="156" fillId="32" borderId="223" xfId="0" applyFont="1" applyFill="1" applyBorder="1" applyProtection="1">
      <protection locked="0"/>
    </xf>
    <xf numFmtId="0" fontId="156" fillId="32" borderId="224" xfId="0" applyFont="1" applyFill="1" applyBorder="1" applyProtection="1">
      <protection locked="0"/>
    </xf>
    <xf numFmtId="0" fontId="100" fillId="0" borderId="224" xfId="0" applyFont="1" applyBorder="1"/>
    <xf numFmtId="0" fontId="100" fillId="0" borderId="224" xfId="0" applyFont="1" applyBorder="1" applyAlignment="1">
      <alignment horizontal="center"/>
    </xf>
    <xf numFmtId="0" fontId="108" fillId="0" borderId="226" xfId="0" applyFont="1" applyBorder="1"/>
    <xf numFmtId="0" fontId="108" fillId="0" borderId="226" xfId="0" applyFont="1" applyFill="1" applyBorder="1"/>
    <xf numFmtId="168" fontId="108" fillId="0" borderId="226" xfId="0" applyNumberFormat="1" applyFont="1" applyFill="1" applyBorder="1"/>
    <xf numFmtId="3" fontId="157" fillId="32" borderId="224" xfId="0" applyNumberFormat="1" applyFont="1" applyFill="1" applyBorder="1" applyProtection="1">
      <protection locked="0"/>
    </xf>
    <xf numFmtId="168" fontId="130" fillId="75" borderId="260" xfId="0" applyNumberFormat="1" applyFont="1" applyFill="1" applyBorder="1" applyAlignment="1" applyProtection="1">
      <alignment horizontal="right"/>
    </xf>
    <xf numFmtId="5" fontId="130" fillId="75" borderId="260" xfId="0" applyNumberFormat="1" applyFont="1" applyFill="1" applyBorder="1" applyAlignment="1" applyProtection="1">
      <alignment horizontal="right"/>
    </xf>
    <xf numFmtId="5" fontId="130" fillId="30" borderId="261" xfId="0" quotePrefix="1" applyNumberFormat="1" applyFont="1" applyFill="1" applyBorder="1" applyAlignment="1" applyProtection="1">
      <alignment horizontal="right"/>
    </xf>
    <xf numFmtId="37" fontId="100" fillId="24" borderId="262" xfId="0" applyNumberFormat="1" applyFont="1" applyFill="1" applyBorder="1" applyAlignment="1" applyProtection="1">
      <alignment horizontal="right"/>
    </xf>
    <xf numFmtId="5" fontId="130" fillId="75" borderId="261" xfId="0" applyNumberFormat="1" applyFont="1" applyFill="1" applyBorder="1" applyAlignment="1" applyProtection="1">
      <alignment horizontal="right"/>
    </xf>
    <xf numFmtId="37" fontId="100" fillId="30" borderId="207" xfId="0" applyNumberFormat="1" applyFont="1" applyFill="1" applyBorder="1" applyAlignment="1" applyProtection="1">
      <alignment horizontal="right"/>
    </xf>
    <xf numFmtId="37" fontId="100" fillId="0" borderId="263" xfId="0" applyNumberFormat="1" applyFont="1" applyBorder="1" applyProtection="1"/>
    <xf numFmtId="37" fontId="100" fillId="24" borderId="207" xfId="0" applyNumberFormat="1" applyFont="1" applyFill="1" applyBorder="1" applyAlignment="1" applyProtection="1">
      <alignment horizontal="right"/>
    </xf>
    <xf numFmtId="37" fontId="100" fillId="24" borderId="264" xfId="0" applyNumberFormat="1" applyFont="1" applyFill="1" applyBorder="1" applyAlignment="1" applyProtection="1">
      <alignment horizontal="right"/>
    </xf>
    <xf numFmtId="5" fontId="130" fillId="75" borderId="248" xfId="0" applyNumberFormat="1" applyFont="1" applyFill="1" applyBorder="1" applyAlignment="1" applyProtection="1">
      <alignment horizontal="right"/>
    </xf>
    <xf numFmtId="37" fontId="129" fillId="75" borderId="207" xfId="0" applyNumberFormat="1" applyFont="1" applyFill="1" applyBorder="1" applyAlignment="1" applyProtection="1">
      <alignment horizontal="right"/>
    </xf>
    <xf numFmtId="37" fontId="129" fillId="24" borderId="264" xfId="0" applyNumberFormat="1" applyFont="1" applyFill="1" applyBorder="1" applyAlignment="1" applyProtection="1">
      <alignment horizontal="right"/>
    </xf>
    <xf numFmtId="37" fontId="129" fillId="75" borderId="268" xfId="0" applyNumberFormat="1" applyFont="1" applyFill="1" applyBorder="1" applyAlignment="1" applyProtection="1">
      <alignment horizontal="right"/>
    </xf>
    <xf numFmtId="37" fontId="108" fillId="0" borderId="269" xfId="0" applyNumberFormat="1" applyFont="1" applyBorder="1" applyProtection="1"/>
    <xf numFmtId="37" fontId="100" fillId="0" borderId="236" xfId="0" applyNumberFormat="1" applyFont="1" applyBorder="1" applyProtection="1"/>
    <xf numFmtId="37" fontId="100" fillId="0" borderId="248" xfId="0" applyNumberFormat="1" applyFont="1" applyBorder="1" applyAlignment="1" applyProtection="1">
      <alignment horizontal="right"/>
    </xf>
    <xf numFmtId="37" fontId="108" fillId="0" borderId="263" xfId="0" applyNumberFormat="1" applyFont="1" applyBorder="1" applyProtection="1"/>
    <xf numFmtId="5" fontId="157" fillId="33" borderId="248" xfId="0" applyNumberFormat="1" applyFont="1" applyFill="1" applyBorder="1" applyAlignment="1" applyProtection="1">
      <alignment horizontal="right"/>
      <protection locked="0"/>
    </xf>
    <xf numFmtId="37" fontId="129" fillId="75" borderId="220" xfId="0" applyNumberFormat="1" applyFont="1" applyFill="1" applyBorder="1" applyProtection="1"/>
    <xf numFmtId="37" fontId="129" fillId="24" borderId="264" xfId="0" applyNumberFormat="1" applyFont="1" applyFill="1" applyBorder="1" applyProtection="1"/>
    <xf numFmtId="37" fontId="108" fillId="30" borderId="270" xfId="0" applyNumberFormat="1" applyFont="1" applyFill="1" applyBorder="1" applyProtection="1"/>
    <xf numFmtId="37" fontId="129" fillId="75" borderId="268" xfId="0" applyNumberFormat="1" applyFont="1" applyFill="1" applyBorder="1" applyProtection="1"/>
    <xf numFmtId="37" fontId="100" fillId="75" borderId="268" xfId="0" applyNumberFormat="1" applyFont="1" applyFill="1" applyBorder="1" applyProtection="1"/>
    <xf numFmtId="37" fontId="100" fillId="0" borderId="264" xfId="0" applyNumberFormat="1" applyFont="1" applyFill="1" applyBorder="1" applyProtection="1"/>
    <xf numFmtId="0" fontId="100" fillId="0" borderId="217" xfId="0" applyFont="1" applyBorder="1" applyProtection="1"/>
    <xf numFmtId="0" fontId="100" fillId="0" borderId="218" xfId="0" applyFont="1" applyBorder="1" applyProtection="1"/>
    <xf numFmtId="0" fontId="100" fillId="0" borderId="214" xfId="0" applyFont="1" applyBorder="1" applyAlignment="1" applyProtection="1">
      <alignment horizontal="right"/>
    </xf>
    <xf numFmtId="37" fontId="100" fillId="24" borderId="216" xfId="0" applyNumberFormat="1" applyFont="1" applyFill="1" applyBorder="1" applyProtection="1"/>
    <xf numFmtId="37" fontId="100" fillId="75" borderId="274" xfId="0" applyNumberFormat="1" applyFont="1" applyFill="1" applyBorder="1" applyProtection="1"/>
    <xf numFmtId="37" fontId="100" fillId="24" borderId="264" xfId="0" applyNumberFormat="1" applyFont="1" applyFill="1" applyBorder="1" applyProtection="1"/>
    <xf numFmtId="5" fontId="108" fillId="75" borderId="216" xfId="0" applyNumberFormat="1" applyFont="1" applyFill="1" applyBorder="1" applyProtection="1"/>
    <xf numFmtId="0" fontId="106" fillId="0" borderId="275" xfId="0" applyFont="1" applyBorder="1"/>
    <xf numFmtId="0" fontId="106" fillId="0" borderId="276" xfId="0" applyFont="1" applyBorder="1"/>
    <xf numFmtId="0" fontId="106" fillId="0" borderId="276" xfId="0" applyFont="1" applyBorder="1" applyAlignment="1">
      <alignment horizontal="center"/>
    </xf>
    <xf numFmtId="3" fontId="158" fillId="32" borderId="277" xfId="0" applyNumberFormat="1" applyFont="1" applyFill="1" applyBorder="1" applyProtection="1">
      <protection locked="0"/>
    </xf>
    <xf numFmtId="3" fontId="106" fillId="0" borderId="277" xfId="0" applyNumberFormat="1" applyFont="1" applyBorder="1"/>
    <xf numFmtId="0" fontId="106" fillId="0" borderId="278" xfId="0" applyFont="1" applyBorder="1"/>
    <xf numFmtId="0" fontId="106" fillId="0" borderId="279" xfId="0" applyFont="1" applyBorder="1"/>
    <xf numFmtId="0" fontId="106" fillId="0" borderId="279" xfId="0" applyFont="1" applyBorder="1" applyAlignment="1">
      <alignment horizontal="center"/>
    </xf>
    <xf numFmtId="3" fontId="158" fillId="32" borderId="280" xfId="0" applyNumberFormat="1" applyFont="1" applyFill="1" applyBorder="1" applyProtection="1">
      <protection locked="0"/>
    </xf>
    <xf numFmtId="3" fontId="106" fillId="0" borderId="280" xfId="0" applyNumberFormat="1" applyFont="1" applyBorder="1"/>
    <xf numFmtId="0" fontId="106" fillId="0" borderId="277" xfId="0" applyFont="1" applyBorder="1" applyAlignment="1">
      <alignment horizontal="center"/>
    </xf>
    <xf numFmtId="0" fontId="106" fillId="0" borderId="280" xfId="0" applyFont="1" applyBorder="1" applyAlignment="1">
      <alignment horizontal="center"/>
    </xf>
    <xf numFmtId="0" fontId="106" fillId="76" borderId="277" xfId="0" applyFont="1" applyFill="1" applyBorder="1"/>
    <xf numFmtId="0" fontId="106" fillId="0" borderId="281" xfId="0" applyFont="1" applyBorder="1"/>
    <xf numFmtId="0" fontId="106" fillId="76" borderId="280" xfId="0" applyFont="1" applyFill="1" applyBorder="1"/>
    <xf numFmtId="0" fontId="145" fillId="0" borderId="268" xfId="663" applyFont="1" applyFill="1" applyBorder="1" applyAlignment="1" applyProtection="1">
      <alignment horizontal="center" wrapText="1"/>
    </xf>
    <xf numFmtId="0" fontId="145" fillId="0" borderId="282" xfId="663" applyFont="1" applyFill="1" applyBorder="1" applyAlignment="1" applyProtection="1">
      <alignment horizontal="center" wrapText="1"/>
    </xf>
    <xf numFmtId="9" fontId="126" fillId="0" borderId="268" xfId="663" applyNumberFormat="1" applyFont="1" applyFill="1" applyBorder="1" applyAlignment="1">
      <alignment horizontal="center" wrapText="1"/>
    </xf>
    <xf numFmtId="9" fontId="145" fillId="0" borderId="282" xfId="663" applyNumberFormat="1" applyFont="1" applyFill="1" applyBorder="1" applyAlignment="1" applyProtection="1">
      <alignment horizontal="center" wrapText="1"/>
    </xf>
    <xf numFmtId="0" fontId="124" fillId="0" borderId="284" xfId="663" applyFont="1" applyFill="1" applyBorder="1" applyProtection="1"/>
    <xf numFmtId="44" fontId="109" fillId="0" borderId="283" xfId="378" applyFont="1" applyFill="1" applyBorder="1" applyProtection="1"/>
    <xf numFmtId="44" fontId="109" fillId="0" borderId="285" xfId="378" applyFont="1" applyFill="1" applyBorder="1" applyProtection="1"/>
    <xf numFmtId="0" fontId="109" fillId="0" borderId="284" xfId="663" applyFont="1" applyFill="1" applyBorder="1" applyProtection="1"/>
    <xf numFmtId="44" fontId="109" fillId="0" borderId="268" xfId="378" applyFont="1" applyFill="1" applyBorder="1" applyProtection="1"/>
    <xf numFmtId="44" fontId="109" fillId="0" borderId="282" xfId="378" applyFont="1" applyFill="1" applyBorder="1" applyProtection="1"/>
    <xf numFmtId="0" fontId="109" fillId="0" borderId="284" xfId="663" applyFont="1" applyFill="1" applyBorder="1" applyAlignment="1" applyProtection="1">
      <alignment horizontal="left"/>
    </xf>
    <xf numFmtId="0" fontId="109" fillId="0" borderId="286" xfId="663" applyFont="1" applyFill="1" applyBorder="1" applyProtection="1"/>
    <xf numFmtId="0" fontId="124" fillId="0" borderId="268" xfId="663" applyFont="1" applyFill="1" applyBorder="1"/>
    <xf numFmtId="0" fontId="124" fillId="0" borderId="282" xfId="663" applyFont="1" applyFill="1" applyBorder="1"/>
    <xf numFmtId="0" fontId="145" fillId="0" borderId="283" xfId="663" applyFont="1" applyFill="1" applyBorder="1" applyAlignment="1" applyProtection="1">
      <alignment horizontal="center" wrapText="1"/>
    </xf>
    <xf numFmtId="0" fontId="145" fillId="0" borderId="285" xfId="663" applyFont="1" applyFill="1" applyBorder="1" applyAlignment="1" applyProtection="1">
      <alignment horizontal="center" wrapText="1"/>
    </xf>
    <xf numFmtId="0" fontId="124" fillId="0" borderId="286" xfId="663" applyFont="1" applyFill="1" applyBorder="1" applyProtection="1"/>
    <xf numFmtId="0" fontId="109" fillId="0" borderId="286" xfId="663" applyFont="1" applyFill="1" applyBorder="1" applyAlignment="1" applyProtection="1">
      <alignment horizontal="left"/>
    </xf>
    <xf numFmtId="0" fontId="109" fillId="0" borderId="287" xfId="663" applyFont="1" applyFill="1" applyBorder="1" applyProtection="1"/>
    <xf numFmtId="44" fontId="109" fillId="0" borderId="288" xfId="378" applyFont="1" applyFill="1" applyBorder="1" applyProtection="1"/>
    <xf numFmtId="44" fontId="109" fillId="0" borderId="289" xfId="378" applyFont="1" applyFill="1" applyBorder="1" applyProtection="1"/>
    <xf numFmtId="0" fontId="145" fillId="0" borderId="290" xfId="663" applyFont="1" applyFill="1" applyBorder="1" applyAlignment="1" applyProtection="1">
      <alignment horizontal="center" wrapText="1"/>
    </xf>
    <xf numFmtId="9" fontId="145" fillId="0" borderId="290" xfId="663" applyNumberFormat="1" applyFont="1" applyFill="1" applyBorder="1" applyAlignment="1" applyProtection="1">
      <alignment horizontal="center" wrapText="1"/>
    </xf>
    <xf numFmtId="0" fontId="124" fillId="0" borderId="291" xfId="663" applyFont="1" applyFill="1" applyBorder="1" applyProtection="1"/>
    <xf numFmtId="44" fontId="109" fillId="0" borderId="290" xfId="378" applyFont="1" applyFill="1" applyBorder="1" applyProtection="1"/>
    <xf numFmtId="0" fontId="109" fillId="0" borderId="291" xfId="663" applyFont="1" applyFill="1" applyBorder="1" applyProtection="1"/>
    <xf numFmtId="0" fontId="109" fillId="0" borderId="291" xfId="663" applyFont="1" applyFill="1" applyBorder="1" applyAlignment="1" applyProtection="1">
      <alignment horizontal="left"/>
    </xf>
    <xf numFmtId="0" fontId="124" fillId="0" borderId="290" xfId="663" applyFont="1" applyFill="1" applyBorder="1"/>
    <xf numFmtId="44" fontId="109" fillId="0" borderId="268" xfId="378" applyFont="1" applyFill="1" applyBorder="1" applyAlignment="1" applyProtection="1">
      <alignment horizontal="right"/>
    </xf>
    <xf numFmtId="44" fontId="109" fillId="0" borderId="290" xfId="378" applyFont="1" applyFill="1" applyBorder="1" applyAlignment="1" applyProtection="1">
      <alignment horizontal="right"/>
    </xf>
    <xf numFmtId="0" fontId="109" fillId="0" borderId="292" xfId="663" applyFont="1" applyFill="1" applyBorder="1" applyProtection="1"/>
    <xf numFmtId="44" fontId="109" fillId="0" borderId="293" xfId="378" applyFont="1" applyFill="1" applyBorder="1" applyAlignment="1" applyProtection="1">
      <alignment horizontal="right"/>
    </xf>
    <xf numFmtId="44" fontId="109" fillId="0" borderId="294" xfId="378" applyFont="1" applyFill="1" applyBorder="1" applyAlignment="1" applyProtection="1">
      <alignment horizontal="right"/>
    </xf>
    <xf numFmtId="44" fontId="109" fillId="0" borderId="268" xfId="378" quotePrefix="1" applyFont="1" applyFill="1" applyBorder="1" applyProtection="1"/>
    <xf numFmtId="44" fontId="109" fillId="0" borderId="293" xfId="378" applyFont="1" applyFill="1" applyBorder="1" applyProtection="1"/>
    <xf numFmtId="44" fontId="109" fillId="0" borderId="293" xfId="378" quotePrefix="1" applyFont="1" applyFill="1" applyBorder="1" applyProtection="1"/>
    <xf numFmtId="44" fontId="109" fillId="0" borderId="294" xfId="378" applyFont="1" applyFill="1" applyBorder="1" applyProtection="1"/>
    <xf numFmtId="44" fontId="109" fillId="0" borderId="290" xfId="378" quotePrefix="1" applyFont="1" applyFill="1" applyBorder="1" applyProtection="1"/>
    <xf numFmtId="0" fontId="78" fillId="27" borderId="295" xfId="663" applyFont="1" applyFill="1" applyBorder="1" applyAlignment="1" applyProtection="1">
      <alignment wrapText="1"/>
    </xf>
    <xf numFmtId="9" fontId="72" fillId="27" borderId="296" xfId="663" applyNumberFormat="1" applyFont="1" applyFill="1" applyBorder="1" applyAlignment="1" applyProtection="1">
      <alignment horizontal="center"/>
    </xf>
    <xf numFmtId="0" fontId="72" fillId="27" borderId="297" xfId="663" applyFont="1" applyFill="1" applyBorder="1" applyProtection="1"/>
    <xf numFmtId="0" fontId="78" fillId="28" borderId="295" xfId="663" applyFont="1" applyFill="1" applyBorder="1" applyAlignment="1" applyProtection="1">
      <alignment wrapText="1"/>
    </xf>
    <xf numFmtId="9" fontId="72" fillId="28" borderId="296" xfId="663" applyNumberFormat="1" applyFont="1" applyFill="1" applyBorder="1" applyAlignment="1" applyProtection="1">
      <alignment horizontal="center"/>
    </xf>
    <xf numFmtId="0" fontId="72" fillId="28" borderId="297" xfId="663" applyFont="1" applyFill="1" applyBorder="1" applyProtection="1"/>
    <xf numFmtId="0" fontId="78" fillId="27" borderId="295" xfId="663" applyFont="1" applyFill="1" applyBorder="1" applyProtection="1"/>
    <xf numFmtId="0" fontId="72" fillId="27" borderId="297" xfId="663" applyFont="1" applyFill="1" applyBorder="1" applyAlignment="1" applyProtection="1">
      <alignment wrapText="1"/>
    </xf>
    <xf numFmtId="0" fontId="72" fillId="28" borderId="297" xfId="663" applyFont="1" applyFill="1" applyBorder="1" applyAlignment="1" applyProtection="1">
      <alignment horizontal="left"/>
    </xf>
    <xf numFmtId="0" fontId="78" fillId="28" borderId="300" xfId="663" applyFont="1" applyFill="1" applyBorder="1" applyAlignment="1" applyProtection="1">
      <alignment wrapText="1"/>
    </xf>
    <xf numFmtId="9" fontId="72" fillId="28" borderId="301" xfId="663" applyNumberFormat="1" applyFont="1" applyFill="1" applyBorder="1" applyAlignment="1" applyProtection="1">
      <alignment horizontal="center"/>
    </xf>
    <xf numFmtId="0" fontId="72" fillId="28" borderId="302" xfId="663" applyFont="1" applyFill="1" applyBorder="1" applyProtection="1"/>
    <xf numFmtId="0" fontId="19" fillId="31" borderId="0" xfId="0" applyFont="1" applyFill="1" applyBorder="1" applyAlignment="1" applyProtection="1">
      <alignment horizontal="left"/>
    </xf>
    <xf numFmtId="0" fontId="72" fillId="0" borderId="0" xfId="0" applyFont="1" applyFill="1" applyAlignment="1" applyProtection="1">
      <alignment horizontal="left"/>
    </xf>
    <xf numFmtId="0" fontId="72" fillId="0" borderId="0" xfId="0" applyFont="1" applyAlignment="1">
      <alignment horizontal="left"/>
    </xf>
    <xf numFmtId="0" fontId="74" fillId="0" borderId="0" xfId="0" applyFont="1" applyFill="1" applyAlignment="1" applyProtection="1">
      <alignment horizontal="left" vertical="top" wrapText="1"/>
    </xf>
    <xf numFmtId="0" fontId="78" fillId="0" borderId="0" xfId="0" applyFont="1" applyFill="1" applyAlignment="1" applyProtection="1">
      <alignment horizontal="left"/>
    </xf>
    <xf numFmtId="0" fontId="74" fillId="0" borderId="0" xfId="0" applyFont="1" applyFill="1" applyAlignment="1" applyProtection="1">
      <alignment horizontal="left" wrapText="1"/>
    </xf>
    <xf numFmtId="0" fontId="71" fillId="32" borderId="45" xfId="530" applyFont="1" applyFill="1" applyBorder="1" applyAlignment="1" applyProtection="1">
      <alignment horizontal="center"/>
      <protection locked="0"/>
    </xf>
    <xf numFmtId="0" fontId="74" fillId="0" borderId="0" xfId="0" applyFont="1" applyAlignment="1"/>
    <xf numFmtId="49" fontId="75" fillId="0" borderId="0" xfId="0" applyNumberFormat="1" applyFont="1" applyAlignment="1" applyProtection="1">
      <alignment horizontal="left" vertical="top" wrapText="1"/>
    </xf>
    <xf numFmtId="0" fontId="71" fillId="0" borderId="0" xfId="0" applyFont="1" applyAlignment="1" applyProtection="1">
      <alignment horizontal="left"/>
    </xf>
    <xf numFmtId="0" fontId="75" fillId="0" borderId="0" xfId="0" applyFont="1" applyFill="1" applyAlignment="1" applyProtection="1">
      <alignment horizontal="left"/>
    </xf>
    <xf numFmtId="0" fontId="75" fillId="0" borderId="0" xfId="0" applyFont="1" applyAlignment="1" applyProtection="1">
      <alignment horizontal="left"/>
    </xf>
    <xf numFmtId="0" fontId="74" fillId="0" borderId="0" xfId="0" applyFont="1" applyAlignment="1">
      <alignment horizontal="left" vertical="top" wrapText="1"/>
    </xf>
    <xf numFmtId="0" fontId="74" fillId="30" borderId="162" xfId="0" applyFont="1" applyFill="1" applyBorder="1" applyAlignment="1">
      <alignment horizontal="left"/>
    </xf>
    <xf numFmtId="0" fontId="74" fillId="30" borderId="163" xfId="0" applyFont="1" applyFill="1" applyBorder="1" applyAlignment="1">
      <alignment horizontal="left"/>
    </xf>
    <xf numFmtId="0" fontId="74" fillId="30" borderId="164" xfId="0" applyFont="1" applyFill="1" applyBorder="1" applyAlignment="1">
      <alignment horizontal="left"/>
    </xf>
    <xf numFmtId="0" fontId="74" fillId="30" borderId="38" xfId="0" applyFont="1" applyFill="1" applyBorder="1" applyAlignment="1">
      <alignment horizontal="left"/>
    </xf>
    <xf numFmtId="0" fontId="74" fillId="30" borderId="54" xfId="0" applyFont="1" applyFill="1" applyBorder="1" applyAlignment="1">
      <alignment horizontal="left"/>
    </xf>
    <xf numFmtId="0" fontId="74" fillId="30" borderId="64" xfId="0" applyFont="1" applyFill="1" applyBorder="1" applyAlignment="1">
      <alignment horizontal="left"/>
    </xf>
    <xf numFmtId="10" fontId="73" fillId="32" borderId="0" xfId="0" quotePrefix="1" applyNumberFormat="1" applyFont="1" applyFill="1" applyBorder="1" applyAlignment="1">
      <alignment horizontal="center"/>
    </xf>
    <xf numFmtId="0" fontId="75" fillId="0" borderId="0" xfId="0" applyFont="1" applyFill="1" applyAlignment="1" applyProtection="1">
      <alignment horizontal="left" vertical="top" wrapText="1"/>
    </xf>
    <xf numFmtId="49" fontId="72" fillId="32" borderId="47" xfId="0" applyNumberFormat="1" applyFont="1" applyFill="1" applyBorder="1" applyAlignment="1" applyProtection="1">
      <alignment horizontal="left" vertical="top" wrapText="1"/>
      <protection locked="0"/>
    </xf>
    <xf numFmtId="49" fontId="72" fillId="32" borderId="48" xfId="0" applyNumberFormat="1" applyFont="1" applyFill="1" applyBorder="1" applyAlignment="1" applyProtection="1">
      <alignment horizontal="left" vertical="top" wrapText="1"/>
      <protection locked="0"/>
    </xf>
    <xf numFmtId="49" fontId="72" fillId="32" borderId="40" xfId="0" applyNumberFormat="1" applyFont="1" applyFill="1" applyBorder="1" applyAlignment="1" applyProtection="1">
      <alignment horizontal="left" vertical="top" wrapText="1"/>
      <protection locked="0"/>
    </xf>
    <xf numFmtId="49" fontId="72" fillId="32" borderId="0" xfId="0" applyNumberFormat="1" applyFont="1" applyFill="1" applyBorder="1" applyAlignment="1" applyProtection="1">
      <alignment horizontal="left" vertical="top" wrapText="1"/>
      <protection locked="0"/>
    </xf>
    <xf numFmtId="49" fontId="72" fillId="32" borderId="44" xfId="0" applyNumberFormat="1" applyFont="1" applyFill="1" applyBorder="1" applyAlignment="1" applyProtection="1">
      <alignment horizontal="left" vertical="top" wrapText="1"/>
      <protection locked="0"/>
    </xf>
    <xf numFmtId="49" fontId="72" fillId="32" borderId="41" xfId="0" applyNumberFormat="1" applyFont="1" applyFill="1" applyBorder="1" applyAlignment="1" applyProtection="1">
      <alignment horizontal="left" vertical="top" wrapText="1"/>
      <protection locked="0"/>
    </xf>
    <xf numFmtId="49" fontId="72" fillId="32" borderId="45" xfId="0" applyNumberFormat="1" applyFont="1" applyFill="1" applyBorder="1" applyAlignment="1" applyProtection="1">
      <alignment horizontal="left" vertical="top" wrapText="1"/>
      <protection locked="0"/>
    </xf>
    <xf numFmtId="49" fontId="72" fillId="32" borderId="46" xfId="0" applyNumberFormat="1" applyFont="1" applyFill="1" applyBorder="1" applyAlignment="1" applyProtection="1">
      <alignment horizontal="left" vertical="top" wrapText="1"/>
      <protection locked="0"/>
    </xf>
    <xf numFmtId="0" fontId="72" fillId="32" borderId="133" xfId="0" applyFont="1" applyFill="1" applyBorder="1" applyAlignment="1" applyProtection="1">
      <alignment horizontal="left" vertical="top" wrapText="1"/>
      <protection locked="0"/>
    </xf>
    <xf numFmtId="0" fontId="72" fillId="32" borderId="67" xfId="0" applyFont="1" applyFill="1" applyBorder="1" applyAlignment="1" applyProtection="1">
      <alignment horizontal="left" vertical="top" wrapText="1"/>
      <protection locked="0"/>
    </xf>
    <xf numFmtId="0" fontId="72" fillId="32" borderId="134" xfId="0" applyFont="1" applyFill="1" applyBorder="1" applyAlignment="1" applyProtection="1">
      <alignment horizontal="left" vertical="top" wrapText="1"/>
      <protection locked="0"/>
    </xf>
    <xf numFmtId="0" fontId="72" fillId="32" borderId="40" xfId="0" applyFont="1" applyFill="1" applyBorder="1" applyAlignment="1" applyProtection="1">
      <alignment horizontal="left" vertical="top" wrapText="1"/>
      <protection locked="0"/>
    </xf>
    <xf numFmtId="0" fontId="72" fillId="32" borderId="0" xfId="0" applyFont="1" applyFill="1" applyBorder="1" applyAlignment="1" applyProtection="1">
      <alignment horizontal="left" vertical="top" wrapText="1"/>
      <protection locked="0"/>
    </xf>
    <xf numFmtId="0" fontId="72" fillId="32" borderId="44" xfId="0" applyFont="1" applyFill="1" applyBorder="1" applyAlignment="1" applyProtection="1">
      <alignment horizontal="left" vertical="top" wrapText="1"/>
      <protection locked="0"/>
    </xf>
    <xf numFmtId="0" fontId="72" fillId="32" borderId="41" xfId="0" applyFont="1" applyFill="1" applyBorder="1" applyAlignment="1" applyProtection="1">
      <alignment horizontal="left" vertical="top" wrapText="1"/>
      <protection locked="0"/>
    </xf>
    <xf numFmtId="0" fontId="72" fillId="32" borderId="45" xfId="0" applyFont="1" applyFill="1" applyBorder="1" applyAlignment="1" applyProtection="1">
      <alignment horizontal="left" vertical="top" wrapText="1"/>
      <protection locked="0"/>
    </xf>
    <xf numFmtId="0" fontId="72" fillId="32" borderId="46" xfId="0" applyFont="1" applyFill="1" applyBorder="1" applyAlignment="1" applyProtection="1">
      <alignment horizontal="left" vertical="top" wrapText="1"/>
      <protection locked="0"/>
    </xf>
    <xf numFmtId="49" fontId="106" fillId="32" borderId="39" xfId="0" applyNumberFormat="1" applyFont="1" applyFill="1" applyBorder="1" applyAlignment="1" applyProtection="1">
      <alignment horizontal="left" vertical="top" wrapText="1"/>
      <protection locked="0"/>
    </xf>
    <xf numFmtId="49" fontId="106" fillId="32" borderId="47" xfId="0" applyNumberFormat="1" applyFont="1" applyFill="1" applyBorder="1" applyAlignment="1" applyProtection="1">
      <alignment horizontal="left" vertical="top" wrapText="1"/>
      <protection locked="0"/>
    </xf>
    <xf numFmtId="49" fontId="106" fillId="32" borderId="48" xfId="0" applyNumberFormat="1" applyFont="1" applyFill="1" applyBorder="1" applyAlignment="1" applyProtection="1">
      <alignment horizontal="left" vertical="top" wrapText="1"/>
      <protection locked="0"/>
    </xf>
    <xf numFmtId="49" fontId="106" fillId="32" borderId="40" xfId="0" applyNumberFormat="1" applyFont="1" applyFill="1" applyBorder="1" applyAlignment="1" applyProtection="1">
      <alignment horizontal="left" vertical="top" wrapText="1"/>
      <protection locked="0"/>
    </xf>
    <xf numFmtId="49" fontId="106" fillId="32" borderId="0" xfId="0" applyNumberFormat="1" applyFont="1" applyFill="1" applyBorder="1" applyAlignment="1" applyProtection="1">
      <alignment horizontal="left" vertical="top" wrapText="1"/>
      <protection locked="0"/>
    </xf>
    <xf numFmtId="49" fontId="106" fillId="32" borderId="44" xfId="0" applyNumberFormat="1" applyFont="1" applyFill="1" applyBorder="1" applyAlignment="1" applyProtection="1">
      <alignment horizontal="left" vertical="top" wrapText="1"/>
      <protection locked="0"/>
    </xf>
    <xf numFmtId="49" fontId="106" fillId="32" borderId="41" xfId="0" applyNumberFormat="1" applyFont="1" applyFill="1" applyBorder="1" applyAlignment="1" applyProtection="1">
      <alignment horizontal="left" vertical="top" wrapText="1"/>
      <protection locked="0"/>
    </xf>
    <xf numFmtId="49" fontId="106" fillId="32" borderId="45" xfId="0" applyNumberFormat="1" applyFont="1" applyFill="1" applyBorder="1" applyAlignment="1" applyProtection="1">
      <alignment horizontal="left" vertical="top" wrapText="1"/>
      <protection locked="0"/>
    </xf>
    <xf numFmtId="49" fontId="106" fillId="32" borderId="46" xfId="0" applyNumberFormat="1" applyFont="1" applyFill="1" applyBorder="1" applyAlignment="1" applyProtection="1">
      <alignment horizontal="left" vertical="top" wrapText="1"/>
      <protection locked="0"/>
    </xf>
    <xf numFmtId="0" fontId="72" fillId="0" borderId="0" xfId="0" applyFont="1" applyAlignment="1">
      <alignment horizontal="left" wrapText="1"/>
    </xf>
    <xf numFmtId="10" fontId="74" fillId="0" borderId="0" xfId="0" quotePrefix="1" applyNumberFormat="1" applyFont="1" applyFill="1" applyAlignment="1">
      <alignment horizontal="center"/>
    </xf>
    <xf numFmtId="10" fontId="74" fillId="0" borderId="0" xfId="0" applyNumberFormat="1" applyFont="1" applyFill="1" applyAlignment="1">
      <alignment horizontal="center"/>
    </xf>
    <xf numFmtId="0" fontId="104" fillId="0" borderId="0" xfId="0" applyFont="1" applyAlignment="1" applyProtection="1">
      <alignment horizontal="right"/>
    </xf>
    <xf numFmtId="0" fontId="104" fillId="0" borderId="187" xfId="0" applyFont="1" applyFill="1" applyBorder="1" applyAlignment="1">
      <alignment horizontal="center"/>
    </xf>
    <xf numFmtId="0" fontId="104" fillId="0" borderId="0" xfId="0" applyFont="1" applyAlignment="1">
      <alignment horizontal="center"/>
    </xf>
    <xf numFmtId="0" fontId="104" fillId="0" borderId="0" xfId="0" applyFont="1" applyAlignment="1" applyProtection="1">
      <alignment horizontal="center"/>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Fill="1" applyBorder="1" applyAlignment="1">
      <alignment horizontal="center"/>
    </xf>
    <xf numFmtId="0" fontId="105" fillId="0" borderId="0" xfId="0" applyFont="1" applyAlignment="1" applyProtection="1">
      <alignment horizontal="center"/>
    </xf>
    <xf numFmtId="0" fontId="74" fillId="30" borderId="85" xfId="0" applyFont="1" applyFill="1" applyBorder="1" applyAlignment="1">
      <alignment horizontal="center" wrapText="1"/>
    </xf>
    <xf numFmtId="0" fontId="74" fillId="30" borderId="86" xfId="0" applyFont="1" applyFill="1" applyBorder="1" applyAlignment="1">
      <alignment horizontal="center" wrapText="1"/>
    </xf>
    <xf numFmtId="0" fontId="149" fillId="0" borderId="0" xfId="0" applyFont="1" applyAlignment="1">
      <alignment horizontal="left" vertical="top" wrapText="1"/>
    </xf>
    <xf numFmtId="0" fontId="124" fillId="0" borderId="153" xfId="0" applyFont="1" applyBorder="1" applyAlignment="1" applyProtection="1">
      <alignment horizontal="left" vertical="top" wrapText="1"/>
      <protection locked="0"/>
    </xf>
    <xf numFmtId="0" fontId="124" fillId="0" borderId="105" xfId="0" applyFont="1" applyBorder="1" applyAlignment="1" applyProtection="1">
      <alignment horizontal="left" vertical="top" wrapText="1"/>
      <protection locked="0"/>
    </xf>
    <xf numFmtId="0" fontId="124" fillId="0" borderId="71"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Border="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0" fontId="100" fillId="0" borderId="0" xfId="0" applyFont="1" applyAlignment="1"/>
    <xf numFmtId="37" fontId="100" fillId="0" borderId="0" xfId="0" applyNumberFormat="1" applyFont="1" applyBorder="1" applyAlignment="1" applyProtection="1">
      <alignment horizontal="left"/>
    </xf>
    <xf numFmtId="0" fontId="100" fillId="0" borderId="0" xfId="0" applyFont="1" applyBorder="1" applyAlignment="1" applyProtection="1">
      <alignment horizontal="left" vertical="top"/>
    </xf>
    <xf numFmtId="37" fontId="108" fillId="30" borderId="215" xfId="0" applyNumberFormat="1" applyFont="1" applyFill="1" applyBorder="1" applyAlignment="1" applyProtection="1">
      <alignment horizontal="left"/>
    </xf>
    <xf numFmtId="37" fontId="108" fillId="30" borderId="193" xfId="0" applyNumberFormat="1" applyFont="1" applyFill="1" applyBorder="1" applyAlignment="1" applyProtection="1">
      <alignment horizontal="left"/>
    </xf>
    <xf numFmtId="37" fontId="108" fillId="30" borderId="207" xfId="0" applyNumberFormat="1" applyFont="1" applyFill="1" applyBorder="1" applyAlignment="1" applyProtection="1">
      <alignment horizontal="left"/>
    </xf>
    <xf numFmtId="37" fontId="108" fillId="30" borderId="265" xfId="0" applyNumberFormat="1" applyFont="1" applyFill="1" applyBorder="1" applyAlignment="1" applyProtection="1">
      <alignment horizontal="left"/>
    </xf>
    <xf numFmtId="37" fontId="108" fillId="30" borderId="266" xfId="0" applyNumberFormat="1" applyFont="1" applyFill="1" applyBorder="1" applyAlignment="1" applyProtection="1">
      <alignment horizontal="left"/>
    </xf>
    <xf numFmtId="37" fontId="108" fillId="30" borderId="267" xfId="0" applyNumberFormat="1" applyFont="1" applyFill="1" applyBorder="1" applyAlignment="1" applyProtection="1">
      <alignment horizontal="left"/>
    </xf>
    <xf numFmtId="37" fontId="108" fillId="30" borderId="176" xfId="0" applyNumberFormat="1" applyFont="1" applyFill="1" applyBorder="1" applyAlignment="1" applyProtection="1">
      <alignment horizontal="left"/>
    </xf>
    <xf numFmtId="37" fontId="108" fillId="30" borderId="175" xfId="0" applyNumberFormat="1" applyFont="1" applyFill="1" applyBorder="1" applyAlignment="1" applyProtection="1">
      <alignment horizontal="left"/>
    </xf>
    <xf numFmtId="37" fontId="108" fillId="30" borderId="177" xfId="0" applyNumberFormat="1" applyFont="1" applyFill="1" applyBorder="1" applyAlignment="1" applyProtection="1">
      <alignment horizontal="left"/>
    </xf>
    <xf numFmtId="37" fontId="108" fillId="30" borderId="271" xfId="0" applyNumberFormat="1" applyFont="1" applyFill="1" applyBorder="1" applyAlignment="1" applyProtection="1">
      <alignment horizontal="left"/>
    </xf>
    <xf numFmtId="37" fontId="108" fillId="30" borderId="272" xfId="0" applyNumberFormat="1" applyFont="1" applyFill="1" applyBorder="1" applyAlignment="1" applyProtection="1">
      <alignment horizontal="left"/>
    </xf>
    <xf numFmtId="37" fontId="108" fillId="30" borderId="273" xfId="0" applyNumberFormat="1" applyFont="1" applyFill="1" applyBorder="1" applyAlignment="1" applyProtection="1">
      <alignment horizontal="left"/>
    </xf>
    <xf numFmtId="0" fontId="137" fillId="32" borderId="17" xfId="0" applyFont="1" applyFill="1" applyBorder="1" applyAlignment="1" applyProtection="1">
      <alignment horizontal="left"/>
    </xf>
    <xf numFmtId="49" fontId="106" fillId="32" borderId="153" xfId="0" applyNumberFormat="1" applyFont="1" applyFill="1" applyBorder="1" applyAlignment="1" applyProtection="1">
      <alignment horizontal="left" vertical="top" wrapText="1"/>
      <protection locked="0"/>
    </xf>
    <xf numFmtId="49" fontId="106" fillId="32" borderId="105" xfId="0" applyNumberFormat="1" applyFont="1" applyFill="1" applyBorder="1" applyAlignment="1" applyProtection="1">
      <alignment horizontal="left" vertical="top" wrapText="1"/>
      <protection locked="0"/>
    </xf>
    <xf numFmtId="49" fontId="106" fillId="32" borderId="71" xfId="0" applyNumberFormat="1" applyFont="1" applyFill="1" applyBorder="1" applyAlignment="1" applyProtection="1">
      <alignment horizontal="left" vertical="top" wrapText="1"/>
      <protection locked="0"/>
    </xf>
    <xf numFmtId="49" fontId="106" fillId="32" borderId="15" xfId="0" applyNumberFormat="1" applyFont="1" applyFill="1" applyBorder="1" applyAlignment="1" applyProtection="1">
      <alignment horizontal="left" vertical="top" wrapText="1"/>
      <protection locked="0"/>
    </xf>
    <xf numFmtId="49" fontId="106" fillId="32" borderId="16" xfId="0" applyNumberFormat="1" applyFont="1" applyFill="1" applyBorder="1" applyAlignment="1" applyProtection="1">
      <alignment horizontal="left" vertical="top" wrapText="1"/>
      <protection locked="0"/>
    </xf>
    <xf numFmtId="49" fontId="106" fillId="32" borderId="21" xfId="0" applyNumberFormat="1" applyFont="1" applyFill="1" applyBorder="1" applyAlignment="1" applyProtection="1">
      <alignment horizontal="left" vertical="top" wrapText="1"/>
      <protection locked="0"/>
    </xf>
    <xf numFmtId="49" fontId="106" fillId="32" borderId="17" xfId="0" applyNumberFormat="1" applyFont="1" applyFill="1" applyBorder="1" applyAlignment="1" applyProtection="1">
      <alignment horizontal="left" vertical="top" wrapText="1"/>
      <protection locked="0"/>
    </xf>
    <xf numFmtId="49" fontId="106" fillId="32" borderId="22" xfId="0" applyNumberFormat="1" applyFont="1" applyFill="1" applyBorder="1" applyAlignment="1" applyProtection="1">
      <alignment horizontal="left" vertical="top" wrapText="1"/>
      <protection locked="0"/>
    </xf>
    <xf numFmtId="37" fontId="104" fillId="30" borderId="85" xfId="0" applyNumberFormat="1" applyFont="1" applyFill="1" applyBorder="1" applyAlignment="1" applyProtection="1">
      <alignment horizontal="left"/>
    </xf>
    <xf numFmtId="37" fontId="104" fillId="30" borderId="87" xfId="0" applyNumberFormat="1" applyFont="1" applyFill="1" applyBorder="1" applyAlignment="1" applyProtection="1">
      <alignment horizontal="left"/>
    </xf>
    <xf numFmtId="0" fontId="104" fillId="0" borderId="85" xfId="0" applyFont="1" applyBorder="1" applyAlignment="1">
      <alignment horizontal="center"/>
    </xf>
    <xf numFmtId="0" fontId="104" fillId="0" borderId="87" xfId="0" applyFont="1" applyBorder="1" applyAlignment="1">
      <alignment horizontal="center"/>
    </xf>
    <xf numFmtId="0" fontId="104" fillId="0" borderId="86" xfId="0" applyFont="1" applyBorder="1" applyAlignment="1">
      <alignment horizontal="center"/>
    </xf>
    <xf numFmtId="37" fontId="104" fillId="30" borderId="86" xfId="0" applyNumberFormat="1" applyFont="1" applyFill="1" applyBorder="1" applyAlignment="1" applyProtection="1">
      <alignment horizontal="left"/>
    </xf>
    <xf numFmtId="37" fontId="141" fillId="30" borderId="85" xfId="0" applyNumberFormat="1" applyFont="1" applyFill="1" applyBorder="1" applyAlignment="1" applyProtection="1">
      <alignment horizontal="left"/>
    </xf>
    <xf numFmtId="37" fontId="141" fillId="30" borderId="86" xfId="0" applyNumberFormat="1" applyFont="1" applyFill="1" applyBorder="1" applyAlignment="1" applyProtection="1">
      <alignment horizontal="left"/>
    </xf>
    <xf numFmtId="0" fontId="148" fillId="32" borderId="85" xfId="0" applyFont="1" applyFill="1" applyBorder="1" applyAlignment="1" applyProtection="1">
      <alignment horizontal="left" vertical="top"/>
    </xf>
    <xf numFmtId="0" fontId="148" fillId="32" borderId="86" xfId="0" applyFont="1" applyFill="1" applyBorder="1" applyAlignment="1" applyProtection="1">
      <alignment horizontal="left" vertical="top"/>
    </xf>
    <xf numFmtId="0" fontId="140" fillId="0" borderId="0" xfId="0" applyNumberFormat="1" applyFont="1" applyAlignment="1" applyProtection="1">
      <alignment horizontal="center"/>
    </xf>
    <xf numFmtId="0" fontId="126" fillId="0" borderId="61" xfId="0" applyFont="1" applyBorder="1" applyAlignment="1">
      <alignment wrapText="1"/>
    </xf>
    <xf numFmtId="0" fontId="126" fillId="0" borderId="60" xfId="0" applyFont="1" applyBorder="1" applyAlignment="1">
      <alignment wrapText="1"/>
    </xf>
    <xf numFmtId="0" fontId="126" fillId="0" borderId="209" xfId="0" applyFont="1" applyBorder="1" applyAlignment="1">
      <alignment wrapText="1"/>
    </xf>
    <xf numFmtId="0" fontId="126" fillId="0" borderId="184" xfId="0" applyFont="1" applyBorder="1" applyAlignment="1">
      <alignment horizontal="center"/>
    </xf>
    <xf numFmtId="0" fontId="126" fillId="0" borderId="283" xfId="0" applyFont="1" applyBorder="1" applyAlignment="1">
      <alignment horizontal="center"/>
    </xf>
    <xf numFmtId="0" fontId="125" fillId="0" borderId="0" xfId="0" applyFont="1" applyAlignment="1"/>
    <xf numFmtId="0" fontId="126" fillId="0" borderId="153" xfId="0" applyFont="1" applyBorder="1" applyAlignment="1">
      <alignment wrapText="1"/>
    </xf>
    <xf numFmtId="0" fontId="126" fillId="0" borderId="15" xfId="0" applyFont="1" applyBorder="1" applyAlignment="1">
      <alignment wrapText="1"/>
    </xf>
    <xf numFmtId="0" fontId="126" fillId="0" borderId="213" xfId="0" applyFont="1" applyBorder="1" applyAlignment="1">
      <alignment wrapText="1"/>
    </xf>
    <xf numFmtId="0" fontId="126" fillId="0" borderId="195" xfId="0" applyFont="1" applyBorder="1" applyAlignment="1">
      <alignment wrapText="1"/>
    </xf>
    <xf numFmtId="0" fontId="124" fillId="0" borderId="0" xfId="663" applyFont="1" applyAlignment="1">
      <alignment horizontal="left" wrapText="1"/>
    </xf>
    <xf numFmtId="0" fontId="125" fillId="0" borderId="196" xfId="0" applyFont="1" applyBorder="1" applyAlignment="1">
      <alignment wrapText="1"/>
    </xf>
    <xf numFmtId="0" fontId="125" fillId="0" borderId="60" xfId="0" applyFont="1" applyBorder="1" applyAlignment="1">
      <alignment wrapText="1"/>
    </xf>
    <xf numFmtId="0" fontId="125" fillId="0" borderId="209" xfId="0" applyFont="1" applyBorder="1" applyAlignment="1">
      <alignment wrapText="1"/>
    </xf>
    <xf numFmtId="0" fontId="124" fillId="0" borderId="0" xfId="0" applyFont="1" applyAlignment="1">
      <alignment wrapText="1"/>
    </xf>
    <xf numFmtId="0" fontId="147" fillId="0" borderId="0" xfId="0" applyFont="1" applyFill="1" applyAlignment="1">
      <alignment horizontal="left" wrapText="1"/>
    </xf>
    <xf numFmtId="0" fontId="126" fillId="0" borderId="39" xfId="0" applyFont="1" applyBorder="1" applyAlignment="1">
      <alignment wrapText="1"/>
    </xf>
    <xf numFmtId="0" fontId="126" fillId="0" borderId="40" xfId="0" applyFont="1" applyBorder="1" applyAlignment="1">
      <alignment wrapText="1"/>
    </xf>
    <xf numFmtId="0" fontId="126" fillId="0" borderId="204" xfId="0" applyFont="1" applyBorder="1" applyAlignment="1">
      <alignment wrapText="1"/>
    </xf>
    <xf numFmtId="0" fontId="126" fillId="0" borderId="198" xfId="0" applyFont="1" applyBorder="1" applyAlignment="1">
      <alignment wrapText="1"/>
    </xf>
    <xf numFmtId="0" fontId="124" fillId="0" borderId="61" xfId="0" applyFont="1" applyBorder="1" applyAlignment="1">
      <alignment wrapText="1"/>
    </xf>
    <xf numFmtId="0" fontId="124" fillId="0" borderId="60" xfId="0" applyFont="1" applyBorder="1" applyAlignment="1">
      <alignment wrapText="1"/>
    </xf>
    <xf numFmtId="0" fontId="124" fillId="0" borderId="209" xfId="0" applyFont="1" applyBorder="1" applyAlignment="1">
      <alignment wrapText="1"/>
    </xf>
    <xf numFmtId="0" fontId="74" fillId="0" borderId="0" xfId="0" applyFont="1" applyAlignment="1">
      <alignment horizontal="centerContinuous"/>
    </xf>
    <xf numFmtId="0" fontId="71" fillId="37" borderId="0" xfId="0" applyFont="1" applyFill="1" applyAlignment="1">
      <alignment horizontal="centerContinuous" vertical="center" wrapText="1"/>
    </xf>
    <xf numFmtId="0" fontId="74" fillId="0" borderId="0" xfId="0" applyFont="1" applyFill="1" applyAlignment="1" applyProtection="1">
      <alignment horizontal="centerContinuous" vertical="top" wrapText="1"/>
    </xf>
    <xf numFmtId="0" fontId="71" fillId="0" borderId="0" xfId="0" applyFont="1" applyBorder="1" applyAlignment="1">
      <alignment horizontal="centerContinuous"/>
    </xf>
    <xf numFmtId="0" fontId="74" fillId="0" borderId="41" xfId="0" applyFont="1" applyBorder="1" applyAlignment="1">
      <alignment horizontal="centerContinuous" wrapText="1"/>
    </xf>
    <xf numFmtId="0" fontId="74" fillId="0" borderId="45" xfId="0" applyFont="1" applyBorder="1" applyAlignment="1">
      <alignment horizontal="centerContinuous" wrapText="1"/>
    </xf>
    <xf numFmtId="0" fontId="74" fillId="0" borderId="46" xfId="0" applyFont="1" applyBorder="1" applyAlignment="1">
      <alignment horizontal="centerContinuous" wrapText="1"/>
    </xf>
    <xf numFmtId="49" fontId="75" fillId="0" borderId="0" xfId="0" applyNumberFormat="1" applyFont="1" applyAlignment="1" applyProtection="1">
      <alignment horizontal="centerContinuous" vertical="top" wrapText="1"/>
    </xf>
    <xf numFmtId="0" fontId="75" fillId="0" borderId="0" xfId="0" applyFont="1" applyFill="1" applyAlignment="1" applyProtection="1">
      <alignment horizontal="centerContinuous" vertical="top" wrapText="1"/>
    </xf>
    <xf numFmtId="0" fontId="71" fillId="0" borderId="0" xfId="0" applyFont="1" applyFill="1" applyAlignment="1" applyProtection="1">
      <alignment horizontal="centerContinuous" wrapText="1"/>
    </xf>
    <xf numFmtId="0" fontId="71" fillId="0" borderId="0" xfId="0" applyFont="1" applyAlignment="1" applyProtection="1">
      <alignment horizontal="centerContinuous" wrapText="1"/>
    </xf>
    <xf numFmtId="0" fontId="74" fillId="0" borderId="0" xfId="0" applyFont="1" applyAlignment="1">
      <alignment horizontal="centerContinuous" vertical="top" wrapText="1"/>
    </xf>
    <xf numFmtId="0" fontId="72" fillId="0" borderId="0" xfId="0" applyFont="1" applyAlignment="1">
      <alignment horizontal="centerContinuous" wrapText="1"/>
    </xf>
    <xf numFmtId="0" fontId="104" fillId="0" borderId="0" xfId="0" applyFont="1" applyAlignment="1" applyProtection="1">
      <alignment horizontal="centerContinuous"/>
    </xf>
    <xf numFmtId="0" fontId="104" fillId="0" borderId="0" xfId="0" applyFont="1" applyAlignment="1">
      <alignment horizontal="centerContinuous"/>
    </xf>
    <xf numFmtId="37" fontId="74" fillId="0" borderId="0" xfId="0" applyNumberFormat="1" applyFont="1" applyBorder="1" applyAlignment="1" applyProtection="1">
      <alignment horizontal="center"/>
    </xf>
    <xf numFmtId="0" fontId="72" fillId="0" borderId="0" xfId="0" applyFont="1" applyBorder="1" applyAlignment="1" applyProtection="1">
      <alignment horizontal="center"/>
    </xf>
    <xf numFmtId="0" fontId="143" fillId="0" borderId="0" xfId="0" applyFont="1" applyAlignment="1" applyProtection="1">
      <alignment horizontal="centerContinuous"/>
    </xf>
    <xf numFmtId="0" fontId="104" fillId="0" borderId="17" xfId="0" applyFont="1" applyFill="1" applyBorder="1" applyAlignment="1">
      <alignment horizontal="centerContinuous"/>
    </xf>
    <xf numFmtId="4" fontId="100" fillId="0" borderId="0" xfId="0" applyNumberFormat="1" applyFont="1" applyAlignment="1" applyProtection="1">
      <alignment horizontal="centerContinuous" wrapText="1"/>
    </xf>
    <xf numFmtId="0" fontId="106" fillId="0" borderId="0" xfId="0" applyFont="1" applyAlignment="1" applyProtection="1">
      <alignment horizontal="center"/>
    </xf>
    <xf numFmtId="0" fontId="105" fillId="0" borderId="0" xfId="0" applyFont="1" applyAlignment="1" applyProtection="1">
      <alignment horizontal="centerContinuous"/>
    </xf>
    <xf numFmtId="0" fontId="105" fillId="0" borderId="17" xfId="0" applyFont="1" applyFill="1" applyBorder="1" applyAlignment="1">
      <alignment horizontal="centerContinuous"/>
    </xf>
    <xf numFmtId="0" fontId="71" fillId="37" borderId="17" xfId="0" applyFont="1" applyFill="1" applyBorder="1" applyAlignment="1">
      <alignment horizontal="centerContinuous" wrapText="1"/>
    </xf>
    <xf numFmtId="0" fontId="74" fillId="30" borderId="85" xfId="0" applyFont="1" applyFill="1" applyBorder="1" applyAlignment="1">
      <alignment horizontal="centerContinuous" wrapText="1"/>
    </xf>
    <xf numFmtId="0" fontId="74" fillId="30" borderId="86" xfId="0" applyFont="1" applyFill="1" applyBorder="1" applyAlignment="1">
      <alignment horizontal="centerContinuous" wrapText="1"/>
    </xf>
    <xf numFmtId="0" fontId="108" fillId="0" borderId="0" xfId="0" applyFont="1" applyAlignment="1">
      <alignment horizontal="centerContinuous"/>
    </xf>
    <xf numFmtId="0" fontId="124" fillId="0" borderId="0" xfId="0" applyFont="1" applyAlignment="1" applyProtection="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0" fontId="100" fillId="0" borderId="0" xfId="0" applyFont="1" applyAlignment="1" applyProtection="1">
      <alignment horizontal="centerContinuous"/>
    </xf>
    <xf numFmtId="37" fontId="104" fillId="0" borderId="0" xfId="0" applyNumberFormat="1" applyFont="1" applyAlignment="1" applyProtection="1">
      <alignment horizontal="centerContinuous"/>
    </xf>
    <xf numFmtId="49" fontId="104" fillId="0" borderId="0" xfId="0" applyNumberFormat="1" applyFont="1" applyBorder="1" applyAlignment="1" applyProtection="1">
      <alignment horizontal="centerContinuous"/>
    </xf>
    <xf numFmtId="37" fontId="130" fillId="0" borderId="0" xfId="0" applyNumberFormat="1" applyFont="1" applyAlignment="1" applyProtection="1">
      <alignment horizontal="centerContinuous"/>
    </xf>
    <xf numFmtId="0" fontId="137" fillId="32" borderId="0" xfId="0" applyFont="1" applyFill="1" applyAlignment="1">
      <alignment horizontal="centerContinuous" wrapText="1"/>
    </xf>
    <xf numFmtId="0" fontId="105" fillId="0" borderId="0" xfId="0" applyFont="1" applyFill="1" applyAlignment="1" applyProtection="1">
      <alignment horizontal="center"/>
    </xf>
    <xf numFmtId="0" fontId="106" fillId="0" borderId="0" xfId="0" applyFont="1" applyFill="1" applyAlignment="1" applyProtection="1">
      <alignment horizontal="center"/>
    </xf>
    <xf numFmtId="0" fontId="104" fillId="0" borderId="0" xfId="0" applyFont="1" applyFill="1" applyAlignment="1" applyProtection="1">
      <alignment horizontal="centerContinuous"/>
    </xf>
    <xf numFmtId="0" fontId="104" fillId="0" borderId="17" xfId="0" applyFont="1" applyFill="1" applyBorder="1" applyAlignment="1">
      <alignment horizontal="centerContinuous" vertical="center"/>
    </xf>
    <xf numFmtId="0" fontId="140" fillId="0" borderId="0" xfId="0" applyNumberFormat="1" applyFont="1" applyAlignment="1" applyProtection="1">
      <alignment horizontal="centerContinuous"/>
    </xf>
    <xf numFmtId="0" fontId="104" fillId="0" borderId="0" xfId="0" applyNumberFormat="1" applyFont="1" applyFill="1" applyBorder="1" applyAlignment="1" applyProtection="1">
      <alignment horizontal="centerContinuous"/>
    </xf>
    <xf numFmtId="37" fontId="105" fillId="32" borderId="0" xfId="0" applyNumberFormat="1" applyFont="1" applyFill="1" applyBorder="1" applyAlignment="1" applyProtection="1">
      <alignment horizontal="centerContinuous" wrapText="1"/>
    </xf>
    <xf numFmtId="37" fontId="127" fillId="32" borderId="0" xfId="0" applyNumberFormat="1" applyFont="1" applyFill="1" applyBorder="1" applyAlignment="1" applyProtection="1">
      <alignment horizontal="centerContinuous"/>
    </xf>
    <xf numFmtId="0" fontId="124" fillId="0" borderId="0" xfId="663" applyFont="1" applyAlignment="1" applyProtection="1">
      <alignment horizontal="center"/>
    </xf>
    <xf numFmtId="44" fontId="124" fillId="0" borderId="0" xfId="663" applyNumberFormat="1" applyFont="1" applyAlignment="1" applyProtection="1">
      <alignment horizontal="center"/>
    </xf>
    <xf numFmtId="39" fontId="124" fillId="0" borderId="0" xfId="663" applyNumberFormat="1" applyFont="1" applyAlignment="1" applyProtection="1">
      <alignment horizontal="center" wrapText="1"/>
    </xf>
    <xf numFmtId="0" fontId="71" fillId="0" borderId="85" xfId="0" applyFont="1" applyFill="1" applyBorder="1" applyAlignment="1">
      <alignment horizontal="left" vertical="top" wrapText="1"/>
    </xf>
    <xf numFmtId="0" fontId="71" fillId="0" borderId="87" xfId="0" applyFont="1" applyFill="1" applyBorder="1" applyAlignment="1">
      <alignment horizontal="left" vertical="top" wrapText="1"/>
    </xf>
    <xf numFmtId="0" fontId="71" fillId="0" borderId="86" xfId="0" applyFont="1" applyFill="1" applyBorder="1" applyAlignment="1">
      <alignment horizontal="left" vertical="top" wrapText="1"/>
    </xf>
    <xf numFmtId="0" fontId="71" fillId="0" borderId="0" xfId="530" applyFont="1" applyFill="1" applyBorder="1" applyAlignment="1" applyProtection="1">
      <alignment horizontal="center"/>
      <protection locked="0"/>
    </xf>
    <xf numFmtId="5" fontId="72" fillId="32" borderId="306" xfId="181" applyNumberFormat="1" applyFont="1" applyFill="1" applyBorder="1" applyAlignment="1">
      <alignment horizontal="right"/>
    </xf>
    <xf numFmtId="5" fontId="168" fillId="32" borderId="220" xfId="49334" applyNumberFormat="1" applyFont="1" applyFill="1" applyBorder="1" applyAlignment="1">
      <alignment horizontal="right"/>
    </xf>
    <xf numFmtId="165" fontId="72" fillId="32" borderId="291" xfId="181" applyNumberFormat="1" applyFont="1" applyFill="1" applyBorder="1" applyAlignment="1">
      <alignment horizontal="right"/>
    </xf>
    <xf numFmtId="165" fontId="168" fillId="32" borderId="221" xfId="49334" applyNumberFormat="1" applyFont="1" applyFill="1" applyBorder="1" applyAlignment="1">
      <alignment horizontal="right"/>
    </xf>
    <xf numFmtId="0" fontId="72" fillId="79" borderId="43" xfId="0" applyFont="1" applyFill="1" applyBorder="1"/>
    <xf numFmtId="0" fontId="72" fillId="79" borderId="222" xfId="0" applyFont="1" applyFill="1" applyBorder="1"/>
    <xf numFmtId="0" fontId="72" fillId="79" borderId="225" xfId="0" applyFont="1" applyFill="1" applyBorder="1"/>
    <xf numFmtId="0" fontId="72" fillId="79" borderId="193" xfId="0" applyFont="1" applyFill="1" applyBorder="1"/>
    <xf numFmtId="166" fontId="72" fillId="36" borderId="88" xfId="0" applyNumberFormat="1" applyFont="1" applyFill="1" applyBorder="1"/>
    <xf numFmtId="166" fontId="72" fillId="36" borderId="193" xfId="0" applyNumberFormat="1" applyFont="1" applyFill="1" applyBorder="1"/>
    <xf numFmtId="166" fontId="72" fillId="36" borderId="189" xfId="0" applyNumberFormat="1" applyFont="1" applyFill="1" applyBorder="1"/>
    <xf numFmtId="166" fontId="105" fillId="32" borderId="21" xfId="0" applyNumberFormat="1" applyFont="1" applyFill="1" applyBorder="1"/>
    <xf numFmtId="0" fontId="74" fillId="35" borderId="14" xfId="0" applyFont="1" applyFill="1" applyBorder="1" applyAlignment="1">
      <alignment horizontal="center" wrapText="1"/>
    </xf>
    <xf numFmtId="0" fontId="74" fillId="35" borderId="12" xfId="0" applyFont="1" applyFill="1" applyBorder="1" applyAlignment="1">
      <alignment horizontal="center"/>
    </xf>
    <xf numFmtId="0" fontId="74" fillId="35" borderId="195" xfId="0" applyFont="1" applyFill="1" applyBorder="1" applyAlignment="1">
      <alignment horizontal="center"/>
    </xf>
    <xf numFmtId="0" fontId="74" fillId="35" borderId="60" xfId="0" applyFont="1" applyFill="1" applyBorder="1" applyAlignment="1">
      <alignment horizontal="center"/>
    </xf>
    <xf numFmtId="0" fontId="74" fillId="35" borderId="151" xfId="0" applyFont="1" applyFill="1" applyBorder="1" applyAlignment="1">
      <alignment horizontal="center" wrapText="1"/>
    </xf>
    <xf numFmtId="0" fontId="74" fillId="35" borderId="196" xfId="0" applyFont="1" applyFill="1" applyBorder="1" applyAlignment="1">
      <alignment horizontal="center"/>
    </xf>
    <xf numFmtId="0" fontId="74" fillId="35" borderId="148" xfId="0" applyFont="1" applyFill="1" applyBorder="1" applyAlignment="1">
      <alignment horizontal="center" wrapText="1"/>
    </xf>
    <xf numFmtId="0" fontId="74" fillId="35" borderId="11" xfId="0" applyFont="1" applyFill="1" applyBorder="1" applyAlignment="1">
      <alignment horizontal="center"/>
    </xf>
    <xf numFmtId="0" fontId="74" fillId="35" borderId="106" xfId="0" applyFont="1" applyFill="1" applyBorder="1" applyAlignment="1">
      <alignment horizontal="center"/>
    </xf>
    <xf numFmtId="0" fontId="74" fillId="35" borderId="149" xfId="0" applyFont="1" applyFill="1" applyBorder="1" applyAlignment="1">
      <alignment horizontal="center" wrapText="1"/>
    </xf>
    <xf numFmtId="0" fontId="74" fillId="35" borderId="68" xfId="0" applyFont="1" applyFill="1" applyBorder="1" applyAlignment="1">
      <alignment horizontal="center" wrapText="1"/>
    </xf>
    <xf numFmtId="0" fontId="74" fillId="35" borderId="85" xfId="0" applyFont="1" applyFill="1" applyBorder="1" applyAlignment="1">
      <alignment horizontal="center" wrapText="1"/>
    </xf>
    <xf numFmtId="0" fontId="74" fillId="35" borderId="19" xfId="0" applyFont="1" applyFill="1" applyBorder="1" applyAlignment="1">
      <alignment horizontal="center" wrapText="1"/>
    </xf>
    <xf numFmtId="4" fontId="161" fillId="32" borderId="303" xfId="0" applyNumberFormat="1" applyFont="1" applyFill="1" applyBorder="1" applyProtection="1">
      <protection locked="0"/>
    </xf>
    <xf numFmtId="4" fontId="161" fillId="32" borderId="304" xfId="0" applyNumberFormat="1" applyFont="1" applyFill="1" applyBorder="1" applyProtection="1">
      <protection locked="0"/>
    </xf>
    <xf numFmtId="4" fontId="161" fillId="32" borderId="305" xfId="0" applyNumberFormat="1" applyFont="1" applyFill="1" applyBorder="1" applyProtection="1">
      <protection locked="0"/>
    </xf>
    <xf numFmtId="0" fontId="175" fillId="72" borderId="23" xfId="0" applyFont="1" applyFill="1" applyBorder="1" applyProtection="1"/>
    <xf numFmtId="4" fontId="161" fillId="32" borderId="195" xfId="0" applyNumberFormat="1" applyFont="1" applyFill="1" applyBorder="1" applyProtection="1">
      <protection locked="0"/>
    </xf>
    <xf numFmtId="3" fontId="156" fillId="32" borderId="29" xfId="0" applyNumberFormat="1" applyFont="1" applyFill="1" applyBorder="1" applyAlignment="1" applyProtection="1">
      <alignment horizontal="right"/>
      <protection locked="0"/>
    </xf>
    <xf numFmtId="3" fontId="156" fillId="32" borderId="23" xfId="0" applyNumberFormat="1" applyFont="1" applyFill="1" applyBorder="1" applyAlignment="1" applyProtection="1">
      <alignment horizontal="right"/>
      <protection locked="0"/>
    </xf>
    <xf numFmtId="168" fontId="156" fillId="32" borderId="224" xfId="0" applyNumberFormat="1" applyFont="1" applyFill="1" applyBorder="1" applyAlignment="1" applyProtection="1">
      <alignment horizontal="right"/>
      <protection locked="0"/>
    </xf>
    <xf numFmtId="168" fontId="156" fillId="32" borderId="223" xfId="0" applyNumberFormat="1" applyFont="1" applyFill="1" applyBorder="1" applyAlignment="1" applyProtection="1">
      <alignment horizontal="right"/>
      <protection locked="0"/>
    </xf>
    <xf numFmtId="0" fontId="162" fillId="32" borderId="35" xfId="0" applyFont="1" applyFill="1" applyBorder="1" applyAlignment="1" applyProtection="1">
      <alignment horizontal="center"/>
      <protection locked="0"/>
    </xf>
    <xf numFmtId="0" fontId="162" fillId="32" borderId="59" xfId="0" applyFont="1" applyFill="1" applyBorder="1" applyAlignment="1" applyProtection="1">
      <alignment horizontal="center"/>
      <protection locked="0"/>
    </xf>
    <xf numFmtId="0" fontId="162" fillId="32" borderId="275" xfId="0" applyFont="1" applyFill="1" applyBorder="1" applyAlignment="1" applyProtection="1">
      <alignment horizontal="center"/>
      <protection locked="0"/>
    </xf>
    <xf numFmtId="0" fontId="162" fillId="32" borderId="276" xfId="0" applyFont="1" applyFill="1" applyBorder="1" applyAlignment="1" applyProtection="1">
      <alignment horizontal="center"/>
      <protection locked="0"/>
    </xf>
    <xf numFmtId="0" fontId="162" fillId="32" borderId="278" xfId="0" applyFont="1" applyFill="1" applyBorder="1" applyAlignment="1" applyProtection="1">
      <alignment horizontal="center"/>
      <protection locked="0"/>
    </xf>
    <xf numFmtId="0" fontId="162" fillId="32" borderId="279" xfId="0" applyFont="1" applyFill="1" applyBorder="1" applyAlignment="1" applyProtection="1">
      <alignment horizontal="center"/>
      <protection locked="0"/>
    </xf>
    <xf numFmtId="0" fontId="162" fillId="32" borderId="195" xfId="0" applyFont="1" applyFill="1" applyBorder="1" applyAlignment="1" applyProtection="1">
      <alignment horizontal="center"/>
      <protection locked="0"/>
    </xf>
    <xf numFmtId="0" fontId="162" fillId="32" borderId="185" xfId="0" applyFont="1" applyFill="1" applyBorder="1" applyAlignment="1" applyProtection="1">
      <alignment horizontal="center"/>
      <protection locked="0"/>
    </xf>
    <xf numFmtId="0" fontId="72" fillId="29" borderId="85" xfId="0" applyFont="1" applyFill="1" applyBorder="1" applyAlignment="1"/>
    <xf numFmtId="0" fontId="72" fillId="29" borderId="86" xfId="0" applyFont="1" applyFill="1" applyBorder="1" applyAlignment="1"/>
    <xf numFmtId="0" fontId="72" fillId="34" borderId="85" xfId="0" applyFont="1" applyFill="1" applyBorder="1" applyAlignment="1"/>
    <xf numFmtId="0" fontId="72" fillId="34" borderId="86" xfId="0" applyFont="1" applyFill="1" applyBorder="1" applyAlignment="1"/>
    <xf numFmtId="0" fontId="72" fillId="34" borderId="85" xfId="0" applyFont="1" applyFill="1" applyBorder="1" applyAlignment="1">
      <alignment horizontal="center"/>
    </xf>
    <xf numFmtId="0" fontId="72" fillId="34" borderId="86" xfId="0" applyFont="1" applyFill="1" applyBorder="1" applyAlignment="1">
      <alignment horizontal="center"/>
    </xf>
    <xf numFmtId="0" fontId="108" fillId="74" borderId="19" xfId="0" applyFont="1" applyFill="1" applyBorder="1" applyProtection="1"/>
    <xf numFmtId="0" fontId="108" fillId="74" borderId="86" xfId="0" applyFont="1" applyFill="1" applyBorder="1" applyProtection="1"/>
    <xf numFmtId="0" fontId="104" fillId="30" borderId="85" xfId="0" applyFont="1" applyFill="1" applyBorder="1" applyAlignment="1">
      <alignment horizontal="centerContinuous"/>
    </xf>
    <xf numFmtId="0" fontId="104" fillId="30" borderId="86" xfId="0" applyFont="1" applyFill="1" applyBorder="1" applyAlignment="1">
      <alignment horizontal="centerContinuous"/>
    </xf>
    <xf numFmtId="37" fontId="104" fillId="30" borderId="85" xfId="0" applyNumberFormat="1" applyFont="1" applyFill="1" applyBorder="1" applyAlignment="1" applyProtection="1">
      <alignment horizontal="centerContinuous"/>
    </xf>
    <xf numFmtId="37" fontId="104" fillId="30" borderId="86" xfId="0" applyNumberFormat="1" applyFont="1" applyFill="1" applyBorder="1" applyAlignment="1" applyProtection="1">
      <alignment horizontal="centerContinuous"/>
    </xf>
    <xf numFmtId="0" fontId="163" fillId="0" borderId="275" xfId="0" applyFont="1" applyBorder="1" applyAlignment="1"/>
    <xf numFmtId="0" fontId="106" fillId="0" borderId="193" xfId="0" applyFont="1" applyBorder="1" applyAlignment="1"/>
    <xf numFmtId="0" fontId="126" fillId="0" borderId="205" xfId="0" applyFont="1" applyBorder="1" applyAlignment="1">
      <alignment horizontal="centerContinuous" wrapText="1"/>
    </xf>
    <xf numFmtId="0" fontId="126" fillId="0" borderId="187" xfId="0" applyFont="1" applyBorder="1" applyAlignment="1">
      <alignment horizontal="centerContinuous" wrapText="1"/>
    </xf>
    <xf numFmtId="0" fontId="126" fillId="0" borderId="206" xfId="0" applyFont="1" applyBorder="1" applyAlignment="1">
      <alignment horizontal="centerContinuous" wrapText="1"/>
    </xf>
    <xf numFmtId="0" fontId="126" fillId="0" borderId="56" xfId="0" applyFont="1" applyBorder="1" applyAlignment="1">
      <alignment horizontal="centerContinuous" wrapText="1"/>
    </xf>
    <xf numFmtId="0" fontId="126" fillId="0" borderId="57" xfId="0" applyFont="1" applyBorder="1" applyAlignment="1">
      <alignment horizontal="centerContinuous" wrapText="1"/>
    </xf>
    <xf numFmtId="0" fontId="126" fillId="0" borderId="58" xfId="0" applyFont="1" applyBorder="1" applyAlignment="1">
      <alignment horizontal="centerContinuous" wrapText="1"/>
    </xf>
    <xf numFmtId="0" fontId="126" fillId="0" borderId="53" xfId="0" applyFont="1" applyBorder="1" applyAlignment="1">
      <alignment horizontal="centerContinuous" wrapText="1"/>
    </xf>
    <xf numFmtId="0" fontId="126" fillId="0" borderId="88" xfId="0" applyFont="1" applyBorder="1" applyAlignment="1">
      <alignment horizontal="centerContinuous" wrapText="1"/>
    </xf>
    <xf numFmtId="0" fontId="126" fillId="0" borderId="59" xfId="0" applyFont="1" applyBorder="1" applyAlignment="1">
      <alignment horizontal="centerContinuous" wrapText="1"/>
    </xf>
    <xf numFmtId="0" fontId="126" fillId="0" borderId="200" xfId="0" applyFont="1" applyBorder="1" applyAlignment="1">
      <alignment horizontal="centerContinuous" wrapText="1"/>
    </xf>
    <xf numFmtId="0" fontId="140" fillId="0" borderId="62" xfId="663" applyFont="1" applyBorder="1" applyAlignment="1" applyProtection="1">
      <alignment horizontal="centerContinuous"/>
    </xf>
    <xf numFmtId="0" fontId="140" fillId="0" borderId="63" xfId="663" applyFont="1" applyBorder="1" applyAlignment="1" applyProtection="1">
      <alignment horizontal="centerContinuous"/>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1" fontId="100" fillId="0" borderId="10" xfId="0" applyNumberFormat="1" applyFont="1" applyFill="1" applyBorder="1" applyAlignment="1" applyProtection="1">
      <alignment horizontal="right"/>
    </xf>
    <xf numFmtId="0" fontId="75" fillId="0" borderId="298" xfId="663" applyFont="1" applyBorder="1" applyAlignment="1" applyProtection="1">
      <alignment horizontal="centerContinuous"/>
    </xf>
    <xf numFmtId="0" fontId="75" fillId="0" borderId="272" xfId="663" applyFont="1" applyBorder="1" applyAlignment="1" applyProtection="1">
      <alignment horizontal="centerContinuous"/>
    </xf>
    <xf numFmtId="0" fontId="75" fillId="0" borderId="299" xfId="663" applyFont="1" applyBorder="1" applyAlignment="1" applyProtection="1">
      <alignment horizontal="centerContinuous"/>
    </xf>
    <xf numFmtId="0" fontId="75" fillId="0" borderId="40" xfId="663" applyFont="1" applyBorder="1" applyAlignment="1" applyProtection="1">
      <alignment horizontal="centerContinuous"/>
    </xf>
    <xf numFmtId="9" fontId="72" fillId="0" borderId="272" xfId="663" applyNumberFormat="1" applyFont="1" applyBorder="1" applyAlignment="1" applyProtection="1">
      <alignment horizontal="centerContinuous"/>
    </xf>
    <xf numFmtId="0" fontId="72" fillId="0" borderId="299" xfId="663" applyFont="1" applyBorder="1" applyAlignment="1" applyProtection="1">
      <alignment horizontal="centerContinuous"/>
    </xf>
    <xf numFmtId="0" fontId="75" fillId="0" borderId="118" xfId="663" applyFont="1" applyBorder="1" applyAlignment="1" applyProtection="1">
      <alignment horizontal="centerContinuous"/>
    </xf>
    <xf numFmtId="0" fontId="125" fillId="0" borderId="0" xfId="0" applyFont="1" applyAlignment="1">
      <alignment horizontal="centerContinuous"/>
    </xf>
    <xf numFmtId="0" fontId="106" fillId="0" borderId="304" xfId="0" applyFont="1" applyBorder="1" applyAlignment="1">
      <alignment horizontal="center"/>
    </xf>
    <xf numFmtId="3" fontId="158" fillId="32" borderId="304" xfId="0" applyNumberFormat="1" applyFont="1" applyFill="1" applyBorder="1" applyProtection="1">
      <protection locked="0"/>
    </xf>
    <xf numFmtId="3" fontId="106" fillId="0" borderId="304" xfId="0" applyNumberFormat="1" applyFont="1" applyBorder="1"/>
    <xf numFmtId="37" fontId="106" fillId="0" borderId="172" xfId="0" applyNumberFormat="1" applyFont="1" applyFill="1" applyBorder="1" applyProtection="1"/>
    <xf numFmtId="1" fontId="100" fillId="0" borderId="10" xfId="0" applyNumberFormat="1" applyFont="1" applyBorder="1" applyAlignment="1" applyProtection="1">
      <alignment horizontal="right"/>
    </xf>
    <xf numFmtId="37" fontId="106" fillId="0" borderId="172" xfId="0" applyNumberFormat="1" applyFont="1" applyBorder="1" applyProtection="1"/>
    <xf numFmtId="0" fontId="72" fillId="32" borderId="304" xfId="495" applyFont="1" applyFill="1" applyBorder="1" applyAlignment="1">
      <alignment horizontal="center" wrapText="1"/>
    </xf>
    <xf numFmtId="3" fontId="72" fillId="32" borderId="304" xfId="181" applyNumberFormat="1" applyFont="1" applyFill="1" applyBorder="1"/>
    <xf numFmtId="0" fontId="129" fillId="79" borderId="0" xfId="526" applyNumberFormat="1" applyFont="1" applyFill="1" applyBorder="1" applyAlignment="1" applyProtection="1">
      <alignment horizontal="left" wrapText="1"/>
    </xf>
    <xf numFmtId="2" fontId="100" fillId="0" borderId="10" xfId="0" applyNumberFormat="1" applyFont="1" applyBorder="1" applyAlignment="1" applyProtection="1">
      <alignment horizontal="right"/>
    </xf>
    <xf numFmtId="0" fontId="79" fillId="31" borderId="0" xfId="0" applyFont="1" applyFill="1" applyAlignment="1">
      <alignment horizontal="left"/>
    </xf>
    <xf numFmtId="49" fontId="71" fillId="0" borderId="85" xfId="0" applyNumberFormat="1" applyFont="1" applyFill="1" applyBorder="1" applyAlignment="1">
      <alignment horizontal="left"/>
    </xf>
    <xf numFmtId="49" fontId="71" fillId="0" borderId="87" xfId="0" applyNumberFormat="1" applyFont="1" applyFill="1" applyBorder="1" applyAlignment="1">
      <alignment horizontal="left"/>
    </xf>
    <xf numFmtId="49" fontId="71" fillId="0" borderId="86" xfId="0" applyNumberFormat="1" applyFont="1" applyFill="1" applyBorder="1" applyAlignment="1">
      <alignment horizontal="left"/>
    </xf>
    <xf numFmtId="0" fontId="74" fillId="0" borderId="87" xfId="0" applyFont="1" applyBorder="1" applyAlignment="1">
      <alignment horizontal="center"/>
    </xf>
    <xf numFmtId="0" fontId="74" fillId="0" borderId="86" xfId="0" applyFont="1" applyBorder="1" applyAlignment="1">
      <alignment horizontal="center"/>
    </xf>
    <xf numFmtId="0" fontId="74" fillId="0" borderId="0" xfId="17654" applyFont="1" applyFill="1" applyAlignment="1" applyProtection="1">
      <alignment horizontal="left"/>
    </xf>
    <xf numFmtId="0" fontId="164" fillId="32" borderId="17" xfId="0" applyFont="1" applyFill="1" applyBorder="1" applyAlignment="1">
      <alignment horizontal="left"/>
    </xf>
    <xf numFmtId="0" fontId="154" fillId="32" borderId="0" xfId="17654" applyFont="1" applyFill="1" applyAlignment="1" applyProtection="1">
      <alignment horizontal="left"/>
    </xf>
    <xf numFmtId="0" fontId="72" fillId="0" borderId="0" xfId="0" applyFont="1" applyFill="1" applyAlignment="1" applyProtection="1"/>
    <xf numFmtId="0" fontId="74" fillId="0" borderId="50" xfId="0" applyFont="1" applyFill="1" applyBorder="1" applyAlignment="1">
      <alignment horizontal="center"/>
    </xf>
    <xf numFmtId="0" fontId="74" fillId="0" borderId="51" xfId="0" applyFont="1" applyFill="1" applyBorder="1" applyAlignment="1">
      <alignment horizontal="center"/>
    </xf>
    <xf numFmtId="0" fontId="74" fillId="0" borderId="52" xfId="0" applyFont="1" applyFill="1" applyBorder="1" applyAlignment="1">
      <alignment horizontal="center"/>
    </xf>
    <xf numFmtId="0" fontId="74" fillId="0" borderId="85" xfId="0" applyFont="1" applyFill="1" applyBorder="1" applyAlignment="1">
      <alignment horizontal="center"/>
    </xf>
    <xf numFmtId="0" fontId="74" fillId="0" borderId="87" xfId="0" applyFont="1" applyFill="1" applyBorder="1" applyAlignment="1">
      <alignment horizontal="center"/>
    </xf>
    <xf numFmtId="0" fontId="74" fillId="0" borderId="86" xfId="0" applyFont="1" applyFill="1" applyBorder="1" applyAlignment="1">
      <alignment horizontal="center"/>
    </xf>
    <xf numFmtId="0" fontId="74" fillId="0" borderId="88" xfId="0" applyFont="1" applyFill="1" applyBorder="1" applyAlignment="1">
      <alignment horizontal="center" wrapText="1"/>
    </xf>
    <xf numFmtId="0" fontId="74" fillId="0" borderId="85" xfId="0" applyFont="1" applyFill="1" applyBorder="1" applyAlignment="1">
      <alignment horizontal="center" wrapText="1"/>
    </xf>
    <xf numFmtId="0" fontId="74" fillId="0" borderId="87" xfId="0" applyFont="1" applyFill="1" applyBorder="1" applyAlignment="1">
      <alignment horizontal="center" wrapText="1"/>
    </xf>
    <xf numFmtId="0" fontId="74" fillId="0" borderId="86" xfId="0" applyFont="1" applyFill="1" applyBorder="1" applyAlignment="1">
      <alignment horizontal="center" wrapText="1"/>
    </xf>
    <xf numFmtId="0" fontId="74" fillId="0" borderId="53" xfId="0" applyFont="1" applyFill="1" applyBorder="1" applyAlignment="1">
      <alignment horizontal="center"/>
    </xf>
    <xf numFmtId="0" fontId="73" fillId="0" borderId="85" xfId="0" applyFont="1" applyFill="1" applyBorder="1" applyAlignment="1">
      <alignment horizontal="center" wrapText="1"/>
    </xf>
    <xf numFmtId="0" fontId="73" fillId="0" borderId="86" xfId="0" applyFont="1" applyFill="1" applyBorder="1" applyAlignment="1">
      <alignment horizontal="center" wrapText="1"/>
    </xf>
    <xf numFmtId="0" fontId="72" fillId="0" borderId="0" xfId="0" applyFont="1" applyFill="1" applyAlignment="1" applyProtection="1">
      <alignment horizontal="left"/>
    </xf>
    <xf numFmtId="0" fontId="72" fillId="0" borderId="0" xfId="0" applyFont="1" applyAlignment="1">
      <alignment horizontal="left"/>
    </xf>
    <xf numFmtId="0" fontId="71" fillId="0" borderId="85" xfId="0" applyFont="1" applyFill="1" applyBorder="1" applyAlignment="1">
      <alignment horizontal="left"/>
    </xf>
    <xf numFmtId="0" fontId="71" fillId="0" borderId="87" xfId="0" applyFont="1" applyFill="1" applyBorder="1" applyAlignment="1">
      <alignment horizontal="left"/>
    </xf>
    <xf numFmtId="0" fontId="71" fillId="0" borderId="86" xfId="0" applyFont="1" applyFill="1" applyBorder="1" applyAlignment="1">
      <alignment horizontal="left"/>
    </xf>
    <xf numFmtId="0" fontId="100" fillId="0" borderId="0" xfId="0" applyFont="1" applyFill="1" applyBorder="1" applyAlignment="1">
      <alignment horizontal="left" vertical="top" wrapText="1"/>
    </xf>
    <xf numFmtId="0" fontId="73" fillId="0" borderId="0" xfId="0" applyFont="1" applyFill="1" applyAlignment="1">
      <alignment horizontal="left"/>
    </xf>
    <xf numFmtId="0" fontId="108" fillId="0" borderId="0" xfId="0" applyFont="1" applyFill="1" applyAlignment="1">
      <alignment horizontal="left"/>
    </xf>
    <xf numFmtId="0" fontId="103" fillId="0" borderId="87" xfId="0" applyFont="1" applyBorder="1" applyAlignment="1">
      <alignment horizontal="center"/>
    </xf>
    <xf numFmtId="0" fontId="74" fillId="0" borderId="49" xfId="0" applyFont="1" applyFill="1" applyBorder="1" applyAlignment="1">
      <alignment horizontal="center" wrapText="1"/>
    </xf>
    <xf numFmtId="0" fontId="74" fillId="0" borderId="23" xfId="0" applyFont="1" applyFill="1" applyBorder="1" applyAlignment="1">
      <alignment horizontal="center" wrapText="1"/>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169" fontId="72" fillId="32" borderId="283" xfId="0" applyNumberFormat="1" applyFont="1" applyFill="1" applyBorder="1"/>
    <xf numFmtId="169" fontId="72" fillId="32" borderId="268" xfId="0" applyNumberFormat="1" applyFont="1" applyFill="1" applyBorder="1"/>
    <xf numFmtId="169" fontId="72" fillId="32" borderId="293" xfId="0" applyNumberFormat="1" applyFont="1" applyFill="1" applyBorder="1"/>
    <xf numFmtId="172" fontId="100" fillId="0" borderId="10" xfId="0" applyNumberFormat="1" applyFont="1" applyFill="1" applyBorder="1" applyAlignment="1" applyProtection="1">
      <alignment horizontal="right"/>
    </xf>
    <xf numFmtId="0" fontId="106" fillId="0" borderId="303" xfId="0" applyFont="1" applyBorder="1" applyAlignment="1">
      <alignment horizontal="center"/>
    </xf>
    <xf numFmtId="3" fontId="158" fillId="32" borderId="303" xfId="0" applyNumberFormat="1" applyFont="1" applyFill="1" applyBorder="1" applyProtection="1">
      <protection locked="0"/>
    </xf>
    <xf numFmtId="3" fontId="106" fillId="0" borderId="303" xfId="0" applyNumberFormat="1" applyFont="1" applyBorder="1"/>
    <xf numFmtId="0" fontId="72" fillId="0" borderId="303" xfId="0" applyNumberFormat="1" applyFont="1" applyBorder="1" applyAlignment="1" applyProtection="1"/>
    <xf numFmtId="0" fontId="72" fillId="0" borderId="304" xfId="0" applyNumberFormat="1" applyFont="1" applyBorder="1" applyAlignment="1" applyProtection="1"/>
    <xf numFmtId="37" fontId="180" fillId="32" borderId="303" xfId="0" applyNumberFormat="1" applyFont="1" applyFill="1" applyBorder="1" applyAlignment="1" applyProtection="1">
      <alignment horizontal="right"/>
    </xf>
    <xf numFmtId="37" fontId="180" fillId="32" borderId="304" xfId="0" applyNumberFormat="1" applyFont="1" applyFill="1" applyBorder="1" applyAlignment="1" applyProtection="1">
      <alignment horizontal="right"/>
    </xf>
    <xf numFmtId="37" fontId="181" fillId="0" borderId="307" xfId="0" applyNumberFormat="1" applyFont="1" applyFill="1" applyBorder="1" applyProtection="1"/>
    <xf numFmtId="37" fontId="181" fillId="0" borderId="308" xfId="0" applyNumberFormat="1" applyFont="1" applyFill="1" applyBorder="1" applyProtection="1"/>
    <xf numFmtId="172" fontId="181" fillId="0" borderId="303" xfId="0" applyNumberFormat="1" applyFont="1" applyFill="1" applyBorder="1" applyAlignment="1" applyProtection="1">
      <alignment horizontal="center"/>
    </xf>
    <xf numFmtId="37" fontId="181" fillId="0" borderId="309" xfId="0" applyNumberFormat="1" applyFont="1" applyFill="1" applyBorder="1" applyProtection="1"/>
    <xf numFmtId="37" fontId="181" fillId="0" borderId="310" xfId="0" applyNumberFormat="1" applyFont="1" applyFill="1" applyBorder="1" applyProtection="1"/>
    <xf numFmtId="172" fontId="181" fillId="0" borderId="304" xfId="0" applyNumberFormat="1" applyFont="1" applyFill="1" applyBorder="1" applyAlignment="1" applyProtection="1">
      <alignment horizontal="center"/>
    </xf>
    <xf numFmtId="37" fontId="182" fillId="0" borderId="172" xfId="0" applyNumberFormat="1" applyFont="1" applyFill="1" applyBorder="1" applyProtection="1"/>
    <xf numFmtId="37" fontId="182" fillId="0" borderId="0" xfId="0" applyNumberFormat="1" applyFont="1" applyFill="1" applyBorder="1" applyProtection="1"/>
    <xf numFmtId="0" fontId="103" fillId="0" borderId="85" xfId="0" applyFont="1" applyBorder="1" applyAlignment="1">
      <alignment horizontal="centerContinuous" wrapText="1"/>
    </xf>
    <xf numFmtId="0" fontId="103" fillId="0" borderId="87" xfId="0" applyFont="1" applyBorder="1" applyAlignment="1">
      <alignment horizontal="centerContinuous" wrapText="1"/>
    </xf>
    <xf numFmtId="0" fontId="103" fillId="0" borderId="86" xfId="0" applyFont="1" applyBorder="1" applyAlignment="1">
      <alignment horizontal="centerContinuous" wrapText="1"/>
    </xf>
    <xf numFmtId="0" fontId="74" fillId="0" borderId="85" xfId="0" applyFont="1" applyFill="1" applyBorder="1" applyAlignment="1">
      <alignment horizontal="centerContinuous" wrapText="1"/>
    </xf>
    <xf numFmtId="0" fontId="74" fillId="0" borderId="87" xfId="0" applyFont="1" applyFill="1" applyBorder="1" applyAlignment="1">
      <alignment horizontal="centerContinuous" wrapText="1"/>
    </xf>
    <xf numFmtId="0" fontId="74" fillId="0" borderId="86" xfId="0" applyFont="1" applyFill="1" applyBorder="1" applyAlignment="1">
      <alignment horizontal="centerContinuous" wrapText="1"/>
    </xf>
    <xf numFmtId="0" fontId="104" fillId="0" borderId="49" xfId="0" applyFont="1" applyFill="1" applyBorder="1" applyAlignment="1" applyProtection="1">
      <alignment horizontal="center" wrapText="1"/>
    </xf>
    <xf numFmtId="0" fontId="104" fillId="0" borderId="29" xfId="0" applyFont="1" applyFill="1" applyBorder="1" applyAlignment="1" applyProtection="1">
      <alignment horizontal="center" wrapText="1"/>
    </xf>
    <xf numFmtId="0" fontId="74" fillId="0" borderId="88" xfId="0" applyFont="1" applyFill="1" applyBorder="1" applyAlignment="1">
      <alignment horizontal="center"/>
    </xf>
    <xf numFmtId="0" fontId="79" fillId="31" borderId="0" xfId="0" applyFont="1" applyFill="1" applyAlignment="1">
      <alignment horizontal="centerContinuous" wrapText="1"/>
    </xf>
    <xf numFmtId="0" fontId="104" fillId="0" borderId="85" xfId="0" applyFont="1" applyFill="1" applyBorder="1" applyAlignment="1">
      <alignment horizontal="centerContinuous"/>
    </xf>
    <xf numFmtId="0" fontId="104" fillId="0" borderId="87" xfId="0" applyFont="1" applyFill="1" applyBorder="1" applyAlignment="1">
      <alignment horizontal="centerContinuous"/>
    </xf>
    <xf numFmtId="0" fontId="104" fillId="0" borderId="86" xfId="0" applyFont="1" applyFill="1" applyBorder="1" applyAlignment="1">
      <alignment horizontal="centerContinuous"/>
    </xf>
    <xf numFmtId="0" fontId="100" fillId="0" borderId="0" xfId="0" applyFont="1" applyAlignment="1">
      <alignment horizontal="centerContinuous" wrapText="1"/>
    </xf>
    <xf numFmtId="0" fontId="100" fillId="0" borderId="0" xfId="0" applyFont="1" applyFill="1" applyBorder="1" applyAlignment="1">
      <alignment horizontal="centerContinuous" vertical="top" wrapText="1"/>
    </xf>
    <xf numFmtId="0" fontId="72" fillId="32" borderId="303" xfId="495" applyFont="1" applyFill="1" applyBorder="1" applyAlignment="1">
      <alignment horizontal="center" wrapText="1"/>
    </xf>
    <xf numFmtId="0" fontId="72" fillId="79" borderId="0" xfId="0" applyFont="1" applyFill="1" applyBorder="1"/>
    <xf numFmtId="0" fontId="72" fillId="79" borderId="200" xfId="0" applyFont="1" applyFill="1" applyBorder="1"/>
    <xf numFmtId="3" fontId="72" fillId="36" borderId="280" xfId="0" applyNumberFormat="1" applyFont="1" applyFill="1" applyBorder="1" applyAlignment="1" applyProtection="1">
      <alignment horizontal="right"/>
    </xf>
    <xf numFmtId="0" fontId="72" fillId="79" borderId="311" xfId="0" applyFont="1" applyFill="1" applyBorder="1"/>
    <xf numFmtId="0" fontId="103" fillId="0" borderId="85" xfId="0" applyFont="1" applyFill="1" applyBorder="1" applyAlignment="1">
      <alignment horizontal="centerContinuous"/>
    </xf>
    <xf numFmtId="0" fontId="103" fillId="0" borderId="87" xfId="0" applyFont="1" applyFill="1" applyBorder="1" applyAlignment="1">
      <alignment horizontal="centerContinuous"/>
    </xf>
    <xf numFmtId="0" fontId="103" fillId="0" borderId="86" xfId="0" applyFont="1" applyFill="1" applyBorder="1" applyAlignment="1">
      <alignment horizontal="centerContinuous"/>
    </xf>
    <xf numFmtId="166" fontId="72" fillId="71" borderId="52" xfId="0" applyNumberFormat="1" applyFont="1" applyFill="1" applyBorder="1"/>
    <xf numFmtId="3" fontId="72" fillId="0" borderId="36" xfId="0" applyNumberFormat="1" applyFont="1" applyFill="1" applyBorder="1"/>
    <xf numFmtId="37" fontId="176" fillId="32" borderId="312" xfId="0" applyNumberFormat="1" applyFont="1" applyFill="1" applyBorder="1" applyProtection="1">
      <protection locked="0"/>
    </xf>
    <xf numFmtId="37" fontId="157" fillId="33" borderId="313" xfId="0" applyNumberFormat="1" applyFont="1" applyFill="1" applyBorder="1" applyProtection="1">
      <protection locked="0"/>
    </xf>
    <xf numFmtId="172" fontId="182" fillId="0" borderId="10" xfId="0" applyNumberFormat="1" applyFont="1" applyFill="1" applyBorder="1" applyAlignment="1" applyProtection="1"/>
    <xf numFmtId="3" fontId="159" fillId="0" borderId="277" xfId="0" applyNumberFormat="1" applyFont="1" applyFill="1" applyBorder="1" applyProtection="1"/>
    <xf numFmtId="0" fontId="106" fillId="0" borderId="275" xfId="0" applyFont="1" applyBorder="1" applyAlignment="1">
      <alignment horizontal="centerContinuous" wrapText="1"/>
    </xf>
    <xf numFmtId="0" fontId="106" fillId="0" borderId="276" xfId="0" applyFont="1" applyBorder="1" applyAlignment="1">
      <alignment horizontal="centerContinuous"/>
    </xf>
    <xf numFmtId="168" fontId="106" fillId="0" borderId="34" xfId="0" applyNumberFormat="1" applyFont="1" applyFill="1" applyBorder="1" applyProtection="1"/>
  </cellXfs>
  <cellStyles count="49352">
    <cellStyle name="20% - Accent1 2" xfId="1"/>
    <cellStyle name="20% - Accent1 2 2" xfId="2"/>
    <cellStyle name="20% - Accent1 2 2 2" xfId="3"/>
    <cellStyle name="20% - Accent1 2 2 3" xfId="4"/>
    <cellStyle name="20% - Accent1 2 2 4" xfId="5"/>
    <cellStyle name="20% - Accent1 2 3" xfId="34880"/>
    <cellStyle name="20% - Accent1 2 4" xfId="34881"/>
    <cellStyle name="20% - Accent1 2 5" xfId="34882"/>
    <cellStyle name="20% - Accent1 3" xfId="6"/>
    <cellStyle name="20% - Accent1 3 2" xfId="7"/>
    <cellStyle name="20% - Accent1 3 3" xfId="8"/>
    <cellStyle name="20% - Accent1 3 4" xfId="9"/>
    <cellStyle name="20% - Accent1 4" xfId="10"/>
    <cellStyle name="20% - Accent1 4 2" xfId="11"/>
    <cellStyle name="20% - Accent1 4 3" xfId="12"/>
    <cellStyle name="20% - Accent1 4 4" xfId="13"/>
    <cellStyle name="20% - Accent1 5" xfId="34883"/>
    <cellStyle name="20% - Accent1 6" xfId="34879"/>
    <cellStyle name="20% - Accent2 2" xfId="14"/>
    <cellStyle name="20% - Accent2 2 2" xfId="15"/>
    <cellStyle name="20% - Accent2 2 2 2" xfId="16"/>
    <cellStyle name="20% - Accent2 2 2 3" xfId="17"/>
    <cellStyle name="20% - Accent2 2 2 4" xfId="18"/>
    <cellStyle name="20% - Accent2 2 3" xfId="34885"/>
    <cellStyle name="20% - Accent2 2 4" xfId="34886"/>
    <cellStyle name="20% - Accent2 2 5" xfId="34887"/>
    <cellStyle name="20% - Accent2 3" xfId="19"/>
    <cellStyle name="20% - Accent2 3 2" xfId="20"/>
    <cellStyle name="20% - Accent2 3 3" xfId="21"/>
    <cellStyle name="20% - Accent2 3 4" xfId="22"/>
    <cellStyle name="20% - Accent2 4" xfId="23"/>
    <cellStyle name="20% - Accent2 4 2" xfId="24"/>
    <cellStyle name="20% - Accent2 4 3" xfId="25"/>
    <cellStyle name="20% - Accent2 4 4" xfId="26"/>
    <cellStyle name="20% - Accent2 5" xfId="34888"/>
    <cellStyle name="20% - Accent2 6" xfId="34884"/>
    <cellStyle name="20% - Accent3 2" xfId="27"/>
    <cellStyle name="20% - Accent3 2 2" xfId="28"/>
    <cellStyle name="20% - Accent3 2 2 2" xfId="29"/>
    <cellStyle name="20% - Accent3 2 2 3" xfId="30"/>
    <cellStyle name="20% - Accent3 2 2 4" xfId="31"/>
    <cellStyle name="20% - Accent3 2 3" xfId="34890"/>
    <cellStyle name="20% - Accent3 2 4" xfId="34891"/>
    <cellStyle name="20% - Accent3 2 5" xfId="34892"/>
    <cellStyle name="20% - Accent3 3" xfId="32"/>
    <cellStyle name="20% - Accent3 3 2" xfId="33"/>
    <cellStyle name="20% - Accent3 3 3" xfId="34"/>
    <cellStyle name="20% - Accent3 3 4" xfId="35"/>
    <cellStyle name="20% - Accent3 4" xfId="36"/>
    <cellStyle name="20% - Accent3 4 2" xfId="37"/>
    <cellStyle name="20% - Accent3 4 3" xfId="38"/>
    <cellStyle name="20% - Accent3 4 4" xfId="39"/>
    <cellStyle name="20% - Accent3 5" xfId="34893"/>
    <cellStyle name="20% - Accent3 6" xfId="34889"/>
    <cellStyle name="20% - Accent4 2" xfId="40"/>
    <cellStyle name="20% - Accent4 2 2" xfId="41"/>
    <cellStyle name="20% - Accent4 2 2 2" xfId="42"/>
    <cellStyle name="20% - Accent4 2 2 3" xfId="43"/>
    <cellStyle name="20% - Accent4 2 2 4" xfId="44"/>
    <cellStyle name="20% - Accent4 2 3" xfId="34895"/>
    <cellStyle name="20% - Accent4 2 4" xfId="34896"/>
    <cellStyle name="20% - Accent4 2 5" xfId="34897"/>
    <cellStyle name="20% - Accent4 3" xfId="45"/>
    <cellStyle name="20% - Accent4 3 2" xfId="46"/>
    <cellStyle name="20% - Accent4 3 3" xfId="47"/>
    <cellStyle name="20% - Accent4 3 4" xfId="48"/>
    <cellStyle name="20% - Accent4 4" xfId="49"/>
    <cellStyle name="20% - Accent4 4 2" xfId="50"/>
    <cellStyle name="20% - Accent4 4 3" xfId="51"/>
    <cellStyle name="20% - Accent4 4 4" xfId="52"/>
    <cellStyle name="20% - Accent4 5" xfId="34898"/>
    <cellStyle name="20% - Accent4 6" xfId="34894"/>
    <cellStyle name="20% - Accent5 2" xfId="53"/>
    <cellStyle name="20% - Accent5 2 2" xfId="54"/>
    <cellStyle name="20% - Accent5 2 2 2" xfId="55"/>
    <cellStyle name="20% - Accent5 2 2 3" xfId="56"/>
    <cellStyle name="20% - Accent5 2 2 4" xfId="57"/>
    <cellStyle name="20% - Accent5 2 3" xfId="34900"/>
    <cellStyle name="20% - Accent5 2 4" xfId="34901"/>
    <cellStyle name="20% - Accent5 2 5" xfId="34902"/>
    <cellStyle name="20% - Accent5 3" xfId="58"/>
    <cellStyle name="20% - Accent5 3 2" xfId="59"/>
    <cellStyle name="20% - Accent5 3 3" xfId="60"/>
    <cellStyle name="20% - Accent5 3 4" xfId="61"/>
    <cellStyle name="20% - Accent5 4" xfId="34903"/>
    <cellStyle name="20% - Accent5 5" xfId="34899"/>
    <cellStyle name="20% - Accent6 2" xfId="62"/>
    <cellStyle name="20% - Accent6 2 2" xfId="63"/>
    <cellStyle name="20% - Accent6 2 2 2" xfId="64"/>
    <cellStyle name="20% - Accent6 2 2 3" xfId="65"/>
    <cellStyle name="20% - Accent6 2 2 4" xfId="66"/>
    <cellStyle name="20% - Accent6 2 3" xfId="34905"/>
    <cellStyle name="20% - Accent6 2 4" xfId="34906"/>
    <cellStyle name="20% - Accent6 2 5" xfId="34907"/>
    <cellStyle name="20% - Accent6 3" xfId="67"/>
    <cellStyle name="20% - Accent6 3 2" xfId="68"/>
    <cellStyle name="20% - Accent6 3 3" xfId="69"/>
    <cellStyle name="20% - Accent6 3 4" xfId="70"/>
    <cellStyle name="20% - Accent6 4" xfId="34908"/>
    <cellStyle name="20% - Accent6 5" xfId="34904"/>
    <cellStyle name="40% - Accent1 2" xfId="71"/>
    <cellStyle name="40% - Accent1 2 2" xfId="72"/>
    <cellStyle name="40% - Accent1 2 2 2" xfId="73"/>
    <cellStyle name="40% - Accent1 2 2 3" xfId="74"/>
    <cellStyle name="40% - Accent1 2 2 4" xfId="75"/>
    <cellStyle name="40% - Accent1 2 3" xfId="34910"/>
    <cellStyle name="40% - Accent1 2 4" xfId="34911"/>
    <cellStyle name="40% - Accent1 2 5" xfId="34912"/>
    <cellStyle name="40% - Accent1 3" xfId="76"/>
    <cellStyle name="40% - Accent1 3 2" xfId="77"/>
    <cellStyle name="40% - Accent1 3 3" xfId="78"/>
    <cellStyle name="40% - Accent1 3 4" xfId="79"/>
    <cellStyle name="40% - Accent1 4" xfId="80"/>
    <cellStyle name="40% - Accent1 4 2" xfId="81"/>
    <cellStyle name="40% - Accent1 4 3" xfId="82"/>
    <cellStyle name="40% - Accent1 4 4" xfId="83"/>
    <cellStyle name="40% - Accent1 5" xfId="34913"/>
    <cellStyle name="40% - Accent1 6" xfId="34909"/>
    <cellStyle name="40% - Accent2 2" xfId="84"/>
    <cellStyle name="40% - Accent2 2 2" xfId="85"/>
    <cellStyle name="40% - Accent2 2 2 2" xfId="86"/>
    <cellStyle name="40% - Accent2 2 2 3" xfId="87"/>
    <cellStyle name="40% - Accent2 2 2 4" xfId="88"/>
    <cellStyle name="40% - Accent2 2 3" xfId="34915"/>
    <cellStyle name="40% - Accent2 2 4" xfId="34916"/>
    <cellStyle name="40% - Accent2 2 5" xfId="34917"/>
    <cellStyle name="40% - Accent2 3" xfId="89"/>
    <cellStyle name="40% - Accent2 3 2" xfId="90"/>
    <cellStyle name="40% - Accent2 3 3" xfId="91"/>
    <cellStyle name="40% - Accent2 3 4" xfId="92"/>
    <cellStyle name="40% - Accent2 4" xfId="34918"/>
    <cellStyle name="40% - Accent2 5" xfId="34914"/>
    <cellStyle name="40% - Accent3 2" xfId="93"/>
    <cellStyle name="40% - Accent3 2 2" xfId="94"/>
    <cellStyle name="40% - Accent3 2 2 2" xfId="95"/>
    <cellStyle name="40% - Accent3 2 2 3" xfId="96"/>
    <cellStyle name="40% - Accent3 2 2 4" xfId="97"/>
    <cellStyle name="40% - Accent3 2 3" xfId="34920"/>
    <cellStyle name="40% - Accent3 2 4" xfId="34921"/>
    <cellStyle name="40% - Accent3 2 5" xfId="34922"/>
    <cellStyle name="40% - Accent3 3" xfId="98"/>
    <cellStyle name="40% - Accent3 3 2" xfId="99"/>
    <cellStyle name="40% - Accent3 3 3" xfId="100"/>
    <cellStyle name="40% - Accent3 3 4" xfId="101"/>
    <cellStyle name="40% - Accent3 4" xfId="102"/>
    <cellStyle name="40% - Accent3 4 2" xfId="103"/>
    <cellStyle name="40% - Accent3 4 3" xfId="104"/>
    <cellStyle name="40% - Accent3 4 4" xfId="105"/>
    <cellStyle name="40% - Accent3 5" xfId="34923"/>
    <cellStyle name="40% - Accent3 6" xfId="34919"/>
    <cellStyle name="40% - Accent4 2" xfId="106"/>
    <cellStyle name="40% - Accent4 2 2" xfId="107"/>
    <cellStyle name="40% - Accent4 2 2 2" xfId="108"/>
    <cellStyle name="40% - Accent4 2 2 3" xfId="109"/>
    <cellStyle name="40% - Accent4 2 2 4" xfId="110"/>
    <cellStyle name="40% - Accent4 2 3" xfId="34925"/>
    <cellStyle name="40% - Accent4 2 4" xfId="34926"/>
    <cellStyle name="40% - Accent4 2 5" xfId="34927"/>
    <cellStyle name="40% - Accent4 3" xfId="111"/>
    <cellStyle name="40% - Accent4 3 2" xfId="112"/>
    <cellStyle name="40% - Accent4 3 3" xfId="113"/>
    <cellStyle name="40% - Accent4 3 4" xfId="114"/>
    <cellStyle name="40% - Accent4 4" xfId="115"/>
    <cellStyle name="40% - Accent4 4 2" xfId="116"/>
    <cellStyle name="40% - Accent4 4 3" xfId="117"/>
    <cellStyle name="40% - Accent4 4 4" xfId="118"/>
    <cellStyle name="40% - Accent4 5" xfId="34928"/>
    <cellStyle name="40% - Accent4 6" xfId="34924"/>
    <cellStyle name="40% - Accent5 2" xfId="119"/>
    <cellStyle name="40% - Accent5 2 2" xfId="120"/>
    <cellStyle name="40% - Accent5 2 2 2" xfId="121"/>
    <cellStyle name="40% - Accent5 2 2 3" xfId="122"/>
    <cellStyle name="40% - Accent5 2 2 4" xfId="123"/>
    <cellStyle name="40% - Accent5 2 3" xfId="34930"/>
    <cellStyle name="40% - Accent5 2 4" xfId="34931"/>
    <cellStyle name="40% - Accent5 2 5" xfId="34932"/>
    <cellStyle name="40% - Accent5 3" xfId="124"/>
    <cellStyle name="40% - Accent5 3 2" xfId="125"/>
    <cellStyle name="40% - Accent5 3 3" xfId="126"/>
    <cellStyle name="40% - Accent5 3 4" xfId="127"/>
    <cellStyle name="40% - Accent5 4" xfId="34933"/>
    <cellStyle name="40% - Accent5 5" xfId="34929"/>
    <cellStyle name="40% - Accent6 2" xfId="128"/>
    <cellStyle name="40% - Accent6 2 2" xfId="129"/>
    <cellStyle name="40% - Accent6 2 2 2" xfId="130"/>
    <cellStyle name="40% - Accent6 2 2 3" xfId="131"/>
    <cellStyle name="40% - Accent6 2 2 4" xfId="132"/>
    <cellStyle name="40% - Accent6 2 3" xfId="34935"/>
    <cellStyle name="40% - Accent6 2 4" xfId="34936"/>
    <cellStyle name="40% - Accent6 2 5" xfId="34937"/>
    <cellStyle name="40% - Accent6 3" xfId="133"/>
    <cellStyle name="40% - Accent6 3 2" xfId="134"/>
    <cellStyle name="40% - Accent6 3 3" xfId="135"/>
    <cellStyle name="40% - Accent6 3 4" xfId="136"/>
    <cellStyle name="40% - Accent6 4" xfId="137"/>
    <cellStyle name="40% - Accent6 4 2" xfId="138"/>
    <cellStyle name="40% - Accent6 4 3" xfId="139"/>
    <cellStyle name="40% - Accent6 4 4" xfId="140"/>
    <cellStyle name="40% - Accent6 5" xfId="34938"/>
    <cellStyle name="40% - Accent6 6" xfId="34934"/>
    <cellStyle name="60% - Accent1 2" xfId="141"/>
    <cellStyle name="60% - Accent1 2 2" xfId="142"/>
    <cellStyle name="60% - Accent1 2 3" xfId="34940"/>
    <cellStyle name="60% - Accent1 2 4" xfId="34941"/>
    <cellStyle name="60% - Accent1 3" xfId="143"/>
    <cellStyle name="60% - Accent1 4" xfId="34939"/>
    <cellStyle name="60% - Accent2 2" xfId="144"/>
    <cellStyle name="60% - Accent2 3" xfId="145"/>
    <cellStyle name="60% - Accent2 4" xfId="34942"/>
    <cellStyle name="60% - Accent3 2" xfId="146"/>
    <cellStyle name="60% - Accent3 2 2" xfId="147"/>
    <cellStyle name="60% - Accent3 2 3" xfId="34944"/>
    <cellStyle name="60% - Accent3 2 4" xfId="34945"/>
    <cellStyle name="60% - Accent3 3" xfId="148"/>
    <cellStyle name="60% - Accent3 4" xfId="34943"/>
    <cellStyle name="60% - Accent4 2" xfId="149"/>
    <cellStyle name="60% - Accent4 2 2" xfId="150"/>
    <cellStyle name="60% - Accent4 2 3" xfId="34947"/>
    <cellStyle name="60% - Accent4 2 4" xfId="34948"/>
    <cellStyle name="60% - Accent4 3" xfId="151"/>
    <cellStyle name="60% - Accent4 4" xfId="34946"/>
    <cellStyle name="60% - Accent5 2" xfId="152"/>
    <cellStyle name="60% - Accent5 3" xfId="153"/>
    <cellStyle name="60% - Accent5 4" xfId="34949"/>
    <cellStyle name="60% - Accent6 2" xfId="154"/>
    <cellStyle name="60% - Accent6 2 2" xfId="155"/>
    <cellStyle name="60% - Accent6 2 3" xfId="34951"/>
    <cellStyle name="60% - Accent6 2 4" xfId="34952"/>
    <cellStyle name="60% - Accent6 3" xfId="156"/>
    <cellStyle name="60% - Accent6 4" xfId="34950"/>
    <cellStyle name="Accent1 2" xfId="157"/>
    <cellStyle name="Accent1 2 2" xfId="158"/>
    <cellStyle name="Accent1 2 3" xfId="34954"/>
    <cellStyle name="Accent1 2 4" xfId="34955"/>
    <cellStyle name="Accent1 3" xfId="159"/>
    <cellStyle name="Accent1 4" xfId="34953"/>
    <cellStyle name="Accent2 2" xfId="160"/>
    <cellStyle name="Accent2 2 2" xfId="161"/>
    <cellStyle name="Accent2 2 3" xfId="34957"/>
    <cellStyle name="Accent2 2 4" xfId="34958"/>
    <cellStyle name="Accent2 3" xfId="162"/>
    <cellStyle name="Accent2 4" xfId="34956"/>
    <cellStyle name="Accent3 2" xfId="163"/>
    <cellStyle name="Accent3 2 2" xfId="164"/>
    <cellStyle name="Accent3 2 3" xfId="34960"/>
    <cellStyle name="Accent3 2 4" xfId="34961"/>
    <cellStyle name="Accent3 3" xfId="165"/>
    <cellStyle name="Accent3 4" xfId="34959"/>
    <cellStyle name="Accent4 2" xfId="166"/>
    <cellStyle name="Accent4 2 2" xfId="167"/>
    <cellStyle name="Accent4 2 3" xfId="34963"/>
    <cellStyle name="Accent4 2 4" xfId="34964"/>
    <cellStyle name="Accent4 3" xfId="168"/>
    <cellStyle name="Accent4 4" xfId="34962"/>
    <cellStyle name="Accent5 2" xfId="169"/>
    <cellStyle name="Accent5 3" xfId="170"/>
    <cellStyle name="Accent5 4" xfId="34965"/>
    <cellStyle name="Accent6 2" xfId="171"/>
    <cellStyle name="Accent6 3" xfId="172"/>
    <cellStyle name="Accent6 4" xfId="34966"/>
    <cellStyle name="Bad 2" xfId="173"/>
    <cellStyle name="Bad 2 2" xfId="174"/>
    <cellStyle name="Bad 2 3" xfId="34968"/>
    <cellStyle name="Bad 2 4" xfId="34969"/>
    <cellStyle name="Bad 3" xfId="175"/>
    <cellStyle name="Bad 4" xfId="34967"/>
    <cellStyle name="Calculation 2" xfId="176"/>
    <cellStyle name="Calculation 2 2" xfId="177"/>
    <cellStyle name="Calculation 2 2 2" xfId="3336"/>
    <cellStyle name="Calculation 2 2 2 2" xfId="13140"/>
    <cellStyle name="Calculation 2 2 2 2 2" xfId="30575"/>
    <cellStyle name="Calculation 2 2 2 2 3" xfId="45028"/>
    <cellStyle name="Calculation 2 2 2 3" xfId="15601"/>
    <cellStyle name="Calculation 2 2 2 3 2" xfId="33036"/>
    <cellStyle name="Calculation 2 2 2 3 3" xfId="47489"/>
    <cellStyle name="Calculation 2 2 2 4" xfId="20775"/>
    <cellStyle name="Calculation 2 2 2 5" xfId="35228"/>
    <cellStyle name="Calculation 2 2 3" xfId="3352"/>
    <cellStyle name="Calculation 2 2 3 2" xfId="20788"/>
    <cellStyle name="Calculation 2 2 3 3" xfId="35241"/>
    <cellStyle name="Calculation 2 2 4" xfId="3333"/>
    <cellStyle name="Calculation 2 2 4 2" xfId="20772"/>
    <cellStyle name="Calculation 2 2 4 3" xfId="35225"/>
    <cellStyle name="Calculation 2 2 5" xfId="3350"/>
    <cellStyle name="Calculation 2 2 5 2" xfId="20786"/>
    <cellStyle name="Calculation 2 2 5 3" xfId="35239"/>
    <cellStyle name="Calculation 2 2 6" xfId="17686"/>
    <cellStyle name="Calculation 2 3" xfId="3335"/>
    <cellStyle name="Calculation 2 3 2" xfId="13139"/>
    <cellStyle name="Calculation 2 3 2 2" xfId="30574"/>
    <cellStyle name="Calculation 2 3 2 3" xfId="45027"/>
    <cellStyle name="Calculation 2 3 3" xfId="15600"/>
    <cellStyle name="Calculation 2 3 3 2" xfId="33035"/>
    <cellStyle name="Calculation 2 3 3 3" xfId="47488"/>
    <cellStyle name="Calculation 2 3 4" xfId="20774"/>
    <cellStyle name="Calculation 2 3 5" xfId="35227"/>
    <cellStyle name="Calculation 2 4" xfId="3353"/>
    <cellStyle name="Calculation 2 4 2" xfId="20789"/>
    <cellStyle name="Calculation 2 4 3" xfId="35242"/>
    <cellStyle name="Calculation 2 5" xfId="3332"/>
    <cellStyle name="Calculation 2 5 2" xfId="20771"/>
    <cellStyle name="Calculation 2 5 3" xfId="35224"/>
    <cellStyle name="Calculation 2 6" xfId="3354"/>
    <cellStyle name="Calculation 2 6 2" xfId="20790"/>
    <cellStyle name="Calculation 2 6 3" xfId="35243"/>
    <cellStyle name="Calculation 2 7" xfId="17685"/>
    <cellStyle name="Calculation 3" xfId="178"/>
    <cellStyle name="Calculation 3 2" xfId="3337"/>
    <cellStyle name="Calculation 3 2 2" xfId="13141"/>
    <cellStyle name="Calculation 3 2 2 2" xfId="30576"/>
    <cellStyle name="Calculation 3 2 2 3" xfId="45029"/>
    <cellStyle name="Calculation 3 2 3" xfId="15602"/>
    <cellStyle name="Calculation 3 2 3 2" xfId="33037"/>
    <cellStyle name="Calculation 3 2 3 3" xfId="47490"/>
    <cellStyle name="Calculation 3 2 4" xfId="20776"/>
    <cellStyle name="Calculation 3 2 5" xfId="35229"/>
    <cellStyle name="Calculation 3 3" xfId="3351"/>
    <cellStyle name="Calculation 3 3 2" xfId="20787"/>
    <cellStyle name="Calculation 3 3 3" xfId="35240"/>
    <cellStyle name="Calculation 3 4" xfId="3334"/>
    <cellStyle name="Calculation 3 4 2" xfId="20773"/>
    <cellStyle name="Calculation 3 4 3" xfId="35226"/>
    <cellStyle name="Calculation 3 5" xfId="3349"/>
    <cellStyle name="Calculation 3 5 2" xfId="20785"/>
    <cellStyle name="Calculation 3 5 3" xfId="35238"/>
    <cellStyle name="Calculation 3 6" xfId="17687"/>
    <cellStyle name="Calculation 4" xfId="34970"/>
    <cellStyle name="Check Cell 2" xfId="179"/>
    <cellStyle name="Check Cell 3" xfId="180"/>
    <cellStyle name="Check Cell 4" xfId="34971"/>
    <cellStyle name="Comma" xfId="181" builtinId="3"/>
    <cellStyle name="Comma 10" xfId="182"/>
    <cellStyle name="Comma 10 2" xfId="17443"/>
    <cellStyle name="Comma 10 2 2" xfId="17444"/>
    <cellStyle name="Comma 10 2 2 2" xfId="17507"/>
    <cellStyle name="Comma 10 2 3" xfId="17506"/>
    <cellStyle name="Comma 10 3" xfId="17445"/>
    <cellStyle name="Comma 10 3 2" xfId="17508"/>
    <cellStyle name="Comma 10 4" xfId="17505"/>
    <cellStyle name="Comma 11" xfId="17446"/>
    <cellStyle name="Comma 11 2" xfId="17447"/>
    <cellStyle name="Comma 11 2 2" xfId="17510"/>
    <cellStyle name="Comma 11 3" xfId="17509"/>
    <cellStyle name="Comma 12" xfId="17448"/>
    <cellStyle name="Comma 12 2" xfId="17511"/>
    <cellStyle name="Comma 12 3" xfId="34972"/>
    <cellStyle name="Comma 13" xfId="17449"/>
    <cellStyle name="Comma 13 2" xfId="17512"/>
    <cellStyle name="Comma 13 3" xfId="34973"/>
    <cellStyle name="Comma 14" xfId="17450"/>
    <cellStyle name="Comma 14 2" xfId="34974"/>
    <cellStyle name="Comma 15" xfId="183"/>
    <cellStyle name="Comma 15 2" xfId="17499"/>
    <cellStyle name="Comma 16" xfId="17502"/>
    <cellStyle name="Comma 17" xfId="49347"/>
    <cellStyle name="Comma 18" xfId="184"/>
    <cellStyle name="Comma 19" xfId="185"/>
    <cellStyle name="Comma 19 2" xfId="186"/>
    <cellStyle name="Comma 19 2 2" xfId="187"/>
    <cellStyle name="Comma 19 3" xfId="188"/>
    <cellStyle name="Comma 19 4" xfId="189"/>
    <cellStyle name="Comma 19 5" xfId="190"/>
    <cellStyle name="Comma 19 6" xfId="191"/>
    <cellStyle name="Comma 19 6 2" xfId="3338"/>
    <cellStyle name="Comma 19 7" xfId="3316"/>
    <cellStyle name="Comma 19 7 2" xfId="5825"/>
    <cellStyle name="Comma 19 7 2 2" xfId="23260"/>
    <cellStyle name="Comma 19 7 2 3" xfId="37713"/>
    <cellStyle name="Comma 19 7 3" xfId="13132"/>
    <cellStyle name="Comma 19 7 3 2" xfId="30567"/>
    <cellStyle name="Comma 19 7 3 3" xfId="45020"/>
    <cellStyle name="Comma 19 7 4" xfId="15593"/>
    <cellStyle name="Comma 19 7 4 2" xfId="33028"/>
    <cellStyle name="Comma 19 7 4 3" xfId="47481"/>
    <cellStyle name="Comma 19 7 5" xfId="20136"/>
    <cellStyle name="Comma 19 7 6" xfId="20755"/>
    <cellStyle name="Comma 19 7 7" xfId="35208"/>
    <cellStyle name="Comma 19 7 8" xfId="49334"/>
    <cellStyle name="Comma 2" xfId="192"/>
    <cellStyle name="Comma 2 10" xfId="193"/>
    <cellStyle name="Comma 2 11" xfId="194"/>
    <cellStyle name="Comma 2 12" xfId="195"/>
    <cellStyle name="Comma 2 13" xfId="196"/>
    <cellStyle name="Comma 2 14" xfId="197"/>
    <cellStyle name="Comma 2 15" xfId="198"/>
    <cellStyle name="Comma 2 16" xfId="199"/>
    <cellStyle name="Comma 2 2" xfId="200"/>
    <cellStyle name="Comma 2 2 10" xfId="201"/>
    <cellStyle name="Comma 2 2 10 2" xfId="17514"/>
    <cellStyle name="Comma 2 2 10 3" xfId="34975"/>
    <cellStyle name="Comma 2 2 11" xfId="202"/>
    <cellStyle name="Comma 2 2 11 2" xfId="17515"/>
    <cellStyle name="Comma 2 2 11 3" xfId="34976"/>
    <cellStyle name="Comma 2 2 12" xfId="203"/>
    <cellStyle name="Comma 2 2 12 2" xfId="17516"/>
    <cellStyle name="Comma 2 2 12 3" xfId="34977"/>
    <cellStyle name="Comma 2 2 13" xfId="204"/>
    <cellStyle name="Comma 2 2 13 2" xfId="17517"/>
    <cellStyle name="Comma 2 2 13 3" xfId="34978"/>
    <cellStyle name="Comma 2 2 14" xfId="205"/>
    <cellStyle name="Comma 2 2 14 2" xfId="17518"/>
    <cellStyle name="Comma 2 2 14 3" xfId="34979"/>
    <cellStyle name="Comma 2 2 15" xfId="206"/>
    <cellStyle name="Comma 2 2 15 2" xfId="17519"/>
    <cellStyle name="Comma 2 2 15 3" xfId="34980"/>
    <cellStyle name="Comma 2 2 16" xfId="207"/>
    <cellStyle name="Comma 2 2 16 2" xfId="17520"/>
    <cellStyle name="Comma 2 2 16 3" xfId="34981"/>
    <cellStyle name="Comma 2 2 17" xfId="208"/>
    <cellStyle name="Comma 2 2 17 2" xfId="17521"/>
    <cellStyle name="Comma 2 2 17 3" xfId="34982"/>
    <cellStyle name="Comma 2 2 18" xfId="209"/>
    <cellStyle name="Comma 2 2 18 2" xfId="17522"/>
    <cellStyle name="Comma 2 2 18 3" xfId="34983"/>
    <cellStyle name="Comma 2 2 19" xfId="210"/>
    <cellStyle name="Comma 2 2 19 2" xfId="17523"/>
    <cellStyle name="Comma 2 2 19 3" xfId="34984"/>
    <cellStyle name="Comma 2 2 2" xfId="211"/>
    <cellStyle name="Comma 2 2 2 2" xfId="17524"/>
    <cellStyle name="Comma 2 2 2 3" xfId="34985"/>
    <cellStyle name="Comma 2 2 20" xfId="212"/>
    <cellStyle name="Comma 2 2 20 2" xfId="17525"/>
    <cellStyle name="Comma 2 2 20 3" xfId="34986"/>
    <cellStyle name="Comma 2 2 21" xfId="213"/>
    <cellStyle name="Comma 2 2 21 2" xfId="17526"/>
    <cellStyle name="Comma 2 2 21 3" xfId="34987"/>
    <cellStyle name="Comma 2 2 22" xfId="214"/>
    <cellStyle name="Comma 2 2 22 2" xfId="17527"/>
    <cellStyle name="Comma 2 2 22 3" xfId="34988"/>
    <cellStyle name="Comma 2 2 23" xfId="215"/>
    <cellStyle name="Comma 2 2 23 2" xfId="17528"/>
    <cellStyle name="Comma 2 2 23 3" xfId="34989"/>
    <cellStyle name="Comma 2 2 24" xfId="216"/>
    <cellStyle name="Comma 2 2 24 2" xfId="17529"/>
    <cellStyle name="Comma 2 2 24 3" xfId="34990"/>
    <cellStyle name="Comma 2 2 25" xfId="217"/>
    <cellStyle name="Comma 2 2 25 2" xfId="17530"/>
    <cellStyle name="Comma 2 2 25 3" xfId="34991"/>
    <cellStyle name="Comma 2 2 26" xfId="218"/>
    <cellStyle name="Comma 2 2 26 2" xfId="17531"/>
    <cellStyle name="Comma 2 2 26 3" xfId="34992"/>
    <cellStyle name="Comma 2 2 27" xfId="219"/>
    <cellStyle name="Comma 2 2 27 2" xfId="17532"/>
    <cellStyle name="Comma 2 2 27 3" xfId="34993"/>
    <cellStyle name="Comma 2 2 28" xfId="17513"/>
    <cellStyle name="Comma 2 2 29" xfId="34994"/>
    <cellStyle name="Comma 2 2 3" xfId="220"/>
    <cellStyle name="Comma 2 2 3 2" xfId="17533"/>
    <cellStyle name="Comma 2 2 3 3" xfId="34995"/>
    <cellStyle name="Comma 2 2 4" xfId="221"/>
    <cellStyle name="Comma 2 2 4 2" xfId="17534"/>
    <cellStyle name="Comma 2 2 4 3" xfId="34996"/>
    <cellStyle name="Comma 2 2 5" xfId="222"/>
    <cellStyle name="Comma 2 2 5 2" xfId="17535"/>
    <cellStyle name="Comma 2 2 5 3" xfId="34997"/>
    <cellStyle name="Comma 2 2 6" xfId="223"/>
    <cellStyle name="Comma 2 2 6 2" xfId="17536"/>
    <cellStyle name="Comma 2 2 6 3" xfId="34998"/>
    <cellStyle name="Comma 2 2 7" xfId="224"/>
    <cellStyle name="Comma 2 2 7 2" xfId="17537"/>
    <cellStyle name="Comma 2 2 7 3" xfId="34999"/>
    <cellStyle name="Comma 2 2 8" xfId="225"/>
    <cellStyle name="Comma 2 2 8 2" xfId="17538"/>
    <cellStyle name="Comma 2 2 8 3" xfId="35000"/>
    <cellStyle name="Comma 2 2 9" xfId="226"/>
    <cellStyle name="Comma 2 2 9 2" xfId="17539"/>
    <cellStyle name="Comma 2 2 9 3" xfId="35001"/>
    <cellStyle name="Comma 2 3" xfId="227"/>
    <cellStyle name="Comma 2 3 10" xfId="228"/>
    <cellStyle name="Comma 2 3 10 2" xfId="17541"/>
    <cellStyle name="Comma 2 3 10 3" xfId="35002"/>
    <cellStyle name="Comma 2 3 11" xfId="229"/>
    <cellStyle name="Comma 2 3 11 2" xfId="17542"/>
    <cellStyle name="Comma 2 3 11 3" xfId="35003"/>
    <cellStyle name="Comma 2 3 12" xfId="230"/>
    <cellStyle name="Comma 2 3 12 2" xfId="17543"/>
    <cellStyle name="Comma 2 3 12 3" xfId="35004"/>
    <cellStyle name="Comma 2 3 13" xfId="231"/>
    <cellStyle name="Comma 2 3 13 2" xfId="17544"/>
    <cellStyle name="Comma 2 3 13 3" xfId="35005"/>
    <cellStyle name="Comma 2 3 14" xfId="232"/>
    <cellStyle name="Comma 2 3 14 2" xfId="17545"/>
    <cellStyle name="Comma 2 3 14 3" xfId="35006"/>
    <cellStyle name="Comma 2 3 15" xfId="233"/>
    <cellStyle name="Comma 2 3 15 2" xfId="17546"/>
    <cellStyle name="Comma 2 3 15 3" xfId="35007"/>
    <cellStyle name="Comma 2 3 16" xfId="234"/>
    <cellStyle name="Comma 2 3 16 2" xfId="17547"/>
    <cellStyle name="Comma 2 3 16 3" xfId="35008"/>
    <cellStyle name="Comma 2 3 17" xfId="235"/>
    <cellStyle name="Comma 2 3 17 2" xfId="17548"/>
    <cellStyle name="Comma 2 3 17 3" xfId="35009"/>
    <cellStyle name="Comma 2 3 18" xfId="236"/>
    <cellStyle name="Comma 2 3 18 2" xfId="17549"/>
    <cellStyle name="Comma 2 3 18 3" xfId="35010"/>
    <cellStyle name="Comma 2 3 19" xfId="237"/>
    <cellStyle name="Comma 2 3 19 2" xfId="17550"/>
    <cellStyle name="Comma 2 3 19 3" xfId="35011"/>
    <cellStyle name="Comma 2 3 2" xfId="238"/>
    <cellStyle name="Comma 2 3 2 2" xfId="17551"/>
    <cellStyle name="Comma 2 3 2 3" xfId="35012"/>
    <cellStyle name="Comma 2 3 20" xfId="239"/>
    <cellStyle name="Comma 2 3 20 2" xfId="17552"/>
    <cellStyle name="Comma 2 3 20 3" xfId="35013"/>
    <cellStyle name="Comma 2 3 21" xfId="240"/>
    <cellStyle name="Comma 2 3 21 2" xfId="17553"/>
    <cellStyle name="Comma 2 3 21 3" xfId="35014"/>
    <cellStyle name="Comma 2 3 22" xfId="241"/>
    <cellStyle name="Comma 2 3 22 2" xfId="17554"/>
    <cellStyle name="Comma 2 3 22 3" xfId="35015"/>
    <cellStyle name="Comma 2 3 23" xfId="242"/>
    <cellStyle name="Comma 2 3 23 2" xfId="17555"/>
    <cellStyle name="Comma 2 3 23 3" xfId="35016"/>
    <cellStyle name="Comma 2 3 24" xfId="243"/>
    <cellStyle name="Comma 2 3 24 2" xfId="17556"/>
    <cellStyle name="Comma 2 3 24 3" xfId="35017"/>
    <cellStyle name="Comma 2 3 25" xfId="244"/>
    <cellStyle name="Comma 2 3 25 2" xfId="17557"/>
    <cellStyle name="Comma 2 3 25 3" xfId="35018"/>
    <cellStyle name="Comma 2 3 26" xfId="245"/>
    <cellStyle name="Comma 2 3 26 2" xfId="17558"/>
    <cellStyle name="Comma 2 3 26 3" xfId="35019"/>
    <cellStyle name="Comma 2 3 27" xfId="246"/>
    <cellStyle name="Comma 2 3 27 2" xfId="17559"/>
    <cellStyle name="Comma 2 3 27 3" xfId="35020"/>
    <cellStyle name="Comma 2 3 28" xfId="17540"/>
    <cellStyle name="Comma 2 3 29" xfId="35021"/>
    <cellStyle name="Comma 2 3 3" xfId="247"/>
    <cellStyle name="Comma 2 3 3 2" xfId="17560"/>
    <cellStyle name="Comma 2 3 3 3" xfId="35022"/>
    <cellStyle name="Comma 2 3 4" xfId="248"/>
    <cellStyle name="Comma 2 3 4 2" xfId="17561"/>
    <cellStyle name="Comma 2 3 4 3" xfId="35023"/>
    <cellStyle name="Comma 2 3 5" xfId="249"/>
    <cellStyle name="Comma 2 3 5 2" xfId="17562"/>
    <cellStyle name="Comma 2 3 5 3" xfId="35024"/>
    <cellStyle name="Comma 2 3 6" xfId="250"/>
    <cellStyle name="Comma 2 3 6 2" xfId="17563"/>
    <cellStyle name="Comma 2 3 6 3" xfId="35025"/>
    <cellStyle name="Comma 2 3 7" xfId="251"/>
    <cellStyle name="Comma 2 3 7 2" xfId="17564"/>
    <cellStyle name="Comma 2 3 7 3" xfId="35026"/>
    <cellStyle name="Comma 2 3 8" xfId="252"/>
    <cellStyle name="Comma 2 3 8 2" xfId="17565"/>
    <cellStyle name="Comma 2 3 8 3" xfId="35027"/>
    <cellStyle name="Comma 2 3 9" xfId="253"/>
    <cellStyle name="Comma 2 3 9 2" xfId="17566"/>
    <cellStyle name="Comma 2 3 9 3" xfId="35028"/>
    <cellStyle name="Comma 2 4" xfId="254"/>
    <cellStyle name="Comma 2 4 10" xfId="255"/>
    <cellStyle name="Comma 2 4 10 2" xfId="17568"/>
    <cellStyle name="Comma 2 4 10 3" xfId="35029"/>
    <cellStyle name="Comma 2 4 11" xfId="256"/>
    <cellStyle name="Comma 2 4 11 2" xfId="17569"/>
    <cellStyle name="Comma 2 4 11 3" xfId="35030"/>
    <cellStyle name="Comma 2 4 12" xfId="257"/>
    <cellStyle name="Comma 2 4 12 2" xfId="17570"/>
    <cellStyle name="Comma 2 4 12 3" xfId="35031"/>
    <cellStyle name="Comma 2 4 13" xfId="258"/>
    <cellStyle name="Comma 2 4 13 2" xfId="17571"/>
    <cellStyle name="Comma 2 4 13 3" xfId="35032"/>
    <cellStyle name="Comma 2 4 14" xfId="259"/>
    <cellStyle name="Comma 2 4 14 2" xfId="17572"/>
    <cellStyle name="Comma 2 4 14 3" xfId="35033"/>
    <cellStyle name="Comma 2 4 15" xfId="260"/>
    <cellStyle name="Comma 2 4 15 2" xfId="17573"/>
    <cellStyle name="Comma 2 4 15 3" xfId="35034"/>
    <cellStyle name="Comma 2 4 16" xfId="261"/>
    <cellStyle name="Comma 2 4 16 2" xfId="17574"/>
    <cellStyle name="Comma 2 4 16 3" xfId="35035"/>
    <cellStyle name="Comma 2 4 17" xfId="262"/>
    <cellStyle name="Comma 2 4 17 2" xfId="17575"/>
    <cellStyle name="Comma 2 4 17 3" xfId="35036"/>
    <cellStyle name="Comma 2 4 18" xfId="263"/>
    <cellStyle name="Comma 2 4 18 2" xfId="17576"/>
    <cellStyle name="Comma 2 4 18 3" xfId="35037"/>
    <cellStyle name="Comma 2 4 19" xfId="264"/>
    <cellStyle name="Comma 2 4 19 2" xfId="17577"/>
    <cellStyle name="Comma 2 4 19 3" xfId="35038"/>
    <cellStyle name="Comma 2 4 2" xfId="265"/>
    <cellStyle name="Comma 2 4 2 2" xfId="17578"/>
    <cellStyle name="Comma 2 4 2 3" xfId="35039"/>
    <cellStyle name="Comma 2 4 20" xfId="266"/>
    <cellStyle name="Comma 2 4 20 2" xfId="17579"/>
    <cellStyle name="Comma 2 4 20 3" xfId="35040"/>
    <cellStyle name="Comma 2 4 21" xfId="267"/>
    <cellStyle name="Comma 2 4 21 2" xfId="17580"/>
    <cellStyle name="Comma 2 4 21 3" xfId="35041"/>
    <cellStyle name="Comma 2 4 22" xfId="268"/>
    <cellStyle name="Comma 2 4 22 2" xfId="17581"/>
    <cellStyle name="Comma 2 4 22 3" xfId="35042"/>
    <cellStyle name="Comma 2 4 23" xfId="269"/>
    <cellStyle name="Comma 2 4 23 2" xfId="17582"/>
    <cellStyle name="Comma 2 4 23 3" xfId="35043"/>
    <cellStyle name="Comma 2 4 24" xfId="270"/>
    <cellStyle name="Comma 2 4 24 2" xfId="17583"/>
    <cellStyle name="Comma 2 4 24 3" xfId="35044"/>
    <cellStyle name="Comma 2 4 25" xfId="271"/>
    <cellStyle name="Comma 2 4 25 2" xfId="17584"/>
    <cellStyle name="Comma 2 4 25 3" xfId="35045"/>
    <cellStyle name="Comma 2 4 26" xfId="272"/>
    <cellStyle name="Comma 2 4 26 2" xfId="17585"/>
    <cellStyle name="Comma 2 4 26 3" xfId="35046"/>
    <cellStyle name="Comma 2 4 27" xfId="273"/>
    <cellStyle name="Comma 2 4 27 2" xfId="17586"/>
    <cellStyle name="Comma 2 4 27 3" xfId="35047"/>
    <cellStyle name="Comma 2 4 28" xfId="17567"/>
    <cellStyle name="Comma 2 4 29" xfId="35048"/>
    <cellStyle name="Comma 2 4 3" xfId="274"/>
    <cellStyle name="Comma 2 4 3 2" xfId="17587"/>
    <cellStyle name="Comma 2 4 3 3" xfId="35049"/>
    <cellStyle name="Comma 2 4 4" xfId="275"/>
    <cellStyle name="Comma 2 4 4 2" xfId="17588"/>
    <cellStyle name="Comma 2 4 4 3" xfId="35050"/>
    <cellStyle name="Comma 2 4 5" xfId="276"/>
    <cellStyle name="Comma 2 4 5 2" xfId="17589"/>
    <cellStyle name="Comma 2 4 5 3" xfId="35051"/>
    <cellStyle name="Comma 2 4 6" xfId="277"/>
    <cellStyle name="Comma 2 4 6 2" xfId="17590"/>
    <cellStyle name="Comma 2 4 6 3" xfId="35052"/>
    <cellStyle name="Comma 2 4 7" xfId="278"/>
    <cellStyle name="Comma 2 4 7 2" xfId="17591"/>
    <cellStyle name="Comma 2 4 7 3" xfId="35053"/>
    <cellStyle name="Comma 2 4 8" xfId="279"/>
    <cellStyle name="Comma 2 4 8 2" xfId="17592"/>
    <cellStyle name="Comma 2 4 8 3" xfId="35054"/>
    <cellStyle name="Comma 2 4 9" xfId="280"/>
    <cellStyle name="Comma 2 4 9 2" xfId="17593"/>
    <cellStyle name="Comma 2 4 9 3" xfId="35055"/>
    <cellStyle name="Comma 2 5" xfId="281"/>
    <cellStyle name="Comma 2 5 2" xfId="282"/>
    <cellStyle name="Comma 2 5 2 2" xfId="35056"/>
    <cellStyle name="Comma 2 5 3" xfId="283"/>
    <cellStyle name="Comma 2 5 4" xfId="284"/>
    <cellStyle name="Comma 2 5 5" xfId="285"/>
    <cellStyle name="Comma 2 6" xfId="286"/>
    <cellStyle name="Comma 2 6 2" xfId="287"/>
    <cellStyle name="Comma 2 6 2 2" xfId="35057"/>
    <cellStyle name="Comma 2 6 3" xfId="288"/>
    <cellStyle name="Comma 2 6 4" xfId="289"/>
    <cellStyle name="Comma 2 6 5" xfId="290"/>
    <cellStyle name="Comma 2 7" xfId="291"/>
    <cellStyle name="Comma 2 7 2" xfId="292"/>
    <cellStyle name="Comma 2 7 2 2" xfId="35058"/>
    <cellStyle name="Comma 2 7 3" xfId="293"/>
    <cellStyle name="Comma 2 7 4" xfId="294"/>
    <cellStyle name="Comma 2 7 5" xfId="295"/>
    <cellStyle name="Comma 2 8" xfId="296"/>
    <cellStyle name="Comma 2 8 2" xfId="297"/>
    <cellStyle name="Comma 2 8 2 2" xfId="35059"/>
    <cellStyle name="Comma 2 8 3" xfId="298"/>
    <cellStyle name="Comma 2 8 4" xfId="299"/>
    <cellStyle name="Comma 2 8 5" xfId="300"/>
    <cellStyle name="Comma 2 9" xfId="301"/>
    <cellStyle name="Comma 3" xfId="302"/>
    <cellStyle name="Comma 3 2" xfId="17594"/>
    <cellStyle name="Comma 3 3" xfId="35060"/>
    <cellStyle name="Comma 4" xfId="303"/>
    <cellStyle name="Comma 4 10" xfId="304"/>
    <cellStyle name="Comma 4 10 2" xfId="17595"/>
    <cellStyle name="Comma 4 10 3" xfId="35061"/>
    <cellStyle name="Comma 4 11" xfId="305"/>
    <cellStyle name="Comma 4 11 2" xfId="17596"/>
    <cellStyle name="Comma 4 11 3" xfId="35062"/>
    <cellStyle name="Comma 4 12" xfId="306"/>
    <cellStyle name="Comma 4 12 2" xfId="17597"/>
    <cellStyle name="Comma 4 12 3" xfId="35063"/>
    <cellStyle name="Comma 4 13" xfId="307"/>
    <cellStyle name="Comma 4 13 2" xfId="17598"/>
    <cellStyle name="Comma 4 13 3" xfId="35064"/>
    <cellStyle name="Comma 4 14" xfId="308"/>
    <cellStyle name="Comma 4 14 2" xfId="17599"/>
    <cellStyle name="Comma 4 14 3" xfId="35065"/>
    <cellStyle name="Comma 4 15" xfId="309"/>
    <cellStyle name="Comma 4 15 2" xfId="17600"/>
    <cellStyle name="Comma 4 15 3" xfId="35066"/>
    <cellStyle name="Comma 4 16" xfId="310"/>
    <cellStyle name="Comma 4 16 2" xfId="17601"/>
    <cellStyle name="Comma 4 16 3" xfId="35067"/>
    <cellStyle name="Comma 4 17" xfId="311"/>
    <cellStyle name="Comma 4 17 2" xfId="17602"/>
    <cellStyle name="Comma 4 17 3" xfId="35068"/>
    <cellStyle name="Comma 4 18" xfId="312"/>
    <cellStyle name="Comma 4 18 2" xfId="17603"/>
    <cellStyle name="Comma 4 18 3" xfId="35069"/>
    <cellStyle name="Comma 4 19" xfId="313"/>
    <cellStyle name="Comma 4 19 2" xfId="17604"/>
    <cellStyle name="Comma 4 19 3" xfId="35070"/>
    <cellStyle name="Comma 4 2" xfId="314"/>
    <cellStyle name="Comma 4 2 2" xfId="17605"/>
    <cellStyle name="Comma 4 2 3" xfId="35071"/>
    <cellStyle name="Comma 4 20" xfId="315"/>
    <cellStyle name="Comma 4 20 2" xfId="17606"/>
    <cellStyle name="Comma 4 20 3" xfId="35072"/>
    <cellStyle name="Comma 4 21" xfId="316"/>
    <cellStyle name="Comma 4 21 2" xfId="17607"/>
    <cellStyle name="Comma 4 21 3" xfId="35073"/>
    <cellStyle name="Comma 4 22" xfId="317"/>
    <cellStyle name="Comma 4 22 2" xfId="17608"/>
    <cellStyle name="Comma 4 22 3" xfId="35074"/>
    <cellStyle name="Comma 4 23" xfId="318"/>
    <cellStyle name="Comma 4 23 2" xfId="17609"/>
    <cellStyle name="Comma 4 23 3" xfId="35075"/>
    <cellStyle name="Comma 4 24" xfId="319"/>
    <cellStyle name="Comma 4 24 2" xfId="17610"/>
    <cellStyle name="Comma 4 24 3" xfId="35076"/>
    <cellStyle name="Comma 4 25" xfId="320"/>
    <cellStyle name="Comma 4 25 2" xfId="17611"/>
    <cellStyle name="Comma 4 25 3" xfId="35077"/>
    <cellStyle name="Comma 4 26" xfId="321"/>
    <cellStyle name="Comma 4 26 2" xfId="17612"/>
    <cellStyle name="Comma 4 26 3" xfId="35078"/>
    <cellStyle name="Comma 4 27" xfId="322"/>
    <cellStyle name="Comma 4 27 2" xfId="17613"/>
    <cellStyle name="Comma 4 27 3" xfId="35079"/>
    <cellStyle name="Comma 4 28" xfId="323"/>
    <cellStyle name="Comma 4 28 2" xfId="17614"/>
    <cellStyle name="Comma 4 29" xfId="324"/>
    <cellStyle name="Comma 4 3" xfId="325"/>
    <cellStyle name="Comma 4 3 2" xfId="17615"/>
    <cellStyle name="Comma 4 3 3" xfId="35080"/>
    <cellStyle name="Comma 4 30" xfId="35081"/>
    <cellStyle name="Comma 4 4" xfId="326"/>
    <cellStyle name="Comma 4 4 2" xfId="17616"/>
    <cellStyle name="Comma 4 4 3" xfId="35082"/>
    <cellStyle name="Comma 4 5" xfId="327"/>
    <cellStyle name="Comma 4 5 2" xfId="17617"/>
    <cellStyle name="Comma 4 5 3" xfId="35083"/>
    <cellStyle name="Comma 4 6" xfId="328"/>
    <cellStyle name="Comma 4 6 2" xfId="17618"/>
    <cellStyle name="Comma 4 6 3" xfId="35084"/>
    <cellStyle name="Comma 4 7" xfId="329"/>
    <cellStyle name="Comma 4 7 2" xfId="17619"/>
    <cellStyle name="Comma 4 7 3" xfId="35085"/>
    <cellStyle name="Comma 4 8" xfId="330"/>
    <cellStyle name="Comma 4 8 2" xfId="17620"/>
    <cellStyle name="Comma 4 8 3" xfId="35086"/>
    <cellStyle name="Comma 4 9" xfId="331"/>
    <cellStyle name="Comma 4 9 2" xfId="17621"/>
    <cellStyle name="Comma 4 9 3" xfId="35087"/>
    <cellStyle name="Comma 5" xfId="332"/>
    <cellStyle name="Comma 5 2" xfId="333"/>
    <cellStyle name="Comma 5 3" xfId="334"/>
    <cellStyle name="Comma 5 4" xfId="335"/>
    <cellStyle name="Comma 6" xfId="336"/>
    <cellStyle name="Comma 6 10" xfId="337"/>
    <cellStyle name="Comma 6 10 2" xfId="17623"/>
    <cellStyle name="Comma 6 10 3" xfId="35088"/>
    <cellStyle name="Comma 6 11" xfId="338"/>
    <cellStyle name="Comma 6 11 2" xfId="17624"/>
    <cellStyle name="Comma 6 11 3" xfId="35089"/>
    <cellStyle name="Comma 6 12" xfId="339"/>
    <cellStyle name="Comma 6 12 2" xfId="17625"/>
    <cellStyle name="Comma 6 12 3" xfId="35090"/>
    <cellStyle name="Comma 6 13" xfId="340"/>
    <cellStyle name="Comma 6 13 2" xfId="17626"/>
    <cellStyle name="Comma 6 13 3" xfId="35091"/>
    <cellStyle name="Comma 6 14" xfId="341"/>
    <cellStyle name="Comma 6 14 2" xfId="17627"/>
    <cellStyle name="Comma 6 14 3" xfId="35092"/>
    <cellStyle name="Comma 6 15" xfId="342"/>
    <cellStyle name="Comma 6 15 2" xfId="17628"/>
    <cellStyle name="Comma 6 15 3" xfId="35093"/>
    <cellStyle name="Comma 6 16" xfId="343"/>
    <cellStyle name="Comma 6 16 2" xfId="17629"/>
    <cellStyle name="Comma 6 16 3" xfId="35094"/>
    <cellStyle name="Comma 6 17" xfId="344"/>
    <cellStyle name="Comma 6 17 2" xfId="17630"/>
    <cellStyle name="Comma 6 17 3" xfId="35095"/>
    <cellStyle name="Comma 6 18" xfId="345"/>
    <cellStyle name="Comma 6 18 2" xfId="17631"/>
    <cellStyle name="Comma 6 18 3" xfId="35096"/>
    <cellStyle name="Comma 6 19" xfId="346"/>
    <cellStyle name="Comma 6 19 2" xfId="17632"/>
    <cellStyle name="Comma 6 19 3" xfId="35097"/>
    <cellStyle name="Comma 6 2" xfId="347"/>
    <cellStyle name="Comma 6 2 2" xfId="17633"/>
    <cellStyle name="Comma 6 2 3" xfId="35098"/>
    <cellStyle name="Comma 6 20" xfId="348"/>
    <cellStyle name="Comma 6 20 2" xfId="17634"/>
    <cellStyle name="Comma 6 20 3" xfId="35099"/>
    <cellStyle name="Comma 6 21" xfId="349"/>
    <cellStyle name="Comma 6 21 2" xfId="17635"/>
    <cellStyle name="Comma 6 21 3" xfId="35100"/>
    <cellStyle name="Comma 6 22" xfId="350"/>
    <cellStyle name="Comma 6 22 2" xfId="17636"/>
    <cellStyle name="Comma 6 22 3" xfId="35101"/>
    <cellStyle name="Comma 6 23" xfId="351"/>
    <cellStyle name="Comma 6 23 2" xfId="17637"/>
    <cellStyle name="Comma 6 23 3" xfId="35102"/>
    <cellStyle name="Comma 6 24" xfId="352"/>
    <cellStyle name="Comma 6 24 2" xfId="17638"/>
    <cellStyle name="Comma 6 24 3" xfId="35103"/>
    <cellStyle name="Comma 6 25" xfId="353"/>
    <cellStyle name="Comma 6 25 2" xfId="17639"/>
    <cellStyle name="Comma 6 25 3" xfId="35104"/>
    <cellStyle name="Comma 6 26" xfId="354"/>
    <cellStyle name="Comma 6 26 2" xfId="17640"/>
    <cellStyle name="Comma 6 26 3" xfId="35105"/>
    <cellStyle name="Comma 6 27" xfId="355"/>
    <cellStyle name="Comma 6 27 2" xfId="17641"/>
    <cellStyle name="Comma 6 27 3" xfId="35106"/>
    <cellStyle name="Comma 6 28" xfId="17622"/>
    <cellStyle name="Comma 6 29" xfId="35107"/>
    <cellStyle name="Comma 6 3" xfId="356"/>
    <cellStyle name="Comma 6 3 2" xfId="17642"/>
    <cellStyle name="Comma 6 3 3" xfId="35108"/>
    <cellStyle name="Comma 6 4" xfId="357"/>
    <cellStyle name="Comma 6 4 2" xfId="17643"/>
    <cellStyle name="Comma 6 4 3" xfId="35109"/>
    <cellStyle name="Comma 6 5" xfId="358"/>
    <cellStyle name="Comma 6 5 2" xfId="17644"/>
    <cellStyle name="Comma 6 5 3" xfId="35110"/>
    <cellStyle name="Comma 6 6" xfId="359"/>
    <cellStyle name="Comma 6 6 2" xfId="17645"/>
    <cellStyle name="Comma 6 6 3" xfId="35111"/>
    <cellStyle name="Comma 6 7" xfId="360"/>
    <cellStyle name="Comma 6 7 2" xfId="17646"/>
    <cellStyle name="Comma 6 7 3" xfId="35112"/>
    <cellStyle name="Comma 6 8" xfId="361"/>
    <cellStyle name="Comma 6 8 2" xfId="17647"/>
    <cellStyle name="Comma 6 8 3" xfId="35113"/>
    <cellStyle name="Comma 6 9" xfId="362"/>
    <cellStyle name="Comma 6 9 2" xfId="17648"/>
    <cellStyle name="Comma 6 9 3" xfId="35114"/>
    <cellStyle name="Comma 7" xfId="363"/>
    <cellStyle name="Comma 7 2" xfId="364"/>
    <cellStyle name="Comma 7 3" xfId="365"/>
    <cellStyle name="Comma 7 4" xfId="366"/>
    <cellStyle name="Comma 8" xfId="367"/>
    <cellStyle name="Comma 8 2" xfId="368"/>
    <cellStyle name="Comma 8 2 2" xfId="17649"/>
    <cellStyle name="Comma 8 3" xfId="369"/>
    <cellStyle name="Comma 8 3 2" xfId="17650"/>
    <cellStyle name="Comma 8 4" xfId="370"/>
    <cellStyle name="Comma 9" xfId="371"/>
    <cellStyle name="Comma 9 2" xfId="372"/>
    <cellStyle name="Comma 9 2 2" xfId="373"/>
    <cellStyle name="Comma 9 2 2 2" xfId="35117"/>
    <cellStyle name="Comma 9 2 3" xfId="17651"/>
    <cellStyle name="Comma 9 2 4" xfId="35116"/>
    <cellStyle name="Comma 9 3" xfId="374"/>
    <cellStyle name="Comma 9 3 2" xfId="35118"/>
    <cellStyle name="Comma 9 4" xfId="375"/>
    <cellStyle name="Comma 9 5" xfId="376"/>
    <cellStyle name="Comma 9 6" xfId="377"/>
    <cellStyle name="Comma 9 6 2" xfId="3339"/>
    <cellStyle name="Comma 9 7" xfId="3317"/>
    <cellStyle name="Comma 9 7 2" xfId="5826"/>
    <cellStyle name="Comma 9 7 2 2" xfId="23261"/>
    <cellStyle name="Comma 9 7 2 3" xfId="37714"/>
    <cellStyle name="Comma 9 7 3" xfId="13133"/>
    <cellStyle name="Comma 9 7 3 2" xfId="30568"/>
    <cellStyle name="Comma 9 7 3 3" xfId="45021"/>
    <cellStyle name="Comma 9 7 4" xfId="15594"/>
    <cellStyle name="Comma 9 7 4 2" xfId="33029"/>
    <cellStyle name="Comma 9 7 4 3" xfId="47482"/>
    <cellStyle name="Comma 9 7 5" xfId="20137"/>
    <cellStyle name="Comma 9 7 6" xfId="20756"/>
    <cellStyle name="Comma 9 7 7" xfId="35209"/>
    <cellStyle name="Comma 9 7 8" xfId="49335"/>
    <cellStyle name="Comma 9 8" xfId="17451"/>
    <cellStyle name="Comma 9 9" xfId="35115"/>
    <cellStyle name="Currency" xfId="378" builtinId="4"/>
    <cellStyle name="Currency 2" xfId="379"/>
    <cellStyle name="Currency 2 2" xfId="380"/>
    <cellStyle name="Currency 2 2 2" xfId="381"/>
    <cellStyle name="Currency 2 2 2 2" xfId="17452"/>
    <cellStyle name="Currency 2 2 2 3" xfId="35119"/>
    <cellStyle name="Currency 2 2 3" xfId="382"/>
    <cellStyle name="Currency 2 2 4" xfId="383"/>
    <cellStyle name="Currency 2 2 5" xfId="384"/>
    <cellStyle name="Currency 2 3" xfId="385"/>
    <cellStyle name="Currency 2 3 2" xfId="386"/>
    <cellStyle name="Currency 2 3 3" xfId="387"/>
    <cellStyle name="Currency 2 3 4" xfId="388"/>
    <cellStyle name="Currency 2 4" xfId="389"/>
    <cellStyle name="Currency 2 4 2" xfId="390"/>
    <cellStyle name="Currency 2 4 3" xfId="391"/>
    <cellStyle name="Currency 2 4 4" xfId="392"/>
    <cellStyle name="Currency 2 5" xfId="393"/>
    <cellStyle name="Currency 2 5 2" xfId="394"/>
    <cellStyle name="Currency 2 5 3" xfId="395"/>
    <cellStyle name="Currency 2 5 4" xfId="396"/>
    <cellStyle name="Currency 2 6" xfId="397"/>
    <cellStyle name="Currency 2 6 2" xfId="17453"/>
    <cellStyle name="Currency 2 6 3" xfId="35120"/>
    <cellStyle name="Currency 2 7" xfId="35121"/>
    <cellStyle name="Currency 3" xfId="398"/>
    <cellStyle name="Currency 3 2" xfId="399"/>
    <cellStyle name="Currency 3 2 2" xfId="400"/>
    <cellStyle name="Currency 3 2 2 2" xfId="401"/>
    <cellStyle name="Currency 3 2 3" xfId="402"/>
    <cellStyle name="Currency 3 2 4" xfId="403"/>
    <cellStyle name="Currency 3 2 5" xfId="404"/>
    <cellStyle name="Currency 3 2 6" xfId="405"/>
    <cellStyle name="Currency 3 2 6 2" xfId="3344"/>
    <cellStyle name="Currency 3 2 7" xfId="3318"/>
    <cellStyle name="Currency 3 2 7 2" xfId="5827"/>
    <cellStyle name="Currency 3 2 7 2 2" xfId="23262"/>
    <cellStyle name="Currency 3 2 7 2 3" xfId="37715"/>
    <cellStyle name="Currency 3 2 7 3" xfId="13134"/>
    <cellStyle name="Currency 3 2 7 3 2" xfId="30569"/>
    <cellStyle name="Currency 3 2 7 3 3" xfId="45022"/>
    <cellStyle name="Currency 3 2 7 4" xfId="15595"/>
    <cellStyle name="Currency 3 2 7 4 2" xfId="33030"/>
    <cellStyle name="Currency 3 2 7 4 3" xfId="47483"/>
    <cellStyle name="Currency 3 2 7 5" xfId="20138"/>
    <cellStyle name="Currency 3 2 7 6" xfId="20757"/>
    <cellStyle name="Currency 3 2 7 7" xfId="35210"/>
    <cellStyle name="Currency 3 2 7 8" xfId="49336"/>
    <cellStyle name="Currency 3 2 8" xfId="17454"/>
    <cellStyle name="Currency 3 3" xfId="406"/>
    <cellStyle name="Currency 3 4" xfId="407"/>
    <cellStyle name="Currency 3 5" xfId="408"/>
    <cellStyle name="Currency 4" xfId="409"/>
    <cellStyle name="Currency 4 2" xfId="410"/>
    <cellStyle name="Currency 4 2 2" xfId="411"/>
    <cellStyle name="Currency 4 2 3" xfId="412"/>
    <cellStyle name="Currency 4 2 4" xfId="413"/>
    <cellStyle name="Currency 4 3" xfId="414"/>
    <cellStyle name="Currency 4 3 2" xfId="415"/>
    <cellStyle name="Currency 4 3 3" xfId="416"/>
    <cellStyle name="Currency 4 3 4" xfId="417"/>
    <cellStyle name="Currency 4 4" xfId="418"/>
    <cellStyle name="Currency 4 4 2" xfId="419"/>
    <cellStyle name="Currency 4 4 3" xfId="420"/>
    <cellStyle name="Currency 4 4 4" xfId="421"/>
    <cellStyle name="Currency 4 5" xfId="422"/>
    <cellStyle name="Currency 4 5 2" xfId="423"/>
    <cellStyle name="Currency 4 5 3" xfId="424"/>
    <cellStyle name="Currency 4 5 4" xfId="425"/>
    <cellStyle name="Currency 4 6" xfId="426"/>
    <cellStyle name="Currency 4 6 2" xfId="17455"/>
    <cellStyle name="Currency 5" xfId="427"/>
    <cellStyle name="Currency 5 2" xfId="428"/>
    <cellStyle name="Currency 5 3" xfId="429"/>
    <cellStyle name="Currency 5 4" xfId="430"/>
    <cellStyle name="Currency 6" xfId="431"/>
    <cellStyle name="Currency 6 2" xfId="432"/>
    <cellStyle name="Currency 6 2 2" xfId="433"/>
    <cellStyle name="Currency 6 2 3" xfId="434"/>
    <cellStyle name="Currency 6 2 4" xfId="435"/>
    <cellStyle name="Currency 6 3" xfId="436"/>
    <cellStyle name="Currency 6 3 2" xfId="437"/>
    <cellStyle name="Currency 6 3 3" xfId="438"/>
    <cellStyle name="Currency 6 3 4" xfId="439"/>
    <cellStyle name="Currency 6 4" xfId="440"/>
    <cellStyle name="Currency 6 4 2" xfId="441"/>
    <cellStyle name="Currency 6 4 3" xfId="442"/>
    <cellStyle name="Currency 6 4 4" xfId="443"/>
    <cellStyle name="Currency 6 5" xfId="444"/>
    <cellStyle name="Currency 6 5 2" xfId="445"/>
    <cellStyle name="Currency 6 5 3" xfId="446"/>
    <cellStyle name="Currency 6 5 4" xfId="447"/>
    <cellStyle name="Currency 6 6" xfId="448"/>
    <cellStyle name="Currency 6 7" xfId="449"/>
    <cellStyle name="Currency 6 8" xfId="450"/>
    <cellStyle name="Currency 7" xfId="451"/>
    <cellStyle name="Currency 7 2" xfId="17652"/>
    <cellStyle name="Currency 7 3" xfId="17456"/>
    <cellStyle name="Currency 7 4" xfId="35122"/>
    <cellStyle name="Currency 8" xfId="452"/>
    <cellStyle name="Currency 8 2" xfId="17653"/>
    <cellStyle name="Currency 8 3" xfId="17457"/>
    <cellStyle name="Currency 9" xfId="49348"/>
    <cellStyle name="Explanatory Text 2" xfId="453"/>
    <cellStyle name="Explanatory Text 3" xfId="454"/>
    <cellStyle name="Explanatory Text 4" xfId="35123"/>
    <cellStyle name="Followed Hyperlink" xfId="49351" builtinId="9" hidden="1"/>
    <cellStyle name="Good 2" xfId="455"/>
    <cellStyle name="Good 3" xfId="456"/>
    <cellStyle name="Good 4" xfId="35124"/>
    <cellStyle name="Heading 1 2" xfId="457"/>
    <cellStyle name="Heading 1 2 2" xfId="458"/>
    <cellStyle name="Heading 1 2 3" xfId="35126"/>
    <cellStyle name="Heading 1 2 4" xfId="35127"/>
    <cellStyle name="Heading 1 3" xfId="459"/>
    <cellStyle name="Heading 1 4" xfId="35125"/>
    <cellStyle name="Heading 2 2" xfId="460"/>
    <cellStyle name="Heading 2 2 2" xfId="461"/>
    <cellStyle name="Heading 2 2 3" xfId="35129"/>
    <cellStyle name="Heading 2 2 4" xfId="35130"/>
    <cellStyle name="Heading 2 3" xfId="462"/>
    <cellStyle name="Heading 2 4" xfId="35128"/>
    <cellStyle name="Heading 3 2" xfId="463"/>
    <cellStyle name="Heading 3 2 2" xfId="464"/>
    <cellStyle name="Heading 3 2 3" xfId="35132"/>
    <cellStyle name="Heading 3 2 4" xfId="35133"/>
    <cellStyle name="Heading 3 3" xfId="465"/>
    <cellStyle name="Heading 3 4" xfId="35131"/>
    <cellStyle name="Heading 4 2" xfId="466"/>
    <cellStyle name="Heading 4 2 2" xfId="467"/>
    <cellStyle name="Heading 4 2 3" xfId="35135"/>
    <cellStyle name="Heading 4 2 4" xfId="35136"/>
    <cellStyle name="Heading 4 3" xfId="468"/>
    <cellStyle name="Heading 4 4" xfId="35134"/>
    <cellStyle name="Hyperlink" xfId="49350" builtinId="8" hidden="1"/>
    <cellStyle name="Hyperlink 2" xfId="469"/>
    <cellStyle name="Hyperlink 2 2" xfId="470"/>
    <cellStyle name="Hyperlink 3" xfId="471"/>
    <cellStyle name="Hyperlink 4" xfId="35137"/>
    <cellStyle name="Input 2" xfId="472"/>
    <cellStyle name="Input 2 2" xfId="3347"/>
    <cellStyle name="Input 2 2 2" xfId="13142"/>
    <cellStyle name="Input 2 2 2 2" xfId="30577"/>
    <cellStyle name="Input 2 2 2 3" xfId="45030"/>
    <cellStyle name="Input 2 2 3" xfId="15603"/>
    <cellStyle name="Input 2 2 3 2" xfId="33038"/>
    <cellStyle name="Input 2 2 3 3" xfId="47491"/>
    <cellStyle name="Input 2 2 4" xfId="20783"/>
    <cellStyle name="Input 2 2 5" xfId="35236"/>
    <cellStyle name="Input 2 3" xfId="3342"/>
    <cellStyle name="Input 2 3 2" xfId="20779"/>
    <cellStyle name="Input 2 3 3" xfId="35232"/>
    <cellStyle name="Input 2 4" xfId="3345"/>
    <cellStyle name="Input 2 4 2" xfId="20781"/>
    <cellStyle name="Input 2 4 3" xfId="35234"/>
    <cellStyle name="Input 2 5" xfId="3343"/>
    <cellStyle name="Input 2 5 2" xfId="20780"/>
    <cellStyle name="Input 2 5 3" xfId="35233"/>
    <cellStyle name="Input 2 6" xfId="17688"/>
    <cellStyle name="Input 3" xfId="473"/>
    <cellStyle name="Input 3 2" xfId="3348"/>
    <cellStyle name="Input 3 2 2" xfId="13143"/>
    <cellStyle name="Input 3 2 2 2" xfId="30578"/>
    <cellStyle name="Input 3 2 2 3" xfId="45031"/>
    <cellStyle name="Input 3 2 3" xfId="15604"/>
    <cellStyle name="Input 3 2 3 2" xfId="33039"/>
    <cellStyle name="Input 3 2 3 3" xfId="47492"/>
    <cellStyle name="Input 3 2 4" xfId="20784"/>
    <cellStyle name="Input 3 2 5" xfId="35237"/>
    <cellStyle name="Input 3 3" xfId="3341"/>
    <cellStyle name="Input 3 3 2" xfId="20778"/>
    <cellStyle name="Input 3 3 3" xfId="35231"/>
    <cellStyle name="Input 3 4" xfId="3346"/>
    <cellStyle name="Input 3 4 2" xfId="20782"/>
    <cellStyle name="Input 3 4 3" xfId="35235"/>
    <cellStyle name="Input 3 5" xfId="3340"/>
    <cellStyle name="Input 3 5 2" xfId="20777"/>
    <cellStyle name="Input 3 5 3" xfId="35230"/>
    <cellStyle name="Input 3 6" xfId="17689"/>
    <cellStyle name="Input 4" xfId="35138"/>
    <cellStyle name="Linked Cell 2" xfId="474"/>
    <cellStyle name="Linked Cell 3" xfId="475"/>
    <cellStyle name="Linked Cell 4" xfId="35139"/>
    <cellStyle name="Neutral 2" xfId="476"/>
    <cellStyle name="Neutral 3" xfId="477"/>
    <cellStyle name="Neutral 4" xfId="35140"/>
    <cellStyle name="Normal" xfId="0" builtinId="0"/>
    <cellStyle name="Normal 10" xfId="478"/>
    <cellStyle name="Normal 10 2" xfId="479"/>
    <cellStyle name="Normal 10 3" xfId="480"/>
    <cellStyle name="Normal 10 4" xfId="481"/>
    <cellStyle name="Normal 11" xfId="482"/>
    <cellStyle name="Normal 11 2" xfId="483"/>
    <cellStyle name="Normal 11 3" xfId="484"/>
    <cellStyle name="Normal 11 4" xfId="485"/>
    <cellStyle name="Normal 12" xfId="486"/>
    <cellStyle name="Normal 12 2" xfId="487"/>
    <cellStyle name="Normal 12 3" xfId="488"/>
    <cellStyle name="Normal 12 4" xfId="489"/>
    <cellStyle name="Normal 13" xfId="490"/>
    <cellStyle name="Normal 13 2" xfId="491"/>
    <cellStyle name="Normal 13 3" xfId="492"/>
    <cellStyle name="Normal 13 4" xfId="493"/>
    <cellStyle name="Normal 14" xfId="494"/>
    <cellStyle name="Normal 14 2" xfId="495"/>
    <cellStyle name="Normal 14 2 2" xfId="496"/>
    <cellStyle name="Normal 14 2 2 2" xfId="17458"/>
    <cellStyle name="Normal 14 3" xfId="497"/>
    <cellStyle name="Normal 14 3 2" xfId="498"/>
    <cellStyle name="Normal 14 4" xfId="499"/>
    <cellStyle name="Normal 14 5" xfId="500"/>
    <cellStyle name="Normal 14 6" xfId="501"/>
    <cellStyle name="Normal 15" xfId="502"/>
    <cellStyle name="Normal 15 2" xfId="503"/>
    <cellStyle name="Normal 15 3" xfId="504"/>
    <cellStyle name="Normal 15 4" xfId="505"/>
    <cellStyle name="Normal 16" xfId="506"/>
    <cellStyle name="Normal 16 2" xfId="507"/>
    <cellStyle name="Normal 16 2 2" xfId="508"/>
    <cellStyle name="Normal 16 2 2 2" xfId="17459"/>
    <cellStyle name="Normal 16 3" xfId="509"/>
    <cellStyle name="Normal 16 3 2" xfId="510"/>
    <cellStyle name="Normal 16 4" xfId="511"/>
    <cellStyle name="Normal 16 5" xfId="512"/>
    <cellStyle name="Normal 16 6" xfId="513"/>
    <cellStyle name="Normal 17" xfId="514"/>
    <cellStyle name="Normal 17 2" xfId="515"/>
    <cellStyle name="Normal 17 3" xfId="516"/>
    <cellStyle name="Normal 17 4" xfId="517"/>
    <cellStyle name="Normal 18" xfId="518"/>
    <cellStyle name="Normal 18 2" xfId="519"/>
    <cellStyle name="Normal 18 3" xfId="520"/>
    <cellStyle name="Normal 18 4" xfId="521"/>
    <cellStyle name="Normal 19" xfId="522"/>
    <cellStyle name="Normal 19 2" xfId="523"/>
    <cellStyle name="Normal 19 3" xfId="524"/>
    <cellStyle name="Normal 19 4" xfId="525"/>
    <cellStyle name="Normal 2" xfId="526"/>
    <cellStyle name="Normal 2 10" xfId="527"/>
    <cellStyle name="Normal 2 10 2" xfId="17654"/>
    <cellStyle name="Normal 2 10 3" xfId="17460"/>
    <cellStyle name="Normal 2 11" xfId="528"/>
    <cellStyle name="Normal 2 11 2" xfId="35141"/>
    <cellStyle name="Normal 2 12" xfId="529"/>
    <cellStyle name="Normal 2 12 2" xfId="530"/>
    <cellStyle name="Normal 2 12 3" xfId="531"/>
    <cellStyle name="Normal 2 12 4" xfId="532"/>
    <cellStyle name="Normal 2 12 5" xfId="533"/>
    <cellStyle name="Normal 2 12 6" xfId="534"/>
    <cellStyle name="Normal 2 12 7" xfId="535"/>
    <cellStyle name="Normal 2 13" xfId="536"/>
    <cellStyle name="Normal 2 14" xfId="537"/>
    <cellStyle name="Normal 2 15" xfId="538"/>
    <cellStyle name="Normal 2 16" xfId="539"/>
    <cellStyle name="Normal 2 17" xfId="540"/>
    <cellStyle name="Normal 2 18" xfId="541"/>
    <cellStyle name="Normal 2 19" xfId="49338"/>
    <cellStyle name="Normal 2 2" xfId="542"/>
    <cellStyle name="Normal 2 2 2" xfId="543"/>
    <cellStyle name="Normal 2 2 2 2" xfId="544"/>
    <cellStyle name="Normal 2 2 2 2 2" xfId="545"/>
    <cellStyle name="Normal 2 2 2 2 2 2" xfId="35142"/>
    <cellStyle name="Normal 2 2 2 2 3" xfId="546"/>
    <cellStyle name="Normal 2 2 2 2 4" xfId="547"/>
    <cellStyle name="Normal 2 2 2 2 5" xfId="548"/>
    <cellStyle name="Normal 2 2 2 3" xfId="549"/>
    <cellStyle name="Normal 2 2 2 3 2" xfId="17655"/>
    <cellStyle name="Normal 2 2 2 4" xfId="550"/>
    <cellStyle name="Normal 2 2 2 4 2" xfId="35143"/>
    <cellStyle name="Normal 2 2 2 5" xfId="551"/>
    <cellStyle name="Normal 2 2 2 5 2" xfId="35144"/>
    <cellStyle name="Normal 2 2 2 6" xfId="552"/>
    <cellStyle name="Normal 2 2 2 6 2" xfId="35145"/>
    <cellStyle name="Normal 2 2 2 7" xfId="553"/>
    <cellStyle name="Normal 2 2 3" xfId="554"/>
    <cellStyle name="Normal 2 2 3 2" xfId="555"/>
    <cellStyle name="Normal 2 2 4" xfId="556"/>
    <cellStyle name="Normal 2 2 4 2" xfId="557"/>
    <cellStyle name="Normal 2 2 4 2 2" xfId="35146"/>
    <cellStyle name="Normal 2 2 4 3" xfId="558"/>
    <cellStyle name="Normal 2 2 4 4" xfId="559"/>
    <cellStyle name="Normal 2 2 4 5" xfId="560"/>
    <cellStyle name="Normal 2 2 5" xfId="561"/>
    <cellStyle name="Normal 2 2 5 2" xfId="17461"/>
    <cellStyle name="Normal 2 2 6" xfId="562"/>
    <cellStyle name="Normal 2 2 6 2" xfId="17462"/>
    <cellStyle name="Normal 2 2 6 3" xfId="35147"/>
    <cellStyle name="Normal 2 2 7" xfId="563"/>
    <cellStyle name="Normal 2 2 7 2" xfId="35148"/>
    <cellStyle name="Normal 2 2 8" xfId="564"/>
    <cellStyle name="Normal 2 2 8 2" xfId="35149"/>
    <cellStyle name="Normal 2 2 9" xfId="565"/>
    <cellStyle name="Normal 2 20" xfId="49337"/>
    <cellStyle name="Normal 2 3" xfId="566"/>
    <cellStyle name="Normal 2 3 2" xfId="567"/>
    <cellStyle name="Normal 2 3 2 2" xfId="568"/>
    <cellStyle name="Normal 2 3 2 2 2" xfId="35150"/>
    <cellStyle name="Normal 2 3 2 3" xfId="569"/>
    <cellStyle name="Normal 2 3 2 4" xfId="570"/>
    <cellStyle name="Normal 2 3 2 5" xfId="571"/>
    <cellStyle name="Normal 2 3 3" xfId="572"/>
    <cellStyle name="Normal 2 3 3 2" xfId="573"/>
    <cellStyle name="Normal 2 3 3 3" xfId="574"/>
    <cellStyle name="Normal 2 3 3 4" xfId="575"/>
    <cellStyle name="Normal 2 3 4" xfId="576"/>
    <cellStyle name="Normal 2 3 4 2" xfId="17656"/>
    <cellStyle name="Normal 2 3 5" xfId="35151"/>
    <cellStyle name="Normal 2 3 6" xfId="35152"/>
    <cellStyle name="Normal 2 3 7" xfId="35153"/>
    <cellStyle name="Normal 2 4" xfId="577"/>
    <cellStyle name="Normal 2 4 2" xfId="578"/>
    <cellStyle name="Normal 2 4 2 2" xfId="579"/>
    <cellStyle name="Normal 2 4 2 2 2" xfId="35154"/>
    <cellStyle name="Normal 2 4 2 3" xfId="580"/>
    <cellStyle name="Normal 2 4 2 4" xfId="581"/>
    <cellStyle name="Normal 2 4 2 5" xfId="582"/>
    <cellStyle name="Normal 2 4 3" xfId="583"/>
    <cellStyle name="Normal 2 4 3 2" xfId="584"/>
    <cellStyle name="Normal 2 4 3 3" xfId="585"/>
    <cellStyle name="Normal 2 4 3 4" xfId="586"/>
    <cellStyle name="Normal 2 4 4" xfId="587"/>
    <cellStyle name="Normal 2 4 4 2" xfId="17657"/>
    <cellStyle name="Normal 2 4 5" xfId="35155"/>
    <cellStyle name="Normal 2 4 6" xfId="35156"/>
    <cellStyle name="Normal 2 4 7" xfId="35157"/>
    <cellStyle name="Normal 2 5" xfId="588"/>
    <cellStyle name="Normal 2 5 2" xfId="589"/>
    <cellStyle name="Normal 2 5 2 2" xfId="590"/>
    <cellStyle name="Normal 2 5 2 2 2" xfId="35158"/>
    <cellStyle name="Normal 2 5 2 3" xfId="591"/>
    <cellStyle name="Normal 2 5 2 4" xfId="592"/>
    <cellStyle name="Normal 2 5 2 5" xfId="593"/>
    <cellStyle name="Normal 2 5 3" xfId="594"/>
    <cellStyle name="Normal 2 5 3 2" xfId="595"/>
    <cellStyle name="Normal 2 5 3 3" xfId="596"/>
    <cellStyle name="Normal 2 5 3 4" xfId="597"/>
    <cellStyle name="Normal 2 5 4" xfId="598"/>
    <cellStyle name="Normal 2 5 4 2" xfId="17658"/>
    <cellStyle name="Normal 2 5 5" xfId="35159"/>
    <cellStyle name="Normal 2 5 6" xfId="35160"/>
    <cellStyle name="Normal 2 5 7" xfId="35161"/>
    <cellStyle name="Normal 2 6" xfId="599"/>
    <cellStyle name="Normal 2 6 2" xfId="600"/>
    <cellStyle name="Normal 2 6 2 2" xfId="35162"/>
    <cellStyle name="Normal 2 6 3" xfId="601"/>
    <cellStyle name="Normal 2 6 4" xfId="602"/>
    <cellStyle name="Normal 2 6 5" xfId="603"/>
    <cellStyle name="Normal 2 7" xfId="604"/>
    <cellStyle name="Normal 2 7 2" xfId="605"/>
    <cellStyle name="Normal 2 7 2 2" xfId="35163"/>
    <cellStyle name="Normal 2 7 3" xfId="606"/>
    <cellStyle name="Normal 2 7 3 2" xfId="35164"/>
    <cellStyle name="Normal 2 7 4" xfId="607"/>
    <cellStyle name="Normal 2 7 5" xfId="608"/>
    <cellStyle name="Normal 2 8" xfId="609"/>
    <cellStyle name="Normal 2 8 2" xfId="17463"/>
    <cellStyle name="Normal 2 9" xfId="610"/>
    <cellStyle name="Normal 2 9 2" xfId="17464"/>
    <cellStyle name="Normal 2 9 3" xfId="35165"/>
    <cellStyle name="Normal 20" xfId="611"/>
    <cellStyle name="Normal 20 2" xfId="612"/>
    <cellStyle name="Normal 20 2 2" xfId="613"/>
    <cellStyle name="Normal 20 2 2 2" xfId="17465"/>
    <cellStyle name="Normal 20 3" xfId="614"/>
    <cellStyle name="Normal 20 3 2" xfId="615"/>
    <cellStyle name="Normal 20 4" xfId="616"/>
    <cellStyle name="Normal 20 5" xfId="617"/>
    <cellStyle name="Normal 20 6" xfId="618"/>
    <cellStyle name="Normal 21" xfId="619"/>
    <cellStyle name="Normal 21 2" xfId="620"/>
    <cellStyle name="Normal 21 3" xfId="621"/>
    <cellStyle name="Normal 21 4" xfId="622"/>
    <cellStyle name="Normal 22" xfId="623"/>
    <cellStyle name="Normal 22 2" xfId="624"/>
    <cellStyle name="Normal 22 3" xfId="625"/>
    <cellStyle name="Normal 22 4" xfId="626"/>
    <cellStyle name="Normal 23" xfId="627"/>
    <cellStyle name="Normal 23 2" xfId="628"/>
    <cellStyle name="Normal 23 3" xfId="629"/>
    <cellStyle name="Normal 23 4" xfId="630"/>
    <cellStyle name="Normal 24" xfId="631"/>
    <cellStyle name="Normal 24 2" xfId="632"/>
    <cellStyle name="Normal 24 3" xfId="633"/>
    <cellStyle name="Normal 24 4" xfId="634"/>
    <cellStyle name="Normal 25" xfId="635"/>
    <cellStyle name="Normal 25 2" xfId="636"/>
    <cellStyle name="Normal 25 2 2" xfId="637"/>
    <cellStyle name="Normal 25 3" xfId="638"/>
    <cellStyle name="Normal 25 3 2" xfId="17466"/>
    <cellStyle name="Normal 25 4" xfId="639"/>
    <cellStyle name="Normal 25 5" xfId="640"/>
    <cellStyle name="Normal 26" xfId="641"/>
    <cellStyle name="Normal 26 2" xfId="642"/>
    <cellStyle name="Normal 26 2 2" xfId="643"/>
    <cellStyle name="Normal 26 2 2 2" xfId="17467"/>
    <cellStyle name="Normal 26 3" xfId="644"/>
    <cellStyle name="Normal 26 3 2" xfId="17468"/>
    <cellStyle name="Normal 26 4" xfId="645"/>
    <cellStyle name="Normal 26 5" xfId="646"/>
    <cellStyle name="Normal 27" xfId="647"/>
    <cellStyle name="Normal 27 2" xfId="648"/>
    <cellStyle name="Normal 27 2 2" xfId="649"/>
    <cellStyle name="Normal 27 2 2 2" xfId="17469"/>
    <cellStyle name="Normal 27 3" xfId="650"/>
    <cellStyle name="Normal 27 3 2" xfId="17470"/>
    <cellStyle name="Normal 27 4" xfId="651"/>
    <cellStyle name="Normal 27 5" xfId="652"/>
    <cellStyle name="Normal 28" xfId="653"/>
    <cellStyle name="Normal 28 2" xfId="654"/>
    <cellStyle name="Normal 28 2 2" xfId="655"/>
    <cellStyle name="Normal 28 3" xfId="656"/>
    <cellStyle name="Normal 28 4" xfId="657"/>
    <cellStyle name="Normal 28 5" xfId="658"/>
    <cellStyle name="Normal 29" xfId="659"/>
    <cellStyle name="Normal 29 2" xfId="660"/>
    <cellStyle name="Normal 29 3" xfId="661"/>
    <cellStyle name="Normal 29 4" xfId="662"/>
    <cellStyle name="Normal 3" xfId="663"/>
    <cellStyle name="Normal 3 2" xfId="664"/>
    <cellStyle name="Normal 3 3" xfId="665"/>
    <cellStyle name="Normal 3 3 2" xfId="666"/>
    <cellStyle name="Normal 3 3 3" xfId="667"/>
    <cellStyle name="Normal 3 3 4" xfId="668"/>
    <cellStyle name="Normal 3 4" xfId="669"/>
    <cellStyle name="Normal 3 4 2" xfId="17659"/>
    <cellStyle name="Normal 3 5" xfId="17471"/>
    <cellStyle name="Normal 3 6" xfId="35167"/>
    <cellStyle name="Normal 3 7" xfId="35168"/>
    <cellStyle name="Normal 3 8" xfId="35166"/>
    <cellStyle name="Normal 30" xfId="670"/>
    <cellStyle name="Normal 30 2" xfId="671"/>
    <cellStyle name="Normal 30 3" xfId="672"/>
    <cellStyle name="Normal 30 4" xfId="673"/>
    <cellStyle name="Normal 31" xfId="674"/>
    <cellStyle name="Normal 31 2" xfId="675"/>
    <cellStyle name="Normal 31 3" xfId="676"/>
    <cellStyle name="Normal 31 4" xfId="677"/>
    <cellStyle name="Normal 32" xfId="678"/>
    <cellStyle name="Normal 32 2" xfId="679"/>
    <cellStyle name="Normal 32 3" xfId="680"/>
    <cellStyle name="Normal 32 4" xfId="681"/>
    <cellStyle name="Normal 33" xfId="682"/>
    <cellStyle name="Normal 33 2" xfId="683"/>
    <cellStyle name="Normal 33 3" xfId="684"/>
    <cellStyle name="Normal 33 4" xfId="685"/>
    <cellStyle name="Normal 34" xfId="686"/>
    <cellStyle name="Normal 34 2" xfId="687"/>
    <cellStyle name="Normal 34 3" xfId="688"/>
    <cellStyle name="Normal 34 4" xfId="689"/>
    <cellStyle name="Normal 35" xfId="690"/>
    <cellStyle name="Normal 35 2" xfId="691"/>
    <cellStyle name="Normal 35 3" xfId="692"/>
    <cellStyle name="Normal 35 4" xfId="693"/>
    <cellStyle name="Normal 36" xfId="694"/>
    <cellStyle name="Normal 36 2" xfId="695"/>
    <cellStyle name="Normal 36 3" xfId="696"/>
    <cellStyle name="Normal 36 4" xfId="697"/>
    <cellStyle name="Normal 37" xfId="698"/>
    <cellStyle name="Normal 37 2" xfId="699"/>
    <cellStyle name="Normal 37 3" xfId="700"/>
    <cellStyle name="Normal 37 4" xfId="701"/>
    <cellStyle name="Normal 38" xfId="702"/>
    <cellStyle name="Normal 38 2" xfId="703"/>
    <cellStyle name="Normal 38 3" xfId="704"/>
    <cellStyle name="Normal 38 4" xfId="705"/>
    <cellStyle name="Normal 39" xfId="706"/>
    <cellStyle name="Normal 39 2" xfId="707"/>
    <cellStyle name="Normal 39 3" xfId="708"/>
    <cellStyle name="Normal 39 4" xfId="709"/>
    <cellStyle name="Normal 4" xfId="710"/>
    <cellStyle name="Normal 4 10" xfId="3355"/>
    <cellStyle name="Normal 4 10 2" xfId="13144"/>
    <cellStyle name="Normal 4 10 2 2" xfId="30579"/>
    <cellStyle name="Normal 4 10 2 3" xfId="45032"/>
    <cellStyle name="Normal 4 10 3" xfId="15605"/>
    <cellStyle name="Normal 4 10 3 2" xfId="33040"/>
    <cellStyle name="Normal 4 10 3 3" xfId="47493"/>
    <cellStyle name="Normal 4 10 4" xfId="20791"/>
    <cellStyle name="Normal 4 10 5" xfId="35244"/>
    <cellStyle name="Normal 4 11" xfId="13129"/>
    <cellStyle name="Normal 4 11 2" xfId="30564"/>
    <cellStyle name="Normal 4 11 3" xfId="45017"/>
    <cellStyle name="Normal 4 12" xfId="14981"/>
    <cellStyle name="Normal 4 12 2" xfId="32416"/>
    <cellStyle name="Normal 4 12 3" xfId="46869"/>
    <cellStyle name="Normal 4 13" xfId="17442"/>
    <cellStyle name="Normal 4 13 2" xfId="34877"/>
    <cellStyle name="Normal 4 13 3" xfId="49330"/>
    <cellStyle name="Normal 4 14" xfId="17472"/>
    <cellStyle name="Normal 4 15" xfId="17690"/>
    <cellStyle name="Normal 4 16" xfId="20143"/>
    <cellStyle name="Normal 4 17" xfId="35205"/>
    <cellStyle name="Normal 4 18" xfId="49331"/>
    <cellStyle name="Normal 4 19" xfId="49339"/>
    <cellStyle name="Normal 4 2" xfId="711"/>
    <cellStyle name="Normal 4 2 2" xfId="712"/>
    <cellStyle name="Normal 4 2 2 2" xfId="713"/>
    <cellStyle name="Normal 4 2 2 3" xfId="714"/>
    <cellStyle name="Normal 4 2 2 4" xfId="715"/>
    <cellStyle name="Normal 4 2 3" xfId="716"/>
    <cellStyle name="Normal 4 2 3 2" xfId="717"/>
    <cellStyle name="Normal 4 2 3 3" xfId="718"/>
    <cellStyle name="Normal 4 2 3 4" xfId="719"/>
    <cellStyle name="Normal 4 2 4" xfId="720"/>
    <cellStyle name="Normal 4 2 4 2" xfId="17661"/>
    <cellStyle name="Normal 4 2 5" xfId="35169"/>
    <cellStyle name="Normal 4 2 5 2" xfId="49333"/>
    <cellStyle name="Normal 4 2 6" xfId="35170"/>
    <cellStyle name="Normal 4 2 7" xfId="35171"/>
    <cellStyle name="Normal 4 3" xfId="721"/>
    <cellStyle name="Normal 4 3 2" xfId="722"/>
    <cellStyle name="Normal 4 3 2 2" xfId="723"/>
    <cellStyle name="Normal 4 3 2 3" xfId="724"/>
    <cellStyle name="Normal 4 3 2 4" xfId="725"/>
    <cellStyle name="Normal 4 3 3" xfId="726"/>
    <cellStyle name="Normal 4 3 4" xfId="727"/>
    <cellStyle name="Normal 4 3 5" xfId="728"/>
    <cellStyle name="Normal 4 4" xfId="729"/>
    <cellStyle name="Normal 4 4 2" xfId="730"/>
    <cellStyle name="Normal 4 4 2 2" xfId="731"/>
    <cellStyle name="Normal 4 4 2 3" xfId="732"/>
    <cellStyle name="Normal 4 4 2 4" xfId="733"/>
    <cellStyle name="Normal 4 4 3" xfId="734"/>
    <cellStyle name="Normal 4 4 4" xfId="735"/>
    <cellStyle name="Normal 4 4 5" xfId="736"/>
    <cellStyle name="Normal 4 5" xfId="737"/>
    <cellStyle name="Normal 4 5 2" xfId="738"/>
    <cellStyle name="Normal 4 5 2 2" xfId="739"/>
    <cellStyle name="Normal 4 5 2 3" xfId="740"/>
    <cellStyle name="Normal 4 5 2 4" xfId="741"/>
    <cellStyle name="Normal 4 5 3" xfId="742"/>
    <cellStyle name="Normal 4 5 4" xfId="743"/>
    <cellStyle name="Normal 4 5 5" xfId="744"/>
    <cellStyle name="Normal 4 6" xfId="745"/>
    <cellStyle name="Normal 4 6 2" xfId="746"/>
    <cellStyle name="Normal 4 6 3" xfId="747"/>
    <cellStyle name="Normal 4 6 4" xfId="748"/>
    <cellStyle name="Normal 4 7" xfId="749"/>
    <cellStyle name="Normal 4 7 10" xfId="35206"/>
    <cellStyle name="Normal 4 7 11" xfId="49332"/>
    <cellStyle name="Normal 4 7 12" xfId="49340"/>
    <cellStyle name="Normal 4 7 2" xfId="3320"/>
    <cellStyle name="Normal 4 7 2 10" xfId="49341"/>
    <cellStyle name="Normal 4 7 2 2" xfId="5829"/>
    <cellStyle name="Normal 4 7 2 2 2" xfId="23264"/>
    <cellStyle name="Normal 4 7 2 2 3" xfId="37717"/>
    <cellStyle name="Normal 4 7 2 3" xfId="13136"/>
    <cellStyle name="Normal 4 7 2 3 2" xfId="30571"/>
    <cellStyle name="Normal 4 7 2 3 3" xfId="45024"/>
    <cellStyle name="Normal 4 7 2 4" xfId="15597"/>
    <cellStyle name="Normal 4 7 2 4 2" xfId="33032"/>
    <cellStyle name="Normal 4 7 2 4 3" xfId="47485"/>
    <cellStyle name="Normal 4 7 2 5" xfId="17662"/>
    <cellStyle name="Normal 4 7 2 6" xfId="20140"/>
    <cellStyle name="Normal 4 7 2 7" xfId="20759"/>
    <cellStyle name="Normal 4 7 2 8" xfId="35173"/>
    <cellStyle name="Normal 4 7 2 9" xfId="35212"/>
    <cellStyle name="Normal 4 7 3" xfId="3356"/>
    <cellStyle name="Normal 4 7 3 2" xfId="13145"/>
    <cellStyle name="Normal 4 7 3 2 2" xfId="30580"/>
    <cellStyle name="Normal 4 7 3 2 3" xfId="45033"/>
    <cellStyle name="Normal 4 7 3 3" xfId="15606"/>
    <cellStyle name="Normal 4 7 3 3 2" xfId="33041"/>
    <cellStyle name="Normal 4 7 3 3 3" xfId="47494"/>
    <cellStyle name="Normal 4 7 3 4" xfId="20792"/>
    <cellStyle name="Normal 4 7 3 5" xfId="35245"/>
    <cellStyle name="Normal 4 7 4" xfId="13130"/>
    <cellStyle name="Normal 4 7 4 2" xfId="30565"/>
    <cellStyle name="Normal 4 7 4 3" xfId="45018"/>
    <cellStyle name="Normal 4 7 5" xfId="14982"/>
    <cellStyle name="Normal 4 7 5 2" xfId="32417"/>
    <cellStyle name="Normal 4 7 5 3" xfId="46870"/>
    <cellStyle name="Normal 4 7 6" xfId="17473"/>
    <cellStyle name="Normal 4 7 7" xfId="17691"/>
    <cellStyle name="Normal 4 7 8" xfId="20144"/>
    <cellStyle name="Normal 4 7 9" xfId="35172"/>
    <cellStyle name="Normal 4 8" xfId="750"/>
    <cellStyle name="Normal 4 8 2" xfId="17474"/>
    <cellStyle name="Normal 4 8 2 2" xfId="35175"/>
    <cellStyle name="Normal 4 8 3" xfId="35174"/>
    <cellStyle name="Normal 4 9" xfId="3319"/>
    <cellStyle name="Normal 4 9 10" xfId="49342"/>
    <cellStyle name="Normal 4 9 2" xfId="5828"/>
    <cellStyle name="Normal 4 9 2 2" xfId="23263"/>
    <cellStyle name="Normal 4 9 2 3" xfId="37716"/>
    <cellStyle name="Normal 4 9 3" xfId="13135"/>
    <cellStyle name="Normal 4 9 3 2" xfId="30570"/>
    <cellStyle name="Normal 4 9 3 3" xfId="45023"/>
    <cellStyle name="Normal 4 9 4" xfId="15596"/>
    <cellStyle name="Normal 4 9 4 2" xfId="33031"/>
    <cellStyle name="Normal 4 9 4 3" xfId="47484"/>
    <cellStyle name="Normal 4 9 5" xfId="17660"/>
    <cellStyle name="Normal 4 9 6" xfId="20139"/>
    <cellStyle name="Normal 4 9 7" xfId="20758"/>
    <cellStyle name="Normal 4 9 8" xfId="35176"/>
    <cellStyle name="Normal 4 9 9" xfId="35211"/>
    <cellStyle name="Normal 4_EXHIBIT C" xfId="751"/>
    <cellStyle name="Normal 40" xfId="752"/>
    <cellStyle name="Normal 40 2" xfId="753"/>
    <cellStyle name="Normal 40 3" xfId="754"/>
    <cellStyle name="Normal 40 4" xfId="755"/>
    <cellStyle name="Normal 41" xfId="756"/>
    <cellStyle name="Normal 41 2" xfId="17475"/>
    <cellStyle name="Normal 41 3" xfId="17476"/>
    <cellStyle name="Normal 41 3 2" xfId="17664"/>
    <cellStyle name="Normal 41 3 3" xfId="35177"/>
    <cellStyle name="Normal 41 4" xfId="17663"/>
    <cellStyle name="Normal 41 4 2" xfId="35178"/>
    <cellStyle name="Normal 42" xfId="17477"/>
    <cellStyle name="Normal 42 2" xfId="17478"/>
    <cellStyle name="Normal 42 2 2" xfId="17666"/>
    <cellStyle name="Normal 42 3" xfId="17665"/>
    <cellStyle name="Normal 43" xfId="17498"/>
    <cellStyle name="Normal 43 2" xfId="35179"/>
    <cellStyle name="Normal 44" xfId="757"/>
    <cellStyle name="Normal 44 2" xfId="17501"/>
    <cellStyle name="Normal 45" xfId="17504"/>
    <cellStyle name="Normal 46" xfId="49346"/>
    <cellStyle name="Normal 5" xfId="758"/>
    <cellStyle name="Normal 5 10" xfId="35181"/>
    <cellStyle name="Normal 5 11" xfId="35180"/>
    <cellStyle name="Normal 5 2" xfId="759"/>
    <cellStyle name="Normal 5 2 2" xfId="760"/>
    <cellStyle name="Normal 5 2 2 2" xfId="761"/>
    <cellStyle name="Normal 5 2 2 3" xfId="762"/>
    <cellStyle name="Normal 5 2 2 4" xfId="763"/>
    <cellStyle name="Normal 5 2 3" xfId="764"/>
    <cellStyle name="Normal 5 2 4" xfId="765"/>
    <cellStyle name="Normal 5 2 5" xfId="766"/>
    <cellStyle name="Normal 5 3" xfId="767"/>
    <cellStyle name="Normal 5 3 2" xfId="768"/>
    <cellStyle name="Normal 5 3 2 2" xfId="769"/>
    <cellStyle name="Normal 5 3 2 3" xfId="770"/>
    <cellStyle name="Normal 5 3 2 4" xfId="771"/>
    <cellStyle name="Normal 5 3 3" xfId="772"/>
    <cellStyle name="Normal 5 3 4" xfId="773"/>
    <cellStyle name="Normal 5 3 5" xfId="774"/>
    <cellStyle name="Normal 5 4" xfId="775"/>
    <cellStyle name="Normal 5 4 2" xfId="776"/>
    <cellStyle name="Normal 5 4 2 2" xfId="777"/>
    <cellStyle name="Normal 5 4 2 3" xfId="778"/>
    <cellStyle name="Normal 5 4 2 4" xfId="779"/>
    <cellStyle name="Normal 5 4 3" xfId="780"/>
    <cellStyle name="Normal 5 4 4" xfId="781"/>
    <cellStyle name="Normal 5 4 5" xfId="782"/>
    <cellStyle name="Normal 5 5" xfId="783"/>
    <cellStyle name="Normal 5 5 2" xfId="784"/>
    <cellStyle name="Normal 5 5 2 2" xfId="785"/>
    <cellStyle name="Normal 5 5 2 3" xfId="786"/>
    <cellStyle name="Normal 5 5 2 4" xfId="787"/>
    <cellStyle name="Normal 5 5 3" xfId="788"/>
    <cellStyle name="Normal 5 5 4" xfId="789"/>
    <cellStyle name="Normal 5 5 5" xfId="790"/>
    <cellStyle name="Normal 5 6" xfId="791"/>
    <cellStyle name="Normal 5 6 2" xfId="792"/>
    <cellStyle name="Normal 5 6 3" xfId="793"/>
    <cellStyle name="Normal 5 6 4" xfId="794"/>
    <cellStyle name="Normal 5 7" xfId="17479"/>
    <cellStyle name="Normal 5 7 2" xfId="17668"/>
    <cellStyle name="Normal 5 8" xfId="17667"/>
    <cellStyle name="Normal 5 8 2" xfId="35183"/>
    <cellStyle name="Normal 5 8 3" xfId="35182"/>
    <cellStyle name="Normal 5 9" xfId="35184"/>
    <cellStyle name="Normal 6" xfId="795"/>
    <cellStyle name="Normal 6 10" xfId="35185"/>
    <cellStyle name="Normal 6 11" xfId="35186"/>
    <cellStyle name="Normal 6 2" xfId="796"/>
    <cellStyle name="Normal 6 2 2" xfId="797"/>
    <cellStyle name="Normal 6 2 2 2" xfId="798"/>
    <cellStyle name="Normal 6 2 2 3" xfId="799"/>
    <cellStyle name="Normal 6 2 2 4" xfId="800"/>
    <cellStyle name="Normal 6 2 3" xfId="801"/>
    <cellStyle name="Normal 6 2 4" xfId="802"/>
    <cellStyle name="Normal 6 2 5" xfId="803"/>
    <cellStyle name="Normal 6 3" xfId="804"/>
    <cellStyle name="Normal 6 3 2" xfId="805"/>
    <cellStyle name="Normal 6 3 2 2" xfId="806"/>
    <cellStyle name="Normal 6 3 2 3" xfId="807"/>
    <cellStyle name="Normal 6 3 2 4" xfId="808"/>
    <cellStyle name="Normal 6 3 3" xfId="809"/>
    <cellStyle name="Normal 6 3 4" xfId="810"/>
    <cellStyle name="Normal 6 3 5" xfId="811"/>
    <cellStyle name="Normal 6 4" xfId="812"/>
    <cellStyle name="Normal 6 4 2" xfId="813"/>
    <cellStyle name="Normal 6 4 2 2" xfId="814"/>
    <cellStyle name="Normal 6 4 2 3" xfId="815"/>
    <cellStyle name="Normal 6 4 2 4" xfId="816"/>
    <cellStyle name="Normal 6 4 3" xfId="817"/>
    <cellStyle name="Normal 6 4 4" xfId="818"/>
    <cellStyle name="Normal 6 4 5" xfId="819"/>
    <cellStyle name="Normal 6 5" xfId="820"/>
    <cellStyle name="Normal 6 5 2" xfId="821"/>
    <cellStyle name="Normal 6 5 2 2" xfId="822"/>
    <cellStyle name="Normal 6 5 2 3" xfId="823"/>
    <cellStyle name="Normal 6 5 2 4" xfId="824"/>
    <cellStyle name="Normal 6 5 3" xfId="825"/>
    <cellStyle name="Normal 6 5 4" xfId="826"/>
    <cellStyle name="Normal 6 5 5" xfId="827"/>
    <cellStyle name="Normal 6 6" xfId="828"/>
    <cellStyle name="Normal 6 6 2" xfId="829"/>
    <cellStyle name="Normal 6 6 3" xfId="830"/>
    <cellStyle name="Normal 6 6 4" xfId="831"/>
    <cellStyle name="Normal 6 7" xfId="832"/>
    <cellStyle name="Normal 6 7 2" xfId="833"/>
    <cellStyle name="Normal 6 7 3" xfId="834"/>
    <cellStyle name="Normal 6 7 4" xfId="835"/>
    <cellStyle name="Normal 6 8" xfId="836"/>
    <cellStyle name="Normal 6 8 2" xfId="17480"/>
    <cellStyle name="Normal 6 9" xfId="17481"/>
    <cellStyle name="Normal 6 9 2" xfId="35187"/>
    <cellStyle name="Normal 7" xfId="837"/>
    <cellStyle name="Normal 7 2" xfId="838"/>
    <cellStyle name="Normal 7 2 2" xfId="839"/>
    <cellStyle name="Normal 7 2 2 2" xfId="35188"/>
    <cellStyle name="Normal 7 2 3" xfId="840"/>
    <cellStyle name="Normal 7 2 4" xfId="841"/>
    <cellStyle name="Normal 7 2 5" xfId="842"/>
    <cellStyle name="Normal 7 3" xfId="843"/>
    <cellStyle name="Normal 7 3 10" xfId="49343"/>
    <cellStyle name="Normal 7 3 2" xfId="3321"/>
    <cellStyle name="Normal 7 3 2 2" xfId="5830"/>
    <cellStyle name="Normal 7 3 2 2 2" xfId="23265"/>
    <cellStyle name="Normal 7 3 2 2 3" xfId="37718"/>
    <cellStyle name="Normal 7 3 2 3" xfId="13137"/>
    <cellStyle name="Normal 7 3 2 3 2" xfId="30572"/>
    <cellStyle name="Normal 7 3 2 3 3" xfId="45025"/>
    <cellStyle name="Normal 7 3 2 4" xfId="15598"/>
    <cellStyle name="Normal 7 3 2 4 2" xfId="33033"/>
    <cellStyle name="Normal 7 3 2 4 3" xfId="47486"/>
    <cellStyle name="Normal 7 3 2 5" xfId="20141"/>
    <cellStyle name="Normal 7 3 2 6" xfId="20760"/>
    <cellStyle name="Normal 7 3 2 7" xfId="35213"/>
    <cellStyle name="Normal 7 3 2 8" xfId="49344"/>
    <cellStyle name="Normal 7 3 3" xfId="3357"/>
    <cellStyle name="Normal 7 3 3 2" xfId="13146"/>
    <cellStyle name="Normal 7 3 3 2 2" xfId="30581"/>
    <cellStyle name="Normal 7 3 3 2 3" xfId="45034"/>
    <cellStyle name="Normal 7 3 3 3" xfId="15607"/>
    <cellStyle name="Normal 7 3 3 3 2" xfId="33042"/>
    <cellStyle name="Normal 7 3 3 3 3" xfId="47495"/>
    <cellStyle name="Normal 7 3 3 4" xfId="20793"/>
    <cellStyle name="Normal 7 3 3 5" xfId="35246"/>
    <cellStyle name="Normal 7 3 4" xfId="13131"/>
    <cellStyle name="Normal 7 3 4 2" xfId="30566"/>
    <cellStyle name="Normal 7 3 4 3" xfId="45019"/>
    <cellStyle name="Normal 7 3 5" xfId="14983"/>
    <cellStyle name="Normal 7 3 5 2" xfId="32418"/>
    <cellStyle name="Normal 7 3 5 3" xfId="46871"/>
    <cellStyle name="Normal 7 3 6" xfId="17482"/>
    <cellStyle name="Normal 7 3 7" xfId="17692"/>
    <cellStyle name="Normal 7 3 8" xfId="20145"/>
    <cellStyle name="Normal 7 3 9" xfId="35207"/>
    <cellStyle name="Normal 7 4" xfId="35189"/>
    <cellStyle name="Normal 7 5" xfId="35190"/>
    <cellStyle name="Normal 7 6" xfId="35191"/>
    <cellStyle name="Normal 8" xfId="844"/>
    <cellStyle name="Normal 8 2" xfId="845"/>
    <cellStyle name="Normal 8 3" xfId="846"/>
    <cellStyle name="Normal 8 3 2" xfId="17669"/>
    <cellStyle name="Normal 8 3 3" xfId="17483"/>
    <cellStyle name="Normal 8 4" xfId="847"/>
    <cellStyle name="Normal 9" xfId="848"/>
    <cellStyle name="Normal 9 2" xfId="849"/>
    <cellStyle name="Normal 9 3" xfId="850"/>
    <cellStyle name="Normal 9 4" xfId="851"/>
    <cellStyle name="Note 10" xfId="852"/>
    <cellStyle name="Note 10 2" xfId="853"/>
    <cellStyle name="Note 10 2 2" xfId="3364"/>
    <cellStyle name="Note 10 2 2 2" xfId="13148"/>
    <cellStyle name="Note 10 2 2 2 2" xfId="30583"/>
    <cellStyle name="Note 10 2 2 2 3" xfId="45036"/>
    <cellStyle name="Note 10 2 2 3" xfId="15609"/>
    <cellStyle name="Note 10 2 2 3 2" xfId="33044"/>
    <cellStyle name="Note 10 2 2 3 3" xfId="47497"/>
    <cellStyle name="Note 10 2 2 4" xfId="20800"/>
    <cellStyle name="Note 10 2 2 5" xfId="35253"/>
    <cellStyle name="Note 10 2 3" xfId="3328"/>
    <cellStyle name="Note 10 2 3 2" xfId="20767"/>
    <cellStyle name="Note 10 2 3 3" xfId="35220"/>
    <cellStyle name="Note 10 2 4" xfId="3359"/>
    <cellStyle name="Note 10 2 4 2" xfId="20795"/>
    <cellStyle name="Note 10 2 4 3" xfId="35248"/>
    <cellStyle name="Note 10 2 5" xfId="3330"/>
    <cellStyle name="Note 10 2 5 2" xfId="20769"/>
    <cellStyle name="Note 10 2 5 3" xfId="35222"/>
    <cellStyle name="Note 10 2 6" xfId="17694"/>
    <cellStyle name="Note 10 3" xfId="854"/>
    <cellStyle name="Note 10 3 2" xfId="3365"/>
    <cellStyle name="Note 10 3 2 2" xfId="13149"/>
    <cellStyle name="Note 10 3 2 2 2" xfId="30584"/>
    <cellStyle name="Note 10 3 2 2 3" xfId="45037"/>
    <cellStyle name="Note 10 3 2 3" xfId="15610"/>
    <cellStyle name="Note 10 3 2 3 2" xfId="33045"/>
    <cellStyle name="Note 10 3 2 3 3" xfId="47498"/>
    <cellStyle name="Note 10 3 2 4" xfId="20801"/>
    <cellStyle name="Note 10 3 2 5" xfId="35254"/>
    <cellStyle name="Note 10 3 3" xfId="3327"/>
    <cellStyle name="Note 10 3 3 2" xfId="20766"/>
    <cellStyle name="Note 10 3 3 3" xfId="35219"/>
    <cellStyle name="Note 10 3 4" xfId="3360"/>
    <cellStyle name="Note 10 3 4 2" xfId="20796"/>
    <cellStyle name="Note 10 3 4 3" xfId="35249"/>
    <cellStyle name="Note 10 3 5" xfId="8265"/>
    <cellStyle name="Note 10 3 5 2" xfId="25700"/>
    <cellStyle name="Note 10 3 5 3" xfId="40153"/>
    <cellStyle name="Note 10 3 6" xfId="17695"/>
    <cellStyle name="Note 10 4" xfId="855"/>
    <cellStyle name="Note 10 4 2" xfId="3366"/>
    <cellStyle name="Note 10 4 2 2" xfId="20802"/>
    <cellStyle name="Note 10 4 2 3" xfId="35255"/>
    <cellStyle name="Note 10 4 3" xfId="3326"/>
    <cellStyle name="Note 10 4 3 2" xfId="20765"/>
    <cellStyle name="Note 10 4 3 3" xfId="35218"/>
    <cellStyle name="Note 10 4 4" xfId="3361"/>
    <cellStyle name="Note 10 4 4 2" xfId="20797"/>
    <cellStyle name="Note 10 4 4 3" xfId="35250"/>
    <cellStyle name="Note 10 4 5" xfId="8266"/>
    <cellStyle name="Note 10 4 5 2" xfId="25701"/>
    <cellStyle name="Note 10 4 5 3" xfId="40154"/>
    <cellStyle name="Note 10 4 6" xfId="14984"/>
    <cellStyle name="Note 10 4 6 2" xfId="32419"/>
    <cellStyle name="Note 10 4 6 3" xfId="46872"/>
    <cellStyle name="Note 10 4 7" xfId="17696"/>
    <cellStyle name="Note 10 4 8" xfId="20146"/>
    <cellStyle name="Note 10 5" xfId="3363"/>
    <cellStyle name="Note 10 5 2" xfId="13147"/>
    <cellStyle name="Note 10 5 2 2" xfId="30582"/>
    <cellStyle name="Note 10 5 2 3" xfId="45035"/>
    <cellStyle name="Note 10 5 3" xfId="15608"/>
    <cellStyle name="Note 10 5 3 2" xfId="33043"/>
    <cellStyle name="Note 10 5 3 3" xfId="47496"/>
    <cellStyle name="Note 10 5 4" xfId="20799"/>
    <cellStyle name="Note 10 5 5" xfId="35252"/>
    <cellStyle name="Note 10 6" xfId="3329"/>
    <cellStyle name="Note 10 6 2" xfId="20768"/>
    <cellStyle name="Note 10 6 3" xfId="35221"/>
    <cellStyle name="Note 10 7" xfId="3358"/>
    <cellStyle name="Note 10 7 2" xfId="20794"/>
    <cellStyle name="Note 10 7 3" xfId="35247"/>
    <cellStyle name="Note 10 8" xfId="3331"/>
    <cellStyle name="Note 10 8 2" xfId="20770"/>
    <cellStyle name="Note 10 8 3" xfId="35223"/>
    <cellStyle name="Note 10 9" xfId="17693"/>
    <cellStyle name="Note 11" xfId="856"/>
    <cellStyle name="Note 11 2" xfId="857"/>
    <cellStyle name="Note 11 2 2" xfId="3368"/>
    <cellStyle name="Note 11 2 2 2" xfId="13151"/>
    <cellStyle name="Note 11 2 2 2 2" xfId="30586"/>
    <cellStyle name="Note 11 2 2 2 3" xfId="45039"/>
    <cellStyle name="Note 11 2 2 3" xfId="15612"/>
    <cellStyle name="Note 11 2 2 3 2" xfId="33047"/>
    <cellStyle name="Note 11 2 2 3 3" xfId="47500"/>
    <cellStyle name="Note 11 2 2 4" xfId="20804"/>
    <cellStyle name="Note 11 2 2 5" xfId="35257"/>
    <cellStyle name="Note 11 2 3" xfId="3324"/>
    <cellStyle name="Note 11 2 3 2" xfId="20763"/>
    <cellStyle name="Note 11 2 3 3" xfId="35216"/>
    <cellStyle name="Note 11 2 4" xfId="5803"/>
    <cellStyle name="Note 11 2 4 2" xfId="23239"/>
    <cellStyle name="Note 11 2 4 3" xfId="37692"/>
    <cellStyle name="Note 11 2 5" xfId="8268"/>
    <cellStyle name="Note 11 2 5 2" xfId="25703"/>
    <cellStyle name="Note 11 2 5 3" xfId="40156"/>
    <cellStyle name="Note 11 2 6" xfId="17698"/>
    <cellStyle name="Note 11 3" xfId="858"/>
    <cellStyle name="Note 11 3 2" xfId="3369"/>
    <cellStyle name="Note 11 3 2 2" xfId="13152"/>
    <cellStyle name="Note 11 3 2 2 2" xfId="30587"/>
    <cellStyle name="Note 11 3 2 2 3" xfId="45040"/>
    <cellStyle name="Note 11 3 2 3" xfId="15613"/>
    <cellStyle name="Note 11 3 2 3 2" xfId="33048"/>
    <cellStyle name="Note 11 3 2 3 3" xfId="47501"/>
    <cellStyle name="Note 11 3 2 4" xfId="20805"/>
    <cellStyle name="Note 11 3 2 5" xfId="35258"/>
    <cellStyle name="Note 11 3 3" xfId="3323"/>
    <cellStyle name="Note 11 3 3 2" xfId="20762"/>
    <cellStyle name="Note 11 3 3 3" xfId="35215"/>
    <cellStyle name="Note 11 3 4" xfId="5804"/>
    <cellStyle name="Note 11 3 4 2" xfId="23240"/>
    <cellStyle name="Note 11 3 4 3" xfId="37693"/>
    <cellStyle name="Note 11 3 5" xfId="8269"/>
    <cellStyle name="Note 11 3 5 2" xfId="25704"/>
    <cellStyle name="Note 11 3 5 3" xfId="40157"/>
    <cellStyle name="Note 11 3 6" xfId="17699"/>
    <cellStyle name="Note 11 4" xfId="859"/>
    <cellStyle name="Note 11 4 2" xfId="3370"/>
    <cellStyle name="Note 11 4 2 2" xfId="20806"/>
    <cellStyle name="Note 11 4 2 3" xfId="35259"/>
    <cellStyle name="Note 11 4 3" xfId="5832"/>
    <cellStyle name="Note 11 4 3 2" xfId="23267"/>
    <cellStyle name="Note 11 4 3 3" xfId="37720"/>
    <cellStyle name="Note 11 4 4" xfId="5805"/>
    <cellStyle name="Note 11 4 4 2" xfId="23241"/>
    <cellStyle name="Note 11 4 4 3" xfId="37694"/>
    <cellStyle name="Note 11 4 5" xfId="8270"/>
    <cellStyle name="Note 11 4 5 2" xfId="25705"/>
    <cellStyle name="Note 11 4 5 3" xfId="40158"/>
    <cellStyle name="Note 11 4 6" xfId="14985"/>
    <cellStyle name="Note 11 4 6 2" xfId="32420"/>
    <cellStyle name="Note 11 4 6 3" xfId="46873"/>
    <cellStyle name="Note 11 4 7" xfId="17700"/>
    <cellStyle name="Note 11 4 8" xfId="20147"/>
    <cellStyle name="Note 11 5" xfId="3367"/>
    <cellStyle name="Note 11 5 2" xfId="13150"/>
    <cellStyle name="Note 11 5 2 2" xfId="30585"/>
    <cellStyle name="Note 11 5 2 3" xfId="45038"/>
    <cellStyle name="Note 11 5 3" xfId="15611"/>
    <cellStyle name="Note 11 5 3 2" xfId="33046"/>
    <cellStyle name="Note 11 5 3 3" xfId="47499"/>
    <cellStyle name="Note 11 5 4" xfId="20803"/>
    <cellStyle name="Note 11 5 5" xfId="35256"/>
    <cellStyle name="Note 11 6" xfId="3325"/>
    <cellStyle name="Note 11 6 2" xfId="20764"/>
    <cellStyle name="Note 11 6 3" xfId="35217"/>
    <cellStyle name="Note 11 7" xfId="3362"/>
    <cellStyle name="Note 11 7 2" xfId="20798"/>
    <cellStyle name="Note 11 7 3" xfId="35251"/>
    <cellStyle name="Note 11 8" xfId="8267"/>
    <cellStyle name="Note 11 8 2" xfId="25702"/>
    <cellStyle name="Note 11 8 3" xfId="40155"/>
    <cellStyle name="Note 11 9" xfId="17697"/>
    <cellStyle name="Note 12" xfId="860"/>
    <cellStyle name="Note 12 2" xfId="861"/>
    <cellStyle name="Note 12 2 2" xfId="3372"/>
    <cellStyle name="Note 12 2 2 2" xfId="13154"/>
    <cellStyle name="Note 12 2 2 2 2" xfId="30589"/>
    <cellStyle name="Note 12 2 2 2 3" xfId="45042"/>
    <cellStyle name="Note 12 2 2 3" xfId="15615"/>
    <cellStyle name="Note 12 2 2 3 2" xfId="33050"/>
    <cellStyle name="Note 12 2 2 3 3" xfId="47503"/>
    <cellStyle name="Note 12 2 2 4" xfId="20808"/>
    <cellStyle name="Note 12 2 2 5" xfId="35261"/>
    <cellStyle name="Note 12 2 3" xfId="5834"/>
    <cellStyle name="Note 12 2 3 2" xfId="23269"/>
    <cellStyle name="Note 12 2 3 3" xfId="37722"/>
    <cellStyle name="Note 12 2 4" xfId="5807"/>
    <cellStyle name="Note 12 2 4 2" xfId="23243"/>
    <cellStyle name="Note 12 2 4 3" xfId="37696"/>
    <cellStyle name="Note 12 2 5" xfId="8272"/>
    <cellStyle name="Note 12 2 5 2" xfId="25707"/>
    <cellStyle name="Note 12 2 5 3" xfId="40160"/>
    <cellStyle name="Note 12 2 6" xfId="17702"/>
    <cellStyle name="Note 12 3" xfId="862"/>
    <cellStyle name="Note 12 3 2" xfId="3373"/>
    <cellStyle name="Note 12 3 2 2" xfId="13155"/>
    <cellStyle name="Note 12 3 2 2 2" xfId="30590"/>
    <cellStyle name="Note 12 3 2 2 3" xfId="45043"/>
    <cellStyle name="Note 12 3 2 3" xfId="15616"/>
    <cellStyle name="Note 12 3 2 3 2" xfId="33051"/>
    <cellStyle name="Note 12 3 2 3 3" xfId="47504"/>
    <cellStyle name="Note 12 3 2 4" xfId="20809"/>
    <cellStyle name="Note 12 3 2 5" xfId="35262"/>
    <cellStyle name="Note 12 3 3" xfId="5835"/>
    <cellStyle name="Note 12 3 3 2" xfId="23270"/>
    <cellStyle name="Note 12 3 3 3" xfId="37723"/>
    <cellStyle name="Note 12 3 4" xfId="5808"/>
    <cellStyle name="Note 12 3 4 2" xfId="23244"/>
    <cellStyle name="Note 12 3 4 3" xfId="37697"/>
    <cellStyle name="Note 12 3 5" xfId="8273"/>
    <cellStyle name="Note 12 3 5 2" xfId="25708"/>
    <cellStyle name="Note 12 3 5 3" xfId="40161"/>
    <cellStyle name="Note 12 3 6" xfId="17703"/>
    <cellStyle name="Note 12 4" xfId="863"/>
    <cellStyle name="Note 12 4 2" xfId="3374"/>
    <cellStyle name="Note 12 4 2 2" xfId="20810"/>
    <cellStyle name="Note 12 4 2 3" xfId="35263"/>
    <cellStyle name="Note 12 4 3" xfId="5836"/>
    <cellStyle name="Note 12 4 3 2" xfId="23271"/>
    <cellStyle name="Note 12 4 3 3" xfId="37724"/>
    <cellStyle name="Note 12 4 4" xfId="5809"/>
    <cellStyle name="Note 12 4 4 2" xfId="23245"/>
    <cellStyle name="Note 12 4 4 3" xfId="37698"/>
    <cellStyle name="Note 12 4 5" xfId="8274"/>
    <cellStyle name="Note 12 4 5 2" xfId="25709"/>
    <cellStyle name="Note 12 4 5 3" xfId="40162"/>
    <cellStyle name="Note 12 4 6" xfId="14986"/>
    <cellStyle name="Note 12 4 6 2" xfId="32421"/>
    <cellStyle name="Note 12 4 6 3" xfId="46874"/>
    <cellStyle name="Note 12 4 7" xfId="17704"/>
    <cellStyle name="Note 12 4 8" xfId="20148"/>
    <cellStyle name="Note 12 5" xfId="3371"/>
    <cellStyle name="Note 12 5 2" xfId="13153"/>
    <cellStyle name="Note 12 5 2 2" xfId="30588"/>
    <cellStyle name="Note 12 5 2 3" xfId="45041"/>
    <cellStyle name="Note 12 5 3" xfId="15614"/>
    <cellStyle name="Note 12 5 3 2" xfId="33049"/>
    <cellStyle name="Note 12 5 3 3" xfId="47502"/>
    <cellStyle name="Note 12 5 4" xfId="20807"/>
    <cellStyle name="Note 12 5 5" xfId="35260"/>
    <cellStyle name="Note 12 6" xfId="5833"/>
    <cellStyle name="Note 12 6 2" xfId="23268"/>
    <cellStyle name="Note 12 6 3" xfId="37721"/>
    <cellStyle name="Note 12 7" xfId="5806"/>
    <cellStyle name="Note 12 7 2" xfId="23242"/>
    <cellStyle name="Note 12 7 3" xfId="37695"/>
    <cellStyle name="Note 12 8" xfId="8271"/>
    <cellStyle name="Note 12 8 2" xfId="25706"/>
    <cellStyle name="Note 12 8 3" xfId="40159"/>
    <cellStyle name="Note 12 9" xfId="17701"/>
    <cellStyle name="Note 13" xfId="864"/>
    <cellStyle name="Note 13 2" xfId="865"/>
    <cellStyle name="Note 13 2 2" xfId="3376"/>
    <cellStyle name="Note 13 2 2 2" xfId="13157"/>
    <cellStyle name="Note 13 2 2 2 2" xfId="30592"/>
    <cellStyle name="Note 13 2 2 2 3" xfId="45045"/>
    <cellStyle name="Note 13 2 2 3" xfId="15618"/>
    <cellStyle name="Note 13 2 2 3 2" xfId="33053"/>
    <cellStyle name="Note 13 2 2 3 3" xfId="47506"/>
    <cellStyle name="Note 13 2 2 4" xfId="20812"/>
    <cellStyle name="Note 13 2 2 5" xfId="35265"/>
    <cellStyle name="Note 13 2 3" xfId="5838"/>
    <cellStyle name="Note 13 2 3 2" xfId="23273"/>
    <cellStyle name="Note 13 2 3 3" xfId="37726"/>
    <cellStyle name="Note 13 2 4" xfId="5811"/>
    <cellStyle name="Note 13 2 4 2" xfId="23247"/>
    <cellStyle name="Note 13 2 4 3" xfId="37700"/>
    <cellStyle name="Note 13 2 5" xfId="8276"/>
    <cellStyle name="Note 13 2 5 2" xfId="25711"/>
    <cellStyle name="Note 13 2 5 3" xfId="40164"/>
    <cellStyle name="Note 13 2 6" xfId="17706"/>
    <cellStyle name="Note 13 3" xfId="866"/>
    <cellStyle name="Note 13 3 2" xfId="3377"/>
    <cellStyle name="Note 13 3 2 2" xfId="13158"/>
    <cellStyle name="Note 13 3 2 2 2" xfId="30593"/>
    <cellStyle name="Note 13 3 2 2 3" xfId="45046"/>
    <cellStyle name="Note 13 3 2 3" xfId="15619"/>
    <cellStyle name="Note 13 3 2 3 2" xfId="33054"/>
    <cellStyle name="Note 13 3 2 3 3" xfId="47507"/>
    <cellStyle name="Note 13 3 2 4" xfId="20813"/>
    <cellStyle name="Note 13 3 2 5" xfId="35266"/>
    <cellStyle name="Note 13 3 3" xfId="5839"/>
    <cellStyle name="Note 13 3 3 2" xfId="23274"/>
    <cellStyle name="Note 13 3 3 3" xfId="37727"/>
    <cellStyle name="Note 13 3 4" xfId="5812"/>
    <cellStyle name="Note 13 3 4 2" xfId="23248"/>
    <cellStyle name="Note 13 3 4 3" xfId="37701"/>
    <cellStyle name="Note 13 3 5" xfId="8277"/>
    <cellStyle name="Note 13 3 5 2" xfId="25712"/>
    <cellStyle name="Note 13 3 5 3" xfId="40165"/>
    <cellStyle name="Note 13 3 6" xfId="17707"/>
    <cellStyle name="Note 13 4" xfId="867"/>
    <cellStyle name="Note 13 4 2" xfId="3378"/>
    <cellStyle name="Note 13 4 2 2" xfId="20814"/>
    <cellStyle name="Note 13 4 2 3" xfId="35267"/>
    <cellStyle name="Note 13 4 3" xfId="5840"/>
    <cellStyle name="Note 13 4 3 2" xfId="23275"/>
    <cellStyle name="Note 13 4 3 3" xfId="37728"/>
    <cellStyle name="Note 13 4 4" xfId="5813"/>
    <cellStyle name="Note 13 4 4 2" xfId="23249"/>
    <cellStyle name="Note 13 4 4 3" xfId="37702"/>
    <cellStyle name="Note 13 4 5" xfId="8278"/>
    <cellStyle name="Note 13 4 5 2" xfId="25713"/>
    <cellStyle name="Note 13 4 5 3" xfId="40166"/>
    <cellStyle name="Note 13 4 6" xfId="14987"/>
    <cellStyle name="Note 13 4 6 2" xfId="32422"/>
    <cellStyle name="Note 13 4 6 3" xfId="46875"/>
    <cellStyle name="Note 13 4 7" xfId="17708"/>
    <cellStyle name="Note 13 4 8" xfId="20149"/>
    <cellStyle name="Note 13 5" xfId="3375"/>
    <cellStyle name="Note 13 5 2" xfId="13156"/>
    <cellStyle name="Note 13 5 2 2" xfId="30591"/>
    <cellStyle name="Note 13 5 2 3" xfId="45044"/>
    <cellStyle name="Note 13 5 3" xfId="15617"/>
    <cellStyle name="Note 13 5 3 2" xfId="33052"/>
    <cellStyle name="Note 13 5 3 3" xfId="47505"/>
    <cellStyle name="Note 13 5 4" xfId="20811"/>
    <cellStyle name="Note 13 5 5" xfId="35264"/>
    <cellStyle name="Note 13 6" xfId="5837"/>
    <cellStyle name="Note 13 6 2" xfId="23272"/>
    <cellStyle name="Note 13 6 3" xfId="37725"/>
    <cellStyle name="Note 13 7" xfId="5810"/>
    <cellStyle name="Note 13 7 2" xfId="23246"/>
    <cellStyle name="Note 13 7 3" xfId="37699"/>
    <cellStyle name="Note 13 8" xfId="8275"/>
    <cellStyle name="Note 13 8 2" xfId="25710"/>
    <cellStyle name="Note 13 8 3" xfId="40163"/>
    <cellStyle name="Note 13 9" xfId="17705"/>
    <cellStyle name="Note 14" xfId="868"/>
    <cellStyle name="Note 14 2" xfId="869"/>
    <cellStyle name="Note 14 2 2" xfId="3380"/>
    <cellStyle name="Note 14 2 2 2" xfId="13160"/>
    <cellStyle name="Note 14 2 2 2 2" xfId="30595"/>
    <cellStyle name="Note 14 2 2 2 3" xfId="45048"/>
    <cellStyle name="Note 14 2 2 3" xfId="15621"/>
    <cellStyle name="Note 14 2 2 3 2" xfId="33056"/>
    <cellStyle name="Note 14 2 2 3 3" xfId="47509"/>
    <cellStyle name="Note 14 2 2 4" xfId="20816"/>
    <cellStyle name="Note 14 2 2 5" xfId="35269"/>
    <cellStyle name="Note 14 2 3" xfId="5842"/>
    <cellStyle name="Note 14 2 3 2" xfId="23277"/>
    <cellStyle name="Note 14 2 3 3" xfId="37730"/>
    <cellStyle name="Note 14 2 4" xfId="5815"/>
    <cellStyle name="Note 14 2 4 2" xfId="23251"/>
    <cellStyle name="Note 14 2 4 3" xfId="37704"/>
    <cellStyle name="Note 14 2 5" xfId="8280"/>
    <cellStyle name="Note 14 2 5 2" xfId="25715"/>
    <cellStyle name="Note 14 2 5 3" xfId="40168"/>
    <cellStyle name="Note 14 2 6" xfId="17710"/>
    <cellStyle name="Note 14 3" xfId="870"/>
    <cellStyle name="Note 14 3 2" xfId="3381"/>
    <cellStyle name="Note 14 3 2 2" xfId="13161"/>
    <cellStyle name="Note 14 3 2 2 2" xfId="30596"/>
    <cellStyle name="Note 14 3 2 2 3" xfId="45049"/>
    <cellStyle name="Note 14 3 2 3" xfId="15622"/>
    <cellStyle name="Note 14 3 2 3 2" xfId="33057"/>
    <cellStyle name="Note 14 3 2 3 3" xfId="47510"/>
    <cellStyle name="Note 14 3 2 4" xfId="20817"/>
    <cellStyle name="Note 14 3 2 5" xfId="35270"/>
    <cellStyle name="Note 14 3 3" xfId="5843"/>
    <cellStyle name="Note 14 3 3 2" xfId="23278"/>
    <cellStyle name="Note 14 3 3 3" xfId="37731"/>
    <cellStyle name="Note 14 3 4" xfId="5816"/>
    <cellStyle name="Note 14 3 4 2" xfId="23252"/>
    <cellStyle name="Note 14 3 4 3" xfId="37705"/>
    <cellStyle name="Note 14 3 5" xfId="8281"/>
    <cellStyle name="Note 14 3 5 2" xfId="25716"/>
    <cellStyle name="Note 14 3 5 3" xfId="40169"/>
    <cellStyle name="Note 14 3 6" xfId="17711"/>
    <cellStyle name="Note 14 4" xfId="871"/>
    <cellStyle name="Note 14 4 2" xfId="3382"/>
    <cellStyle name="Note 14 4 2 2" xfId="20818"/>
    <cellStyle name="Note 14 4 2 3" xfId="35271"/>
    <cellStyle name="Note 14 4 3" xfId="5844"/>
    <cellStyle name="Note 14 4 3 2" xfId="23279"/>
    <cellStyle name="Note 14 4 3 3" xfId="37732"/>
    <cellStyle name="Note 14 4 4" xfId="5817"/>
    <cellStyle name="Note 14 4 4 2" xfId="23253"/>
    <cellStyle name="Note 14 4 4 3" xfId="37706"/>
    <cellStyle name="Note 14 4 5" xfId="8288"/>
    <cellStyle name="Note 14 4 5 2" xfId="25723"/>
    <cellStyle name="Note 14 4 5 3" xfId="40176"/>
    <cellStyle name="Note 14 4 6" xfId="14988"/>
    <cellStyle name="Note 14 4 6 2" xfId="32423"/>
    <cellStyle name="Note 14 4 6 3" xfId="46876"/>
    <cellStyle name="Note 14 4 7" xfId="17712"/>
    <cellStyle name="Note 14 4 8" xfId="20150"/>
    <cellStyle name="Note 14 5" xfId="3379"/>
    <cellStyle name="Note 14 5 2" xfId="13159"/>
    <cellStyle name="Note 14 5 2 2" xfId="30594"/>
    <cellStyle name="Note 14 5 2 3" xfId="45047"/>
    <cellStyle name="Note 14 5 3" xfId="15620"/>
    <cellStyle name="Note 14 5 3 2" xfId="33055"/>
    <cellStyle name="Note 14 5 3 3" xfId="47508"/>
    <cellStyle name="Note 14 5 4" xfId="20815"/>
    <cellStyle name="Note 14 5 5" xfId="35268"/>
    <cellStyle name="Note 14 6" xfId="5841"/>
    <cellStyle name="Note 14 6 2" xfId="23276"/>
    <cellStyle name="Note 14 6 3" xfId="37729"/>
    <cellStyle name="Note 14 7" xfId="5814"/>
    <cellStyle name="Note 14 7 2" xfId="23250"/>
    <cellStyle name="Note 14 7 3" xfId="37703"/>
    <cellStyle name="Note 14 8" xfId="8279"/>
    <cellStyle name="Note 14 8 2" xfId="25714"/>
    <cellStyle name="Note 14 8 3" xfId="40167"/>
    <cellStyle name="Note 14 9" xfId="17709"/>
    <cellStyle name="Note 15" xfId="872"/>
    <cellStyle name="Note 15 2" xfId="873"/>
    <cellStyle name="Note 15 2 2" xfId="3384"/>
    <cellStyle name="Note 15 2 2 2" xfId="13163"/>
    <cellStyle name="Note 15 2 2 2 2" xfId="30598"/>
    <cellStyle name="Note 15 2 2 2 3" xfId="45051"/>
    <cellStyle name="Note 15 2 2 3" xfId="15624"/>
    <cellStyle name="Note 15 2 2 3 2" xfId="33059"/>
    <cellStyle name="Note 15 2 2 3 3" xfId="47512"/>
    <cellStyle name="Note 15 2 2 4" xfId="20820"/>
    <cellStyle name="Note 15 2 2 5" xfId="35273"/>
    <cellStyle name="Note 15 2 3" xfId="5846"/>
    <cellStyle name="Note 15 2 3 2" xfId="23281"/>
    <cellStyle name="Note 15 2 3 3" xfId="37734"/>
    <cellStyle name="Note 15 2 4" xfId="5820"/>
    <cellStyle name="Note 15 2 4 2" xfId="23255"/>
    <cellStyle name="Note 15 2 4 3" xfId="37708"/>
    <cellStyle name="Note 15 2 5" xfId="8283"/>
    <cellStyle name="Note 15 2 5 2" xfId="25718"/>
    <cellStyle name="Note 15 2 5 3" xfId="40171"/>
    <cellStyle name="Note 15 2 6" xfId="17714"/>
    <cellStyle name="Note 15 3" xfId="874"/>
    <cellStyle name="Note 15 3 2" xfId="3385"/>
    <cellStyle name="Note 15 3 2 2" xfId="13164"/>
    <cellStyle name="Note 15 3 2 2 2" xfId="30599"/>
    <cellStyle name="Note 15 3 2 2 3" xfId="45052"/>
    <cellStyle name="Note 15 3 2 3" xfId="15625"/>
    <cellStyle name="Note 15 3 2 3 2" xfId="33060"/>
    <cellStyle name="Note 15 3 2 3 3" xfId="47513"/>
    <cellStyle name="Note 15 3 2 4" xfId="20821"/>
    <cellStyle name="Note 15 3 2 5" xfId="35274"/>
    <cellStyle name="Note 15 3 3" xfId="5847"/>
    <cellStyle name="Note 15 3 3 2" xfId="23282"/>
    <cellStyle name="Note 15 3 3 3" xfId="37735"/>
    <cellStyle name="Note 15 3 4" xfId="5821"/>
    <cellStyle name="Note 15 3 4 2" xfId="23256"/>
    <cellStyle name="Note 15 3 4 3" xfId="37709"/>
    <cellStyle name="Note 15 3 5" xfId="8287"/>
    <cellStyle name="Note 15 3 5 2" xfId="25722"/>
    <cellStyle name="Note 15 3 5 3" xfId="40175"/>
    <cellStyle name="Note 15 3 6" xfId="17715"/>
    <cellStyle name="Note 15 4" xfId="875"/>
    <cellStyle name="Note 15 4 2" xfId="3386"/>
    <cellStyle name="Note 15 4 2 2" xfId="20822"/>
    <cellStyle name="Note 15 4 2 3" xfId="35275"/>
    <cellStyle name="Note 15 4 3" xfId="5848"/>
    <cellStyle name="Note 15 4 3 2" xfId="23283"/>
    <cellStyle name="Note 15 4 3 3" xfId="37736"/>
    <cellStyle name="Note 15 4 4" xfId="8289"/>
    <cellStyle name="Note 15 4 4 2" xfId="25724"/>
    <cellStyle name="Note 15 4 4 3" xfId="40177"/>
    <cellStyle name="Note 15 4 5" xfId="10709"/>
    <cellStyle name="Note 15 4 5 2" xfId="28144"/>
    <cellStyle name="Note 15 4 5 3" xfId="42597"/>
    <cellStyle name="Note 15 4 6" xfId="14989"/>
    <cellStyle name="Note 15 4 6 2" xfId="32424"/>
    <cellStyle name="Note 15 4 6 3" xfId="46877"/>
    <cellStyle name="Note 15 4 7" xfId="17716"/>
    <cellStyle name="Note 15 4 8" xfId="20151"/>
    <cellStyle name="Note 15 5" xfId="3383"/>
    <cellStyle name="Note 15 5 2" xfId="13162"/>
    <cellStyle name="Note 15 5 2 2" xfId="30597"/>
    <cellStyle name="Note 15 5 2 3" xfId="45050"/>
    <cellStyle name="Note 15 5 3" xfId="15623"/>
    <cellStyle name="Note 15 5 3 2" xfId="33058"/>
    <cellStyle name="Note 15 5 3 3" xfId="47511"/>
    <cellStyle name="Note 15 5 4" xfId="20819"/>
    <cellStyle name="Note 15 5 5" xfId="35272"/>
    <cellStyle name="Note 15 6" xfId="5845"/>
    <cellStyle name="Note 15 6 2" xfId="23280"/>
    <cellStyle name="Note 15 6 3" xfId="37733"/>
    <cellStyle name="Note 15 7" xfId="5818"/>
    <cellStyle name="Note 15 7 2" xfId="23254"/>
    <cellStyle name="Note 15 7 3" xfId="37707"/>
    <cellStyle name="Note 15 8" xfId="8282"/>
    <cellStyle name="Note 15 8 2" xfId="25717"/>
    <cellStyle name="Note 15 8 3" xfId="40170"/>
    <cellStyle name="Note 15 9" xfId="17713"/>
    <cellStyle name="Note 16" xfId="876"/>
    <cellStyle name="Note 16 2" xfId="877"/>
    <cellStyle name="Note 16 2 2" xfId="3388"/>
    <cellStyle name="Note 16 2 2 2" xfId="13166"/>
    <cellStyle name="Note 16 2 2 2 2" xfId="30601"/>
    <cellStyle name="Note 16 2 2 2 3" xfId="45054"/>
    <cellStyle name="Note 16 2 2 3" xfId="15627"/>
    <cellStyle name="Note 16 2 2 3 2" xfId="33062"/>
    <cellStyle name="Note 16 2 2 3 3" xfId="47515"/>
    <cellStyle name="Note 16 2 2 4" xfId="20824"/>
    <cellStyle name="Note 16 2 2 5" xfId="35277"/>
    <cellStyle name="Note 16 2 3" xfId="5850"/>
    <cellStyle name="Note 16 2 3 2" xfId="23285"/>
    <cellStyle name="Note 16 2 3 3" xfId="37738"/>
    <cellStyle name="Note 16 2 4" xfId="8291"/>
    <cellStyle name="Note 16 2 4 2" xfId="25726"/>
    <cellStyle name="Note 16 2 4 3" xfId="40179"/>
    <cellStyle name="Note 16 2 5" xfId="10711"/>
    <cellStyle name="Note 16 2 5 2" xfId="28146"/>
    <cellStyle name="Note 16 2 5 3" xfId="42599"/>
    <cellStyle name="Note 16 2 6" xfId="17718"/>
    <cellStyle name="Note 16 3" xfId="878"/>
    <cellStyle name="Note 16 3 2" xfId="3389"/>
    <cellStyle name="Note 16 3 2 2" xfId="13167"/>
    <cellStyle name="Note 16 3 2 2 2" xfId="30602"/>
    <cellStyle name="Note 16 3 2 2 3" xfId="45055"/>
    <cellStyle name="Note 16 3 2 3" xfId="15628"/>
    <cellStyle name="Note 16 3 2 3 2" xfId="33063"/>
    <cellStyle name="Note 16 3 2 3 3" xfId="47516"/>
    <cellStyle name="Note 16 3 2 4" xfId="20825"/>
    <cellStyle name="Note 16 3 2 5" xfId="35278"/>
    <cellStyle name="Note 16 3 3" xfId="5851"/>
    <cellStyle name="Note 16 3 3 2" xfId="23286"/>
    <cellStyle name="Note 16 3 3 3" xfId="37739"/>
    <cellStyle name="Note 16 3 4" xfId="8292"/>
    <cellStyle name="Note 16 3 4 2" xfId="25727"/>
    <cellStyle name="Note 16 3 4 3" xfId="40180"/>
    <cellStyle name="Note 16 3 5" xfId="10712"/>
    <cellStyle name="Note 16 3 5 2" xfId="28147"/>
    <cellStyle name="Note 16 3 5 3" xfId="42600"/>
    <cellStyle name="Note 16 3 6" xfId="17719"/>
    <cellStyle name="Note 16 4" xfId="879"/>
    <cellStyle name="Note 16 4 2" xfId="3390"/>
    <cellStyle name="Note 16 4 2 2" xfId="20826"/>
    <cellStyle name="Note 16 4 2 3" xfId="35279"/>
    <cellStyle name="Note 16 4 3" xfId="5852"/>
    <cellStyle name="Note 16 4 3 2" xfId="23287"/>
    <cellStyle name="Note 16 4 3 3" xfId="37740"/>
    <cellStyle name="Note 16 4 4" xfId="8293"/>
    <cellStyle name="Note 16 4 4 2" xfId="25728"/>
    <cellStyle name="Note 16 4 4 3" xfId="40181"/>
    <cellStyle name="Note 16 4 5" xfId="10713"/>
    <cellStyle name="Note 16 4 5 2" xfId="28148"/>
    <cellStyle name="Note 16 4 5 3" xfId="42601"/>
    <cellStyle name="Note 16 4 6" xfId="14990"/>
    <cellStyle name="Note 16 4 6 2" xfId="32425"/>
    <cellStyle name="Note 16 4 6 3" xfId="46878"/>
    <cellStyle name="Note 16 4 7" xfId="17720"/>
    <cellStyle name="Note 16 4 8" xfId="20152"/>
    <cellStyle name="Note 16 5" xfId="3387"/>
    <cellStyle name="Note 16 5 2" xfId="13165"/>
    <cellStyle name="Note 16 5 2 2" xfId="30600"/>
    <cellStyle name="Note 16 5 2 3" xfId="45053"/>
    <cellStyle name="Note 16 5 3" xfId="15626"/>
    <cellStyle name="Note 16 5 3 2" xfId="33061"/>
    <cellStyle name="Note 16 5 3 3" xfId="47514"/>
    <cellStyle name="Note 16 5 4" xfId="20823"/>
    <cellStyle name="Note 16 5 5" xfId="35276"/>
    <cellStyle name="Note 16 6" xfId="5849"/>
    <cellStyle name="Note 16 6 2" xfId="23284"/>
    <cellStyle name="Note 16 6 3" xfId="37737"/>
    <cellStyle name="Note 16 7" xfId="8290"/>
    <cellStyle name="Note 16 7 2" xfId="25725"/>
    <cellStyle name="Note 16 7 3" xfId="40178"/>
    <cellStyle name="Note 16 8" xfId="10710"/>
    <cellStyle name="Note 16 8 2" xfId="28145"/>
    <cellStyle name="Note 16 8 3" xfId="42598"/>
    <cellStyle name="Note 16 9" xfId="17717"/>
    <cellStyle name="Note 17" xfId="880"/>
    <cellStyle name="Note 17 2" xfId="881"/>
    <cellStyle name="Note 17 2 2" xfId="3392"/>
    <cellStyle name="Note 17 2 2 2" xfId="13169"/>
    <cellStyle name="Note 17 2 2 2 2" xfId="30604"/>
    <cellStyle name="Note 17 2 2 2 3" xfId="45057"/>
    <cellStyle name="Note 17 2 2 3" xfId="15630"/>
    <cellStyle name="Note 17 2 2 3 2" xfId="33065"/>
    <cellStyle name="Note 17 2 2 3 3" xfId="47518"/>
    <cellStyle name="Note 17 2 2 4" xfId="20828"/>
    <cellStyle name="Note 17 2 2 5" xfId="35281"/>
    <cellStyle name="Note 17 2 3" xfId="5854"/>
    <cellStyle name="Note 17 2 3 2" xfId="23289"/>
    <cellStyle name="Note 17 2 3 3" xfId="37742"/>
    <cellStyle name="Note 17 2 4" xfId="8295"/>
    <cellStyle name="Note 17 2 4 2" xfId="25730"/>
    <cellStyle name="Note 17 2 4 3" xfId="40183"/>
    <cellStyle name="Note 17 2 5" xfId="10715"/>
    <cellStyle name="Note 17 2 5 2" xfId="28150"/>
    <cellStyle name="Note 17 2 5 3" xfId="42603"/>
    <cellStyle name="Note 17 2 6" xfId="17722"/>
    <cellStyle name="Note 17 3" xfId="882"/>
    <cellStyle name="Note 17 3 2" xfId="3393"/>
    <cellStyle name="Note 17 3 2 2" xfId="13170"/>
    <cellStyle name="Note 17 3 2 2 2" xfId="30605"/>
    <cellStyle name="Note 17 3 2 2 3" xfId="45058"/>
    <cellStyle name="Note 17 3 2 3" xfId="15631"/>
    <cellStyle name="Note 17 3 2 3 2" xfId="33066"/>
    <cellStyle name="Note 17 3 2 3 3" xfId="47519"/>
    <cellStyle name="Note 17 3 2 4" xfId="20829"/>
    <cellStyle name="Note 17 3 2 5" xfId="35282"/>
    <cellStyle name="Note 17 3 3" xfId="5855"/>
    <cellStyle name="Note 17 3 3 2" xfId="23290"/>
    <cellStyle name="Note 17 3 3 3" xfId="37743"/>
    <cellStyle name="Note 17 3 4" xfId="8296"/>
    <cellStyle name="Note 17 3 4 2" xfId="25731"/>
    <cellStyle name="Note 17 3 4 3" xfId="40184"/>
    <cellStyle name="Note 17 3 5" xfId="10716"/>
    <cellStyle name="Note 17 3 5 2" xfId="28151"/>
    <cellStyle name="Note 17 3 5 3" xfId="42604"/>
    <cellStyle name="Note 17 3 6" xfId="17723"/>
    <cellStyle name="Note 17 4" xfId="883"/>
    <cellStyle name="Note 17 4 2" xfId="3394"/>
    <cellStyle name="Note 17 4 2 2" xfId="20830"/>
    <cellStyle name="Note 17 4 2 3" xfId="35283"/>
    <cellStyle name="Note 17 4 3" xfId="5856"/>
    <cellStyle name="Note 17 4 3 2" xfId="23291"/>
    <cellStyle name="Note 17 4 3 3" xfId="37744"/>
    <cellStyle name="Note 17 4 4" xfId="8297"/>
    <cellStyle name="Note 17 4 4 2" xfId="25732"/>
    <cellStyle name="Note 17 4 4 3" xfId="40185"/>
    <cellStyle name="Note 17 4 5" xfId="10717"/>
    <cellStyle name="Note 17 4 5 2" xfId="28152"/>
    <cellStyle name="Note 17 4 5 3" xfId="42605"/>
    <cellStyle name="Note 17 4 6" xfId="14991"/>
    <cellStyle name="Note 17 4 6 2" xfId="32426"/>
    <cellStyle name="Note 17 4 6 3" xfId="46879"/>
    <cellStyle name="Note 17 4 7" xfId="17724"/>
    <cellStyle name="Note 17 4 8" xfId="20153"/>
    <cellStyle name="Note 17 5" xfId="3391"/>
    <cellStyle name="Note 17 5 2" xfId="13168"/>
    <cellStyle name="Note 17 5 2 2" xfId="30603"/>
    <cellStyle name="Note 17 5 2 3" xfId="45056"/>
    <cellStyle name="Note 17 5 3" xfId="15629"/>
    <cellStyle name="Note 17 5 3 2" xfId="33064"/>
    <cellStyle name="Note 17 5 3 3" xfId="47517"/>
    <cellStyle name="Note 17 5 4" xfId="20827"/>
    <cellStyle name="Note 17 5 5" xfId="35280"/>
    <cellStyle name="Note 17 6" xfId="5853"/>
    <cellStyle name="Note 17 6 2" xfId="23288"/>
    <cellStyle name="Note 17 6 3" xfId="37741"/>
    <cellStyle name="Note 17 7" xfId="8294"/>
    <cellStyle name="Note 17 7 2" xfId="25729"/>
    <cellStyle name="Note 17 7 3" xfId="40182"/>
    <cellStyle name="Note 17 8" xfId="10714"/>
    <cellStyle name="Note 17 8 2" xfId="28149"/>
    <cellStyle name="Note 17 8 3" xfId="42602"/>
    <cellStyle name="Note 17 9" xfId="17721"/>
    <cellStyle name="Note 18" xfId="884"/>
    <cellStyle name="Note 18 2" xfId="885"/>
    <cellStyle name="Note 18 2 2" xfId="3396"/>
    <cellStyle name="Note 18 2 2 2" xfId="13172"/>
    <cellStyle name="Note 18 2 2 2 2" xfId="30607"/>
    <cellStyle name="Note 18 2 2 2 3" xfId="45060"/>
    <cellStyle name="Note 18 2 2 3" xfId="15633"/>
    <cellStyle name="Note 18 2 2 3 2" xfId="33068"/>
    <cellStyle name="Note 18 2 2 3 3" xfId="47521"/>
    <cellStyle name="Note 18 2 2 4" xfId="20832"/>
    <cellStyle name="Note 18 2 2 5" xfId="35285"/>
    <cellStyle name="Note 18 2 3" xfId="5858"/>
    <cellStyle name="Note 18 2 3 2" xfId="23293"/>
    <cellStyle name="Note 18 2 3 3" xfId="37746"/>
    <cellStyle name="Note 18 2 4" xfId="8299"/>
    <cellStyle name="Note 18 2 4 2" xfId="25734"/>
    <cellStyle name="Note 18 2 4 3" xfId="40187"/>
    <cellStyle name="Note 18 2 5" xfId="10719"/>
    <cellStyle name="Note 18 2 5 2" xfId="28154"/>
    <cellStyle name="Note 18 2 5 3" xfId="42607"/>
    <cellStyle name="Note 18 2 6" xfId="17726"/>
    <cellStyle name="Note 18 3" xfId="886"/>
    <cellStyle name="Note 18 3 2" xfId="3397"/>
    <cellStyle name="Note 18 3 2 2" xfId="13173"/>
    <cellStyle name="Note 18 3 2 2 2" xfId="30608"/>
    <cellStyle name="Note 18 3 2 2 3" xfId="45061"/>
    <cellStyle name="Note 18 3 2 3" xfId="15634"/>
    <cellStyle name="Note 18 3 2 3 2" xfId="33069"/>
    <cellStyle name="Note 18 3 2 3 3" xfId="47522"/>
    <cellStyle name="Note 18 3 2 4" xfId="20833"/>
    <cellStyle name="Note 18 3 2 5" xfId="35286"/>
    <cellStyle name="Note 18 3 3" xfId="5859"/>
    <cellStyle name="Note 18 3 3 2" xfId="23294"/>
    <cellStyle name="Note 18 3 3 3" xfId="37747"/>
    <cellStyle name="Note 18 3 4" xfId="8300"/>
    <cellStyle name="Note 18 3 4 2" xfId="25735"/>
    <cellStyle name="Note 18 3 4 3" xfId="40188"/>
    <cellStyle name="Note 18 3 5" xfId="10720"/>
    <cellStyle name="Note 18 3 5 2" xfId="28155"/>
    <cellStyle name="Note 18 3 5 3" xfId="42608"/>
    <cellStyle name="Note 18 3 6" xfId="17727"/>
    <cellStyle name="Note 18 4" xfId="887"/>
    <cellStyle name="Note 18 4 2" xfId="3398"/>
    <cellStyle name="Note 18 4 2 2" xfId="20834"/>
    <cellStyle name="Note 18 4 2 3" xfId="35287"/>
    <cellStyle name="Note 18 4 3" xfId="5860"/>
    <cellStyle name="Note 18 4 3 2" xfId="23295"/>
    <cellStyle name="Note 18 4 3 3" xfId="37748"/>
    <cellStyle name="Note 18 4 4" xfId="8301"/>
    <cellStyle name="Note 18 4 4 2" xfId="25736"/>
    <cellStyle name="Note 18 4 4 3" xfId="40189"/>
    <cellStyle name="Note 18 4 5" xfId="10721"/>
    <cellStyle name="Note 18 4 5 2" xfId="28156"/>
    <cellStyle name="Note 18 4 5 3" xfId="42609"/>
    <cellStyle name="Note 18 4 6" xfId="14992"/>
    <cellStyle name="Note 18 4 6 2" xfId="32427"/>
    <cellStyle name="Note 18 4 6 3" xfId="46880"/>
    <cellStyle name="Note 18 4 7" xfId="17728"/>
    <cellStyle name="Note 18 4 8" xfId="20154"/>
    <cellStyle name="Note 18 5" xfId="3395"/>
    <cellStyle name="Note 18 5 2" xfId="13171"/>
    <cellStyle name="Note 18 5 2 2" xfId="30606"/>
    <cellStyle name="Note 18 5 2 3" xfId="45059"/>
    <cellStyle name="Note 18 5 3" xfId="15632"/>
    <cellStyle name="Note 18 5 3 2" xfId="33067"/>
    <cellStyle name="Note 18 5 3 3" xfId="47520"/>
    <cellStyle name="Note 18 5 4" xfId="20831"/>
    <cellStyle name="Note 18 5 5" xfId="35284"/>
    <cellStyle name="Note 18 6" xfId="5857"/>
    <cellStyle name="Note 18 6 2" xfId="23292"/>
    <cellStyle name="Note 18 6 3" xfId="37745"/>
    <cellStyle name="Note 18 7" xfId="8298"/>
    <cellStyle name="Note 18 7 2" xfId="25733"/>
    <cellStyle name="Note 18 7 3" xfId="40186"/>
    <cellStyle name="Note 18 8" xfId="10718"/>
    <cellStyle name="Note 18 8 2" xfId="28153"/>
    <cellStyle name="Note 18 8 3" xfId="42606"/>
    <cellStyle name="Note 18 9" xfId="17725"/>
    <cellStyle name="Note 19" xfId="888"/>
    <cellStyle name="Note 19 2" xfId="889"/>
    <cellStyle name="Note 19 2 2" xfId="3400"/>
    <cellStyle name="Note 19 2 2 2" xfId="13175"/>
    <cellStyle name="Note 19 2 2 2 2" xfId="30610"/>
    <cellStyle name="Note 19 2 2 2 3" xfId="45063"/>
    <cellStyle name="Note 19 2 2 3" xfId="15636"/>
    <cellStyle name="Note 19 2 2 3 2" xfId="33071"/>
    <cellStyle name="Note 19 2 2 3 3" xfId="47524"/>
    <cellStyle name="Note 19 2 2 4" xfId="20836"/>
    <cellStyle name="Note 19 2 2 5" xfId="35289"/>
    <cellStyle name="Note 19 2 3" xfId="5862"/>
    <cellStyle name="Note 19 2 3 2" xfId="23297"/>
    <cellStyle name="Note 19 2 3 3" xfId="37750"/>
    <cellStyle name="Note 19 2 4" xfId="8303"/>
    <cellStyle name="Note 19 2 4 2" xfId="25738"/>
    <cellStyle name="Note 19 2 4 3" xfId="40191"/>
    <cellStyle name="Note 19 2 5" xfId="10723"/>
    <cellStyle name="Note 19 2 5 2" xfId="28158"/>
    <cellStyle name="Note 19 2 5 3" xfId="42611"/>
    <cellStyle name="Note 19 2 6" xfId="17730"/>
    <cellStyle name="Note 19 3" xfId="890"/>
    <cellStyle name="Note 19 3 2" xfId="3401"/>
    <cellStyle name="Note 19 3 2 2" xfId="13176"/>
    <cellStyle name="Note 19 3 2 2 2" xfId="30611"/>
    <cellStyle name="Note 19 3 2 2 3" xfId="45064"/>
    <cellStyle name="Note 19 3 2 3" xfId="15637"/>
    <cellStyle name="Note 19 3 2 3 2" xfId="33072"/>
    <cellStyle name="Note 19 3 2 3 3" xfId="47525"/>
    <cellStyle name="Note 19 3 2 4" xfId="20837"/>
    <cellStyle name="Note 19 3 2 5" xfId="35290"/>
    <cellStyle name="Note 19 3 3" xfId="5863"/>
    <cellStyle name="Note 19 3 3 2" xfId="23298"/>
    <cellStyle name="Note 19 3 3 3" xfId="37751"/>
    <cellStyle name="Note 19 3 4" xfId="8304"/>
    <cellStyle name="Note 19 3 4 2" xfId="25739"/>
    <cellStyle name="Note 19 3 4 3" xfId="40192"/>
    <cellStyle name="Note 19 3 5" xfId="10724"/>
    <cellStyle name="Note 19 3 5 2" xfId="28159"/>
    <cellStyle name="Note 19 3 5 3" xfId="42612"/>
    <cellStyle name="Note 19 3 6" xfId="17731"/>
    <cellStyle name="Note 19 4" xfId="891"/>
    <cellStyle name="Note 19 4 2" xfId="3402"/>
    <cellStyle name="Note 19 4 2 2" xfId="20838"/>
    <cellStyle name="Note 19 4 2 3" xfId="35291"/>
    <cellStyle name="Note 19 4 3" xfId="5864"/>
    <cellStyle name="Note 19 4 3 2" xfId="23299"/>
    <cellStyle name="Note 19 4 3 3" xfId="37752"/>
    <cellStyle name="Note 19 4 4" xfId="8305"/>
    <cellStyle name="Note 19 4 4 2" xfId="25740"/>
    <cellStyle name="Note 19 4 4 3" xfId="40193"/>
    <cellStyle name="Note 19 4 5" xfId="10725"/>
    <cellStyle name="Note 19 4 5 2" xfId="28160"/>
    <cellStyle name="Note 19 4 5 3" xfId="42613"/>
    <cellStyle name="Note 19 4 6" xfId="14993"/>
    <cellStyle name="Note 19 4 6 2" xfId="32428"/>
    <cellStyle name="Note 19 4 6 3" xfId="46881"/>
    <cellStyle name="Note 19 4 7" xfId="17732"/>
    <cellStyle name="Note 19 4 8" xfId="20155"/>
    <cellStyle name="Note 19 5" xfId="3399"/>
    <cellStyle name="Note 19 5 2" xfId="13174"/>
    <cellStyle name="Note 19 5 2 2" xfId="30609"/>
    <cellStyle name="Note 19 5 2 3" xfId="45062"/>
    <cellStyle name="Note 19 5 3" xfId="15635"/>
    <cellStyle name="Note 19 5 3 2" xfId="33070"/>
    <cellStyle name="Note 19 5 3 3" xfId="47523"/>
    <cellStyle name="Note 19 5 4" xfId="20835"/>
    <cellStyle name="Note 19 5 5" xfId="35288"/>
    <cellStyle name="Note 19 6" xfId="5861"/>
    <cellStyle name="Note 19 6 2" xfId="23296"/>
    <cellStyle name="Note 19 6 3" xfId="37749"/>
    <cellStyle name="Note 19 7" xfId="8302"/>
    <cellStyle name="Note 19 7 2" xfId="25737"/>
    <cellStyle name="Note 19 7 3" xfId="40190"/>
    <cellStyle name="Note 19 8" xfId="10722"/>
    <cellStyle name="Note 19 8 2" xfId="28157"/>
    <cellStyle name="Note 19 8 3" xfId="42610"/>
    <cellStyle name="Note 19 9" xfId="17729"/>
    <cellStyle name="Note 2" xfId="892"/>
    <cellStyle name="Note 2 10" xfId="893"/>
    <cellStyle name="Note 2 10 10" xfId="5866"/>
    <cellStyle name="Note 2 10 10 2" xfId="23301"/>
    <cellStyle name="Note 2 10 10 3" xfId="37754"/>
    <cellStyle name="Note 2 10 11" xfId="8307"/>
    <cellStyle name="Note 2 10 11 2" xfId="25742"/>
    <cellStyle name="Note 2 10 11 3" xfId="40195"/>
    <cellStyle name="Note 2 10 12" xfId="10727"/>
    <cellStyle name="Note 2 10 12 2" xfId="28162"/>
    <cellStyle name="Note 2 10 12 3" xfId="42615"/>
    <cellStyle name="Note 2 10 13" xfId="17734"/>
    <cellStyle name="Note 2 10 2" xfId="894"/>
    <cellStyle name="Note 2 10 2 2" xfId="895"/>
    <cellStyle name="Note 2 10 2 2 2" xfId="3406"/>
    <cellStyle name="Note 2 10 2 2 2 2" xfId="13180"/>
    <cellStyle name="Note 2 10 2 2 2 2 2" xfId="30615"/>
    <cellStyle name="Note 2 10 2 2 2 2 3" xfId="45068"/>
    <cellStyle name="Note 2 10 2 2 2 3" xfId="15641"/>
    <cellStyle name="Note 2 10 2 2 2 3 2" xfId="33076"/>
    <cellStyle name="Note 2 10 2 2 2 3 3" xfId="47529"/>
    <cellStyle name="Note 2 10 2 2 2 4" xfId="20842"/>
    <cellStyle name="Note 2 10 2 2 2 5" xfId="35295"/>
    <cellStyle name="Note 2 10 2 2 3" xfId="5868"/>
    <cellStyle name="Note 2 10 2 2 3 2" xfId="23303"/>
    <cellStyle name="Note 2 10 2 2 3 3" xfId="37756"/>
    <cellStyle name="Note 2 10 2 2 4" xfId="8309"/>
    <cellStyle name="Note 2 10 2 2 4 2" xfId="25744"/>
    <cellStyle name="Note 2 10 2 2 4 3" xfId="40197"/>
    <cellStyle name="Note 2 10 2 2 5" xfId="10729"/>
    <cellStyle name="Note 2 10 2 2 5 2" xfId="28164"/>
    <cellStyle name="Note 2 10 2 2 5 3" xfId="42617"/>
    <cellStyle name="Note 2 10 2 2 6" xfId="17736"/>
    <cellStyle name="Note 2 10 2 3" xfId="896"/>
    <cellStyle name="Note 2 10 2 3 2" xfId="3407"/>
    <cellStyle name="Note 2 10 2 3 2 2" xfId="13181"/>
    <cellStyle name="Note 2 10 2 3 2 2 2" xfId="30616"/>
    <cellStyle name="Note 2 10 2 3 2 2 3" xfId="45069"/>
    <cellStyle name="Note 2 10 2 3 2 3" xfId="15642"/>
    <cellStyle name="Note 2 10 2 3 2 3 2" xfId="33077"/>
    <cellStyle name="Note 2 10 2 3 2 3 3" xfId="47530"/>
    <cellStyle name="Note 2 10 2 3 2 4" xfId="20843"/>
    <cellStyle name="Note 2 10 2 3 2 5" xfId="35296"/>
    <cellStyle name="Note 2 10 2 3 3" xfId="5869"/>
    <cellStyle name="Note 2 10 2 3 3 2" xfId="23304"/>
    <cellStyle name="Note 2 10 2 3 3 3" xfId="37757"/>
    <cellStyle name="Note 2 10 2 3 4" xfId="8310"/>
    <cellStyle name="Note 2 10 2 3 4 2" xfId="25745"/>
    <cellStyle name="Note 2 10 2 3 4 3" xfId="40198"/>
    <cellStyle name="Note 2 10 2 3 5" xfId="10730"/>
    <cellStyle name="Note 2 10 2 3 5 2" xfId="28165"/>
    <cellStyle name="Note 2 10 2 3 5 3" xfId="42618"/>
    <cellStyle name="Note 2 10 2 3 6" xfId="17737"/>
    <cellStyle name="Note 2 10 2 4" xfId="897"/>
    <cellStyle name="Note 2 10 2 4 2" xfId="3408"/>
    <cellStyle name="Note 2 10 2 4 2 2" xfId="20844"/>
    <cellStyle name="Note 2 10 2 4 2 3" xfId="35297"/>
    <cellStyle name="Note 2 10 2 4 3" xfId="5870"/>
    <cellStyle name="Note 2 10 2 4 3 2" xfId="23305"/>
    <cellStyle name="Note 2 10 2 4 3 3" xfId="37758"/>
    <cellStyle name="Note 2 10 2 4 4" xfId="8311"/>
    <cellStyle name="Note 2 10 2 4 4 2" xfId="25746"/>
    <cellStyle name="Note 2 10 2 4 4 3" xfId="40199"/>
    <cellStyle name="Note 2 10 2 4 5" xfId="10731"/>
    <cellStyle name="Note 2 10 2 4 5 2" xfId="28166"/>
    <cellStyle name="Note 2 10 2 4 5 3" xfId="42619"/>
    <cellStyle name="Note 2 10 2 4 6" xfId="14994"/>
    <cellStyle name="Note 2 10 2 4 6 2" xfId="32429"/>
    <cellStyle name="Note 2 10 2 4 6 3" xfId="46882"/>
    <cellStyle name="Note 2 10 2 4 7" xfId="17738"/>
    <cellStyle name="Note 2 10 2 4 8" xfId="20156"/>
    <cellStyle name="Note 2 10 2 5" xfId="3405"/>
    <cellStyle name="Note 2 10 2 5 2" xfId="13179"/>
    <cellStyle name="Note 2 10 2 5 2 2" xfId="30614"/>
    <cellStyle name="Note 2 10 2 5 2 3" xfId="45067"/>
    <cellStyle name="Note 2 10 2 5 3" xfId="15640"/>
    <cellStyle name="Note 2 10 2 5 3 2" xfId="33075"/>
    <cellStyle name="Note 2 10 2 5 3 3" xfId="47528"/>
    <cellStyle name="Note 2 10 2 5 4" xfId="20841"/>
    <cellStyle name="Note 2 10 2 5 5" xfId="35294"/>
    <cellStyle name="Note 2 10 2 6" xfId="5867"/>
    <cellStyle name="Note 2 10 2 6 2" xfId="23302"/>
    <cellStyle name="Note 2 10 2 6 3" xfId="37755"/>
    <cellStyle name="Note 2 10 2 7" xfId="8308"/>
    <cellStyle name="Note 2 10 2 7 2" xfId="25743"/>
    <cellStyle name="Note 2 10 2 7 3" xfId="40196"/>
    <cellStyle name="Note 2 10 2 8" xfId="10728"/>
    <cellStyle name="Note 2 10 2 8 2" xfId="28163"/>
    <cellStyle name="Note 2 10 2 8 3" xfId="42616"/>
    <cellStyle name="Note 2 10 2 9" xfId="17735"/>
    <cellStyle name="Note 2 10 3" xfId="898"/>
    <cellStyle name="Note 2 10 3 2" xfId="899"/>
    <cellStyle name="Note 2 10 3 2 2" xfId="3410"/>
    <cellStyle name="Note 2 10 3 2 2 2" xfId="13183"/>
    <cellStyle name="Note 2 10 3 2 2 2 2" xfId="30618"/>
    <cellStyle name="Note 2 10 3 2 2 2 3" xfId="45071"/>
    <cellStyle name="Note 2 10 3 2 2 3" xfId="15644"/>
    <cellStyle name="Note 2 10 3 2 2 3 2" xfId="33079"/>
    <cellStyle name="Note 2 10 3 2 2 3 3" xfId="47532"/>
    <cellStyle name="Note 2 10 3 2 2 4" xfId="20846"/>
    <cellStyle name="Note 2 10 3 2 2 5" xfId="35299"/>
    <cellStyle name="Note 2 10 3 2 3" xfId="5872"/>
    <cellStyle name="Note 2 10 3 2 3 2" xfId="23307"/>
    <cellStyle name="Note 2 10 3 2 3 3" xfId="37760"/>
    <cellStyle name="Note 2 10 3 2 4" xfId="8313"/>
    <cellStyle name="Note 2 10 3 2 4 2" xfId="25748"/>
    <cellStyle name="Note 2 10 3 2 4 3" xfId="40201"/>
    <cellStyle name="Note 2 10 3 2 5" xfId="10733"/>
    <cellStyle name="Note 2 10 3 2 5 2" xfId="28168"/>
    <cellStyle name="Note 2 10 3 2 5 3" xfId="42621"/>
    <cellStyle name="Note 2 10 3 2 6" xfId="17740"/>
    <cellStyle name="Note 2 10 3 3" xfId="900"/>
    <cellStyle name="Note 2 10 3 3 2" xfId="3411"/>
    <cellStyle name="Note 2 10 3 3 2 2" xfId="13184"/>
    <cellStyle name="Note 2 10 3 3 2 2 2" xfId="30619"/>
    <cellStyle name="Note 2 10 3 3 2 2 3" xfId="45072"/>
    <cellStyle name="Note 2 10 3 3 2 3" xfId="15645"/>
    <cellStyle name="Note 2 10 3 3 2 3 2" xfId="33080"/>
    <cellStyle name="Note 2 10 3 3 2 3 3" xfId="47533"/>
    <cellStyle name="Note 2 10 3 3 2 4" xfId="20847"/>
    <cellStyle name="Note 2 10 3 3 2 5" xfId="35300"/>
    <cellStyle name="Note 2 10 3 3 3" xfId="5873"/>
    <cellStyle name="Note 2 10 3 3 3 2" xfId="23308"/>
    <cellStyle name="Note 2 10 3 3 3 3" xfId="37761"/>
    <cellStyle name="Note 2 10 3 3 4" xfId="8314"/>
    <cellStyle name="Note 2 10 3 3 4 2" xfId="25749"/>
    <cellStyle name="Note 2 10 3 3 4 3" xfId="40202"/>
    <cellStyle name="Note 2 10 3 3 5" xfId="10734"/>
    <cellStyle name="Note 2 10 3 3 5 2" xfId="28169"/>
    <cellStyle name="Note 2 10 3 3 5 3" xfId="42622"/>
    <cellStyle name="Note 2 10 3 3 6" xfId="17741"/>
    <cellStyle name="Note 2 10 3 4" xfId="901"/>
    <cellStyle name="Note 2 10 3 4 2" xfId="3412"/>
    <cellStyle name="Note 2 10 3 4 2 2" xfId="20848"/>
    <cellStyle name="Note 2 10 3 4 2 3" xfId="35301"/>
    <cellStyle name="Note 2 10 3 4 3" xfId="5874"/>
    <cellStyle name="Note 2 10 3 4 3 2" xfId="23309"/>
    <cellStyle name="Note 2 10 3 4 3 3" xfId="37762"/>
    <cellStyle name="Note 2 10 3 4 4" xfId="8315"/>
    <cellStyle name="Note 2 10 3 4 4 2" xfId="25750"/>
    <cellStyle name="Note 2 10 3 4 4 3" xfId="40203"/>
    <cellStyle name="Note 2 10 3 4 5" xfId="10735"/>
    <cellStyle name="Note 2 10 3 4 5 2" xfId="28170"/>
    <cellStyle name="Note 2 10 3 4 5 3" xfId="42623"/>
    <cellStyle name="Note 2 10 3 4 6" xfId="14995"/>
    <cellStyle name="Note 2 10 3 4 6 2" xfId="32430"/>
    <cellStyle name="Note 2 10 3 4 6 3" xfId="46883"/>
    <cellStyle name="Note 2 10 3 4 7" xfId="17742"/>
    <cellStyle name="Note 2 10 3 4 8" xfId="20157"/>
    <cellStyle name="Note 2 10 3 5" xfId="3409"/>
    <cellStyle name="Note 2 10 3 5 2" xfId="13182"/>
    <cellStyle name="Note 2 10 3 5 2 2" xfId="30617"/>
    <cellStyle name="Note 2 10 3 5 2 3" xfId="45070"/>
    <cellStyle name="Note 2 10 3 5 3" xfId="15643"/>
    <cellStyle name="Note 2 10 3 5 3 2" xfId="33078"/>
    <cellStyle name="Note 2 10 3 5 3 3" xfId="47531"/>
    <cellStyle name="Note 2 10 3 5 4" xfId="20845"/>
    <cellStyle name="Note 2 10 3 5 5" xfId="35298"/>
    <cellStyle name="Note 2 10 3 6" xfId="5871"/>
    <cellStyle name="Note 2 10 3 6 2" xfId="23306"/>
    <cellStyle name="Note 2 10 3 6 3" xfId="37759"/>
    <cellStyle name="Note 2 10 3 7" xfId="8312"/>
    <cellStyle name="Note 2 10 3 7 2" xfId="25747"/>
    <cellStyle name="Note 2 10 3 7 3" xfId="40200"/>
    <cellStyle name="Note 2 10 3 8" xfId="10732"/>
    <cellStyle name="Note 2 10 3 8 2" xfId="28167"/>
    <cellStyle name="Note 2 10 3 8 3" xfId="42620"/>
    <cellStyle name="Note 2 10 3 9" xfId="17739"/>
    <cellStyle name="Note 2 10 4" xfId="902"/>
    <cellStyle name="Note 2 10 4 2" xfId="903"/>
    <cellStyle name="Note 2 10 4 2 2" xfId="3414"/>
    <cellStyle name="Note 2 10 4 2 2 2" xfId="13186"/>
    <cellStyle name="Note 2 10 4 2 2 2 2" xfId="30621"/>
    <cellStyle name="Note 2 10 4 2 2 2 3" xfId="45074"/>
    <cellStyle name="Note 2 10 4 2 2 3" xfId="15647"/>
    <cellStyle name="Note 2 10 4 2 2 3 2" xfId="33082"/>
    <cellStyle name="Note 2 10 4 2 2 3 3" xfId="47535"/>
    <cellStyle name="Note 2 10 4 2 2 4" xfId="20850"/>
    <cellStyle name="Note 2 10 4 2 2 5" xfId="35303"/>
    <cellStyle name="Note 2 10 4 2 3" xfId="5876"/>
    <cellStyle name="Note 2 10 4 2 3 2" xfId="23311"/>
    <cellStyle name="Note 2 10 4 2 3 3" xfId="37764"/>
    <cellStyle name="Note 2 10 4 2 4" xfId="8317"/>
    <cellStyle name="Note 2 10 4 2 4 2" xfId="25752"/>
    <cellStyle name="Note 2 10 4 2 4 3" xfId="40205"/>
    <cellStyle name="Note 2 10 4 2 5" xfId="10737"/>
    <cellStyle name="Note 2 10 4 2 5 2" xfId="28172"/>
    <cellStyle name="Note 2 10 4 2 5 3" xfId="42625"/>
    <cellStyle name="Note 2 10 4 2 6" xfId="17744"/>
    <cellStyle name="Note 2 10 4 3" xfId="904"/>
    <cellStyle name="Note 2 10 4 3 2" xfId="3415"/>
    <cellStyle name="Note 2 10 4 3 2 2" xfId="13187"/>
    <cellStyle name="Note 2 10 4 3 2 2 2" xfId="30622"/>
    <cellStyle name="Note 2 10 4 3 2 2 3" xfId="45075"/>
    <cellStyle name="Note 2 10 4 3 2 3" xfId="15648"/>
    <cellStyle name="Note 2 10 4 3 2 3 2" xfId="33083"/>
    <cellStyle name="Note 2 10 4 3 2 3 3" xfId="47536"/>
    <cellStyle name="Note 2 10 4 3 2 4" xfId="20851"/>
    <cellStyle name="Note 2 10 4 3 2 5" xfId="35304"/>
    <cellStyle name="Note 2 10 4 3 3" xfId="5877"/>
    <cellStyle name="Note 2 10 4 3 3 2" xfId="23312"/>
    <cellStyle name="Note 2 10 4 3 3 3" xfId="37765"/>
    <cellStyle name="Note 2 10 4 3 4" xfId="8318"/>
    <cellStyle name="Note 2 10 4 3 4 2" xfId="25753"/>
    <cellStyle name="Note 2 10 4 3 4 3" xfId="40206"/>
    <cellStyle name="Note 2 10 4 3 5" xfId="10738"/>
    <cellStyle name="Note 2 10 4 3 5 2" xfId="28173"/>
    <cellStyle name="Note 2 10 4 3 5 3" xfId="42626"/>
    <cellStyle name="Note 2 10 4 3 6" xfId="17745"/>
    <cellStyle name="Note 2 10 4 4" xfId="905"/>
    <cellStyle name="Note 2 10 4 4 2" xfId="3416"/>
    <cellStyle name="Note 2 10 4 4 2 2" xfId="20852"/>
    <cellStyle name="Note 2 10 4 4 2 3" xfId="35305"/>
    <cellStyle name="Note 2 10 4 4 3" xfId="5878"/>
    <cellStyle name="Note 2 10 4 4 3 2" xfId="23313"/>
    <cellStyle name="Note 2 10 4 4 3 3" xfId="37766"/>
    <cellStyle name="Note 2 10 4 4 4" xfId="8319"/>
    <cellStyle name="Note 2 10 4 4 4 2" xfId="25754"/>
    <cellStyle name="Note 2 10 4 4 4 3" xfId="40207"/>
    <cellStyle name="Note 2 10 4 4 5" xfId="10739"/>
    <cellStyle name="Note 2 10 4 4 5 2" xfId="28174"/>
    <cellStyle name="Note 2 10 4 4 5 3" xfId="42627"/>
    <cellStyle name="Note 2 10 4 4 6" xfId="14996"/>
    <cellStyle name="Note 2 10 4 4 6 2" xfId="32431"/>
    <cellStyle name="Note 2 10 4 4 6 3" xfId="46884"/>
    <cellStyle name="Note 2 10 4 4 7" xfId="17746"/>
    <cellStyle name="Note 2 10 4 4 8" xfId="20158"/>
    <cellStyle name="Note 2 10 4 5" xfId="3413"/>
    <cellStyle name="Note 2 10 4 5 2" xfId="13185"/>
    <cellStyle name="Note 2 10 4 5 2 2" xfId="30620"/>
    <cellStyle name="Note 2 10 4 5 2 3" xfId="45073"/>
    <cellStyle name="Note 2 10 4 5 3" xfId="15646"/>
    <cellStyle name="Note 2 10 4 5 3 2" xfId="33081"/>
    <cellStyle name="Note 2 10 4 5 3 3" xfId="47534"/>
    <cellStyle name="Note 2 10 4 5 4" xfId="20849"/>
    <cellStyle name="Note 2 10 4 5 5" xfId="35302"/>
    <cellStyle name="Note 2 10 4 6" xfId="5875"/>
    <cellStyle name="Note 2 10 4 6 2" xfId="23310"/>
    <cellStyle name="Note 2 10 4 6 3" xfId="37763"/>
    <cellStyle name="Note 2 10 4 7" xfId="8316"/>
    <cellStyle name="Note 2 10 4 7 2" xfId="25751"/>
    <cellStyle name="Note 2 10 4 7 3" xfId="40204"/>
    <cellStyle name="Note 2 10 4 8" xfId="10736"/>
    <cellStyle name="Note 2 10 4 8 2" xfId="28171"/>
    <cellStyle name="Note 2 10 4 8 3" xfId="42624"/>
    <cellStyle name="Note 2 10 4 9" xfId="17743"/>
    <cellStyle name="Note 2 10 5" xfId="906"/>
    <cellStyle name="Note 2 10 5 2" xfId="907"/>
    <cellStyle name="Note 2 10 5 2 2" xfId="3418"/>
    <cellStyle name="Note 2 10 5 2 2 2" xfId="13189"/>
    <cellStyle name="Note 2 10 5 2 2 2 2" xfId="30624"/>
    <cellStyle name="Note 2 10 5 2 2 2 3" xfId="45077"/>
    <cellStyle name="Note 2 10 5 2 2 3" xfId="15650"/>
    <cellStyle name="Note 2 10 5 2 2 3 2" xfId="33085"/>
    <cellStyle name="Note 2 10 5 2 2 3 3" xfId="47538"/>
    <cellStyle name="Note 2 10 5 2 2 4" xfId="20854"/>
    <cellStyle name="Note 2 10 5 2 2 5" xfId="35307"/>
    <cellStyle name="Note 2 10 5 2 3" xfId="5880"/>
    <cellStyle name="Note 2 10 5 2 3 2" xfId="23315"/>
    <cellStyle name="Note 2 10 5 2 3 3" xfId="37768"/>
    <cellStyle name="Note 2 10 5 2 4" xfId="8321"/>
    <cellStyle name="Note 2 10 5 2 4 2" xfId="25756"/>
    <cellStyle name="Note 2 10 5 2 4 3" xfId="40209"/>
    <cellStyle name="Note 2 10 5 2 5" xfId="10741"/>
    <cellStyle name="Note 2 10 5 2 5 2" xfId="28176"/>
    <cellStyle name="Note 2 10 5 2 5 3" xfId="42629"/>
    <cellStyle name="Note 2 10 5 2 6" xfId="17748"/>
    <cellStyle name="Note 2 10 5 3" xfId="908"/>
    <cellStyle name="Note 2 10 5 3 2" xfId="3419"/>
    <cellStyle name="Note 2 10 5 3 2 2" xfId="13190"/>
    <cellStyle name="Note 2 10 5 3 2 2 2" xfId="30625"/>
    <cellStyle name="Note 2 10 5 3 2 2 3" xfId="45078"/>
    <cellStyle name="Note 2 10 5 3 2 3" xfId="15651"/>
    <cellStyle name="Note 2 10 5 3 2 3 2" xfId="33086"/>
    <cellStyle name="Note 2 10 5 3 2 3 3" xfId="47539"/>
    <cellStyle name="Note 2 10 5 3 2 4" xfId="20855"/>
    <cellStyle name="Note 2 10 5 3 2 5" xfId="35308"/>
    <cellStyle name="Note 2 10 5 3 3" xfId="5881"/>
    <cellStyle name="Note 2 10 5 3 3 2" xfId="23316"/>
    <cellStyle name="Note 2 10 5 3 3 3" xfId="37769"/>
    <cellStyle name="Note 2 10 5 3 4" xfId="8322"/>
    <cellStyle name="Note 2 10 5 3 4 2" xfId="25757"/>
    <cellStyle name="Note 2 10 5 3 4 3" xfId="40210"/>
    <cellStyle name="Note 2 10 5 3 5" xfId="10742"/>
    <cellStyle name="Note 2 10 5 3 5 2" xfId="28177"/>
    <cellStyle name="Note 2 10 5 3 5 3" xfId="42630"/>
    <cellStyle name="Note 2 10 5 3 6" xfId="17749"/>
    <cellStyle name="Note 2 10 5 4" xfId="909"/>
    <cellStyle name="Note 2 10 5 4 2" xfId="3420"/>
    <cellStyle name="Note 2 10 5 4 2 2" xfId="20856"/>
    <cellStyle name="Note 2 10 5 4 2 3" xfId="35309"/>
    <cellStyle name="Note 2 10 5 4 3" xfId="5882"/>
    <cellStyle name="Note 2 10 5 4 3 2" xfId="23317"/>
    <cellStyle name="Note 2 10 5 4 3 3" xfId="37770"/>
    <cellStyle name="Note 2 10 5 4 4" xfId="8323"/>
    <cellStyle name="Note 2 10 5 4 4 2" xfId="25758"/>
    <cellStyle name="Note 2 10 5 4 4 3" xfId="40211"/>
    <cellStyle name="Note 2 10 5 4 5" xfId="10743"/>
    <cellStyle name="Note 2 10 5 4 5 2" xfId="28178"/>
    <cellStyle name="Note 2 10 5 4 5 3" xfId="42631"/>
    <cellStyle name="Note 2 10 5 4 6" xfId="14997"/>
    <cellStyle name="Note 2 10 5 4 6 2" xfId="32432"/>
    <cellStyle name="Note 2 10 5 4 6 3" xfId="46885"/>
    <cellStyle name="Note 2 10 5 4 7" xfId="17750"/>
    <cellStyle name="Note 2 10 5 4 8" xfId="20159"/>
    <cellStyle name="Note 2 10 5 5" xfId="3417"/>
    <cellStyle name="Note 2 10 5 5 2" xfId="13188"/>
    <cellStyle name="Note 2 10 5 5 2 2" xfId="30623"/>
    <cellStyle name="Note 2 10 5 5 2 3" xfId="45076"/>
    <cellStyle name="Note 2 10 5 5 3" xfId="15649"/>
    <cellStyle name="Note 2 10 5 5 3 2" xfId="33084"/>
    <cellStyle name="Note 2 10 5 5 3 3" xfId="47537"/>
    <cellStyle name="Note 2 10 5 5 4" xfId="20853"/>
    <cellStyle name="Note 2 10 5 5 5" xfId="35306"/>
    <cellStyle name="Note 2 10 5 6" xfId="5879"/>
    <cellStyle name="Note 2 10 5 6 2" xfId="23314"/>
    <cellStyle name="Note 2 10 5 6 3" xfId="37767"/>
    <cellStyle name="Note 2 10 5 7" xfId="8320"/>
    <cellStyle name="Note 2 10 5 7 2" xfId="25755"/>
    <cellStyle name="Note 2 10 5 7 3" xfId="40208"/>
    <cellStyle name="Note 2 10 5 8" xfId="10740"/>
    <cellStyle name="Note 2 10 5 8 2" xfId="28175"/>
    <cellStyle name="Note 2 10 5 8 3" xfId="42628"/>
    <cellStyle name="Note 2 10 5 9" xfId="17747"/>
    <cellStyle name="Note 2 10 6" xfId="910"/>
    <cellStyle name="Note 2 10 6 2" xfId="3421"/>
    <cellStyle name="Note 2 10 6 2 2" xfId="13191"/>
    <cellStyle name="Note 2 10 6 2 2 2" xfId="30626"/>
    <cellStyle name="Note 2 10 6 2 2 3" xfId="45079"/>
    <cellStyle name="Note 2 10 6 2 3" xfId="15652"/>
    <cellStyle name="Note 2 10 6 2 3 2" xfId="33087"/>
    <cellStyle name="Note 2 10 6 2 3 3" xfId="47540"/>
    <cellStyle name="Note 2 10 6 2 4" xfId="20857"/>
    <cellStyle name="Note 2 10 6 2 5" xfId="35310"/>
    <cellStyle name="Note 2 10 6 3" xfId="5883"/>
    <cellStyle name="Note 2 10 6 3 2" xfId="23318"/>
    <cellStyle name="Note 2 10 6 3 3" xfId="37771"/>
    <cellStyle name="Note 2 10 6 4" xfId="8324"/>
    <cellStyle name="Note 2 10 6 4 2" xfId="25759"/>
    <cellStyle name="Note 2 10 6 4 3" xfId="40212"/>
    <cellStyle name="Note 2 10 6 5" xfId="10744"/>
    <cellStyle name="Note 2 10 6 5 2" xfId="28179"/>
    <cellStyle name="Note 2 10 6 5 3" xfId="42632"/>
    <cellStyle name="Note 2 10 6 6" xfId="17751"/>
    <cellStyle name="Note 2 10 7" xfId="911"/>
    <cellStyle name="Note 2 10 7 2" xfId="3422"/>
    <cellStyle name="Note 2 10 7 2 2" xfId="13192"/>
    <cellStyle name="Note 2 10 7 2 2 2" xfId="30627"/>
    <cellStyle name="Note 2 10 7 2 2 3" xfId="45080"/>
    <cellStyle name="Note 2 10 7 2 3" xfId="15653"/>
    <cellStyle name="Note 2 10 7 2 3 2" xfId="33088"/>
    <cellStyle name="Note 2 10 7 2 3 3" xfId="47541"/>
    <cellStyle name="Note 2 10 7 2 4" xfId="20858"/>
    <cellStyle name="Note 2 10 7 2 5" xfId="35311"/>
    <cellStyle name="Note 2 10 7 3" xfId="5884"/>
    <cellStyle name="Note 2 10 7 3 2" xfId="23319"/>
    <cellStyle name="Note 2 10 7 3 3" xfId="37772"/>
    <cellStyle name="Note 2 10 7 4" xfId="8325"/>
    <cellStyle name="Note 2 10 7 4 2" xfId="25760"/>
    <cellStyle name="Note 2 10 7 4 3" xfId="40213"/>
    <cellStyle name="Note 2 10 7 5" xfId="10745"/>
    <cellStyle name="Note 2 10 7 5 2" xfId="28180"/>
    <cellStyle name="Note 2 10 7 5 3" xfId="42633"/>
    <cellStyle name="Note 2 10 7 6" xfId="17752"/>
    <cellStyle name="Note 2 10 8" xfId="912"/>
    <cellStyle name="Note 2 10 8 2" xfId="3423"/>
    <cellStyle name="Note 2 10 8 2 2" xfId="20859"/>
    <cellStyle name="Note 2 10 8 2 3" xfId="35312"/>
    <cellStyle name="Note 2 10 8 3" xfId="5885"/>
    <cellStyle name="Note 2 10 8 3 2" xfId="23320"/>
    <cellStyle name="Note 2 10 8 3 3" xfId="37773"/>
    <cellStyle name="Note 2 10 8 4" xfId="8326"/>
    <cellStyle name="Note 2 10 8 4 2" xfId="25761"/>
    <cellStyle name="Note 2 10 8 4 3" xfId="40214"/>
    <cellStyle name="Note 2 10 8 5" xfId="10746"/>
    <cellStyle name="Note 2 10 8 5 2" xfId="28181"/>
    <cellStyle name="Note 2 10 8 5 3" xfId="42634"/>
    <cellStyle name="Note 2 10 8 6" xfId="14998"/>
    <cellStyle name="Note 2 10 8 6 2" xfId="32433"/>
    <cellStyle name="Note 2 10 8 6 3" xfId="46886"/>
    <cellStyle name="Note 2 10 8 7" xfId="17753"/>
    <cellStyle name="Note 2 10 8 8" xfId="20160"/>
    <cellStyle name="Note 2 10 9" xfId="3404"/>
    <cellStyle name="Note 2 10 9 2" xfId="13178"/>
    <cellStyle name="Note 2 10 9 2 2" xfId="30613"/>
    <cellStyle name="Note 2 10 9 2 3" xfId="45066"/>
    <cellStyle name="Note 2 10 9 3" xfId="15639"/>
    <cellStyle name="Note 2 10 9 3 2" xfId="33074"/>
    <cellStyle name="Note 2 10 9 3 3" xfId="47527"/>
    <cellStyle name="Note 2 10 9 4" xfId="20840"/>
    <cellStyle name="Note 2 10 9 5" xfId="35293"/>
    <cellStyle name="Note 2 11" xfId="913"/>
    <cellStyle name="Note 2 11 10" xfId="5886"/>
    <cellStyle name="Note 2 11 10 2" xfId="23321"/>
    <cellStyle name="Note 2 11 10 3" xfId="37774"/>
    <cellStyle name="Note 2 11 11" xfId="8327"/>
    <cellStyle name="Note 2 11 11 2" xfId="25762"/>
    <cellStyle name="Note 2 11 11 3" xfId="40215"/>
    <cellStyle name="Note 2 11 12" xfId="10747"/>
    <cellStyle name="Note 2 11 12 2" xfId="28182"/>
    <cellStyle name="Note 2 11 12 3" xfId="42635"/>
    <cellStyle name="Note 2 11 13" xfId="17754"/>
    <cellStyle name="Note 2 11 2" xfId="914"/>
    <cellStyle name="Note 2 11 2 2" xfId="915"/>
    <cellStyle name="Note 2 11 2 2 2" xfId="3426"/>
    <cellStyle name="Note 2 11 2 2 2 2" xfId="13195"/>
    <cellStyle name="Note 2 11 2 2 2 2 2" xfId="30630"/>
    <cellStyle name="Note 2 11 2 2 2 2 3" xfId="45083"/>
    <cellStyle name="Note 2 11 2 2 2 3" xfId="15656"/>
    <cellStyle name="Note 2 11 2 2 2 3 2" xfId="33091"/>
    <cellStyle name="Note 2 11 2 2 2 3 3" xfId="47544"/>
    <cellStyle name="Note 2 11 2 2 2 4" xfId="20862"/>
    <cellStyle name="Note 2 11 2 2 2 5" xfId="35315"/>
    <cellStyle name="Note 2 11 2 2 3" xfId="5888"/>
    <cellStyle name="Note 2 11 2 2 3 2" xfId="23323"/>
    <cellStyle name="Note 2 11 2 2 3 3" xfId="37776"/>
    <cellStyle name="Note 2 11 2 2 4" xfId="8329"/>
    <cellStyle name="Note 2 11 2 2 4 2" xfId="25764"/>
    <cellStyle name="Note 2 11 2 2 4 3" xfId="40217"/>
    <cellStyle name="Note 2 11 2 2 5" xfId="10749"/>
    <cellStyle name="Note 2 11 2 2 5 2" xfId="28184"/>
    <cellStyle name="Note 2 11 2 2 5 3" xfId="42637"/>
    <cellStyle name="Note 2 11 2 2 6" xfId="17756"/>
    <cellStyle name="Note 2 11 2 3" xfId="916"/>
    <cellStyle name="Note 2 11 2 3 2" xfId="3427"/>
    <cellStyle name="Note 2 11 2 3 2 2" xfId="13196"/>
    <cellStyle name="Note 2 11 2 3 2 2 2" xfId="30631"/>
    <cellStyle name="Note 2 11 2 3 2 2 3" xfId="45084"/>
    <cellStyle name="Note 2 11 2 3 2 3" xfId="15657"/>
    <cellStyle name="Note 2 11 2 3 2 3 2" xfId="33092"/>
    <cellStyle name="Note 2 11 2 3 2 3 3" xfId="47545"/>
    <cellStyle name="Note 2 11 2 3 2 4" xfId="20863"/>
    <cellStyle name="Note 2 11 2 3 2 5" xfId="35316"/>
    <cellStyle name="Note 2 11 2 3 3" xfId="5889"/>
    <cellStyle name="Note 2 11 2 3 3 2" xfId="23324"/>
    <cellStyle name="Note 2 11 2 3 3 3" xfId="37777"/>
    <cellStyle name="Note 2 11 2 3 4" xfId="8330"/>
    <cellStyle name="Note 2 11 2 3 4 2" xfId="25765"/>
    <cellStyle name="Note 2 11 2 3 4 3" xfId="40218"/>
    <cellStyle name="Note 2 11 2 3 5" xfId="10750"/>
    <cellStyle name="Note 2 11 2 3 5 2" xfId="28185"/>
    <cellStyle name="Note 2 11 2 3 5 3" xfId="42638"/>
    <cellStyle name="Note 2 11 2 3 6" xfId="17757"/>
    <cellStyle name="Note 2 11 2 4" xfId="917"/>
    <cellStyle name="Note 2 11 2 4 2" xfId="3428"/>
    <cellStyle name="Note 2 11 2 4 2 2" xfId="20864"/>
    <cellStyle name="Note 2 11 2 4 2 3" xfId="35317"/>
    <cellStyle name="Note 2 11 2 4 3" xfId="5890"/>
    <cellStyle name="Note 2 11 2 4 3 2" xfId="23325"/>
    <cellStyle name="Note 2 11 2 4 3 3" xfId="37778"/>
    <cellStyle name="Note 2 11 2 4 4" xfId="8331"/>
    <cellStyle name="Note 2 11 2 4 4 2" xfId="25766"/>
    <cellStyle name="Note 2 11 2 4 4 3" xfId="40219"/>
    <cellStyle name="Note 2 11 2 4 5" xfId="10751"/>
    <cellStyle name="Note 2 11 2 4 5 2" xfId="28186"/>
    <cellStyle name="Note 2 11 2 4 5 3" xfId="42639"/>
    <cellStyle name="Note 2 11 2 4 6" xfId="14999"/>
    <cellStyle name="Note 2 11 2 4 6 2" xfId="32434"/>
    <cellStyle name="Note 2 11 2 4 6 3" xfId="46887"/>
    <cellStyle name="Note 2 11 2 4 7" xfId="17758"/>
    <cellStyle name="Note 2 11 2 4 8" xfId="20161"/>
    <cellStyle name="Note 2 11 2 5" xfId="3425"/>
    <cellStyle name="Note 2 11 2 5 2" xfId="13194"/>
    <cellStyle name="Note 2 11 2 5 2 2" xfId="30629"/>
    <cellStyle name="Note 2 11 2 5 2 3" xfId="45082"/>
    <cellStyle name="Note 2 11 2 5 3" xfId="15655"/>
    <cellStyle name="Note 2 11 2 5 3 2" xfId="33090"/>
    <cellStyle name="Note 2 11 2 5 3 3" xfId="47543"/>
    <cellStyle name="Note 2 11 2 5 4" xfId="20861"/>
    <cellStyle name="Note 2 11 2 5 5" xfId="35314"/>
    <cellStyle name="Note 2 11 2 6" xfId="5887"/>
    <cellStyle name="Note 2 11 2 6 2" xfId="23322"/>
    <cellStyle name="Note 2 11 2 6 3" xfId="37775"/>
    <cellStyle name="Note 2 11 2 7" xfId="8328"/>
    <cellStyle name="Note 2 11 2 7 2" xfId="25763"/>
    <cellStyle name="Note 2 11 2 7 3" xfId="40216"/>
    <cellStyle name="Note 2 11 2 8" xfId="10748"/>
    <cellStyle name="Note 2 11 2 8 2" xfId="28183"/>
    <cellStyle name="Note 2 11 2 8 3" xfId="42636"/>
    <cellStyle name="Note 2 11 2 9" xfId="17755"/>
    <cellStyle name="Note 2 11 3" xfId="918"/>
    <cellStyle name="Note 2 11 3 2" xfId="919"/>
    <cellStyle name="Note 2 11 3 2 2" xfId="3430"/>
    <cellStyle name="Note 2 11 3 2 2 2" xfId="13198"/>
    <cellStyle name="Note 2 11 3 2 2 2 2" xfId="30633"/>
    <cellStyle name="Note 2 11 3 2 2 2 3" xfId="45086"/>
    <cellStyle name="Note 2 11 3 2 2 3" xfId="15659"/>
    <cellStyle name="Note 2 11 3 2 2 3 2" xfId="33094"/>
    <cellStyle name="Note 2 11 3 2 2 3 3" xfId="47547"/>
    <cellStyle name="Note 2 11 3 2 2 4" xfId="20866"/>
    <cellStyle name="Note 2 11 3 2 2 5" xfId="35319"/>
    <cellStyle name="Note 2 11 3 2 3" xfId="5892"/>
    <cellStyle name="Note 2 11 3 2 3 2" xfId="23327"/>
    <cellStyle name="Note 2 11 3 2 3 3" xfId="37780"/>
    <cellStyle name="Note 2 11 3 2 4" xfId="8333"/>
    <cellStyle name="Note 2 11 3 2 4 2" xfId="25768"/>
    <cellStyle name="Note 2 11 3 2 4 3" xfId="40221"/>
    <cellStyle name="Note 2 11 3 2 5" xfId="10753"/>
    <cellStyle name="Note 2 11 3 2 5 2" xfId="28188"/>
    <cellStyle name="Note 2 11 3 2 5 3" xfId="42641"/>
    <cellStyle name="Note 2 11 3 2 6" xfId="17760"/>
    <cellStyle name="Note 2 11 3 3" xfId="920"/>
    <cellStyle name="Note 2 11 3 3 2" xfId="3431"/>
    <cellStyle name="Note 2 11 3 3 2 2" xfId="13199"/>
    <cellStyle name="Note 2 11 3 3 2 2 2" xfId="30634"/>
    <cellStyle name="Note 2 11 3 3 2 2 3" xfId="45087"/>
    <cellStyle name="Note 2 11 3 3 2 3" xfId="15660"/>
    <cellStyle name="Note 2 11 3 3 2 3 2" xfId="33095"/>
    <cellStyle name="Note 2 11 3 3 2 3 3" xfId="47548"/>
    <cellStyle name="Note 2 11 3 3 2 4" xfId="20867"/>
    <cellStyle name="Note 2 11 3 3 2 5" xfId="35320"/>
    <cellStyle name="Note 2 11 3 3 3" xfId="5893"/>
    <cellStyle name="Note 2 11 3 3 3 2" xfId="23328"/>
    <cellStyle name="Note 2 11 3 3 3 3" xfId="37781"/>
    <cellStyle name="Note 2 11 3 3 4" xfId="8334"/>
    <cellStyle name="Note 2 11 3 3 4 2" xfId="25769"/>
    <cellStyle name="Note 2 11 3 3 4 3" xfId="40222"/>
    <cellStyle name="Note 2 11 3 3 5" xfId="10754"/>
    <cellStyle name="Note 2 11 3 3 5 2" xfId="28189"/>
    <cellStyle name="Note 2 11 3 3 5 3" xfId="42642"/>
    <cellStyle name="Note 2 11 3 3 6" xfId="17761"/>
    <cellStyle name="Note 2 11 3 4" xfId="921"/>
    <cellStyle name="Note 2 11 3 4 2" xfId="3432"/>
    <cellStyle name="Note 2 11 3 4 2 2" xfId="20868"/>
    <cellStyle name="Note 2 11 3 4 2 3" xfId="35321"/>
    <cellStyle name="Note 2 11 3 4 3" xfId="5894"/>
    <cellStyle name="Note 2 11 3 4 3 2" xfId="23329"/>
    <cellStyle name="Note 2 11 3 4 3 3" xfId="37782"/>
    <cellStyle name="Note 2 11 3 4 4" xfId="8335"/>
    <cellStyle name="Note 2 11 3 4 4 2" xfId="25770"/>
    <cellStyle name="Note 2 11 3 4 4 3" xfId="40223"/>
    <cellStyle name="Note 2 11 3 4 5" xfId="10755"/>
    <cellStyle name="Note 2 11 3 4 5 2" xfId="28190"/>
    <cellStyle name="Note 2 11 3 4 5 3" xfId="42643"/>
    <cellStyle name="Note 2 11 3 4 6" xfId="15000"/>
    <cellStyle name="Note 2 11 3 4 6 2" xfId="32435"/>
    <cellStyle name="Note 2 11 3 4 6 3" xfId="46888"/>
    <cellStyle name="Note 2 11 3 4 7" xfId="17762"/>
    <cellStyle name="Note 2 11 3 4 8" xfId="20162"/>
    <cellStyle name="Note 2 11 3 5" xfId="3429"/>
    <cellStyle name="Note 2 11 3 5 2" xfId="13197"/>
    <cellStyle name="Note 2 11 3 5 2 2" xfId="30632"/>
    <cellStyle name="Note 2 11 3 5 2 3" xfId="45085"/>
    <cellStyle name="Note 2 11 3 5 3" xfId="15658"/>
    <cellStyle name="Note 2 11 3 5 3 2" xfId="33093"/>
    <cellStyle name="Note 2 11 3 5 3 3" xfId="47546"/>
    <cellStyle name="Note 2 11 3 5 4" xfId="20865"/>
    <cellStyle name="Note 2 11 3 5 5" xfId="35318"/>
    <cellStyle name="Note 2 11 3 6" xfId="5891"/>
    <cellStyle name="Note 2 11 3 6 2" xfId="23326"/>
    <cellStyle name="Note 2 11 3 6 3" xfId="37779"/>
    <cellStyle name="Note 2 11 3 7" xfId="8332"/>
    <cellStyle name="Note 2 11 3 7 2" xfId="25767"/>
    <cellStyle name="Note 2 11 3 7 3" xfId="40220"/>
    <cellStyle name="Note 2 11 3 8" xfId="10752"/>
    <cellStyle name="Note 2 11 3 8 2" xfId="28187"/>
    <cellStyle name="Note 2 11 3 8 3" xfId="42640"/>
    <cellStyle name="Note 2 11 3 9" xfId="17759"/>
    <cellStyle name="Note 2 11 4" xfId="922"/>
    <cellStyle name="Note 2 11 4 2" xfId="923"/>
    <cellStyle name="Note 2 11 4 2 2" xfId="3434"/>
    <cellStyle name="Note 2 11 4 2 2 2" xfId="13201"/>
    <cellStyle name="Note 2 11 4 2 2 2 2" xfId="30636"/>
    <cellStyle name="Note 2 11 4 2 2 2 3" xfId="45089"/>
    <cellStyle name="Note 2 11 4 2 2 3" xfId="15662"/>
    <cellStyle name="Note 2 11 4 2 2 3 2" xfId="33097"/>
    <cellStyle name="Note 2 11 4 2 2 3 3" xfId="47550"/>
    <cellStyle name="Note 2 11 4 2 2 4" xfId="20870"/>
    <cellStyle name="Note 2 11 4 2 2 5" xfId="35323"/>
    <cellStyle name="Note 2 11 4 2 3" xfId="5896"/>
    <cellStyle name="Note 2 11 4 2 3 2" xfId="23331"/>
    <cellStyle name="Note 2 11 4 2 3 3" xfId="37784"/>
    <cellStyle name="Note 2 11 4 2 4" xfId="8337"/>
    <cellStyle name="Note 2 11 4 2 4 2" xfId="25772"/>
    <cellStyle name="Note 2 11 4 2 4 3" xfId="40225"/>
    <cellStyle name="Note 2 11 4 2 5" xfId="10757"/>
    <cellStyle name="Note 2 11 4 2 5 2" xfId="28192"/>
    <cellStyle name="Note 2 11 4 2 5 3" xfId="42645"/>
    <cellStyle name="Note 2 11 4 2 6" xfId="17764"/>
    <cellStyle name="Note 2 11 4 3" xfId="924"/>
    <cellStyle name="Note 2 11 4 3 2" xfId="3435"/>
    <cellStyle name="Note 2 11 4 3 2 2" xfId="13202"/>
    <cellStyle name="Note 2 11 4 3 2 2 2" xfId="30637"/>
    <cellStyle name="Note 2 11 4 3 2 2 3" xfId="45090"/>
    <cellStyle name="Note 2 11 4 3 2 3" xfId="15663"/>
    <cellStyle name="Note 2 11 4 3 2 3 2" xfId="33098"/>
    <cellStyle name="Note 2 11 4 3 2 3 3" xfId="47551"/>
    <cellStyle name="Note 2 11 4 3 2 4" xfId="20871"/>
    <cellStyle name="Note 2 11 4 3 2 5" xfId="35324"/>
    <cellStyle name="Note 2 11 4 3 3" xfId="5897"/>
    <cellStyle name="Note 2 11 4 3 3 2" xfId="23332"/>
    <cellStyle name="Note 2 11 4 3 3 3" xfId="37785"/>
    <cellStyle name="Note 2 11 4 3 4" xfId="8338"/>
    <cellStyle name="Note 2 11 4 3 4 2" xfId="25773"/>
    <cellStyle name="Note 2 11 4 3 4 3" xfId="40226"/>
    <cellStyle name="Note 2 11 4 3 5" xfId="10758"/>
    <cellStyle name="Note 2 11 4 3 5 2" xfId="28193"/>
    <cellStyle name="Note 2 11 4 3 5 3" xfId="42646"/>
    <cellStyle name="Note 2 11 4 3 6" xfId="17765"/>
    <cellStyle name="Note 2 11 4 4" xfId="925"/>
    <cellStyle name="Note 2 11 4 4 2" xfId="3436"/>
    <cellStyle name="Note 2 11 4 4 2 2" xfId="20872"/>
    <cellStyle name="Note 2 11 4 4 2 3" xfId="35325"/>
    <cellStyle name="Note 2 11 4 4 3" xfId="5898"/>
    <cellStyle name="Note 2 11 4 4 3 2" xfId="23333"/>
    <cellStyle name="Note 2 11 4 4 3 3" xfId="37786"/>
    <cellStyle name="Note 2 11 4 4 4" xfId="8339"/>
    <cellStyle name="Note 2 11 4 4 4 2" xfId="25774"/>
    <cellStyle name="Note 2 11 4 4 4 3" xfId="40227"/>
    <cellStyle name="Note 2 11 4 4 5" xfId="10759"/>
    <cellStyle name="Note 2 11 4 4 5 2" xfId="28194"/>
    <cellStyle name="Note 2 11 4 4 5 3" xfId="42647"/>
    <cellStyle name="Note 2 11 4 4 6" xfId="15001"/>
    <cellStyle name="Note 2 11 4 4 6 2" xfId="32436"/>
    <cellStyle name="Note 2 11 4 4 6 3" xfId="46889"/>
    <cellStyle name="Note 2 11 4 4 7" xfId="17766"/>
    <cellStyle name="Note 2 11 4 4 8" xfId="20163"/>
    <cellStyle name="Note 2 11 4 5" xfId="3433"/>
    <cellStyle name="Note 2 11 4 5 2" xfId="13200"/>
    <cellStyle name="Note 2 11 4 5 2 2" xfId="30635"/>
    <cellStyle name="Note 2 11 4 5 2 3" xfId="45088"/>
    <cellStyle name="Note 2 11 4 5 3" xfId="15661"/>
    <cellStyle name="Note 2 11 4 5 3 2" xfId="33096"/>
    <cellStyle name="Note 2 11 4 5 3 3" xfId="47549"/>
    <cellStyle name="Note 2 11 4 5 4" xfId="20869"/>
    <cellStyle name="Note 2 11 4 5 5" xfId="35322"/>
    <cellStyle name="Note 2 11 4 6" xfId="5895"/>
    <cellStyle name="Note 2 11 4 6 2" xfId="23330"/>
    <cellStyle name="Note 2 11 4 6 3" xfId="37783"/>
    <cellStyle name="Note 2 11 4 7" xfId="8336"/>
    <cellStyle name="Note 2 11 4 7 2" xfId="25771"/>
    <cellStyle name="Note 2 11 4 7 3" xfId="40224"/>
    <cellStyle name="Note 2 11 4 8" xfId="10756"/>
    <cellStyle name="Note 2 11 4 8 2" xfId="28191"/>
    <cellStyle name="Note 2 11 4 8 3" xfId="42644"/>
    <cellStyle name="Note 2 11 4 9" xfId="17763"/>
    <cellStyle name="Note 2 11 5" xfId="926"/>
    <cellStyle name="Note 2 11 5 2" xfId="927"/>
    <cellStyle name="Note 2 11 5 2 2" xfId="3438"/>
    <cellStyle name="Note 2 11 5 2 2 2" xfId="13204"/>
    <cellStyle name="Note 2 11 5 2 2 2 2" xfId="30639"/>
    <cellStyle name="Note 2 11 5 2 2 2 3" xfId="45092"/>
    <cellStyle name="Note 2 11 5 2 2 3" xfId="15665"/>
    <cellStyle name="Note 2 11 5 2 2 3 2" xfId="33100"/>
    <cellStyle name="Note 2 11 5 2 2 3 3" xfId="47553"/>
    <cellStyle name="Note 2 11 5 2 2 4" xfId="20874"/>
    <cellStyle name="Note 2 11 5 2 2 5" xfId="35327"/>
    <cellStyle name="Note 2 11 5 2 3" xfId="5900"/>
    <cellStyle name="Note 2 11 5 2 3 2" xfId="23335"/>
    <cellStyle name="Note 2 11 5 2 3 3" xfId="37788"/>
    <cellStyle name="Note 2 11 5 2 4" xfId="8341"/>
    <cellStyle name="Note 2 11 5 2 4 2" xfId="25776"/>
    <cellStyle name="Note 2 11 5 2 4 3" xfId="40229"/>
    <cellStyle name="Note 2 11 5 2 5" xfId="10761"/>
    <cellStyle name="Note 2 11 5 2 5 2" xfId="28196"/>
    <cellStyle name="Note 2 11 5 2 5 3" xfId="42649"/>
    <cellStyle name="Note 2 11 5 2 6" xfId="17768"/>
    <cellStyle name="Note 2 11 5 3" xfId="928"/>
    <cellStyle name="Note 2 11 5 3 2" xfId="3439"/>
    <cellStyle name="Note 2 11 5 3 2 2" xfId="13205"/>
    <cellStyle name="Note 2 11 5 3 2 2 2" xfId="30640"/>
    <cellStyle name="Note 2 11 5 3 2 2 3" xfId="45093"/>
    <cellStyle name="Note 2 11 5 3 2 3" xfId="15666"/>
    <cellStyle name="Note 2 11 5 3 2 3 2" xfId="33101"/>
    <cellStyle name="Note 2 11 5 3 2 3 3" xfId="47554"/>
    <cellStyle name="Note 2 11 5 3 2 4" xfId="20875"/>
    <cellStyle name="Note 2 11 5 3 2 5" xfId="35328"/>
    <cellStyle name="Note 2 11 5 3 3" xfId="5901"/>
    <cellStyle name="Note 2 11 5 3 3 2" xfId="23336"/>
    <cellStyle name="Note 2 11 5 3 3 3" xfId="37789"/>
    <cellStyle name="Note 2 11 5 3 4" xfId="8342"/>
    <cellStyle name="Note 2 11 5 3 4 2" xfId="25777"/>
    <cellStyle name="Note 2 11 5 3 4 3" xfId="40230"/>
    <cellStyle name="Note 2 11 5 3 5" xfId="10762"/>
    <cellStyle name="Note 2 11 5 3 5 2" xfId="28197"/>
    <cellStyle name="Note 2 11 5 3 5 3" xfId="42650"/>
    <cellStyle name="Note 2 11 5 3 6" xfId="17769"/>
    <cellStyle name="Note 2 11 5 4" xfId="929"/>
    <cellStyle name="Note 2 11 5 4 2" xfId="3440"/>
    <cellStyle name="Note 2 11 5 4 2 2" xfId="20876"/>
    <cellStyle name="Note 2 11 5 4 2 3" xfId="35329"/>
    <cellStyle name="Note 2 11 5 4 3" xfId="5902"/>
    <cellStyle name="Note 2 11 5 4 3 2" xfId="23337"/>
    <cellStyle name="Note 2 11 5 4 3 3" xfId="37790"/>
    <cellStyle name="Note 2 11 5 4 4" xfId="8343"/>
    <cellStyle name="Note 2 11 5 4 4 2" xfId="25778"/>
    <cellStyle name="Note 2 11 5 4 4 3" xfId="40231"/>
    <cellStyle name="Note 2 11 5 4 5" xfId="10763"/>
    <cellStyle name="Note 2 11 5 4 5 2" xfId="28198"/>
    <cellStyle name="Note 2 11 5 4 5 3" xfId="42651"/>
    <cellStyle name="Note 2 11 5 4 6" xfId="15002"/>
    <cellStyle name="Note 2 11 5 4 6 2" xfId="32437"/>
    <cellStyle name="Note 2 11 5 4 6 3" xfId="46890"/>
    <cellStyle name="Note 2 11 5 4 7" xfId="17770"/>
    <cellStyle name="Note 2 11 5 4 8" xfId="20164"/>
    <cellStyle name="Note 2 11 5 5" xfId="3437"/>
    <cellStyle name="Note 2 11 5 5 2" xfId="13203"/>
    <cellStyle name="Note 2 11 5 5 2 2" xfId="30638"/>
    <cellStyle name="Note 2 11 5 5 2 3" xfId="45091"/>
    <cellStyle name="Note 2 11 5 5 3" xfId="15664"/>
    <cellStyle name="Note 2 11 5 5 3 2" xfId="33099"/>
    <cellStyle name="Note 2 11 5 5 3 3" xfId="47552"/>
    <cellStyle name="Note 2 11 5 5 4" xfId="20873"/>
    <cellStyle name="Note 2 11 5 5 5" xfId="35326"/>
    <cellStyle name="Note 2 11 5 6" xfId="5899"/>
    <cellStyle name="Note 2 11 5 6 2" xfId="23334"/>
    <cellStyle name="Note 2 11 5 6 3" xfId="37787"/>
    <cellStyle name="Note 2 11 5 7" xfId="8340"/>
    <cellStyle name="Note 2 11 5 7 2" xfId="25775"/>
    <cellStyle name="Note 2 11 5 7 3" xfId="40228"/>
    <cellStyle name="Note 2 11 5 8" xfId="10760"/>
    <cellStyle name="Note 2 11 5 8 2" xfId="28195"/>
    <cellStyle name="Note 2 11 5 8 3" xfId="42648"/>
    <cellStyle name="Note 2 11 5 9" xfId="17767"/>
    <cellStyle name="Note 2 11 6" xfId="930"/>
    <cellStyle name="Note 2 11 6 2" xfId="3441"/>
    <cellStyle name="Note 2 11 6 2 2" xfId="13206"/>
    <cellStyle name="Note 2 11 6 2 2 2" xfId="30641"/>
    <cellStyle name="Note 2 11 6 2 2 3" xfId="45094"/>
    <cellStyle name="Note 2 11 6 2 3" xfId="15667"/>
    <cellStyle name="Note 2 11 6 2 3 2" xfId="33102"/>
    <cellStyle name="Note 2 11 6 2 3 3" xfId="47555"/>
    <cellStyle name="Note 2 11 6 2 4" xfId="20877"/>
    <cellStyle name="Note 2 11 6 2 5" xfId="35330"/>
    <cellStyle name="Note 2 11 6 3" xfId="5903"/>
    <cellStyle name="Note 2 11 6 3 2" xfId="23338"/>
    <cellStyle name="Note 2 11 6 3 3" xfId="37791"/>
    <cellStyle name="Note 2 11 6 4" xfId="8344"/>
    <cellStyle name="Note 2 11 6 4 2" xfId="25779"/>
    <cellStyle name="Note 2 11 6 4 3" xfId="40232"/>
    <cellStyle name="Note 2 11 6 5" xfId="10764"/>
    <cellStyle name="Note 2 11 6 5 2" xfId="28199"/>
    <cellStyle name="Note 2 11 6 5 3" xfId="42652"/>
    <cellStyle name="Note 2 11 6 6" xfId="17771"/>
    <cellStyle name="Note 2 11 7" xfId="931"/>
    <cellStyle name="Note 2 11 7 2" xfId="3442"/>
    <cellStyle name="Note 2 11 7 2 2" xfId="13207"/>
    <cellStyle name="Note 2 11 7 2 2 2" xfId="30642"/>
    <cellStyle name="Note 2 11 7 2 2 3" xfId="45095"/>
    <cellStyle name="Note 2 11 7 2 3" xfId="15668"/>
    <cellStyle name="Note 2 11 7 2 3 2" xfId="33103"/>
    <cellStyle name="Note 2 11 7 2 3 3" xfId="47556"/>
    <cellStyle name="Note 2 11 7 2 4" xfId="20878"/>
    <cellStyle name="Note 2 11 7 2 5" xfId="35331"/>
    <cellStyle name="Note 2 11 7 3" xfId="5904"/>
    <cellStyle name="Note 2 11 7 3 2" xfId="23339"/>
    <cellStyle name="Note 2 11 7 3 3" xfId="37792"/>
    <cellStyle name="Note 2 11 7 4" xfId="8345"/>
    <cellStyle name="Note 2 11 7 4 2" xfId="25780"/>
    <cellStyle name="Note 2 11 7 4 3" xfId="40233"/>
    <cellStyle name="Note 2 11 7 5" xfId="10765"/>
    <cellStyle name="Note 2 11 7 5 2" xfId="28200"/>
    <cellStyle name="Note 2 11 7 5 3" xfId="42653"/>
    <cellStyle name="Note 2 11 7 6" xfId="17772"/>
    <cellStyle name="Note 2 11 8" xfId="932"/>
    <cellStyle name="Note 2 11 8 2" xfId="3443"/>
    <cellStyle name="Note 2 11 8 2 2" xfId="20879"/>
    <cellStyle name="Note 2 11 8 2 3" xfId="35332"/>
    <cellStyle name="Note 2 11 8 3" xfId="5905"/>
    <cellStyle name="Note 2 11 8 3 2" xfId="23340"/>
    <cellStyle name="Note 2 11 8 3 3" xfId="37793"/>
    <cellStyle name="Note 2 11 8 4" xfId="8346"/>
    <cellStyle name="Note 2 11 8 4 2" xfId="25781"/>
    <cellStyle name="Note 2 11 8 4 3" xfId="40234"/>
    <cellStyle name="Note 2 11 8 5" xfId="10766"/>
    <cellStyle name="Note 2 11 8 5 2" xfId="28201"/>
    <cellStyle name="Note 2 11 8 5 3" xfId="42654"/>
    <cellStyle name="Note 2 11 8 6" xfId="15003"/>
    <cellStyle name="Note 2 11 8 6 2" xfId="32438"/>
    <cellStyle name="Note 2 11 8 6 3" xfId="46891"/>
    <cellStyle name="Note 2 11 8 7" xfId="17773"/>
    <cellStyle name="Note 2 11 8 8" xfId="20165"/>
    <cellStyle name="Note 2 11 9" xfId="3424"/>
    <cellStyle name="Note 2 11 9 2" xfId="13193"/>
    <cellStyle name="Note 2 11 9 2 2" xfId="30628"/>
    <cellStyle name="Note 2 11 9 2 3" xfId="45081"/>
    <cellStyle name="Note 2 11 9 3" xfId="15654"/>
    <cellStyle name="Note 2 11 9 3 2" xfId="33089"/>
    <cellStyle name="Note 2 11 9 3 3" xfId="47542"/>
    <cellStyle name="Note 2 11 9 4" xfId="20860"/>
    <cellStyle name="Note 2 11 9 5" xfId="35313"/>
    <cellStyle name="Note 2 12" xfId="933"/>
    <cellStyle name="Note 2 12 10" xfId="5906"/>
    <cellStyle name="Note 2 12 10 2" xfId="23341"/>
    <cellStyle name="Note 2 12 10 3" xfId="37794"/>
    <cellStyle name="Note 2 12 11" xfId="8347"/>
    <cellStyle name="Note 2 12 11 2" xfId="25782"/>
    <cellStyle name="Note 2 12 11 3" xfId="40235"/>
    <cellStyle name="Note 2 12 12" xfId="10767"/>
    <cellStyle name="Note 2 12 12 2" xfId="28202"/>
    <cellStyle name="Note 2 12 12 3" xfId="42655"/>
    <cellStyle name="Note 2 12 13" xfId="17774"/>
    <cellStyle name="Note 2 12 2" xfId="934"/>
    <cellStyle name="Note 2 12 2 2" xfId="935"/>
    <cellStyle name="Note 2 12 2 2 2" xfId="3446"/>
    <cellStyle name="Note 2 12 2 2 2 2" xfId="13210"/>
    <cellStyle name="Note 2 12 2 2 2 2 2" xfId="30645"/>
    <cellStyle name="Note 2 12 2 2 2 2 3" xfId="45098"/>
    <cellStyle name="Note 2 12 2 2 2 3" xfId="15671"/>
    <cellStyle name="Note 2 12 2 2 2 3 2" xfId="33106"/>
    <cellStyle name="Note 2 12 2 2 2 3 3" xfId="47559"/>
    <cellStyle name="Note 2 12 2 2 2 4" xfId="20882"/>
    <cellStyle name="Note 2 12 2 2 2 5" xfId="35335"/>
    <cellStyle name="Note 2 12 2 2 3" xfId="5908"/>
    <cellStyle name="Note 2 12 2 2 3 2" xfId="23343"/>
    <cellStyle name="Note 2 12 2 2 3 3" xfId="37796"/>
    <cellStyle name="Note 2 12 2 2 4" xfId="8349"/>
    <cellStyle name="Note 2 12 2 2 4 2" xfId="25784"/>
    <cellStyle name="Note 2 12 2 2 4 3" xfId="40237"/>
    <cellStyle name="Note 2 12 2 2 5" xfId="10769"/>
    <cellStyle name="Note 2 12 2 2 5 2" xfId="28204"/>
    <cellStyle name="Note 2 12 2 2 5 3" xfId="42657"/>
    <cellStyle name="Note 2 12 2 2 6" xfId="17776"/>
    <cellStyle name="Note 2 12 2 3" xfId="936"/>
    <cellStyle name="Note 2 12 2 3 2" xfId="3447"/>
    <cellStyle name="Note 2 12 2 3 2 2" xfId="13211"/>
    <cellStyle name="Note 2 12 2 3 2 2 2" xfId="30646"/>
    <cellStyle name="Note 2 12 2 3 2 2 3" xfId="45099"/>
    <cellStyle name="Note 2 12 2 3 2 3" xfId="15672"/>
    <cellStyle name="Note 2 12 2 3 2 3 2" xfId="33107"/>
    <cellStyle name="Note 2 12 2 3 2 3 3" xfId="47560"/>
    <cellStyle name="Note 2 12 2 3 2 4" xfId="20883"/>
    <cellStyle name="Note 2 12 2 3 2 5" xfId="35336"/>
    <cellStyle name="Note 2 12 2 3 3" xfId="5909"/>
    <cellStyle name="Note 2 12 2 3 3 2" xfId="23344"/>
    <cellStyle name="Note 2 12 2 3 3 3" xfId="37797"/>
    <cellStyle name="Note 2 12 2 3 4" xfId="8350"/>
    <cellStyle name="Note 2 12 2 3 4 2" xfId="25785"/>
    <cellStyle name="Note 2 12 2 3 4 3" xfId="40238"/>
    <cellStyle name="Note 2 12 2 3 5" xfId="10770"/>
    <cellStyle name="Note 2 12 2 3 5 2" xfId="28205"/>
    <cellStyle name="Note 2 12 2 3 5 3" xfId="42658"/>
    <cellStyle name="Note 2 12 2 3 6" xfId="17777"/>
    <cellStyle name="Note 2 12 2 4" xfId="937"/>
    <cellStyle name="Note 2 12 2 4 2" xfId="3448"/>
    <cellStyle name="Note 2 12 2 4 2 2" xfId="20884"/>
    <cellStyle name="Note 2 12 2 4 2 3" xfId="35337"/>
    <cellStyle name="Note 2 12 2 4 3" xfId="5910"/>
    <cellStyle name="Note 2 12 2 4 3 2" xfId="23345"/>
    <cellStyle name="Note 2 12 2 4 3 3" xfId="37798"/>
    <cellStyle name="Note 2 12 2 4 4" xfId="8351"/>
    <cellStyle name="Note 2 12 2 4 4 2" xfId="25786"/>
    <cellStyle name="Note 2 12 2 4 4 3" xfId="40239"/>
    <cellStyle name="Note 2 12 2 4 5" xfId="10771"/>
    <cellStyle name="Note 2 12 2 4 5 2" xfId="28206"/>
    <cellStyle name="Note 2 12 2 4 5 3" xfId="42659"/>
    <cellStyle name="Note 2 12 2 4 6" xfId="15004"/>
    <cellStyle name="Note 2 12 2 4 6 2" xfId="32439"/>
    <cellStyle name="Note 2 12 2 4 6 3" xfId="46892"/>
    <cellStyle name="Note 2 12 2 4 7" xfId="17778"/>
    <cellStyle name="Note 2 12 2 4 8" xfId="20166"/>
    <cellStyle name="Note 2 12 2 5" xfId="3445"/>
    <cellStyle name="Note 2 12 2 5 2" xfId="13209"/>
    <cellStyle name="Note 2 12 2 5 2 2" xfId="30644"/>
    <cellStyle name="Note 2 12 2 5 2 3" xfId="45097"/>
    <cellStyle name="Note 2 12 2 5 3" xfId="15670"/>
    <cellStyle name="Note 2 12 2 5 3 2" xfId="33105"/>
    <cellStyle name="Note 2 12 2 5 3 3" xfId="47558"/>
    <cellStyle name="Note 2 12 2 5 4" xfId="20881"/>
    <cellStyle name="Note 2 12 2 5 5" xfId="35334"/>
    <cellStyle name="Note 2 12 2 6" xfId="5907"/>
    <cellStyle name="Note 2 12 2 6 2" xfId="23342"/>
    <cellStyle name="Note 2 12 2 6 3" xfId="37795"/>
    <cellStyle name="Note 2 12 2 7" xfId="8348"/>
    <cellStyle name="Note 2 12 2 7 2" xfId="25783"/>
    <cellStyle name="Note 2 12 2 7 3" xfId="40236"/>
    <cellStyle name="Note 2 12 2 8" xfId="10768"/>
    <cellStyle name="Note 2 12 2 8 2" xfId="28203"/>
    <cellStyle name="Note 2 12 2 8 3" xfId="42656"/>
    <cellStyle name="Note 2 12 2 9" xfId="17775"/>
    <cellStyle name="Note 2 12 3" xfId="938"/>
    <cellStyle name="Note 2 12 3 2" xfId="939"/>
    <cellStyle name="Note 2 12 3 2 2" xfId="3450"/>
    <cellStyle name="Note 2 12 3 2 2 2" xfId="13213"/>
    <cellStyle name="Note 2 12 3 2 2 2 2" xfId="30648"/>
    <cellStyle name="Note 2 12 3 2 2 2 3" xfId="45101"/>
    <cellStyle name="Note 2 12 3 2 2 3" xfId="15674"/>
    <cellStyle name="Note 2 12 3 2 2 3 2" xfId="33109"/>
    <cellStyle name="Note 2 12 3 2 2 3 3" xfId="47562"/>
    <cellStyle name="Note 2 12 3 2 2 4" xfId="20886"/>
    <cellStyle name="Note 2 12 3 2 2 5" xfId="35339"/>
    <cellStyle name="Note 2 12 3 2 3" xfId="5912"/>
    <cellStyle name="Note 2 12 3 2 3 2" xfId="23347"/>
    <cellStyle name="Note 2 12 3 2 3 3" xfId="37800"/>
    <cellStyle name="Note 2 12 3 2 4" xfId="8353"/>
    <cellStyle name="Note 2 12 3 2 4 2" xfId="25788"/>
    <cellStyle name="Note 2 12 3 2 4 3" xfId="40241"/>
    <cellStyle name="Note 2 12 3 2 5" xfId="10773"/>
    <cellStyle name="Note 2 12 3 2 5 2" xfId="28208"/>
    <cellStyle name="Note 2 12 3 2 5 3" xfId="42661"/>
    <cellStyle name="Note 2 12 3 2 6" xfId="17780"/>
    <cellStyle name="Note 2 12 3 3" xfId="940"/>
    <cellStyle name="Note 2 12 3 3 2" xfId="3451"/>
    <cellStyle name="Note 2 12 3 3 2 2" xfId="13214"/>
    <cellStyle name="Note 2 12 3 3 2 2 2" xfId="30649"/>
    <cellStyle name="Note 2 12 3 3 2 2 3" xfId="45102"/>
    <cellStyle name="Note 2 12 3 3 2 3" xfId="15675"/>
    <cellStyle name="Note 2 12 3 3 2 3 2" xfId="33110"/>
    <cellStyle name="Note 2 12 3 3 2 3 3" xfId="47563"/>
    <cellStyle name="Note 2 12 3 3 2 4" xfId="20887"/>
    <cellStyle name="Note 2 12 3 3 2 5" xfId="35340"/>
    <cellStyle name="Note 2 12 3 3 3" xfId="5913"/>
    <cellStyle name="Note 2 12 3 3 3 2" xfId="23348"/>
    <cellStyle name="Note 2 12 3 3 3 3" xfId="37801"/>
    <cellStyle name="Note 2 12 3 3 4" xfId="8354"/>
    <cellStyle name="Note 2 12 3 3 4 2" xfId="25789"/>
    <cellStyle name="Note 2 12 3 3 4 3" xfId="40242"/>
    <cellStyle name="Note 2 12 3 3 5" xfId="10774"/>
    <cellStyle name="Note 2 12 3 3 5 2" xfId="28209"/>
    <cellStyle name="Note 2 12 3 3 5 3" xfId="42662"/>
    <cellStyle name="Note 2 12 3 3 6" xfId="17781"/>
    <cellStyle name="Note 2 12 3 4" xfId="941"/>
    <cellStyle name="Note 2 12 3 4 2" xfId="3452"/>
    <cellStyle name="Note 2 12 3 4 2 2" xfId="20888"/>
    <cellStyle name="Note 2 12 3 4 2 3" xfId="35341"/>
    <cellStyle name="Note 2 12 3 4 3" xfId="5914"/>
    <cellStyle name="Note 2 12 3 4 3 2" xfId="23349"/>
    <cellStyle name="Note 2 12 3 4 3 3" xfId="37802"/>
    <cellStyle name="Note 2 12 3 4 4" xfId="8355"/>
    <cellStyle name="Note 2 12 3 4 4 2" xfId="25790"/>
    <cellStyle name="Note 2 12 3 4 4 3" xfId="40243"/>
    <cellStyle name="Note 2 12 3 4 5" xfId="10775"/>
    <cellStyle name="Note 2 12 3 4 5 2" xfId="28210"/>
    <cellStyle name="Note 2 12 3 4 5 3" xfId="42663"/>
    <cellStyle name="Note 2 12 3 4 6" xfId="15005"/>
    <cellStyle name="Note 2 12 3 4 6 2" xfId="32440"/>
    <cellStyle name="Note 2 12 3 4 6 3" xfId="46893"/>
    <cellStyle name="Note 2 12 3 4 7" xfId="17782"/>
    <cellStyle name="Note 2 12 3 4 8" xfId="20167"/>
    <cellStyle name="Note 2 12 3 5" xfId="3449"/>
    <cellStyle name="Note 2 12 3 5 2" xfId="13212"/>
    <cellStyle name="Note 2 12 3 5 2 2" xfId="30647"/>
    <cellStyle name="Note 2 12 3 5 2 3" xfId="45100"/>
    <cellStyle name="Note 2 12 3 5 3" xfId="15673"/>
    <cellStyle name="Note 2 12 3 5 3 2" xfId="33108"/>
    <cellStyle name="Note 2 12 3 5 3 3" xfId="47561"/>
    <cellStyle name="Note 2 12 3 5 4" xfId="20885"/>
    <cellStyle name="Note 2 12 3 5 5" xfId="35338"/>
    <cellStyle name="Note 2 12 3 6" xfId="5911"/>
    <cellStyle name="Note 2 12 3 6 2" xfId="23346"/>
    <cellStyle name="Note 2 12 3 6 3" xfId="37799"/>
    <cellStyle name="Note 2 12 3 7" xfId="8352"/>
    <cellStyle name="Note 2 12 3 7 2" xfId="25787"/>
    <cellStyle name="Note 2 12 3 7 3" xfId="40240"/>
    <cellStyle name="Note 2 12 3 8" xfId="10772"/>
    <cellStyle name="Note 2 12 3 8 2" xfId="28207"/>
    <cellStyle name="Note 2 12 3 8 3" xfId="42660"/>
    <cellStyle name="Note 2 12 3 9" xfId="17779"/>
    <cellStyle name="Note 2 12 4" xfId="942"/>
    <cellStyle name="Note 2 12 4 2" xfId="943"/>
    <cellStyle name="Note 2 12 4 2 2" xfId="3454"/>
    <cellStyle name="Note 2 12 4 2 2 2" xfId="13216"/>
    <cellStyle name="Note 2 12 4 2 2 2 2" xfId="30651"/>
    <cellStyle name="Note 2 12 4 2 2 2 3" xfId="45104"/>
    <cellStyle name="Note 2 12 4 2 2 3" xfId="15677"/>
    <cellStyle name="Note 2 12 4 2 2 3 2" xfId="33112"/>
    <cellStyle name="Note 2 12 4 2 2 3 3" xfId="47565"/>
    <cellStyle name="Note 2 12 4 2 2 4" xfId="20890"/>
    <cellStyle name="Note 2 12 4 2 2 5" xfId="35343"/>
    <cellStyle name="Note 2 12 4 2 3" xfId="5916"/>
    <cellStyle name="Note 2 12 4 2 3 2" xfId="23351"/>
    <cellStyle name="Note 2 12 4 2 3 3" xfId="37804"/>
    <cellStyle name="Note 2 12 4 2 4" xfId="8357"/>
    <cellStyle name="Note 2 12 4 2 4 2" xfId="25792"/>
    <cellStyle name="Note 2 12 4 2 4 3" xfId="40245"/>
    <cellStyle name="Note 2 12 4 2 5" xfId="10777"/>
    <cellStyle name="Note 2 12 4 2 5 2" xfId="28212"/>
    <cellStyle name="Note 2 12 4 2 5 3" xfId="42665"/>
    <cellStyle name="Note 2 12 4 2 6" xfId="17784"/>
    <cellStyle name="Note 2 12 4 3" xfId="944"/>
    <cellStyle name="Note 2 12 4 3 2" xfId="3455"/>
    <cellStyle name="Note 2 12 4 3 2 2" xfId="13217"/>
    <cellStyle name="Note 2 12 4 3 2 2 2" xfId="30652"/>
    <cellStyle name="Note 2 12 4 3 2 2 3" xfId="45105"/>
    <cellStyle name="Note 2 12 4 3 2 3" xfId="15678"/>
    <cellStyle name="Note 2 12 4 3 2 3 2" xfId="33113"/>
    <cellStyle name="Note 2 12 4 3 2 3 3" xfId="47566"/>
    <cellStyle name="Note 2 12 4 3 2 4" xfId="20891"/>
    <cellStyle name="Note 2 12 4 3 2 5" xfId="35344"/>
    <cellStyle name="Note 2 12 4 3 3" xfId="5917"/>
    <cellStyle name="Note 2 12 4 3 3 2" xfId="23352"/>
    <cellStyle name="Note 2 12 4 3 3 3" xfId="37805"/>
    <cellStyle name="Note 2 12 4 3 4" xfId="8358"/>
    <cellStyle name="Note 2 12 4 3 4 2" xfId="25793"/>
    <cellStyle name="Note 2 12 4 3 4 3" xfId="40246"/>
    <cellStyle name="Note 2 12 4 3 5" xfId="10778"/>
    <cellStyle name="Note 2 12 4 3 5 2" xfId="28213"/>
    <cellStyle name="Note 2 12 4 3 5 3" xfId="42666"/>
    <cellStyle name="Note 2 12 4 3 6" xfId="17785"/>
    <cellStyle name="Note 2 12 4 4" xfId="945"/>
    <cellStyle name="Note 2 12 4 4 2" xfId="3456"/>
    <cellStyle name="Note 2 12 4 4 2 2" xfId="20892"/>
    <cellStyle name="Note 2 12 4 4 2 3" xfId="35345"/>
    <cellStyle name="Note 2 12 4 4 3" xfId="5918"/>
    <cellStyle name="Note 2 12 4 4 3 2" xfId="23353"/>
    <cellStyle name="Note 2 12 4 4 3 3" xfId="37806"/>
    <cellStyle name="Note 2 12 4 4 4" xfId="8359"/>
    <cellStyle name="Note 2 12 4 4 4 2" xfId="25794"/>
    <cellStyle name="Note 2 12 4 4 4 3" xfId="40247"/>
    <cellStyle name="Note 2 12 4 4 5" xfId="10779"/>
    <cellStyle name="Note 2 12 4 4 5 2" xfId="28214"/>
    <cellStyle name="Note 2 12 4 4 5 3" xfId="42667"/>
    <cellStyle name="Note 2 12 4 4 6" xfId="15006"/>
    <cellStyle name="Note 2 12 4 4 6 2" xfId="32441"/>
    <cellStyle name="Note 2 12 4 4 6 3" xfId="46894"/>
    <cellStyle name="Note 2 12 4 4 7" xfId="17786"/>
    <cellStyle name="Note 2 12 4 4 8" xfId="20168"/>
    <cellStyle name="Note 2 12 4 5" xfId="3453"/>
    <cellStyle name="Note 2 12 4 5 2" xfId="13215"/>
    <cellStyle name="Note 2 12 4 5 2 2" xfId="30650"/>
    <cellStyle name="Note 2 12 4 5 2 3" xfId="45103"/>
    <cellStyle name="Note 2 12 4 5 3" xfId="15676"/>
    <cellStyle name="Note 2 12 4 5 3 2" xfId="33111"/>
    <cellStyle name="Note 2 12 4 5 3 3" xfId="47564"/>
    <cellStyle name="Note 2 12 4 5 4" xfId="20889"/>
    <cellStyle name="Note 2 12 4 5 5" xfId="35342"/>
    <cellStyle name="Note 2 12 4 6" xfId="5915"/>
    <cellStyle name="Note 2 12 4 6 2" xfId="23350"/>
    <cellStyle name="Note 2 12 4 6 3" xfId="37803"/>
    <cellStyle name="Note 2 12 4 7" xfId="8356"/>
    <cellStyle name="Note 2 12 4 7 2" xfId="25791"/>
    <cellStyle name="Note 2 12 4 7 3" xfId="40244"/>
    <cellStyle name="Note 2 12 4 8" xfId="10776"/>
    <cellStyle name="Note 2 12 4 8 2" xfId="28211"/>
    <cellStyle name="Note 2 12 4 8 3" xfId="42664"/>
    <cellStyle name="Note 2 12 4 9" xfId="17783"/>
    <cellStyle name="Note 2 12 5" xfId="946"/>
    <cellStyle name="Note 2 12 5 2" xfId="947"/>
    <cellStyle name="Note 2 12 5 2 2" xfId="3458"/>
    <cellStyle name="Note 2 12 5 2 2 2" xfId="13219"/>
    <cellStyle name="Note 2 12 5 2 2 2 2" xfId="30654"/>
    <cellStyle name="Note 2 12 5 2 2 2 3" xfId="45107"/>
    <cellStyle name="Note 2 12 5 2 2 3" xfId="15680"/>
    <cellStyle name="Note 2 12 5 2 2 3 2" xfId="33115"/>
    <cellStyle name="Note 2 12 5 2 2 3 3" xfId="47568"/>
    <cellStyle name="Note 2 12 5 2 2 4" xfId="20894"/>
    <cellStyle name="Note 2 12 5 2 2 5" xfId="35347"/>
    <cellStyle name="Note 2 12 5 2 3" xfId="5920"/>
    <cellStyle name="Note 2 12 5 2 3 2" xfId="23355"/>
    <cellStyle name="Note 2 12 5 2 3 3" xfId="37808"/>
    <cellStyle name="Note 2 12 5 2 4" xfId="8361"/>
    <cellStyle name="Note 2 12 5 2 4 2" xfId="25796"/>
    <cellStyle name="Note 2 12 5 2 4 3" xfId="40249"/>
    <cellStyle name="Note 2 12 5 2 5" xfId="10781"/>
    <cellStyle name="Note 2 12 5 2 5 2" xfId="28216"/>
    <cellStyle name="Note 2 12 5 2 5 3" xfId="42669"/>
    <cellStyle name="Note 2 12 5 2 6" xfId="17788"/>
    <cellStyle name="Note 2 12 5 3" xfId="948"/>
    <cellStyle name="Note 2 12 5 3 2" xfId="3459"/>
    <cellStyle name="Note 2 12 5 3 2 2" xfId="13220"/>
    <cellStyle name="Note 2 12 5 3 2 2 2" xfId="30655"/>
    <cellStyle name="Note 2 12 5 3 2 2 3" xfId="45108"/>
    <cellStyle name="Note 2 12 5 3 2 3" xfId="15681"/>
    <cellStyle name="Note 2 12 5 3 2 3 2" xfId="33116"/>
    <cellStyle name="Note 2 12 5 3 2 3 3" xfId="47569"/>
    <cellStyle name="Note 2 12 5 3 2 4" xfId="20895"/>
    <cellStyle name="Note 2 12 5 3 2 5" xfId="35348"/>
    <cellStyle name="Note 2 12 5 3 3" xfId="5921"/>
    <cellStyle name="Note 2 12 5 3 3 2" xfId="23356"/>
    <cellStyle name="Note 2 12 5 3 3 3" xfId="37809"/>
    <cellStyle name="Note 2 12 5 3 4" xfId="8362"/>
    <cellStyle name="Note 2 12 5 3 4 2" xfId="25797"/>
    <cellStyle name="Note 2 12 5 3 4 3" xfId="40250"/>
    <cellStyle name="Note 2 12 5 3 5" xfId="10782"/>
    <cellStyle name="Note 2 12 5 3 5 2" xfId="28217"/>
    <cellStyle name="Note 2 12 5 3 5 3" xfId="42670"/>
    <cellStyle name="Note 2 12 5 3 6" xfId="17789"/>
    <cellStyle name="Note 2 12 5 4" xfId="949"/>
    <cellStyle name="Note 2 12 5 4 2" xfId="3460"/>
    <cellStyle name="Note 2 12 5 4 2 2" xfId="20896"/>
    <cellStyle name="Note 2 12 5 4 2 3" xfId="35349"/>
    <cellStyle name="Note 2 12 5 4 3" xfId="5922"/>
    <cellStyle name="Note 2 12 5 4 3 2" xfId="23357"/>
    <cellStyle name="Note 2 12 5 4 3 3" xfId="37810"/>
    <cellStyle name="Note 2 12 5 4 4" xfId="8363"/>
    <cellStyle name="Note 2 12 5 4 4 2" xfId="25798"/>
    <cellStyle name="Note 2 12 5 4 4 3" xfId="40251"/>
    <cellStyle name="Note 2 12 5 4 5" xfId="10783"/>
    <cellStyle name="Note 2 12 5 4 5 2" xfId="28218"/>
    <cellStyle name="Note 2 12 5 4 5 3" xfId="42671"/>
    <cellStyle name="Note 2 12 5 4 6" xfId="15007"/>
    <cellStyle name="Note 2 12 5 4 6 2" xfId="32442"/>
    <cellStyle name="Note 2 12 5 4 6 3" xfId="46895"/>
    <cellStyle name="Note 2 12 5 4 7" xfId="17790"/>
    <cellStyle name="Note 2 12 5 4 8" xfId="20169"/>
    <cellStyle name="Note 2 12 5 5" xfId="3457"/>
    <cellStyle name="Note 2 12 5 5 2" xfId="13218"/>
    <cellStyle name="Note 2 12 5 5 2 2" xfId="30653"/>
    <cellStyle name="Note 2 12 5 5 2 3" xfId="45106"/>
    <cellStyle name="Note 2 12 5 5 3" xfId="15679"/>
    <cellStyle name="Note 2 12 5 5 3 2" xfId="33114"/>
    <cellStyle name="Note 2 12 5 5 3 3" xfId="47567"/>
    <cellStyle name="Note 2 12 5 5 4" xfId="20893"/>
    <cellStyle name="Note 2 12 5 5 5" xfId="35346"/>
    <cellStyle name="Note 2 12 5 6" xfId="5919"/>
    <cellStyle name="Note 2 12 5 6 2" xfId="23354"/>
    <cellStyle name="Note 2 12 5 6 3" xfId="37807"/>
    <cellStyle name="Note 2 12 5 7" xfId="8360"/>
    <cellStyle name="Note 2 12 5 7 2" xfId="25795"/>
    <cellStyle name="Note 2 12 5 7 3" xfId="40248"/>
    <cellStyle name="Note 2 12 5 8" xfId="10780"/>
    <cellStyle name="Note 2 12 5 8 2" xfId="28215"/>
    <cellStyle name="Note 2 12 5 8 3" xfId="42668"/>
    <cellStyle name="Note 2 12 5 9" xfId="17787"/>
    <cellStyle name="Note 2 12 6" xfId="950"/>
    <cellStyle name="Note 2 12 6 2" xfId="3461"/>
    <cellStyle name="Note 2 12 6 2 2" xfId="13221"/>
    <cellStyle name="Note 2 12 6 2 2 2" xfId="30656"/>
    <cellStyle name="Note 2 12 6 2 2 3" xfId="45109"/>
    <cellStyle name="Note 2 12 6 2 3" xfId="15682"/>
    <cellStyle name="Note 2 12 6 2 3 2" xfId="33117"/>
    <cellStyle name="Note 2 12 6 2 3 3" xfId="47570"/>
    <cellStyle name="Note 2 12 6 2 4" xfId="20897"/>
    <cellStyle name="Note 2 12 6 2 5" xfId="35350"/>
    <cellStyle name="Note 2 12 6 3" xfId="5923"/>
    <cellStyle name="Note 2 12 6 3 2" xfId="23358"/>
    <cellStyle name="Note 2 12 6 3 3" xfId="37811"/>
    <cellStyle name="Note 2 12 6 4" xfId="8364"/>
    <cellStyle name="Note 2 12 6 4 2" xfId="25799"/>
    <cellStyle name="Note 2 12 6 4 3" xfId="40252"/>
    <cellStyle name="Note 2 12 6 5" xfId="10784"/>
    <cellStyle name="Note 2 12 6 5 2" xfId="28219"/>
    <cellStyle name="Note 2 12 6 5 3" xfId="42672"/>
    <cellStyle name="Note 2 12 6 6" xfId="17791"/>
    <cellStyle name="Note 2 12 7" xfId="951"/>
    <cellStyle name="Note 2 12 7 2" xfId="3462"/>
    <cellStyle name="Note 2 12 7 2 2" xfId="13222"/>
    <cellStyle name="Note 2 12 7 2 2 2" xfId="30657"/>
    <cellStyle name="Note 2 12 7 2 2 3" xfId="45110"/>
    <cellStyle name="Note 2 12 7 2 3" xfId="15683"/>
    <cellStyle name="Note 2 12 7 2 3 2" xfId="33118"/>
    <cellStyle name="Note 2 12 7 2 3 3" xfId="47571"/>
    <cellStyle name="Note 2 12 7 2 4" xfId="20898"/>
    <cellStyle name="Note 2 12 7 2 5" xfId="35351"/>
    <cellStyle name="Note 2 12 7 3" xfId="5924"/>
    <cellStyle name="Note 2 12 7 3 2" xfId="23359"/>
    <cellStyle name="Note 2 12 7 3 3" xfId="37812"/>
    <cellStyle name="Note 2 12 7 4" xfId="8365"/>
    <cellStyle name="Note 2 12 7 4 2" xfId="25800"/>
    <cellStyle name="Note 2 12 7 4 3" xfId="40253"/>
    <cellStyle name="Note 2 12 7 5" xfId="10785"/>
    <cellStyle name="Note 2 12 7 5 2" xfId="28220"/>
    <cellStyle name="Note 2 12 7 5 3" xfId="42673"/>
    <cellStyle name="Note 2 12 7 6" xfId="17792"/>
    <cellStyle name="Note 2 12 8" xfId="952"/>
    <cellStyle name="Note 2 12 8 2" xfId="3463"/>
    <cellStyle name="Note 2 12 8 2 2" xfId="20899"/>
    <cellStyle name="Note 2 12 8 2 3" xfId="35352"/>
    <cellStyle name="Note 2 12 8 3" xfId="5925"/>
    <cellStyle name="Note 2 12 8 3 2" xfId="23360"/>
    <cellStyle name="Note 2 12 8 3 3" xfId="37813"/>
    <cellStyle name="Note 2 12 8 4" xfId="8366"/>
    <cellStyle name="Note 2 12 8 4 2" xfId="25801"/>
    <cellStyle name="Note 2 12 8 4 3" xfId="40254"/>
    <cellStyle name="Note 2 12 8 5" xfId="10786"/>
    <cellStyle name="Note 2 12 8 5 2" xfId="28221"/>
    <cellStyle name="Note 2 12 8 5 3" xfId="42674"/>
    <cellStyle name="Note 2 12 8 6" xfId="15008"/>
    <cellStyle name="Note 2 12 8 6 2" xfId="32443"/>
    <cellStyle name="Note 2 12 8 6 3" xfId="46896"/>
    <cellStyle name="Note 2 12 8 7" xfId="17793"/>
    <cellStyle name="Note 2 12 8 8" xfId="20170"/>
    <cellStyle name="Note 2 12 9" xfId="3444"/>
    <cellStyle name="Note 2 12 9 2" xfId="13208"/>
    <cellStyle name="Note 2 12 9 2 2" xfId="30643"/>
    <cellStyle name="Note 2 12 9 2 3" xfId="45096"/>
    <cellStyle name="Note 2 12 9 3" xfId="15669"/>
    <cellStyle name="Note 2 12 9 3 2" xfId="33104"/>
    <cellStyle name="Note 2 12 9 3 3" xfId="47557"/>
    <cellStyle name="Note 2 12 9 4" xfId="20880"/>
    <cellStyle name="Note 2 12 9 5" xfId="35333"/>
    <cellStyle name="Note 2 13" xfId="953"/>
    <cellStyle name="Note 2 13 10" xfId="5926"/>
    <cellStyle name="Note 2 13 10 2" xfId="23361"/>
    <cellStyle name="Note 2 13 10 3" xfId="37814"/>
    <cellStyle name="Note 2 13 11" xfId="8367"/>
    <cellStyle name="Note 2 13 11 2" xfId="25802"/>
    <cellStyle name="Note 2 13 11 3" xfId="40255"/>
    <cellStyle name="Note 2 13 12" xfId="10787"/>
    <cellStyle name="Note 2 13 12 2" xfId="28222"/>
    <cellStyle name="Note 2 13 12 3" xfId="42675"/>
    <cellStyle name="Note 2 13 13" xfId="17794"/>
    <cellStyle name="Note 2 13 2" xfId="954"/>
    <cellStyle name="Note 2 13 2 2" xfId="955"/>
    <cellStyle name="Note 2 13 2 2 2" xfId="3466"/>
    <cellStyle name="Note 2 13 2 2 2 2" xfId="13225"/>
    <cellStyle name="Note 2 13 2 2 2 2 2" xfId="30660"/>
    <cellStyle name="Note 2 13 2 2 2 2 3" xfId="45113"/>
    <cellStyle name="Note 2 13 2 2 2 3" xfId="15686"/>
    <cellStyle name="Note 2 13 2 2 2 3 2" xfId="33121"/>
    <cellStyle name="Note 2 13 2 2 2 3 3" xfId="47574"/>
    <cellStyle name="Note 2 13 2 2 2 4" xfId="20902"/>
    <cellStyle name="Note 2 13 2 2 2 5" xfId="35355"/>
    <cellStyle name="Note 2 13 2 2 3" xfId="5928"/>
    <cellStyle name="Note 2 13 2 2 3 2" xfId="23363"/>
    <cellStyle name="Note 2 13 2 2 3 3" xfId="37816"/>
    <cellStyle name="Note 2 13 2 2 4" xfId="8369"/>
    <cellStyle name="Note 2 13 2 2 4 2" xfId="25804"/>
    <cellStyle name="Note 2 13 2 2 4 3" xfId="40257"/>
    <cellStyle name="Note 2 13 2 2 5" xfId="10789"/>
    <cellStyle name="Note 2 13 2 2 5 2" xfId="28224"/>
    <cellStyle name="Note 2 13 2 2 5 3" xfId="42677"/>
    <cellStyle name="Note 2 13 2 2 6" xfId="17796"/>
    <cellStyle name="Note 2 13 2 3" xfId="956"/>
    <cellStyle name="Note 2 13 2 3 2" xfId="3467"/>
    <cellStyle name="Note 2 13 2 3 2 2" xfId="13226"/>
    <cellStyle name="Note 2 13 2 3 2 2 2" xfId="30661"/>
    <cellStyle name="Note 2 13 2 3 2 2 3" xfId="45114"/>
    <cellStyle name="Note 2 13 2 3 2 3" xfId="15687"/>
    <cellStyle name="Note 2 13 2 3 2 3 2" xfId="33122"/>
    <cellStyle name="Note 2 13 2 3 2 3 3" xfId="47575"/>
    <cellStyle name="Note 2 13 2 3 2 4" xfId="20903"/>
    <cellStyle name="Note 2 13 2 3 2 5" xfId="35356"/>
    <cellStyle name="Note 2 13 2 3 3" xfId="5929"/>
    <cellStyle name="Note 2 13 2 3 3 2" xfId="23364"/>
    <cellStyle name="Note 2 13 2 3 3 3" xfId="37817"/>
    <cellStyle name="Note 2 13 2 3 4" xfId="8370"/>
    <cellStyle name="Note 2 13 2 3 4 2" xfId="25805"/>
    <cellStyle name="Note 2 13 2 3 4 3" xfId="40258"/>
    <cellStyle name="Note 2 13 2 3 5" xfId="10790"/>
    <cellStyle name="Note 2 13 2 3 5 2" xfId="28225"/>
    <cellStyle name="Note 2 13 2 3 5 3" xfId="42678"/>
    <cellStyle name="Note 2 13 2 3 6" xfId="17797"/>
    <cellStyle name="Note 2 13 2 4" xfId="957"/>
    <cellStyle name="Note 2 13 2 4 2" xfId="3468"/>
    <cellStyle name="Note 2 13 2 4 2 2" xfId="20904"/>
    <cellStyle name="Note 2 13 2 4 2 3" xfId="35357"/>
    <cellStyle name="Note 2 13 2 4 3" xfId="5930"/>
    <cellStyle name="Note 2 13 2 4 3 2" xfId="23365"/>
    <cellStyle name="Note 2 13 2 4 3 3" xfId="37818"/>
    <cellStyle name="Note 2 13 2 4 4" xfId="8371"/>
    <cellStyle name="Note 2 13 2 4 4 2" xfId="25806"/>
    <cellStyle name="Note 2 13 2 4 4 3" xfId="40259"/>
    <cellStyle name="Note 2 13 2 4 5" xfId="10791"/>
    <cellStyle name="Note 2 13 2 4 5 2" xfId="28226"/>
    <cellStyle name="Note 2 13 2 4 5 3" xfId="42679"/>
    <cellStyle name="Note 2 13 2 4 6" xfId="15009"/>
    <cellStyle name="Note 2 13 2 4 6 2" xfId="32444"/>
    <cellStyle name="Note 2 13 2 4 6 3" xfId="46897"/>
    <cellStyle name="Note 2 13 2 4 7" xfId="17798"/>
    <cellStyle name="Note 2 13 2 4 8" xfId="20171"/>
    <cellStyle name="Note 2 13 2 5" xfId="3465"/>
    <cellStyle name="Note 2 13 2 5 2" xfId="13224"/>
    <cellStyle name="Note 2 13 2 5 2 2" xfId="30659"/>
    <cellStyle name="Note 2 13 2 5 2 3" xfId="45112"/>
    <cellStyle name="Note 2 13 2 5 3" xfId="15685"/>
    <cellStyle name="Note 2 13 2 5 3 2" xfId="33120"/>
    <cellStyle name="Note 2 13 2 5 3 3" xfId="47573"/>
    <cellStyle name="Note 2 13 2 5 4" xfId="20901"/>
    <cellStyle name="Note 2 13 2 5 5" xfId="35354"/>
    <cellStyle name="Note 2 13 2 6" xfId="5927"/>
    <cellStyle name="Note 2 13 2 6 2" xfId="23362"/>
    <cellStyle name="Note 2 13 2 6 3" xfId="37815"/>
    <cellStyle name="Note 2 13 2 7" xfId="8368"/>
    <cellStyle name="Note 2 13 2 7 2" xfId="25803"/>
    <cellStyle name="Note 2 13 2 7 3" xfId="40256"/>
    <cellStyle name="Note 2 13 2 8" xfId="10788"/>
    <cellStyle name="Note 2 13 2 8 2" xfId="28223"/>
    <cellStyle name="Note 2 13 2 8 3" xfId="42676"/>
    <cellStyle name="Note 2 13 2 9" xfId="17795"/>
    <cellStyle name="Note 2 13 3" xfId="958"/>
    <cellStyle name="Note 2 13 3 2" xfId="959"/>
    <cellStyle name="Note 2 13 3 2 2" xfId="3470"/>
    <cellStyle name="Note 2 13 3 2 2 2" xfId="13228"/>
    <cellStyle name="Note 2 13 3 2 2 2 2" xfId="30663"/>
    <cellStyle name="Note 2 13 3 2 2 2 3" xfId="45116"/>
    <cellStyle name="Note 2 13 3 2 2 3" xfId="15689"/>
    <cellStyle name="Note 2 13 3 2 2 3 2" xfId="33124"/>
    <cellStyle name="Note 2 13 3 2 2 3 3" xfId="47577"/>
    <cellStyle name="Note 2 13 3 2 2 4" xfId="20906"/>
    <cellStyle name="Note 2 13 3 2 2 5" xfId="35359"/>
    <cellStyle name="Note 2 13 3 2 3" xfId="5932"/>
    <cellStyle name="Note 2 13 3 2 3 2" xfId="23367"/>
    <cellStyle name="Note 2 13 3 2 3 3" xfId="37820"/>
    <cellStyle name="Note 2 13 3 2 4" xfId="8373"/>
    <cellStyle name="Note 2 13 3 2 4 2" xfId="25808"/>
    <cellStyle name="Note 2 13 3 2 4 3" xfId="40261"/>
    <cellStyle name="Note 2 13 3 2 5" xfId="10793"/>
    <cellStyle name="Note 2 13 3 2 5 2" xfId="28228"/>
    <cellStyle name="Note 2 13 3 2 5 3" xfId="42681"/>
    <cellStyle name="Note 2 13 3 2 6" xfId="17800"/>
    <cellStyle name="Note 2 13 3 3" xfId="960"/>
    <cellStyle name="Note 2 13 3 3 2" xfId="3471"/>
    <cellStyle name="Note 2 13 3 3 2 2" xfId="13229"/>
    <cellStyle name="Note 2 13 3 3 2 2 2" xfId="30664"/>
    <cellStyle name="Note 2 13 3 3 2 2 3" xfId="45117"/>
    <cellStyle name="Note 2 13 3 3 2 3" xfId="15690"/>
    <cellStyle name="Note 2 13 3 3 2 3 2" xfId="33125"/>
    <cellStyle name="Note 2 13 3 3 2 3 3" xfId="47578"/>
    <cellStyle name="Note 2 13 3 3 2 4" xfId="20907"/>
    <cellStyle name="Note 2 13 3 3 2 5" xfId="35360"/>
    <cellStyle name="Note 2 13 3 3 3" xfId="5933"/>
    <cellStyle name="Note 2 13 3 3 3 2" xfId="23368"/>
    <cellStyle name="Note 2 13 3 3 3 3" xfId="37821"/>
    <cellStyle name="Note 2 13 3 3 4" xfId="8374"/>
    <cellStyle name="Note 2 13 3 3 4 2" xfId="25809"/>
    <cellStyle name="Note 2 13 3 3 4 3" xfId="40262"/>
    <cellStyle name="Note 2 13 3 3 5" xfId="10794"/>
    <cellStyle name="Note 2 13 3 3 5 2" xfId="28229"/>
    <cellStyle name="Note 2 13 3 3 5 3" xfId="42682"/>
    <cellStyle name="Note 2 13 3 3 6" xfId="17801"/>
    <cellStyle name="Note 2 13 3 4" xfId="961"/>
    <cellStyle name="Note 2 13 3 4 2" xfId="3472"/>
    <cellStyle name="Note 2 13 3 4 2 2" xfId="20908"/>
    <cellStyle name="Note 2 13 3 4 2 3" xfId="35361"/>
    <cellStyle name="Note 2 13 3 4 3" xfId="5934"/>
    <cellStyle name="Note 2 13 3 4 3 2" xfId="23369"/>
    <cellStyle name="Note 2 13 3 4 3 3" xfId="37822"/>
    <cellStyle name="Note 2 13 3 4 4" xfId="8375"/>
    <cellStyle name="Note 2 13 3 4 4 2" xfId="25810"/>
    <cellStyle name="Note 2 13 3 4 4 3" xfId="40263"/>
    <cellStyle name="Note 2 13 3 4 5" xfId="10795"/>
    <cellStyle name="Note 2 13 3 4 5 2" xfId="28230"/>
    <cellStyle name="Note 2 13 3 4 5 3" xfId="42683"/>
    <cellStyle name="Note 2 13 3 4 6" xfId="15010"/>
    <cellStyle name="Note 2 13 3 4 6 2" xfId="32445"/>
    <cellStyle name="Note 2 13 3 4 6 3" xfId="46898"/>
    <cellStyle name="Note 2 13 3 4 7" xfId="17802"/>
    <cellStyle name="Note 2 13 3 4 8" xfId="20172"/>
    <cellStyle name="Note 2 13 3 5" xfId="3469"/>
    <cellStyle name="Note 2 13 3 5 2" xfId="13227"/>
    <cellStyle name="Note 2 13 3 5 2 2" xfId="30662"/>
    <cellStyle name="Note 2 13 3 5 2 3" xfId="45115"/>
    <cellStyle name="Note 2 13 3 5 3" xfId="15688"/>
    <cellStyle name="Note 2 13 3 5 3 2" xfId="33123"/>
    <cellStyle name="Note 2 13 3 5 3 3" xfId="47576"/>
    <cellStyle name="Note 2 13 3 5 4" xfId="20905"/>
    <cellStyle name="Note 2 13 3 5 5" xfId="35358"/>
    <cellStyle name="Note 2 13 3 6" xfId="5931"/>
    <cellStyle name="Note 2 13 3 6 2" xfId="23366"/>
    <cellStyle name="Note 2 13 3 6 3" xfId="37819"/>
    <cellStyle name="Note 2 13 3 7" xfId="8372"/>
    <cellStyle name="Note 2 13 3 7 2" xfId="25807"/>
    <cellStyle name="Note 2 13 3 7 3" xfId="40260"/>
    <cellStyle name="Note 2 13 3 8" xfId="10792"/>
    <cellStyle name="Note 2 13 3 8 2" xfId="28227"/>
    <cellStyle name="Note 2 13 3 8 3" xfId="42680"/>
    <cellStyle name="Note 2 13 3 9" xfId="17799"/>
    <cellStyle name="Note 2 13 4" xfId="962"/>
    <cellStyle name="Note 2 13 4 2" xfId="963"/>
    <cellStyle name="Note 2 13 4 2 2" xfId="3474"/>
    <cellStyle name="Note 2 13 4 2 2 2" xfId="13231"/>
    <cellStyle name="Note 2 13 4 2 2 2 2" xfId="30666"/>
    <cellStyle name="Note 2 13 4 2 2 2 3" xfId="45119"/>
    <cellStyle name="Note 2 13 4 2 2 3" xfId="15692"/>
    <cellStyle name="Note 2 13 4 2 2 3 2" xfId="33127"/>
    <cellStyle name="Note 2 13 4 2 2 3 3" xfId="47580"/>
    <cellStyle name="Note 2 13 4 2 2 4" xfId="20910"/>
    <cellStyle name="Note 2 13 4 2 2 5" xfId="35363"/>
    <cellStyle name="Note 2 13 4 2 3" xfId="5936"/>
    <cellStyle name="Note 2 13 4 2 3 2" xfId="23371"/>
    <cellStyle name="Note 2 13 4 2 3 3" xfId="37824"/>
    <cellStyle name="Note 2 13 4 2 4" xfId="8377"/>
    <cellStyle name="Note 2 13 4 2 4 2" xfId="25812"/>
    <cellStyle name="Note 2 13 4 2 4 3" xfId="40265"/>
    <cellStyle name="Note 2 13 4 2 5" xfId="10797"/>
    <cellStyle name="Note 2 13 4 2 5 2" xfId="28232"/>
    <cellStyle name="Note 2 13 4 2 5 3" xfId="42685"/>
    <cellStyle name="Note 2 13 4 2 6" xfId="17804"/>
    <cellStyle name="Note 2 13 4 3" xfId="964"/>
    <cellStyle name="Note 2 13 4 3 2" xfId="3475"/>
    <cellStyle name="Note 2 13 4 3 2 2" xfId="13232"/>
    <cellStyle name="Note 2 13 4 3 2 2 2" xfId="30667"/>
    <cellStyle name="Note 2 13 4 3 2 2 3" xfId="45120"/>
    <cellStyle name="Note 2 13 4 3 2 3" xfId="15693"/>
    <cellStyle name="Note 2 13 4 3 2 3 2" xfId="33128"/>
    <cellStyle name="Note 2 13 4 3 2 3 3" xfId="47581"/>
    <cellStyle name="Note 2 13 4 3 2 4" xfId="20911"/>
    <cellStyle name="Note 2 13 4 3 2 5" xfId="35364"/>
    <cellStyle name="Note 2 13 4 3 3" xfId="5937"/>
    <cellStyle name="Note 2 13 4 3 3 2" xfId="23372"/>
    <cellStyle name="Note 2 13 4 3 3 3" xfId="37825"/>
    <cellStyle name="Note 2 13 4 3 4" xfId="8378"/>
    <cellStyle name="Note 2 13 4 3 4 2" xfId="25813"/>
    <cellStyle name="Note 2 13 4 3 4 3" xfId="40266"/>
    <cellStyle name="Note 2 13 4 3 5" xfId="10798"/>
    <cellStyle name="Note 2 13 4 3 5 2" xfId="28233"/>
    <cellStyle name="Note 2 13 4 3 5 3" xfId="42686"/>
    <cellStyle name="Note 2 13 4 3 6" xfId="17805"/>
    <cellStyle name="Note 2 13 4 4" xfId="965"/>
    <cellStyle name="Note 2 13 4 4 2" xfId="3476"/>
    <cellStyle name="Note 2 13 4 4 2 2" xfId="20912"/>
    <cellStyle name="Note 2 13 4 4 2 3" xfId="35365"/>
    <cellStyle name="Note 2 13 4 4 3" xfId="5938"/>
    <cellStyle name="Note 2 13 4 4 3 2" xfId="23373"/>
    <cellStyle name="Note 2 13 4 4 3 3" xfId="37826"/>
    <cellStyle name="Note 2 13 4 4 4" xfId="8379"/>
    <cellStyle name="Note 2 13 4 4 4 2" xfId="25814"/>
    <cellStyle name="Note 2 13 4 4 4 3" xfId="40267"/>
    <cellStyle name="Note 2 13 4 4 5" xfId="10799"/>
    <cellStyle name="Note 2 13 4 4 5 2" xfId="28234"/>
    <cellStyle name="Note 2 13 4 4 5 3" xfId="42687"/>
    <cellStyle name="Note 2 13 4 4 6" xfId="15011"/>
    <cellStyle name="Note 2 13 4 4 6 2" xfId="32446"/>
    <cellStyle name="Note 2 13 4 4 6 3" xfId="46899"/>
    <cellStyle name="Note 2 13 4 4 7" xfId="17806"/>
    <cellStyle name="Note 2 13 4 4 8" xfId="20173"/>
    <cellStyle name="Note 2 13 4 5" xfId="3473"/>
    <cellStyle name="Note 2 13 4 5 2" xfId="13230"/>
    <cellStyle name="Note 2 13 4 5 2 2" xfId="30665"/>
    <cellStyle name="Note 2 13 4 5 2 3" xfId="45118"/>
    <cellStyle name="Note 2 13 4 5 3" xfId="15691"/>
    <cellStyle name="Note 2 13 4 5 3 2" xfId="33126"/>
    <cellStyle name="Note 2 13 4 5 3 3" xfId="47579"/>
    <cellStyle name="Note 2 13 4 5 4" xfId="20909"/>
    <cellStyle name="Note 2 13 4 5 5" xfId="35362"/>
    <cellStyle name="Note 2 13 4 6" xfId="5935"/>
    <cellStyle name="Note 2 13 4 6 2" xfId="23370"/>
    <cellStyle name="Note 2 13 4 6 3" xfId="37823"/>
    <cellStyle name="Note 2 13 4 7" xfId="8376"/>
    <cellStyle name="Note 2 13 4 7 2" xfId="25811"/>
    <cellStyle name="Note 2 13 4 7 3" xfId="40264"/>
    <cellStyle name="Note 2 13 4 8" xfId="10796"/>
    <cellStyle name="Note 2 13 4 8 2" xfId="28231"/>
    <cellStyle name="Note 2 13 4 8 3" xfId="42684"/>
    <cellStyle name="Note 2 13 4 9" xfId="17803"/>
    <cellStyle name="Note 2 13 5" xfId="966"/>
    <cellStyle name="Note 2 13 5 2" xfId="967"/>
    <cellStyle name="Note 2 13 5 2 2" xfId="3478"/>
    <cellStyle name="Note 2 13 5 2 2 2" xfId="13234"/>
    <cellStyle name="Note 2 13 5 2 2 2 2" xfId="30669"/>
    <cellStyle name="Note 2 13 5 2 2 2 3" xfId="45122"/>
    <cellStyle name="Note 2 13 5 2 2 3" xfId="15695"/>
    <cellStyle name="Note 2 13 5 2 2 3 2" xfId="33130"/>
    <cellStyle name="Note 2 13 5 2 2 3 3" xfId="47583"/>
    <cellStyle name="Note 2 13 5 2 2 4" xfId="20914"/>
    <cellStyle name="Note 2 13 5 2 2 5" xfId="35367"/>
    <cellStyle name="Note 2 13 5 2 3" xfId="5940"/>
    <cellStyle name="Note 2 13 5 2 3 2" xfId="23375"/>
    <cellStyle name="Note 2 13 5 2 3 3" xfId="37828"/>
    <cellStyle name="Note 2 13 5 2 4" xfId="8381"/>
    <cellStyle name="Note 2 13 5 2 4 2" xfId="25816"/>
    <cellStyle name="Note 2 13 5 2 4 3" xfId="40269"/>
    <cellStyle name="Note 2 13 5 2 5" xfId="10801"/>
    <cellStyle name="Note 2 13 5 2 5 2" xfId="28236"/>
    <cellStyle name="Note 2 13 5 2 5 3" xfId="42689"/>
    <cellStyle name="Note 2 13 5 2 6" xfId="17808"/>
    <cellStyle name="Note 2 13 5 3" xfId="968"/>
    <cellStyle name="Note 2 13 5 3 2" xfId="3479"/>
    <cellStyle name="Note 2 13 5 3 2 2" xfId="13235"/>
    <cellStyle name="Note 2 13 5 3 2 2 2" xfId="30670"/>
    <cellStyle name="Note 2 13 5 3 2 2 3" xfId="45123"/>
    <cellStyle name="Note 2 13 5 3 2 3" xfId="15696"/>
    <cellStyle name="Note 2 13 5 3 2 3 2" xfId="33131"/>
    <cellStyle name="Note 2 13 5 3 2 3 3" xfId="47584"/>
    <cellStyle name="Note 2 13 5 3 2 4" xfId="20915"/>
    <cellStyle name="Note 2 13 5 3 2 5" xfId="35368"/>
    <cellStyle name="Note 2 13 5 3 3" xfId="5941"/>
    <cellStyle name="Note 2 13 5 3 3 2" xfId="23376"/>
    <cellStyle name="Note 2 13 5 3 3 3" xfId="37829"/>
    <cellStyle name="Note 2 13 5 3 4" xfId="8382"/>
    <cellStyle name="Note 2 13 5 3 4 2" xfId="25817"/>
    <cellStyle name="Note 2 13 5 3 4 3" xfId="40270"/>
    <cellStyle name="Note 2 13 5 3 5" xfId="10802"/>
    <cellStyle name="Note 2 13 5 3 5 2" xfId="28237"/>
    <cellStyle name="Note 2 13 5 3 5 3" xfId="42690"/>
    <cellStyle name="Note 2 13 5 3 6" xfId="17809"/>
    <cellStyle name="Note 2 13 5 4" xfId="969"/>
    <cellStyle name="Note 2 13 5 4 2" xfId="3480"/>
    <cellStyle name="Note 2 13 5 4 2 2" xfId="20916"/>
    <cellStyle name="Note 2 13 5 4 2 3" xfId="35369"/>
    <cellStyle name="Note 2 13 5 4 3" xfId="5942"/>
    <cellStyle name="Note 2 13 5 4 3 2" xfId="23377"/>
    <cellStyle name="Note 2 13 5 4 3 3" xfId="37830"/>
    <cellStyle name="Note 2 13 5 4 4" xfId="8383"/>
    <cellStyle name="Note 2 13 5 4 4 2" xfId="25818"/>
    <cellStyle name="Note 2 13 5 4 4 3" xfId="40271"/>
    <cellStyle name="Note 2 13 5 4 5" xfId="10803"/>
    <cellStyle name="Note 2 13 5 4 5 2" xfId="28238"/>
    <cellStyle name="Note 2 13 5 4 5 3" xfId="42691"/>
    <cellStyle name="Note 2 13 5 4 6" xfId="15012"/>
    <cellStyle name="Note 2 13 5 4 6 2" xfId="32447"/>
    <cellStyle name="Note 2 13 5 4 6 3" xfId="46900"/>
    <cellStyle name="Note 2 13 5 4 7" xfId="17810"/>
    <cellStyle name="Note 2 13 5 4 8" xfId="20174"/>
    <cellStyle name="Note 2 13 5 5" xfId="3477"/>
    <cellStyle name="Note 2 13 5 5 2" xfId="13233"/>
    <cellStyle name="Note 2 13 5 5 2 2" xfId="30668"/>
    <cellStyle name="Note 2 13 5 5 2 3" xfId="45121"/>
    <cellStyle name="Note 2 13 5 5 3" xfId="15694"/>
    <cellStyle name="Note 2 13 5 5 3 2" xfId="33129"/>
    <cellStyle name="Note 2 13 5 5 3 3" xfId="47582"/>
    <cellStyle name="Note 2 13 5 5 4" xfId="20913"/>
    <cellStyle name="Note 2 13 5 5 5" xfId="35366"/>
    <cellStyle name="Note 2 13 5 6" xfId="5939"/>
    <cellStyle name="Note 2 13 5 6 2" xfId="23374"/>
    <cellStyle name="Note 2 13 5 6 3" xfId="37827"/>
    <cellStyle name="Note 2 13 5 7" xfId="8380"/>
    <cellStyle name="Note 2 13 5 7 2" xfId="25815"/>
    <cellStyle name="Note 2 13 5 7 3" xfId="40268"/>
    <cellStyle name="Note 2 13 5 8" xfId="10800"/>
    <cellStyle name="Note 2 13 5 8 2" xfId="28235"/>
    <cellStyle name="Note 2 13 5 8 3" xfId="42688"/>
    <cellStyle name="Note 2 13 5 9" xfId="17807"/>
    <cellStyle name="Note 2 13 6" xfId="970"/>
    <cellStyle name="Note 2 13 6 2" xfId="3481"/>
    <cellStyle name="Note 2 13 6 2 2" xfId="13236"/>
    <cellStyle name="Note 2 13 6 2 2 2" xfId="30671"/>
    <cellStyle name="Note 2 13 6 2 2 3" xfId="45124"/>
    <cellStyle name="Note 2 13 6 2 3" xfId="15697"/>
    <cellStyle name="Note 2 13 6 2 3 2" xfId="33132"/>
    <cellStyle name="Note 2 13 6 2 3 3" xfId="47585"/>
    <cellStyle name="Note 2 13 6 2 4" xfId="20917"/>
    <cellStyle name="Note 2 13 6 2 5" xfId="35370"/>
    <cellStyle name="Note 2 13 6 3" xfId="5943"/>
    <cellStyle name="Note 2 13 6 3 2" xfId="23378"/>
    <cellStyle name="Note 2 13 6 3 3" xfId="37831"/>
    <cellStyle name="Note 2 13 6 4" xfId="8384"/>
    <cellStyle name="Note 2 13 6 4 2" xfId="25819"/>
    <cellStyle name="Note 2 13 6 4 3" xfId="40272"/>
    <cellStyle name="Note 2 13 6 5" xfId="10804"/>
    <cellStyle name="Note 2 13 6 5 2" xfId="28239"/>
    <cellStyle name="Note 2 13 6 5 3" xfId="42692"/>
    <cellStyle name="Note 2 13 6 6" xfId="17811"/>
    <cellStyle name="Note 2 13 7" xfId="971"/>
    <cellStyle name="Note 2 13 7 2" xfId="3482"/>
    <cellStyle name="Note 2 13 7 2 2" xfId="13237"/>
    <cellStyle name="Note 2 13 7 2 2 2" xfId="30672"/>
    <cellStyle name="Note 2 13 7 2 2 3" xfId="45125"/>
    <cellStyle name="Note 2 13 7 2 3" xfId="15698"/>
    <cellStyle name="Note 2 13 7 2 3 2" xfId="33133"/>
    <cellStyle name="Note 2 13 7 2 3 3" xfId="47586"/>
    <cellStyle name="Note 2 13 7 2 4" xfId="20918"/>
    <cellStyle name="Note 2 13 7 2 5" xfId="35371"/>
    <cellStyle name="Note 2 13 7 3" xfId="5944"/>
    <cellStyle name="Note 2 13 7 3 2" xfId="23379"/>
    <cellStyle name="Note 2 13 7 3 3" xfId="37832"/>
    <cellStyle name="Note 2 13 7 4" xfId="8385"/>
    <cellStyle name="Note 2 13 7 4 2" xfId="25820"/>
    <cellStyle name="Note 2 13 7 4 3" xfId="40273"/>
    <cellStyle name="Note 2 13 7 5" xfId="10805"/>
    <cellStyle name="Note 2 13 7 5 2" xfId="28240"/>
    <cellStyle name="Note 2 13 7 5 3" xfId="42693"/>
    <cellStyle name="Note 2 13 7 6" xfId="17812"/>
    <cellStyle name="Note 2 13 8" xfId="972"/>
    <cellStyle name="Note 2 13 8 2" xfId="3483"/>
    <cellStyle name="Note 2 13 8 2 2" xfId="20919"/>
    <cellStyle name="Note 2 13 8 2 3" xfId="35372"/>
    <cellStyle name="Note 2 13 8 3" xfId="5945"/>
    <cellStyle name="Note 2 13 8 3 2" xfId="23380"/>
    <cellStyle name="Note 2 13 8 3 3" xfId="37833"/>
    <cellStyle name="Note 2 13 8 4" xfId="8386"/>
    <cellStyle name="Note 2 13 8 4 2" xfId="25821"/>
    <cellStyle name="Note 2 13 8 4 3" xfId="40274"/>
    <cellStyle name="Note 2 13 8 5" xfId="10806"/>
    <cellStyle name="Note 2 13 8 5 2" xfId="28241"/>
    <cellStyle name="Note 2 13 8 5 3" xfId="42694"/>
    <cellStyle name="Note 2 13 8 6" xfId="15013"/>
    <cellStyle name="Note 2 13 8 6 2" xfId="32448"/>
    <cellStyle name="Note 2 13 8 6 3" xfId="46901"/>
    <cellStyle name="Note 2 13 8 7" xfId="17813"/>
    <cellStyle name="Note 2 13 8 8" xfId="20175"/>
    <cellStyle name="Note 2 13 9" xfId="3464"/>
    <cellStyle name="Note 2 13 9 2" xfId="13223"/>
    <cellStyle name="Note 2 13 9 2 2" xfId="30658"/>
    <cellStyle name="Note 2 13 9 2 3" xfId="45111"/>
    <cellStyle name="Note 2 13 9 3" xfId="15684"/>
    <cellStyle name="Note 2 13 9 3 2" xfId="33119"/>
    <cellStyle name="Note 2 13 9 3 3" xfId="47572"/>
    <cellStyle name="Note 2 13 9 4" xfId="20900"/>
    <cellStyle name="Note 2 13 9 5" xfId="35353"/>
    <cellStyle name="Note 2 14" xfId="973"/>
    <cellStyle name="Note 2 14 10" xfId="5946"/>
    <cellStyle name="Note 2 14 10 2" xfId="23381"/>
    <cellStyle name="Note 2 14 10 3" xfId="37834"/>
    <cellStyle name="Note 2 14 11" xfId="8387"/>
    <cellStyle name="Note 2 14 11 2" xfId="25822"/>
    <cellStyle name="Note 2 14 11 3" xfId="40275"/>
    <cellStyle name="Note 2 14 12" xfId="10807"/>
    <cellStyle name="Note 2 14 12 2" xfId="28242"/>
    <cellStyle name="Note 2 14 12 3" xfId="42695"/>
    <cellStyle name="Note 2 14 13" xfId="17814"/>
    <cellStyle name="Note 2 14 2" xfId="974"/>
    <cellStyle name="Note 2 14 2 2" xfId="975"/>
    <cellStyle name="Note 2 14 2 2 2" xfId="3486"/>
    <cellStyle name="Note 2 14 2 2 2 2" xfId="13240"/>
    <cellStyle name="Note 2 14 2 2 2 2 2" xfId="30675"/>
    <cellStyle name="Note 2 14 2 2 2 2 3" xfId="45128"/>
    <cellStyle name="Note 2 14 2 2 2 3" xfId="15701"/>
    <cellStyle name="Note 2 14 2 2 2 3 2" xfId="33136"/>
    <cellStyle name="Note 2 14 2 2 2 3 3" xfId="47589"/>
    <cellStyle name="Note 2 14 2 2 2 4" xfId="20922"/>
    <cellStyle name="Note 2 14 2 2 2 5" xfId="35375"/>
    <cellStyle name="Note 2 14 2 2 3" xfId="5948"/>
    <cellStyle name="Note 2 14 2 2 3 2" xfId="23383"/>
    <cellStyle name="Note 2 14 2 2 3 3" xfId="37836"/>
    <cellStyle name="Note 2 14 2 2 4" xfId="8389"/>
    <cellStyle name="Note 2 14 2 2 4 2" xfId="25824"/>
    <cellStyle name="Note 2 14 2 2 4 3" xfId="40277"/>
    <cellStyle name="Note 2 14 2 2 5" xfId="10809"/>
    <cellStyle name="Note 2 14 2 2 5 2" xfId="28244"/>
    <cellStyle name="Note 2 14 2 2 5 3" xfId="42697"/>
    <cellStyle name="Note 2 14 2 2 6" xfId="17816"/>
    <cellStyle name="Note 2 14 2 3" xfId="976"/>
    <cellStyle name="Note 2 14 2 3 2" xfId="3487"/>
    <cellStyle name="Note 2 14 2 3 2 2" xfId="13241"/>
    <cellStyle name="Note 2 14 2 3 2 2 2" xfId="30676"/>
    <cellStyle name="Note 2 14 2 3 2 2 3" xfId="45129"/>
    <cellStyle name="Note 2 14 2 3 2 3" xfId="15702"/>
    <cellStyle name="Note 2 14 2 3 2 3 2" xfId="33137"/>
    <cellStyle name="Note 2 14 2 3 2 3 3" xfId="47590"/>
    <cellStyle name="Note 2 14 2 3 2 4" xfId="20923"/>
    <cellStyle name="Note 2 14 2 3 2 5" xfId="35376"/>
    <cellStyle name="Note 2 14 2 3 3" xfId="5949"/>
    <cellStyle name="Note 2 14 2 3 3 2" xfId="23384"/>
    <cellStyle name="Note 2 14 2 3 3 3" xfId="37837"/>
    <cellStyle name="Note 2 14 2 3 4" xfId="8390"/>
    <cellStyle name="Note 2 14 2 3 4 2" xfId="25825"/>
    <cellStyle name="Note 2 14 2 3 4 3" xfId="40278"/>
    <cellStyle name="Note 2 14 2 3 5" xfId="10810"/>
    <cellStyle name="Note 2 14 2 3 5 2" xfId="28245"/>
    <cellStyle name="Note 2 14 2 3 5 3" xfId="42698"/>
    <cellStyle name="Note 2 14 2 3 6" xfId="17817"/>
    <cellStyle name="Note 2 14 2 4" xfId="977"/>
    <cellStyle name="Note 2 14 2 4 2" xfId="3488"/>
    <cellStyle name="Note 2 14 2 4 2 2" xfId="20924"/>
    <cellStyle name="Note 2 14 2 4 2 3" xfId="35377"/>
    <cellStyle name="Note 2 14 2 4 3" xfId="5950"/>
    <cellStyle name="Note 2 14 2 4 3 2" xfId="23385"/>
    <cellStyle name="Note 2 14 2 4 3 3" xfId="37838"/>
    <cellStyle name="Note 2 14 2 4 4" xfId="8391"/>
    <cellStyle name="Note 2 14 2 4 4 2" xfId="25826"/>
    <cellStyle name="Note 2 14 2 4 4 3" xfId="40279"/>
    <cellStyle name="Note 2 14 2 4 5" xfId="10811"/>
    <cellStyle name="Note 2 14 2 4 5 2" xfId="28246"/>
    <cellStyle name="Note 2 14 2 4 5 3" xfId="42699"/>
    <cellStyle name="Note 2 14 2 4 6" xfId="15014"/>
    <cellStyle name="Note 2 14 2 4 6 2" xfId="32449"/>
    <cellStyle name="Note 2 14 2 4 6 3" xfId="46902"/>
    <cellStyle name="Note 2 14 2 4 7" xfId="17818"/>
    <cellStyle name="Note 2 14 2 4 8" xfId="20176"/>
    <cellStyle name="Note 2 14 2 5" xfId="3485"/>
    <cellStyle name="Note 2 14 2 5 2" xfId="13239"/>
    <cellStyle name="Note 2 14 2 5 2 2" xfId="30674"/>
    <cellStyle name="Note 2 14 2 5 2 3" xfId="45127"/>
    <cellStyle name="Note 2 14 2 5 3" xfId="15700"/>
    <cellStyle name="Note 2 14 2 5 3 2" xfId="33135"/>
    <cellStyle name="Note 2 14 2 5 3 3" xfId="47588"/>
    <cellStyle name="Note 2 14 2 5 4" xfId="20921"/>
    <cellStyle name="Note 2 14 2 5 5" xfId="35374"/>
    <cellStyle name="Note 2 14 2 6" xfId="5947"/>
    <cellStyle name="Note 2 14 2 6 2" xfId="23382"/>
    <cellStyle name="Note 2 14 2 6 3" xfId="37835"/>
    <cellStyle name="Note 2 14 2 7" xfId="8388"/>
    <cellStyle name="Note 2 14 2 7 2" xfId="25823"/>
    <cellStyle name="Note 2 14 2 7 3" xfId="40276"/>
    <cellStyle name="Note 2 14 2 8" xfId="10808"/>
    <cellStyle name="Note 2 14 2 8 2" xfId="28243"/>
    <cellStyle name="Note 2 14 2 8 3" xfId="42696"/>
    <cellStyle name="Note 2 14 2 9" xfId="17815"/>
    <cellStyle name="Note 2 14 3" xfId="978"/>
    <cellStyle name="Note 2 14 3 2" xfId="979"/>
    <cellStyle name="Note 2 14 3 2 2" xfId="3490"/>
    <cellStyle name="Note 2 14 3 2 2 2" xfId="13243"/>
    <cellStyle name="Note 2 14 3 2 2 2 2" xfId="30678"/>
    <cellStyle name="Note 2 14 3 2 2 2 3" xfId="45131"/>
    <cellStyle name="Note 2 14 3 2 2 3" xfId="15704"/>
    <cellStyle name="Note 2 14 3 2 2 3 2" xfId="33139"/>
    <cellStyle name="Note 2 14 3 2 2 3 3" xfId="47592"/>
    <cellStyle name="Note 2 14 3 2 2 4" xfId="20926"/>
    <cellStyle name="Note 2 14 3 2 2 5" xfId="35379"/>
    <cellStyle name="Note 2 14 3 2 3" xfId="5952"/>
    <cellStyle name="Note 2 14 3 2 3 2" xfId="23387"/>
    <cellStyle name="Note 2 14 3 2 3 3" xfId="37840"/>
    <cellStyle name="Note 2 14 3 2 4" xfId="8393"/>
    <cellStyle name="Note 2 14 3 2 4 2" xfId="25828"/>
    <cellStyle name="Note 2 14 3 2 4 3" xfId="40281"/>
    <cellStyle name="Note 2 14 3 2 5" xfId="10813"/>
    <cellStyle name="Note 2 14 3 2 5 2" xfId="28248"/>
    <cellStyle name="Note 2 14 3 2 5 3" xfId="42701"/>
    <cellStyle name="Note 2 14 3 2 6" xfId="17820"/>
    <cellStyle name="Note 2 14 3 3" xfId="980"/>
    <cellStyle name="Note 2 14 3 3 2" xfId="3491"/>
    <cellStyle name="Note 2 14 3 3 2 2" xfId="13244"/>
    <cellStyle name="Note 2 14 3 3 2 2 2" xfId="30679"/>
    <cellStyle name="Note 2 14 3 3 2 2 3" xfId="45132"/>
    <cellStyle name="Note 2 14 3 3 2 3" xfId="15705"/>
    <cellStyle name="Note 2 14 3 3 2 3 2" xfId="33140"/>
    <cellStyle name="Note 2 14 3 3 2 3 3" xfId="47593"/>
    <cellStyle name="Note 2 14 3 3 2 4" xfId="20927"/>
    <cellStyle name="Note 2 14 3 3 2 5" xfId="35380"/>
    <cellStyle name="Note 2 14 3 3 3" xfId="5953"/>
    <cellStyle name="Note 2 14 3 3 3 2" xfId="23388"/>
    <cellStyle name="Note 2 14 3 3 3 3" xfId="37841"/>
    <cellStyle name="Note 2 14 3 3 4" xfId="8394"/>
    <cellStyle name="Note 2 14 3 3 4 2" xfId="25829"/>
    <cellStyle name="Note 2 14 3 3 4 3" xfId="40282"/>
    <cellStyle name="Note 2 14 3 3 5" xfId="10814"/>
    <cellStyle name="Note 2 14 3 3 5 2" xfId="28249"/>
    <cellStyle name="Note 2 14 3 3 5 3" xfId="42702"/>
    <cellStyle name="Note 2 14 3 3 6" xfId="17821"/>
    <cellStyle name="Note 2 14 3 4" xfId="981"/>
    <cellStyle name="Note 2 14 3 4 2" xfId="3492"/>
    <cellStyle name="Note 2 14 3 4 2 2" xfId="20928"/>
    <cellStyle name="Note 2 14 3 4 2 3" xfId="35381"/>
    <cellStyle name="Note 2 14 3 4 3" xfId="5954"/>
    <cellStyle name="Note 2 14 3 4 3 2" xfId="23389"/>
    <cellStyle name="Note 2 14 3 4 3 3" xfId="37842"/>
    <cellStyle name="Note 2 14 3 4 4" xfId="8395"/>
    <cellStyle name="Note 2 14 3 4 4 2" xfId="25830"/>
    <cellStyle name="Note 2 14 3 4 4 3" xfId="40283"/>
    <cellStyle name="Note 2 14 3 4 5" xfId="10815"/>
    <cellStyle name="Note 2 14 3 4 5 2" xfId="28250"/>
    <cellStyle name="Note 2 14 3 4 5 3" xfId="42703"/>
    <cellStyle name="Note 2 14 3 4 6" xfId="15015"/>
    <cellStyle name="Note 2 14 3 4 6 2" xfId="32450"/>
    <cellStyle name="Note 2 14 3 4 6 3" xfId="46903"/>
    <cellStyle name="Note 2 14 3 4 7" xfId="17822"/>
    <cellStyle name="Note 2 14 3 4 8" xfId="20177"/>
    <cellStyle name="Note 2 14 3 5" xfId="3489"/>
    <cellStyle name="Note 2 14 3 5 2" xfId="13242"/>
    <cellStyle name="Note 2 14 3 5 2 2" xfId="30677"/>
    <cellStyle name="Note 2 14 3 5 2 3" xfId="45130"/>
    <cellStyle name="Note 2 14 3 5 3" xfId="15703"/>
    <cellStyle name="Note 2 14 3 5 3 2" xfId="33138"/>
    <cellStyle name="Note 2 14 3 5 3 3" xfId="47591"/>
    <cellStyle name="Note 2 14 3 5 4" xfId="20925"/>
    <cellStyle name="Note 2 14 3 5 5" xfId="35378"/>
    <cellStyle name="Note 2 14 3 6" xfId="5951"/>
    <cellStyle name="Note 2 14 3 6 2" xfId="23386"/>
    <cellStyle name="Note 2 14 3 6 3" xfId="37839"/>
    <cellStyle name="Note 2 14 3 7" xfId="8392"/>
    <cellStyle name="Note 2 14 3 7 2" xfId="25827"/>
    <cellStyle name="Note 2 14 3 7 3" xfId="40280"/>
    <cellStyle name="Note 2 14 3 8" xfId="10812"/>
    <cellStyle name="Note 2 14 3 8 2" xfId="28247"/>
    <cellStyle name="Note 2 14 3 8 3" xfId="42700"/>
    <cellStyle name="Note 2 14 3 9" xfId="17819"/>
    <cellStyle name="Note 2 14 4" xfId="982"/>
    <cellStyle name="Note 2 14 4 2" xfId="983"/>
    <cellStyle name="Note 2 14 4 2 2" xfId="3494"/>
    <cellStyle name="Note 2 14 4 2 2 2" xfId="13246"/>
    <cellStyle name="Note 2 14 4 2 2 2 2" xfId="30681"/>
    <cellStyle name="Note 2 14 4 2 2 2 3" xfId="45134"/>
    <cellStyle name="Note 2 14 4 2 2 3" xfId="15707"/>
    <cellStyle name="Note 2 14 4 2 2 3 2" xfId="33142"/>
    <cellStyle name="Note 2 14 4 2 2 3 3" xfId="47595"/>
    <cellStyle name="Note 2 14 4 2 2 4" xfId="20930"/>
    <cellStyle name="Note 2 14 4 2 2 5" xfId="35383"/>
    <cellStyle name="Note 2 14 4 2 3" xfId="5956"/>
    <cellStyle name="Note 2 14 4 2 3 2" xfId="23391"/>
    <cellStyle name="Note 2 14 4 2 3 3" xfId="37844"/>
    <cellStyle name="Note 2 14 4 2 4" xfId="8397"/>
    <cellStyle name="Note 2 14 4 2 4 2" xfId="25832"/>
    <cellStyle name="Note 2 14 4 2 4 3" xfId="40285"/>
    <cellStyle name="Note 2 14 4 2 5" xfId="10817"/>
    <cellStyle name="Note 2 14 4 2 5 2" xfId="28252"/>
    <cellStyle name="Note 2 14 4 2 5 3" xfId="42705"/>
    <cellStyle name="Note 2 14 4 2 6" xfId="17824"/>
    <cellStyle name="Note 2 14 4 3" xfId="984"/>
    <cellStyle name="Note 2 14 4 3 2" xfId="3495"/>
    <cellStyle name="Note 2 14 4 3 2 2" xfId="13247"/>
    <cellStyle name="Note 2 14 4 3 2 2 2" xfId="30682"/>
    <cellStyle name="Note 2 14 4 3 2 2 3" xfId="45135"/>
    <cellStyle name="Note 2 14 4 3 2 3" xfId="15708"/>
    <cellStyle name="Note 2 14 4 3 2 3 2" xfId="33143"/>
    <cellStyle name="Note 2 14 4 3 2 3 3" xfId="47596"/>
    <cellStyle name="Note 2 14 4 3 2 4" xfId="20931"/>
    <cellStyle name="Note 2 14 4 3 2 5" xfId="35384"/>
    <cellStyle name="Note 2 14 4 3 3" xfId="5957"/>
    <cellStyle name="Note 2 14 4 3 3 2" xfId="23392"/>
    <cellStyle name="Note 2 14 4 3 3 3" xfId="37845"/>
    <cellStyle name="Note 2 14 4 3 4" xfId="8398"/>
    <cellStyle name="Note 2 14 4 3 4 2" xfId="25833"/>
    <cellStyle name="Note 2 14 4 3 4 3" xfId="40286"/>
    <cellStyle name="Note 2 14 4 3 5" xfId="10818"/>
    <cellStyle name="Note 2 14 4 3 5 2" xfId="28253"/>
    <cellStyle name="Note 2 14 4 3 5 3" xfId="42706"/>
    <cellStyle name="Note 2 14 4 3 6" xfId="17825"/>
    <cellStyle name="Note 2 14 4 4" xfId="985"/>
    <cellStyle name="Note 2 14 4 4 2" xfId="3496"/>
    <cellStyle name="Note 2 14 4 4 2 2" xfId="20932"/>
    <cellStyle name="Note 2 14 4 4 2 3" xfId="35385"/>
    <cellStyle name="Note 2 14 4 4 3" xfId="5958"/>
    <cellStyle name="Note 2 14 4 4 3 2" xfId="23393"/>
    <cellStyle name="Note 2 14 4 4 3 3" xfId="37846"/>
    <cellStyle name="Note 2 14 4 4 4" xfId="8399"/>
    <cellStyle name="Note 2 14 4 4 4 2" xfId="25834"/>
    <cellStyle name="Note 2 14 4 4 4 3" xfId="40287"/>
    <cellStyle name="Note 2 14 4 4 5" xfId="10819"/>
    <cellStyle name="Note 2 14 4 4 5 2" xfId="28254"/>
    <cellStyle name="Note 2 14 4 4 5 3" xfId="42707"/>
    <cellStyle name="Note 2 14 4 4 6" xfId="15016"/>
    <cellStyle name="Note 2 14 4 4 6 2" xfId="32451"/>
    <cellStyle name="Note 2 14 4 4 6 3" xfId="46904"/>
    <cellStyle name="Note 2 14 4 4 7" xfId="17826"/>
    <cellStyle name="Note 2 14 4 4 8" xfId="20178"/>
    <cellStyle name="Note 2 14 4 5" xfId="3493"/>
    <cellStyle name="Note 2 14 4 5 2" xfId="13245"/>
    <cellStyle name="Note 2 14 4 5 2 2" xfId="30680"/>
    <cellStyle name="Note 2 14 4 5 2 3" xfId="45133"/>
    <cellStyle name="Note 2 14 4 5 3" xfId="15706"/>
    <cellStyle name="Note 2 14 4 5 3 2" xfId="33141"/>
    <cellStyle name="Note 2 14 4 5 3 3" xfId="47594"/>
    <cellStyle name="Note 2 14 4 5 4" xfId="20929"/>
    <cellStyle name="Note 2 14 4 5 5" xfId="35382"/>
    <cellStyle name="Note 2 14 4 6" xfId="5955"/>
    <cellStyle name="Note 2 14 4 6 2" xfId="23390"/>
    <cellStyle name="Note 2 14 4 6 3" xfId="37843"/>
    <cellStyle name="Note 2 14 4 7" xfId="8396"/>
    <cellStyle name="Note 2 14 4 7 2" xfId="25831"/>
    <cellStyle name="Note 2 14 4 7 3" xfId="40284"/>
    <cellStyle name="Note 2 14 4 8" xfId="10816"/>
    <cellStyle name="Note 2 14 4 8 2" xfId="28251"/>
    <cellStyle name="Note 2 14 4 8 3" xfId="42704"/>
    <cellStyle name="Note 2 14 4 9" xfId="17823"/>
    <cellStyle name="Note 2 14 5" xfId="986"/>
    <cellStyle name="Note 2 14 5 2" xfId="987"/>
    <cellStyle name="Note 2 14 5 2 2" xfId="3498"/>
    <cellStyle name="Note 2 14 5 2 2 2" xfId="13249"/>
    <cellStyle name="Note 2 14 5 2 2 2 2" xfId="30684"/>
    <cellStyle name="Note 2 14 5 2 2 2 3" xfId="45137"/>
    <cellStyle name="Note 2 14 5 2 2 3" xfId="15710"/>
    <cellStyle name="Note 2 14 5 2 2 3 2" xfId="33145"/>
    <cellStyle name="Note 2 14 5 2 2 3 3" xfId="47598"/>
    <cellStyle name="Note 2 14 5 2 2 4" xfId="20934"/>
    <cellStyle name="Note 2 14 5 2 2 5" xfId="35387"/>
    <cellStyle name="Note 2 14 5 2 3" xfId="5960"/>
    <cellStyle name="Note 2 14 5 2 3 2" xfId="23395"/>
    <cellStyle name="Note 2 14 5 2 3 3" xfId="37848"/>
    <cellStyle name="Note 2 14 5 2 4" xfId="8401"/>
    <cellStyle name="Note 2 14 5 2 4 2" xfId="25836"/>
    <cellStyle name="Note 2 14 5 2 4 3" xfId="40289"/>
    <cellStyle name="Note 2 14 5 2 5" xfId="10821"/>
    <cellStyle name="Note 2 14 5 2 5 2" xfId="28256"/>
    <cellStyle name="Note 2 14 5 2 5 3" xfId="42709"/>
    <cellStyle name="Note 2 14 5 2 6" xfId="17828"/>
    <cellStyle name="Note 2 14 5 3" xfId="988"/>
    <cellStyle name="Note 2 14 5 3 2" xfId="3499"/>
    <cellStyle name="Note 2 14 5 3 2 2" xfId="13250"/>
    <cellStyle name="Note 2 14 5 3 2 2 2" xfId="30685"/>
    <cellStyle name="Note 2 14 5 3 2 2 3" xfId="45138"/>
    <cellStyle name="Note 2 14 5 3 2 3" xfId="15711"/>
    <cellStyle name="Note 2 14 5 3 2 3 2" xfId="33146"/>
    <cellStyle name="Note 2 14 5 3 2 3 3" xfId="47599"/>
    <cellStyle name="Note 2 14 5 3 2 4" xfId="20935"/>
    <cellStyle name="Note 2 14 5 3 2 5" xfId="35388"/>
    <cellStyle name="Note 2 14 5 3 3" xfId="5961"/>
    <cellStyle name="Note 2 14 5 3 3 2" xfId="23396"/>
    <cellStyle name="Note 2 14 5 3 3 3" xfId="37849"/>
    <cellStyle name="Note 2 14 5 3 4" xfId="8402"/>
    <cellStyle name="Note 2 14 5 3 4 2" xfId="25837"/>
    <cellStyle name="Note 2 14 5 3 4 3" xfId="40290"/>
    <cellStyle name="Note 2 14 5 3 5" xfId="10822"/>
    <cellStyle name="Note 2 14 5 3 5 2" xfId="28257"/>
    <cellStyle name="Note 2 14 5 3 5 3" xfId="42710"/>
    <cellStyle name="Note 2 14 5 3 6" xfId="17829"/>
    <cellStyle name="Note 2 14 5 4" xfId="989"/>
    <cellStyle name="Note 2 14 5 4 2" xfId="3500"/>
    <cellStyle name="Note 2 14 5 4 2 2" xfId="20936"/>
    <cellStyle name="Note 2 14 5 4 2 3" xfId="35389"/>
    <cellStyle name="Note 2 14 5 4 3" xfId="5962"/>
    <cellStyle name="Note 2 14 5 4 3 2" xfId="23397"/>
    <cellStyle name="Note 2 14 5 4 3 3" xfId="37850"/>
    <cellStyle name="Note 2 14 5 4 4" xfId="8403"/>
    <cellStyle name="Note 2 14 5 4 4 2" xfId="25838"/>
    <cellStyle name="Note 2 14 5 4 4 3" xfId="40291"/>
    <cellStyle name="Note 2 14 5 4 5" xfId="10823"/>
    <cellStyle name="Note 2 14 5 4 5 2" xfId="28258"/>
    <cellStyle name="Note 2 14 5 4 5 3" xfId="42711"/>
    <cellStyle name="Note 2 14 5 4 6" xfId="15017"/>
    <cellStyle name="Note 2 14 5 4 6 2" xfId="32452"/>
    <cellStyle name="Note 2 14 5 4 6 3" xfId="46905"/>
    <cellStyle name="Note 2 14 5 4 7" xfId="17830"/>
    <cellStyle name="Note 2 14 5 4 8" xfId="20179"/>
    <cellStyle name="Note 2 14 5 5" xfId="3497"/>
    <cellStyle name="Note 2 14 5 5 2" xfId="13248"/>
    <cellStyle name="Note 2 14 5 5 2 2" xfId="30683"/>
    <cellStyle name="Note 2 14 5 5 2 3" xfId="45136"/>
    <cellStyle name="Note 2 14 5 5 3" xfId="15709"/>
    <cellStyle name="Note 2 14 5 5 3 2" xfId="33144"/>
    <cellStyle name="Note 2 14 5 5 3 3" xfId="47597"/>
    <cellStyle name="Note 2 14 5 5 4" xfId="20933"/>
    <cellStyle name="Note 2 14 5 5 5" xfId="35386"/>
    <cellStyle name="Note 2 14 5 6" xfId="5959"/>
    <cellStyle name="Note 2 14 5 6 2" xfId="23394"/>
    <cellStyle name="Note 2 14 5 6 3" xfId="37847"/>
    <cellStyle name="Note 2 14 5 7" xfId="8400"/>
    <cellStyle name="Note 2 14 5 7 2" xfId="25835"/>
    <cellStyle name="Note 2 14 5 7 3" xfId="40288"/>
    <cellStyle name="Note 2 14 5 8" xfId="10820"/>
    <cellStyle name="Note 2 14 5 8 2" xfId="28255"/>
    <cellStyle name="Note 2 14 5 8 3" xfId="42708"/>
    <cellStyle name="Note 2 14 5 9" xfId="17827"/>
    <cellStyle name="Note 2 14 6" xfId="990"/>
    <cellStyle name="Note 2 14 6 2" xfId="3501"/>
    <cellStyle name="Note 2 14 6 2 2" xfId="13251"/>
    <cellStyle name="Note 2 14 6 2 2 2" xfId="30686"/>
    <cellStyle name="Note 2 14 6 2 2 3" xfId="45139"/>
    <cellStyle name="Note 2 14 6 2 3" xfId="15712"/>
    <cellStyle name="Note 2 14 6 2 3 2" xfId="33147"/>
    <cellStyle name="Note 2 14 6 2 3 3" xfId="47600"/>
    <cellStyle name="Note 2 14 6 2 4" xfId="20937"/>
    <cellStyle name="Note 2 14 6 2 5" xfId="35390"/>
    <cellStyle name="Note 2 14 6 3" xfId="5963"/>
    <cellStyle name="Note 2 14 6 3 2" xfId="23398"/>
    <cellStyle name="Note 2 14 6 3 3" xfId="37851"/>
    <cellStyle name="Note 2 14 6 4" xfId="8404"/>
    <cellStyle name="Note 2 14 6 4 2" xfId="25839"/>
    <cellStyle name="Note 2 14 6 4 3" xfId="40292"/>
    <cellStyle name="Note 2 14 6 5" xfId="10824"/>
    <cellStyle name="Note 2 14 6 5 2" xfId="28259"/>
    <cellStyle name="Note 2 14 6 5 3" xfId="42712"/>
    <cellStyle name="Note 2 14 6 6" xfId="17831"/>
    <cellStyle name="Note 2 14 7" xfId="991"/>
    <cellStyle name="Note 2 14 7 2" xfId="3502"/>
    <cellStyle name="Note 2 14 7 2 2" xfId="13252"/>
    <cellStyle name="Note 2 14 7 2 2 2" xfId="30687"/>
    <cellStyle name="Note 2 14 7 2 2 3" xfId="45140"/>
    <cellStyle name="Note 2 14 7 2 3" xfId="15713"/>
    <cellStyle name="Note 2 14 7 2 3 2" xfId="33148"/>
    <cellStyle name="Note 2 14 7 2 3 3" xfId="47601"/>
    <cellStyle name="Note 2 14 7 2 4" xfId="20938"/>
    <cellStyle name="Note 2 14 7 2 5" xfId="35391"/>
    <cellStyle name="Note 2 14 7 3" xfId="5964"/>
    <cellStyle name="Note 2 14 7 3 2" xfId="23399"/>
    <cellStyle name="Note 2 14 7 3 3" xfId="37852"/>
    <cellStyle name="Note 2 14 7 4" xfId="8405"/>
    <cellStyle name="Note 2 14 7 4 2" xfId="25840"/>
    <cellStyle name="Note 2 14 7 4 3" xfId="40293"/>
    <cellStyle name="Note 2 14 7 5" xfId="10825"/>
    <cellStyle name="Note 2 14 7 5 2" xfId="28260"/>
    <cellStyle name="Note 2 14 7 5 3" xfId="42713"/>
    <cellStyle name="Note 2 14 7 6" xfId="17832"/>
    <cellStyle name="Note 2 14 8" xfId="992"/>
    <cellStyle name="Note 2 14 8 2" xfId="3503"/>
    <cellStyle name="Note 2 14 8 2 2" xfId="20939"/>
    <cellStyle name="Note 2 14 8 2 3" xfId="35392"/>
    <cellStyle name="Note 2 14 8 3" xfId="5965"/>
    <cellStyle name="Note 2 14 8 3 2" xfId="23400"/>
    <cellStyle name="Note 2 14 8 3 3" xfId="37853"/>
    <cellStyle name="Note 2 14 8 4" xfId="8406"/>
    <cellStyle name="Note 2 14 8 4 2" xfId="25841"/>
    <cellStyle name="Note 2 14 8 4 3" xfId="40294"/>
    <cellStyle name="Note 2 14 8 5" xfId="10826"/>
    <cellStyle name="Note 2 14 8 5 2" xfId="28261"/>
    <cellStyle name="Note 2 14 8 5 3" xfId="42714"/>
    <cellStyle name="Note 2 14 8 6" xfId="15018"/>
    <cellStyle name="Note 2 14 8 6 2" xfId="32453"/>
    <cellStyle name="Note 2 14 8 6 3" xfId="46906"/>
    <cellStyle name="Note 2 14 8 7" xfId="17833"/>
    <cellStyle name="Note 2 14 8 8" xfId="20180"/>
    <cellStyle name="Note 2 14 9" xfId="3484"/>
    <cellStyle name="Note 2 14 9 2" xfId="13238"/>
    <cellStyle name="Note 2 14 9 2 2" xfId="30673"/>
    <cellStyle name="Note 2 14 9 2 3" xfId="45126"/>
    <cellStyle name="Note 2 14 9 3" xfId="15699"/>
    <cellStyle name="Note 2 14 9 3 2" xfId="33134"/>
    <cellStyle name="Note 2 14 9 3 3" xfId="47587"/>
    <cellStyle name="Note 2 14 9 4" xfId="20920"/>
    <cellStyle name="Note 2 14 9 5" xfId="35373"/>
    <cellStyle name="Note 2 15" xfId="993"/>
    <cellStyle name="Note 2 15 10" xfId="5966"/>
    <cellStyle name="Note 2 15 10 2" xfId="23401"/>
    <cellStyle name="Note 2 15 10 3" xfId="37854"/>
    <cellStyle name="Note 2 15 11" xfId="8407"/>
    <cellStyle name="Note 2 15 11 2" xfId="25842"/>
    <cellStyle name="Note 2 15 11 3" xfId="40295"/>
    <cellStyle name="Note 2 15 12" xfId="10827"/>
    <cellStyle name="Note 2 15 12 2" xfId="28262"/>
    <cellStyle name="Note 2 15 12 3" xfId="42715"/>
    <cellStyle name="Note 2 15 13" xfId="17834"/>
    <cellStyle name="Note 2 15 2" xfId="994"/>
    <cellStyle name="Note 2 15 2 2" xfId="995"/>
    <cellStyle name="Note 2 15 2 2 2" xfId="3506"/>
    <cellStyle name="Note 2 15 2 2 2 2" xfId="13255"/>
    <cellStyle name="Note 2 15 2 2 2 2 2" xfId="30690"/>
    <cellStyle name="Note 2 15 2 2 2 2 3" xfId="45143"/>
    <cellStyle name="Note 2 15 2 2 2 3" xfId="15716"/>
    <cellStyle name="Note 2 15 2 2 2 3 2" xfId="33151"/>
    <cellStyle name="Note 2 15 2 2 2 3 3" xfId="47604"/>
    <cellStyle name="Note 2 15 2 2 2 4" xfId="20942"/>
    <cellStyle name="Note 2 15 2 2 2 5" xfId="35395"/>
    <cellStyle name="Note 2 15 2 2 3" xfId="5968"/>
    <cellStyle name="Note 2 15 2 2 3 2" xfId="23403"/>
    <cellStyle name="Note 2 15 2 2 3 3" xfId="37856"/>
    <cellStyle name="Note 2 15 2 2 4" xfId="8409"/>
    <cellStyle name="Note 2 15 2 2 4 2" xfId="25844"/>
    <cellStyle name="Note 2 15 2 2 4 3" xfId="40297"/>
    <cellStyle name="Note 2 15 2 2 5" xfId="10829"/>
    <cellStyle name="Note 2 15 2 2 5 2" xfId="28264"/>
    <cellStyle name="Note 2 15 2 2 5 3" xfId="42717"/>
    <cellStyle name="Note 2 15 2 2 6" xfId="17836"/>
    <cellStyle name="Note 2 15 2 3" xfId="996"/>
    <cellStyle name="Note 2 15 2 3 2" xfId="3507"/>
    <cellStyle name="Note 2 15 2 3 2 2" xfId="13256"/>
    <cellStyle name="Note 2 15 2 3 2 2 2" xfId="30691"/>
    <cellStyle name="Note 2 15 2 3 2 2 3" xfId="45144"/>
    <cellStyle name="Note 2 15 2 3 2 3" xfId="15717"/>
    <cellStyle name="Note 2 15 2 3 2 3 2" xfId="33152"/>
    <cellStyle name="Note 2 15 2 3 2 3 3" xfId="47605"/>
    <cellStyle name="Note 2 15 2 3 2 4" xfId="20943"/>
    <cellStyle name="Note 2 15 2 3 2 5" xfId="35396"/>
    <cellStyle name="Note 2 15 2 3 3" xfId="5969"/>
    <cellStyle name="Note 2 15 2 3 3 2" xfId="23404"/>
    <cellStyle name="Note 2 15 2 3 3 3" xfId="37857"/>
    <cellStyle name="Note 2 15 2 3 4" xfId="8410"/>
    <cellStyle name="Note 2 15 2 3 4 2" xfId="25845"/>
    <cellStyle name="Note 2 15 2 3 4 3" xfId="40298"/>
    <cellStyle name="Note 2 15 2 3 5" xfId="10830"/>
    <cellStyle name="Note 2 15 2 3 5 2" xfId="28265"/>
    <cellStyle name="Note 2 15 2 3 5 3" xfId="42718"/>
    <cellStyle name="Note 2 15 2 3 6" xfId="17837"/>
    <cellStyle name="Note 2 15 2 4" xfId="997"/>
    <cellStyle name="Note 2 15 2 4 2" xfId="3508"/>
    <cellStyle name="Note 2 15 2 4 2 2" xfId="20944"/>
    <cellStyle name="Note 2 15 2 4 2 3" xfId="35397"/>
    <cellStyle name="Note 2 15 2 4 3" xfId="5970"/>
    <cellStyle name="Note 2 15 2 4 3 2" xfId="23405"/>
    <cellStyle name="Note 2 15 2 4 3 3" xfId="37858"/>
    <cellStyle name="Note 2 15 2 4 4" xfId="8411"/>
    <cellStyle name="Note 2 15 2 4 4 2" xfId="25846"/>
    <cellStyle name="Note 2 15 2 4 4 3" xfId="40299"/>
    <cellStyle name="Note 2 15 2 4 5" xfId="10831"/>
    <cellStyle name="Note 2 15 2 4 5 2" xfId="28266"/>
    <cellStyle name="Note 2 15 2 4 5 3" xfId="42719"/>
    <cellStyle name="Note 2 15 2 4 6" xfId="15019"/>
    <cellStyle name="Note 2 15 2 4 6 2" xfId="32454"/>
    <cellStyle name="Note 2 15 2 4 6 3" xfId="46907"/>
    <cellStyle name="Note 2 15 2 4 7" xfId="17838"/>
    <cellStyle name="Note 2 15 2 4 8" xfId="20181"/>
    <cellStyle name="Note 2 15 2 5" xfId="3505"/>
    <cellStyle name="Note 2 15 2 5 2" xfId="13254"/>
    <cellStyle name="Note 2 15 2 5 2 2" xfId="30689"/>
    <cellStyle name="Note 2 15 2 5 2 3" xfId="45142"/>
    <cellStyle name="Note 2 15 2 5 3" xfId="15715"/>
    <cellStyle name="Note 2 15 2 5 3 2" xfId="33150"/>
    <cellStyle name="Note 2 15 2 5 3 3" xfId="47603"/>
    <cellStyle name="Note 2 15 2 5 4" xfId="20941"/>
    <cellStyle name="Note 2 15 2 5 5" xfId="35394"/>
    <cellStyle name="Note 2 15 2 6" xfId="5967"/>
    <cellStyle name="Note 2 15 2 6 2" xfId="23402"/>
    <cellStyle name="Note 2 15 2 6 3" xfId="37855"/>
    <cellStyle name="Note 2 15 2 7" xfId="8408"/>
    <cellStyle name="Note 2 15 2 7 2" xfId="25843"/>
    <cellStyle name="Note 2 15 2 7 3" xfId="40296"/>
    <cellStyle name="Note 2 15 2 8" xfId="10828"/>
    <cellStyle name="Note 2 15 2 8 2" xfId="28263"/>
    <cellStyle name="Note 2 15 2 8 3" xfId="42716"/>
    <cellStyle name="Note 2 15 2 9" xfId="17835"/>
    <cellStyle name="Note 2 15 3" xfId="998"/>
    <cellStyle name="Note 2 15 3 2" xfId="999"/>
    <cellStyle name="Note 2 15 3 2 2" xfId="3510"/>
    <cellStyle name="Note 2 15 3 2 2 2" xfId="13258"/>
    <cellStyle name="Note 2 15 3 2 2 2 2" xfId="30693"/>
    <cellStyle name="Note 2 15 3 2 2 2 3" xfId="45146"/>
    <cellStyle name="Note 2 15 3 2 2 3" xfId="15719"/>
    <cellStyle name="Note 2 15 3 2 2 3 2" xfId="33154"/>
    <cellStyle name="Note 2 15 3 2 2 3 3" xfId="47607"/>
    <cellStyle name="Note 2 15 3 2 2 4" xfId="20946"/>
    <cellStyle name="Note 2 15 3 2 2 5" xfId="35399"/>
    <cellStyle name="Note 2 15 3 2 3" xfId="5972"/>
    <cellStyle name="Note 2 15 3 2 3 2" xfId="23407"/>
    <cellStyle name="Note 2 15 3 2 3 3" xfId="37860"/>
    <cellStyle name="Note 2 15 3 2 4" xfId="8413"/>
    <cellStyle name="Note 2 15 3 2 4 2" xfId="25848"/>
    <cellStyle name="Note 2 15 3 2 4 3" xfId="40301"/>
    <cellStyle name="Note 2 15 3 2 5" xfId="10833"/>
    <cellStyle name="Note 2 15 3 2 5 2" xfId="28268"/>
    <cellStyle name="Note 2 15 3 2 5 3" xfId="42721"/>
    <cellStyle name="Note 2 15 3 2 6" xfId="17840"/>
    <cellStyle name="Note 2 15 3 3" xfId="1000"/>
    <cellStyle name="Note 2 15 3 3 2" xfId="3511"/>
    <cellStyle name="Note 2 15 3 3 2 2" xfId="13259"/>
    <cellStyle name="Note 2 15 3 3 2 2 2" xfId="30694"/>
    <cellStyle name="Note 2 15 3 3 2 2 3" xfId="45147"/>
    <cellStyle name="Note 2 15 3 3 2 3" xfId="15720"/>
    <cellStyle name="Note 2 15 3 3 2 3 2" xfId="33155"/>
    <cellStyle name="Note 2 15 3 3 2 3 3" xfId="47608"/>
    <cellStyle name="Note 2 15 3 3 2 4" xfId="20947"/>
    <cellStyle name="Note 2 15 3 3 2 5" xfId="35400"/>
    <cellStyle name="Note 2 15 3 3 3" xfId="5973"/>
    <cellStyle name="Note 2 15 3 3 3 2" xfId="23408"/>
    <cellStyle name="Note 2 15 3 3 3 3" xfId="37861"/>
    <cellStyle name="Note 2 15 3 3 4" xfId="8414"/>
    <cellStyle name="Note 2 15 3 3 4 2" xfId="25849"/>
    <cellStyle name="Note 2 15 3 3 4 3" xfId="40302"/>
    <cellStyle name="Note 2 15 3 3 5" xfId="10834"/>
    <cellStyle name="Note 2 15 3 3 5 2" xfId="28269"/>
    <cellStyle name="Note 2 15 3 3 5 3" xfId="42722"/>
    <cellStyle name="Note 2 15 3 3 6" xfId="17841"/>
    <cellStyle name="Note 2 15 3 4" xfId="1001"/>
    <cellStyle name="Note 2 15 3 4 2" xfId="3512"/>
    <cellStyle name="Note 2 15 3 4 2 2" xfId="20948"/>
    <cellStyle name="Note 2 15 3 4 2 3" xfId="35401"/>
    <cellStyle name="Note 2 15 3 4 3" xfId="5974"/>
    <cellStyle name="Note 2 15 3 4 3 2" xfId="23409"/>
    <cellStyle name="Note 2 15 3 4 3 3" xfId="37862"/>
    <cellStyle name="Note 2 15 3 4 4" xfId="8415"/>
    <cellStyle name="Note 2 15 3 4 4 2" xfId="25850"/>
    <cellStyle name="Note 2 15 3 4 4 3" xfId="40303"/>
    <cellStyle name="Note 2 15 3 4 5" xfId="10835"/>
    <cellStyle name="Note 2 15 3 4 5 2" xfId="28270"/>
    <cellStyle name="Note 2 15 3 4 5 3" xfId="42723"/>
    <cellStyle name="Note 2 15 3 4 6" xfId="15020"/>
    <cellStyle name="Note 2 15 3 4 6 2" xfId="32455"/>
    <cellStyle name="Note 2 15 3 4 6 3" xfId="46908"/>
    <cellStyle name="Note 2 15 3 4 7" xfId="17842"/>
    <cellStyle name="Note 2 15 3 4 8" xfId="20182"/>
    <cellStyle name="Note 2 15 3 5" xfId="3509"/>
    <cellStyle name="Note 2 15 3 5 2" xfId="13257"/>
    <cellStyle name="Note 2 15 3 5 2 2" xfId="30692"/>
    <cellStyle name="Note 2 15 3 5 2 3" xfId="45145"/>
    <cellStyle name="Note 2 15 3 5 3" xfId="15718"/>
    <cellStyle name="Note 2 15 3 5 3 2" xfId="33153"/>
    <cellStyle name="Note 2 15 3 5 3 3" xfId="47606"/>
    <cellStyle name="Note 2 15 3 5 4" xfId="20945"/>
    <cellStyle name="Note 2 15 3 5 5" xfId="35398"/>
    <cellStyle name="Note 2 15 3 6" xfId="5971"/>
    <cellStyle name="Note 2 15 3 6 2" xfId="23406"/>
    <cellStyle name="Note 2 15 3 6 3" xfId="37859"/>
    <cellStyle name="Note 2 15 3 7" xfId="8412"/>
    <cellStyle name="Note 2 15 3 7 2" xfId="25847"/>
    <cellStyle name="Note 2 15 3 7 3" xfId="40300"/>
    <cellStyle name="Note 2 15 3 8" xfId="10832"/>
    <cellStyle name="Note 2 15 3 8 2" xfId="28267"/>
    <cellStyle name="Note 2 15 3 8 3" xfId="42720"/>
    <cellStyle name="Note 2 15 3 9" xfId="17839"/>
    <cellStyle name="Note 2 15 4" xfId="1002"/>
    <cellStyle name="Note 2 15 4 2" xfId="1003"/>
    <cellStyle name="Note 2 15 4 2 2" xfId="3514"/>
    <cellStyle name="Note 2 15 4 2 2 2" xfId="13261"/>
    <cellStyle name="Note 2 15 4 2 2 2 2" xfId="30696"/>
    <cellStyle name="Note 2 15 4 2 2 2 3" xfId="45149"/>
    <cellStyle name="Note 2 15 4 2 2 3" xfId="15722"/>
    <cellStyle name="Note 2 15 4 2 2 3 2" xfId="33157"/>
    <cellStyle name="Note 2 15 4 2 2 3 3" xfId="47610"/>
    <cellStyle name="Note 2 15 4 2 2 4" xfId="20950"/>
    <cellStyle name="Note 2 15 4 2 2 5" xfId="35403"/>
    <cellStyle name="Note 2 15 4 2 3" xfId="5976"/>
    <cellStyle name="Note 2 15 4 2 3 2" xfId="23411"/>
    <cellStyle name="Note 2 15 4 2 3 3" xfId="37864"/>
    <cellStyle name="Note 2 15 4 2 4" xfId="8417"/>
    <cellStyle name="Note 2 15 4 2 4 2" xfId="25852"/>
    <cellStyle name="Note 2 15 4 2 4 3" xfId="40305"/>
    <cellStyle name="Note 2 15 4 2 5" xfId="10837"/>
    <cellStyle name="Note 2 15 4 2 5 2" xfId="28272"/>
    <cellStyle name="Note 2 15 4 2 5 3" xfId="42725"/>
    <cellStyle name="Note 2 15 4 2 6" xfId="17844"/>
    <cellStyle name="Note 2 15 4 3" xfId="1004"/>
    <cellStyle name="Note 2 15 4 3 2" xfId="3515"/>
    <cellStyle name="Note 2 15 4 3 2 2" xfId="13262"/>
    <cellStyle name="Note 2 15 4 3 2 2 2" xfId="30697"/>
    <cellStyle name="Note 2 15 4 3 2 2 3" xfId="45150"/>
    <cellStyle name="Note 2 15 4 3 2 3" xfId="15723"/>
    <cellStyle name="Note 2 15 4 3 2 3 2" xfId="33158"/>
    <cellStyle name="Note 2 15 4 3 2 3 3" xfId="47611"/>
    <cellStyle name="Note 2 15 4 3 2 4" xfId="20951"/>
    <cellStyle name="Note 2 15 4 3 2 5" xfId="35404"/>
    <cellStyle name="Note 2 15 4 3 3" xfId="5977"/>
    <cellStyle name="Note 2 15 4 3 3 2" xfId="23412"/>
    <cellStyle name="Note 2 15 4 3 3 3" xfId="37865"/>
    <cellStyle name="Note 2 15 4 3 4" xfId="8418"/>
    <cellStyle name="Note 2 15 4 3 4 2" xfId="25853"/>
    <cellStyle name="Note 2 15 4 3 4 3" xfId="40306"/>
    <cellStyle name="Note 2 15 4 3 5" xfId="10838"/>
    <cellStyle name="Note 2 15 4 3 5 2" xfId="28273"/>
    <cellStyle name="Note 2 15 4 3 5 3" xfId="42726"/>
    <cellStyle name="Note 2 15 4 3 6" xfId="17845"/>
    <cellStyle name="Note 2 15 4 4" xfId="1005"/>
    <cellStyle name="Note 2 15 4 4 2" xfId="3516"/>
    <cellStyle name="Note 2 15 4 4 2 2" xfId="20952"/>
    <cellStyle name="Note 2 15 4 4 2 3" xfId="35405"/>
    <cellStyle name="Note 2 15 4 4 3" xfId="5978"/>
    <cellStyle name="Note 2 15 4 4 3 2" xfId="23413"/>
    <cellStyle name="Note 2 15 4 4 3 3" xfId="37866"/>
    <cellStyle name="Note 2 15 4 4 4" xfId="8419"/>
    <cellStyle name="Note 2 15 4 4 4 2" xfId="25854"/>
    <cellStyle name="Note 2 15 4 4 4 3" xfId="40307"/>
    <cellStyle name="Note 2 15 4 4 5" xfId="10839"/>
    <cellStyle name="Note 2 15 4 4 5 2" xfId="28274"/>
    <cellStyle name="Note 2 15 4 4 5 3" xfId="42727"/>
    <cellStyle name="Note 2 15 4 4 6" xfId="15021"/>
    <cellStyle name="Note 2 15 4 4 6 2" xfId="32456"/>
    <cellStyle name="Note 2 15 4 4 6 3" xfId="46909"/>
    <cellStyle name="Note 2 15 4 4 7" xfId="17846"/>
    <cellStyle name="Note 2 15 4 4 8" xfId="20183"/>
    <cellStyle name="Note 2 15 4 5" xfId="3513"/>
    <cellStyle name="Note 2 15 4 5 2" xfId="13260"/>
    <cellStyle name="Note 2 15 4 5 2 2" xfId="30695"/>
    <cellStyle name="Note 2 15 4 5 2 3" xfId="45148"/>
    <cellStyle name="Note 2 15 4 5 3" xfId="15721"/>
    <cellStyle name="Note 2 15 4 5 3 2" xfId="33156"/>
    <cellStyle name="Note 2 15 4 5 3 3" xfId="47609"/>
    <cellStyle name="Note 2 15 4 5 4" xfId="20949"/>
    <cellStyle name="Note 2 15 4 5 5" xfId="35402"/>
    <cellStyle name="Note 2 15 4 6" xfId="5975"/>
    <cellStyle name="Note 2 15 4 6 2" xfId="23410"/>
    <cellStyle name="Note 2 15 4 6 3" xfId="37863"/>
    <cellStyle name="Note 2 15 4 7" xfId="8416"/>
    <cellStyle name="Note 2 15 4 7 2" xfId="25851"/>
    <cellStyle name="Note 2 15 4 7 3" xfId="40304"/>
    <cellStyle name="Note 2 15 4 8" xfId="10836"/>
    <cellStyle name="Note 2 15 4 8 2" xfId="28271"/>
    <cellStyle name="Note 2 15 4 8 3" xfId="42724"/>
    <cellStyle name="Note 2 15 4 9" xfId="17843"/>
    <cellStyle name="Note 2 15 5" xfId="1006"/>
    <cellStyle name="Note 2 15 5 2" xfId="1007"/>
    <cellStyle name="Note 2 15 5 2 2" xfId="3518"/>
    <cellStyle name="Note 2 15 5 2 2 2" xfId="13264"/>
    <cellStyle name="Note 2 15 5 2 2 2 2" xfId="30699"/>
    <cellStyle name="Note 2 15 5 2 2 2 3" xfId="45152"/>
    <cellStyle name="Note 2 15 5 2 2 3" xfId="15725"/>
    <cellStyle name="Note 2 15 5 2 2 3 2" xfId="33160"/>
    <cellStyle name="Note 2 15 5 2 2 3 3" xfId="47613"/>
    <cellStyle name="Note 2 15 5 2 2 4" xfId="20954"/>
    <cellStyle name="Note 2 15 5 2 2 5" xfId="35407"/>
    <cellStyle name="Note 2 15 5 2 3" xfId="5980"/>
    <cellStyle name="Note 2 15 5 2 3 2" xfId="23415"/>
    <cellStyle name="Note 2 15 5 2 3 3" xfId="37868"/>
    <cellStyle name="Note 2 15 5 2 4" xfId="8421"/>
    <cellStyle name="Note 2 15 5 2 4 2" xfId="25856"/>
    <cellStyle name="Note 2 15 5 2 4 3" xfId="40309"/>
    <cellStyle name="Note 2 15 5 2 5" xfId="10841"/>
    <cellStyle name="Note 2 15 5 2 5 2" xfId="28276"/>
    <cellStyle name="Note 2 15 5 2 5 3" xfId="42729"/>
    <cellStyle name="Note 2 15 5 2 6" xfId="17848"/>
    <cellStyle name="Note 2 15 5 3" xfId="1008"/>
    <cellStyle name="Note 2 15 5 3 2" xfId="3519"/>
    <cellStyle name="Note 2 15 5 3 2 2" xfId="13265"/>
    <cellStyle name="Note 2 15 5 3 2 2 2" xfId="30700"/>
    <cellStyle name="Note 2 15 5 3 2 2 3" xfId="45153"/>
    <cellStyle name="Note 2 15 5 3 2 3" xfId="15726"/>
    <cellStyle name="Note 2 15 5 3 2 3 2" xfId="33161"/>
    <cellStyle name="Note 2 15 5 3 2 3 3" xfId="47614"/>
    <cellStyle name="Note 2 15 5 3 2 4" xfId="20955"/>
    <cellStyle name="Note 2 15 5 3 2 5" xfId="35408"/>
    <cellStyle name="Note 2 15 5 3 3" xfId="5981"/>
    <cellStyle name="Note 2 15 5 3 3 2" xfId="23416"/>
    <cellStyle name="Note 2 15 5 3 3 3" xfId="37869"/>
    <cellStyle name="Note 2 15 5 3 4" xfId="8422"/>
    <cellStyle name="Note 2 15 5 3 4 2" xfId="25857"/>
    <cellStyle name="Note 2 15 5 3 4 3" xfId="40310"/>
    <cellStyle name="Note 2 15 5 3 5" xfId="10842"/>
    <cellStyle name="Note 2 15 5 3 5 2" xfId="28277"/>
    <cellStyle name="Note 2 15 5 3 5 3" xfId="42730"/>
    <cellStyle name="Note 2 15 5 3 6" xfId="17849"/>
    <cellStyle name="Note 2 15 5 4" xfId="1009"/>
    <cellStyle name="Note 2 15 5 4 2" xfId="3520"/>
    <cellStyle name="Note 2 15 5 4 2 2" xfId="20956"/>
    <cellStyle name="Note 2 15 5 4 2 3" xfId="35409"/>
    <cellStyle name="Note 2 15 5 4 3" xfId="5982"/>
    <cellStyle name="Note 2 15 5 4 3 2" xfId="23417"/>
    <cellStyle name="Note 2 15 5 4 3 3" xfId="37870"/>
    <cellStyle name="Note 2 15 5 4 4" xfId="8423"/>
    <cellStyle name="Note 2 15 5 4 4 2" xfId="25858"/>
    <cellStyle name="Note 2 15 5 4 4 3" xfId="40311"/>
    <cellStyle name="Note 2 15 5 4 5" xfId="10843"/>
    <cellStyle name="Note 2 15 5 4 5 2" xfId="28278"/>
    <cellStyle name="Note 2 15 5 4 5 3" xfId="42731"/>
    <cellStyle name="Note 2 15 5 4 6" xfId="15022"/>
    <cellStyle name="Note 2 15 5 4 6 2" xfId="32457"/>
    <cellStyle name="Note 2 15 5 4 6 3" xfId="46910"/>
    <cellStyle name="Note 2 15 5 4 7" xfId="17850"/>
    <cellStyle name="Note 2 15 5 4 8" xfId="20184"/>
    <cellStyle name="Note 2 15 5 5" xfId="3517"/>
    <cellStyle name="Note 2 15 5 5 2" xfId="13263"/>
    <cellStyle name="Note 2 15 5 5 2 2" xfId="30698"/>
    <cellStyle name="Note 2 15 5 5 2 3" xfId="45151"/>
    <cellStyle name="Note 2 15 5 5 3" xfId="15724"/>
    <cellStyle name="Note 2 15 5 5 3 2" xfId="33159"/>
    <cellStyle name="Note 2 15 5 5 3 3" xfId="47612"/>
    <cellStyle name="Note 2 15 5 5 4" xfId="20953"/>
    <cellStyle name="Note 2 15 5 5 5" xfId="35406"/>
    <cellStyle name="Note 2 15 5 6" xfId="5979"/>
    <cellStyle name="Note 2 15 5 6 2" xfId="23414"/>
    <cellStyle name="Note 2 15 5 6 3" xfId="37867"/>
    <cellStyle name="Note 2 15 5 7" xfId="8420"/>
    <cellStyle name="Note 2 15 5 7 2" xfId="25855"/>
    <cellStyle name="Note 2 15 5 7 3" xfId="40308"/>
    <cellStyle name="Note 2 15 5 8" xfId="10840"/>
    <cellStyle name="Note 2 15 5 8 2" xfId="28275"/>
    <cellStyle name="Note 2 15 5 8 3" xfId="42728"/>
    <cellStyle name="Note 2 15 5 9" xfId="17847"/>
    <cellStyle name="Note 2 15 6" xfId="1010"/>
    <cellStyle name="Note 2 15 6 2" xfId="3521"/>
    <cellStyle name="Note 2 15 6 2 2" xfId="13266"/>
    <cellStyle name="Note 2 15 6 2 2 2" xfId="30701"/>
    <cellStyle name="Note 2 15 6 2 2 3" xfId="45154"/>
    <cellStyle name="Note 2 15 6 2 3" xfId="15727"/>
    <cellStyle name="Note 2 15 6 2 3 2" xfId="33162"/>
    <cellStyle name="Note 2 15 6 2 3 3" xfId="47615"/>
    <cellStyle name="Note 2 15 6 2 4" xfId="20957"/>
    <cellStyle name="Note 2 15 6 2 5" xfId="35410"/>
    <cellStyle name="Note 2 15 6 3" xfId="5983"/>
    <cellStyle name="Note 2 15 6 3 2" xfId="23418"/>
    <cellStyle name="Note 2 15 6 3 3" xfId="37871"/>
    <cellStyle name="Note 2 15 6 4" xfId="8424"/>
    <cellStyle name="Note 2 15 6 4 2" xfId="25859"/>
    <cellStyle name="Note 2 15 6 4 3" xfId="40312"/>
    <cellStyle name="Note 2 15 6 5" xfId="10844"/>
    <cellStyle name="Note 2 15 6 5 2" xfId="28279"/>
    <cellStyle name="Note 2 15 6 5 3" xfId="42732"/>
    <cellStyle name="Note 2 15 6 6" xfId="17851"/>
    <cellStyle name="Note 2 15 7" xfId="1011"/>
    <cellStyle name="Note 2 15 7 2" xfId="3522"/>
    <cellStyle name="Note 2 15 7 2 2" xfId="13267"/>
    <cellStyle name="Note 2 15 7 2 2 2" xfId="30702"/>
    <cellStyle name="Note 2 15 7 2 2 3" xfId="45155"/>
    <cellStyle name="Note 2 15 7 2 3" xfId="15728"/>
    <cellStyle name="Note 2 15 7 2 3 2" xfId="33163"/>
    <cellStyle name="Note 2 15 7 2 3 3" xfId="47616"/>
    <cellStyle name="Note 2 15 7 2 4" xfId="20958"/>
    <cellStyle name="Note 2 15 7 2 5" xfId="35411"/>
    <cellStyle name="Note 2 15 7 3" xfId="5984"/>
    <cellStyle name="Note 2 15 7 3 2" xfId="23419"/>
    <cellStyle name="Note 2 15 7 3 3" xfId="37872"/>
    <cellStyle name="Note 2 15 7 4" xfId="8425"/>
    <cellStyle name="Note 2 15 7 4 2" xfId="25860"/>
    <cellStyle name="Note 2 15 7 4 3" xfId="40313"/>
    <cellStyle name="Note 2 15 7 5" xfId="10845"/>
    <cellStyle name="Note 2 15 7 5 2" xfId="28280"/>
    <cellStyle name="Note 2 15 7 5 3" xfId="42733"/>
    <cellStyle name="Note 2 15 7 6" xfId="17852"/>
    <cellStyle name="Note 2 15 8" xfId="1012"/>
    <cellStyle name="Note 2 15 8 2" xfId="3523"/>
    <cellStyle name="Note 2 15 8 2 2" xfId="20959"/>
    <cellStyle name="Note 2 15 8 2 3" xfId="35412"/>
    <cellStyle name="Note 2 15 8 3" xfId="5985"/>
    <cellStyle name="Note 2 15 8 3 2" xfId="23420"/>
    <cellStyle name="Note 2 15 8 3 3" xfId="37873"/>
    <cellStyle name="Note 2 15 8 4" xfId="8426"/>
    <cellStyle name="Note 2 15 8 4 2" xfId="25861"/>
    <cellStyle name="Note 2 15 8 4 3" xfId="40314"/>
    <cellStyle name="Note 2 15 8 5" xfId="10846"/>
    <cellStyle name="Note 2 15 8 5 2" xfId="28281"/>
    <cellStyle name="Note 2 15 8 5 3" xfId="42734"/>
    <cellStyle name="Note 2 15 8 6" xfId="15023"/>
    <cellStyle name="Note 2 15 8 6 2" xfId="32458"/>
    <cellStyle name="Note 2 15 8 6 3" xfId="46911"/>
    <cellStyle name="Note 2 15 8 7" xfId="17853"/>
    <cellStyle name="Note 2 15 8 8" xfId="20185"/>
    <cellStyle name="Note 2 15 9" xfId="3504"/>
    <cellStyle name="Note 2 15 9 2" xfId="13253"/>
    <cellStyle name="Note 2 15 9 2 2" xfId="30688"/>
    <cellStyle name="Note 2 15 9 2 3" xfId="45141"/>
    <cellStyle name="Note 2 15 9 3" xfId="15714"/>
    <cellStyle name="Note 2 15 9 3 2" xfId="33149"/>
    <cellStyle name="Note 2 15 9 3 3" xfId="47602"/>
    <cellStyle name="Note 2 15 9 4" xfId="20940"/>
    <cellStyle name="Note 2 15 9 5" xfId="35393"/>
    <cellStyle name="Note 2 16" xfId="1013"/>
    <cellStyle name="Note 2 16 10" xfId="5986"/>
    <cellStyle name="Note 2 16 10 2" xfId="23421"/>
    <cellStyle name="Note 2 16 10 3" xfId="37874"/>
    <cellStyle name="Note 2 16 11" xfId="8427"/>
    <cellStyle name="Note 2 16 11 2" xfId="25862"/>
    <cellStyle name="Note 2 16 11 3" xfId="40315"/>
    <cellStyle name="Note 2 16 12" xfId="10847"/>
    <cellStyle name="Note 2 16 12 2" xfId="28282"/>
    <cellStyle name="Note 2 16 12 3" xfId="42735"/>
    <cellStyle name="Note 2 16 13" xfId="17854"/>
    <cellStyle name="Note 2 16 2" xfId="1014"/>
    <cellStyle name="Note 2 16 2 2" xfId="1015"/>
    <cellStyle name="Note 2 16 2 2 2" xfId="3526"/>
    <cellStyle name="Note 2 16 2 2 2 2" xfId="13270"/>
    <cellStyle name="Note 2 16 2 2 2 2 2" xfId="30705"/>
    <cellStyle name="Note 2 16 2 2 2 2 3" xfId="45158"/>
    <cellStyle name="Note 2 16 2 2 2 3" xfId="15731"/>
    <cellStyle name="Note 2 16 2 2 2 3 2" xfId="33166"/>
    <cellStyle name="Note 2 16 2 2 2 3 3" xfId="47619"/>
    <cellStyle name="Note 2 16 2 2 2 4" xfId="20962"/>
    <cellStyle name="Note 2 16 2 2 2 5" xfId="35415"/>
    <cellStyle name="Note 2 16 2 2 3" xfId="5988"/>
    <cellStyle name="Note 2 16 2 2 3 2" xfId="23423"/>
    <cellStyle name="Note 2 16 2 2 3 3" xfId="37876"/>
    <cellStyle name="Note 2 16 2 2 4" xfId="8429"/>
    <cellStyle name="Note 2 16 2 2 4 2" xfId="25864"/>
    <cellStyle name="Note 2 16 2 2 4 3" xfId="40317"/>
    <cellStyle name="Note 2 16 2 2 5" xfId="10849"/>
    <cellStyle name="Note 2 16 2 2 5 2" xfId="28284"/>
    <cellStyle name="Note 2 16 2 2 5 3" xfId="42737"/>
    <cellStyle name="Note 2 16 2 2 6" xfId="17856"/>
    <cellStyle name="Note 2 16 2 3" xfId="1016"/>
    <cellStyle name="Note 2 16 2 3 2" xfId="3527"/>
    <cellStyle name="Note 2 16 2 3 2 2" xfId="13271"/>
    <cellStyle name="Note 2 16 2 3 2 2 2" xfId="30706"/>
    <cellStyle name="Note 2 16 2 3 2 2 3" xfId="45159"/>
    <cellStyle name="Note 2 16 2 3 2 3" xfId="15732"/>
    <cellStyle name="Note 2 16 2 3 2 3 2" xfId="33167"/>
    <cellStyle name="Note 2 16 2 3 2 3 3" xfId="47620"/>
    <cellStyle name="Note 2 16 2 3 2 4" xfId="20963"/>
    <cellStyle name="Note 2 16 2 3 2 5" xfId="35416"/>
    <cellStyle name="Note 2 16 2 3 3" xfId="5989"/>
    <cellStyle name="Note 2 16 2 3 3 2" xfId="23424"/>
    <cellStyle name="Note 2 16 2 3 3 3" xfId="37877"/>
    <cellStyle name="Note 2 16 2 3 4" xfId="8430"/>
    <cellStyle name="Note 2 16 2 3 4 2" xfId="25865"/>
    <cellStyle name="Note 2 16 2 3 4 3" xfId="40318"/>
    <cellStyle name="Note 2 16 2 3 5" xfId="10850"/>
    <cellStyle name="Note 2 16 2 3 5 2" xfId="28285"/>
    <cellStyle name="Note 2 16 2 3 5 3" xfId="42738"/>
    <cellStyle name="Note 2 16 2 3 6" xfId="17857"/>
    <cellStyle name="Note 2 16 2 4" xfId="1017"/>
    <cellStyle name="Note 2 16 2 4 2" xfId="3528"/>
    <cellStyle name="Note 2 16 2 4 2 2" xfId="20964"/>
    <cellStyle name="Note 2 16 2 4 2 3" xfId="35417"/>
    <cellStyle name="Note 2 16 2 4 3" xfId="5990"/>
    <cellStyle name="Note 2 16 2 4 3 2" xfId="23425"/>
    <cellStyle name="Note 2 16 2 4 3 3" xfId="37878"/>
    <cellStyle name="Note 2 16 2 4 4" xfId="8431"/>
    <cellStyle name="Note 2 16 2 4 4 2" xfId="25866"/>
    <cellStyle name="Note 2 16 2 4 4 3" xfId="40319"/>
    <cellStyle name="Note 2 16 2 4 5" xfId="10851"/>
    <cellStyle name="Note 2 16 2 4 5 2" xfId="28286"/>
    <cellStyle name="Note 2 16 2 4 5 3" xfId="42739"/>
    <cellStyle name="Note 2 16 2 4 6" xfId="15024"/>
    <cellStyle name="Note 2 16 2 4 6 2" xfId="32459"/>
    <cellStyle name="Note 2 16 2 4 6 3" xfId="46912"/>
    <cellStyle name="Note 2 16 2 4 7" xfId="17858"/>
    <cellStyle name="Note 2 16 2 4 8" xfId="20186"/>
    <cellStyle name="Note 2 16 2 5" xfId="3525"/>
    <cellStyle name="Note 2 16 2 5 2" xfId="13269"/>
    <cellStyle name="Note 2 16 2 5 2 2" xfId="30704"/>
    <cellStyle name="Note 2 16 2 5 2 3" xfId="45157"/>
    <cellStyle name="Note 2 16 2 5 3" xfId="15730"/>
    <cellStyle name="Note 2 16 2 5 3 2" xfId="33165"/>
    <cellStyle name="Note 2 16 2 5 3 3" xfId="47618"/>
    <cellStyle name="Note 2 16 2 5 4" xfId="20961"/>
    <cellStyle name="Note 2 16 2 5 5" xfId="35414"/>
    <cellStyle name="Note 2 16 2 6" xfId="5987"/>
    <cellStyle name="Note 2 16 2 6 2" xfId="23422"/>
    <cellStyle name="Note 2 16 2 6 3" xfId="37875"/>
    <cellStyle name="Note 2 16 2 7" xfId="8428"/>
    <cellStyle name="Note 2 16 2 7 2" xfId="25863"/>
    <cellStyle name="Note 2 16 2 7 3" xfId="40316"/>
    <cellStyle name="Note 2 16 2 8" xfId="10848"/>
    <cellStyle name="Note 2 16 2 8 2" xfId="28283"/>
    <cellStyle name="Note 2 16 2 8 3" xfId="42736"/>
    <cellStyle name="Note 2 16 2 9" xfId="17855"/>
    <cellStyle name="Note 2 16 3" xfId="1018"/>
    <cellStyle name="Note 2 16 3 2" xfId="1019"/>
    <cellStyle name="Note 2 16 3 2 2" xfId="3530"/>
    <cellStyle name="Note 2 16 3 2 2 2" xfId="13273"/>
    <cellStyle name="Note 2 16 3 2 2 2 2" xfId="30708"/>
    <cellStyle name="Note 2 16 3 2 2 2 3" xfId="45161"/>
    <cellStyle name="Note 2 16 3 2 2 3" xfId="15734"/>
    <cellStyle name="Note 2 16 3 2 2 3 2" xfId="33169"/>
    <cellStyle name="Note 2 16 3 2 2 3 3" xfId="47622"/>
    <cellStyle name="Note 2 16 3 2 2 4" xfId="20966"/>
    <cellStyle name="Note 2 16 3 2 2 5" xfId="35419"/>
    <cellStyle name="Note 2 16 3 2 3" xfId="5992"/>
    <cellStyle name="Note 2 16 3 2 3 2" xfId="23427"/>
    <cellStyle name="Note 2 16 3 2 3 3" xfId="37880"/>
    <cellStyle name="Note 2 16 3 2 4" xfId="8433"/>
    <cellStyle name="Note 2 16 3 2 4 2" xfId="25868"/>
    <cellStyle name="Note 2 16 3 2 4 3" xfId="40321"/>
    <cellStyle name="Note 2 16 3 2 5" xfId="10853"/>
    <cellStyle name="Note 2 16 3 2 5 2" xfId="28288"/>
    <cellStyle name="Note 2 16 3 2 5 3" xfId="42741"/>
    <cellStyle name="Note 2 16 3 2 6" xfId="17860"/>
    <cellStyle name="Note 2 16 3 3" xfId="1020"/>
    <cellStyle name="Note 2 16 3 3 2" xfId="3531"/>
    <cellStyle name="Note 2 16 3 3 2 2" xfId="13274"/>
    <cellStyle name="Note 2 16 3 3 2 2 2" xfId="30709"/>
    <cellStyle name="Note 2 16 3 3 2 2 3" xfId="45162"/>
    <cellStyle name="Note 2 16 3 3 2 3" xfId="15735"/>
    <cellStyle name="Note 2 16 3 3 2 3 2" xfId="33170"/>
    <cellStyle name="Note 2 16 3 3 2 3 3" xfId="47623"/>
    <cellStyle name="Note 2 16 3 3 2 4" xfId="20967"/>
    <cellStyle name="Note 2 16 3 3 2 5" xfId="35420"/>
    <cellStyle name="Note 2 16 3 3 3" xfId="5993"/>
    <cellStyle name="Note 2 16 3 3 3 2" xfId="23428"/>
    <cellStyle name="Note 2 16 3 3 3 3" xfId="37881"/>
    <cellStyle name="Note 2 16 3 3 4" xfId="8434"/>
    <cellStyle name="Note 2 16 3 3 4 2" xfId="25869"/>
    <cellStyle name="Note 2 16 3 3 4 3" xfId="40322"/>
    <cellStyle name="Note 2 16 3 3 5" xfId="10854"/>
    <cellStyle name="Note 2 16 3 3 5 2" xfId="28289"/>
    <cellStyle name="Note 2 16 3 3 5 3" xfId="42742"/>
    <cellStyle name="Note 2 16 3 3 6" xfId="17861"/>
    <cellStyle name="Note 2 16 3 4" xfId="1021"/>
    <cellStyle name="Note 2 16 3 4 2" xfId="3532"/>
    <cellStyle name="Note 2 16 3 4 2 2" xfId="20968"/>
    <cellStyle name="Note 2 16 3 4 2 3" xfId="35421"/>
    <cellStyle name="Note 2 16 3 4 3" xfId="5994"/>
    <cellStyle name="Note 2 16 3 4 3 2" xfId="23429"/>
    <cellStyle name="Note 2 16 3 4 3 3" xfId="37882"/>
    <cellStyle name="Note 2 16 3 4 4" xfId="8435"/>
    <cellStyle name="Note 2 16 3 4 4 2" xfId="25870"/>
    <cellStyle name="Note 2 16 3 4 4 3" xfId="40323"/>
    <cellStyle name="Note 2 16 3 4 5" xfId="10855"/>
    <cellStyle name="Note 2 16 3 4 5 2" xfId="28290"/>
    <cellStyle name="Note 2 16 3 4 5 3" xfId="42743"/>
    <cellStyle name="Note 2 16 3 4 6" xfId="15025"/>
    <cellStyle name="Note 2 16 3 4 6 2" xfId="32460"/>
    <cellStyle name="Note 2 16 3 4 6 3" xfId="46913"/>
    <cellStyle name="Note 2 16 3 4 7" xfId="17862"/>
    <cellStyle name="Note 2 16 3 4 8" xfId="20187"/>
    <cellStyle name="Note 2 16 3 5" xfId="3529"/>
    <cellStyle name="Note 2 16 3 5 2" xfId="13272"/>
    <cellStyle name="Note 2 16 3 5 2 2" xfId="30707"/>
    <cellStyle name="Note 2 16 3 5 2 3" xfId="45160"/>
    <cellStyle name="Note 2 16 3 5 3" xfId="15733"/>
    <cellStyle name="Note 2 16 3 5 3 2" xfId="33168"/>
    <cellStyle name="Note 2 16 3 5 3 3" xfId="47621"/>
    <cellStyle name="Note 2 16 3 5 4" xfId="20965"/>
    <cellStyle name="Note 2 16 3 5 5" xfId="35418"/>
    <cellStyle name="Note 2 16 3 6" xfId="5991"/>
    <cellStyle name="Note 2 16 3 6 2" xfId="23426"/>
    <cellStyle name="Note 2 16 3 6 3" xfId="37879"/>
    <cellStyle name="Note 2 16 3 7" xfId="8432"/>
    <cellStyle name="Note 2 16 3 7 2" xfId="25867"/>
    <cellStyle name="Note 2 16 3 7 3" xfId="40320"/>
    <cellStyle name="Note 2 16 3 8" xfId="10852"/>
    <cellStyle name="Note 2 16 3 8 2" xfId="28287"/>
    <cellStyle name="Note 2 16 3 8 3" xfId="42740"/>
    <cellStyle name="Note 2 16 3 9" xfId="17859"/>
    <cellStyle name="Note 2 16 4" xfId="1022"/>
    <cellStyle name="Note 2 16 4 2" xfId="1023"/>
    <cellStyle name="Note 2 16 4 2 2" xfId="3534"/>
    <cellStyle name="Note 2 16 4 2 2 2" xfId="13276"/>
    <cellStyle name="Note 2 16 4 2 2 2 2" xfId="30711"/>
    <cellStyle name="Note 2 16 4 2 2 2 3" xfId="45164"/>
    <cellStyle name="Note 2 16 4 2 2 3" xfId="15737"/>
    <cellStyle name="Note 2 16 4 2 2 3 2" xfId="33172"/>
    <cellStyle name="Note 2 16 4 2 2 3 3" xfId="47625"/>
    <cellStyle name="Note 2 16 4 2 2 4" xfId="20970"/>
    <cellStyle name="Note 2 16 4 2 2 5" xfId="35423"/>
    <cellStyle name="Note 2 16 4 2 3" xfId="5996"/>
    <cellStyle name="Note 2 16 4 2 3 2" xfId="23431"/>
    <cellStyle name="Note 2 16 4 2 3 3" xfId="37884"/>
    <cellStyle name="Note 2 16 4 2 4" xfId="8437"/>
    <cellStyle name="Note 2 16 4 2 4 2" xfId="25872"/>
    <cellStyle name="Note 2 16 4 2 4 3" xfId="40325"/>
    <cellStyle name="Note 2 16 4 2 5" xfId="10857"/>
    <cellStyle name="Note 2 16 4 2 5 2" xfId="28292"/>
    <cellStyle name="Note 2 16 4 2 5 3" xfId="42745"/>
    <cellStyle name="Note 2 16 4 2 6" xfId="17864"/>
    <cellStyle name="Note 2 16 4 3" xfId="1024"/>
    <cellStyle name="Note 2 16 4 3 2" xfId="3535"/>
    <cellStyle name="Note 2 16 4 3 2 2" xfId="13277"/>
    <cellStyle name="Note 2 16 4 3 2 2 2" xfId="30712"/>
    <cellStyle name="Note 2 16 4 3 2 2 3" xfId="45165"/>
    <cellStyle name="Note 2 16 4 3 2 3" xfId="15738"/>
    <cellStyle name="Note 2 16 4 3 2 3 2" xfId="33173"/>
    <cellStyle name="Note 2 16 4 3 2 3 3" xfId="47626"/>
    <cellStyle name="Note 2 16 4 3 2 4" xfId="20971"/>
    <cellStyle name="Note 2 16 4 3 2 5" xfId="35424"/>
    <cellStyle name="Note 2 16 4 3 3" xfId="5997"/>
    <cellStyle name="Note 2 16 4 3 3 2" xfId="23432"/>
    <cellStyle name="Note 2 16 4 3 3 3" xfId="37885"/>
    <cellStyle name="Note 2 16 4 3 4" xfId="8438"/>
    <cellStyle name="Note 2 16 4 3 4 2" xfId="25873"/>
    <cellStyle name="Note 2 16 4 3 4 3" xfId="40326"/>
    <cellStyle name="Note 2 16 4 3 5" xfId="10858"/>
    <cellStyle name="Note 2 16 4 3 5 2" xfId="28293"/>
    <cellStyle name="Note 2 16 4 3 5 3" xfId="42746"/>
    <cellStyle name="Note 2 16 4 3 6" xfId="17865"/>
    <cellStyle name="Note 2 16 4 4" xfId="1025"/>
    <cellStyle name="Note 2 16 4 4 2" xfId="3536"/>
    <cellStyle name="Note 2 16 4 4 2 2" xfId="20972"/>
    <cellStyle name="Note 2 16 4 4 2 3" xfId="35425"/>
    <cellStyle name="Note 2 16 4 4 3" xfId="5998"/>
    <cellStyle name="Note 2 16 4 4 3 2" xfId="23433"/>
    <cellStyle name="Note 2 16 4 4 3 3" xfId="37886"/>
    <cellStyle name="Note 2 16 4 4 4" xfId="8439"/>
    <cellStyle name="Note 2 16 4 4 4 2" xfId="25874"/>
    <cellStyle name="Note 2 16 4 4 4 3" xfId="40327"/>
    <cellStyle name="Note 2 16 4 4 5" xfId="10859"/>
    <cellStyle name="Note 2 16 4 4 5 2" xfId="28294"/>
    <cellStyle name="Note 2 16 4 4 5 3" xfId="42747"/>
    <cellStyle name="Note 2 16 4 4 6" xfId="15026"/>
    <cellStyle name="Note 2 16 4 4 6 2" xfId="32461"/>
    <cellStyle name="Note 2 16 4 4 6 3" xfId="46914"/>
    <cellStyle name="Note 2 16 4 4 7" xfId="17866"/>
    <cellStyle name="Note 2 16 4 4 8" xfId="20188"/>
    <cellStyle name="Note 2 16 4 5" xfId="3533"/>
    <cellStyle name="Note 2 16 4 5 2" xfId="13275"/>
    <cellStyle name="Note 2 16 4 5 2 2" xfId="30710"/>
    <cellStyle name="Note 2 16 4 5 2 3" xfId="45163"/>
    <cellStyle name="Note 2 16 4 5 3" xfId="15736"/>
    <cellStyle name="Note 2 16 4 5 3 2" xfId="33171"/>
    <cellStyle name="Note 2 16 4 5 3 3" xfId="47624"/>
    <cellStyle name="Note 2 16 4 5 4" xfId="20969"/>
    <cellStyle name="Note 2 16 4 5 5" xfId="35422"/>
    <cellStyle name="Note 2 16 4 6" xfId="5995"/>
    <cellStyle name="Note 2 16 4 6 2" xfId="23430"/>
    <cellStyle name="Note 2 16 4 6 3" xfId="37883"/>
    <cellStyle name="Note 2 16 4 7" xfId="8436"/>
    <cellStyle name="Note 2 16 4 7 2" xfId="25871"/>
    <cellStyle name="Note 2 16 4 7 3" xfId="40324"/>
    <cellStyle name="Note 2 16 4 8" xfId="10856"/>
    <cellStyle name="Note 2 16 4 8 2" xfId="28291"/>
    <cellStyle name="Note 2 16 4 8 3" xfId="42744"/>
    <cellStyle name="Note 2 16 4 9" xfId="17863"/>
    <cellStyle name="Note 2 16 5" xfId="1026"/>
    <cellStyle name="Note 2 16 5 2" xfId="1027"/>
    <cellStyle name="Note 2 16 5 2 2" xfId="3538"/>
    <cellStyle name="Note 2 16 5 2 2 2" xfId="13279"/>
    <cellStyle name="Note 2 16 5 2 2 2 2" xfId="30714"/>
    <cellStyle name="Note 2 16 5 2 2 2 3" xfId="45167"/>
    <cellStyle name="Note 2 16 5 2 2 3" xfId="15740"/>
    <cellStyle name="Note 2 16 5 2 2 3 2" xfId="33175"/>
    <cellStyle name="Note 2 16 5 2 2 3 3" xfId="47628"/>
    <cellStyle name="Note 2 16 5 2 2 4" xfId="20974"/>
    <cellStyle name="Note 2 16 5 2 2 5" xfId="35427"/>
    <cellStyle name="Note 2 16 5 2 3" xfId="6000"/>
    <cellStyle name="Note 2 16 5 2 3 2" xfId="23435"/>
    <cellStyle name="Note 2 16 5 2 3 3" xfId="37888"/>
    <cellStyle name="Note 2 16 5 2 4" xfId="8441"/>
    <cellStyle name="Note 2 16 5 2 4 2" xfId="25876"/>
    <cellStyle name="Note 2 16 5 2 4 3" xfId="40329"/>
    <cellStyle name="Note 2 16 5 2 5" xfId="10861"/>
    <cellStyle name="Note 2 16 5 2 5 2" xfId="28296"/>
    <cellStyle name="Note 2 16 5 2 5 3" xfId="42749"/>
    <cellStyle name="Note 2 16 5 2 6" xfId="17868"/>
    <cellStyle name="Note 2 16 5 3" xfId="1028"/>
    <cellStyle name="Note 2 16 5 3 2" xfId="3539"/>
    <cellStyle name="Note 2 16 5 3 2 2" xfId="13280"/>
    <cellStyle name="Note 2 16 5 3 2 2 2" xfId="30715"/>
    <cellStyle name="Note 2 16 5 3 2 2 3" xfId="45168"/>
    <cellStyle name="Note 2 16 5 3 2 3" xfId="15741"/>
    <cellStyle name="Note 2 16 5 3 2 3 2" xfId="33176"/>
    <cellStyle name="Note 2 16 5 3 2 3 3" xfId="47629"/>
    <cellStyle name="Note 2 16 5 3 2 4" xfId="20975"/>
    <cellStyle name="Note 2 16 5 3 2 5" xfId="35428"/>
    <cellStyle name="Note 2 16 5 3 3" xfId="6001"/>
    <cellStyle name="Note 2 16 5 3 3 2" xfId="23436"/>
    <cellStyle name="Note 2 16 5 3 3 3" xfId="37889"/>
    <cellStyle name="Note 2 16 5 3 4" xfId="8442"/>
    <cellStyle name="Note 2 16 5 3 4 2" xfId="25877"/>
    <cellStyle name="Note 2 16 5 3 4 3" xfId="40330"/>
    <cellStyle name="Note 2 16 5 3 5" xfId="10862"/>
    <cellStyle name="Note 2 16 5 3 5 2" xfId="28297"/>
    <cellStyle name="Note 2 16 5 3 5 3" xfId="42750"/>
    <cellStyle name="Note 2 16 5 3 6" xfId="17869"/>
    <cellStyle name="Note 2 16 5 4" xfId="1029"/>
    <cellStyle name="Note 2 16 5 4 2" xfId="3540"/>
    <cellStyle name="Note 2 16 5 4 2 2" xfId="20976"/>
    <cellStyle name="Note 2 16 5 4 2 3" xfId="35429"/>
    <cellStyle name="Note 2 16 5 4 3" xfId="6002"/>
    <cellStyle name="Note 2 16 5 4 3 2" xfId="23437"/>
    <cellStyle name="Note 2 16 5 4 3 3" xfId="37890"/>
    <cellStyle name="Note 2 16 5 4 4" xfId="8443"/>
    <cellStyle name="Note 2 16 5 4 4 2" xfId="25878"/>
    <cellStyle name="Note 2 16 5 4 4 3" xfId="40331"/>
    <cellStyle name="Note 2 16 5 4 5" xfId="10863"/>
    <cellStyle name="Note 2 16 5 4 5 2" xfId="28298"/>
    <cellStyle name="Note 2 16 5 4 5 3" xfId="42751"/>
    <cellStyle name="Note 2 16 5 4 6" xfId="15027"/>
    <cellStyle name="Note 2 16 5 4 6 2" xfId="32462"/>
    <cellStyle name="Note 2 16 5 4 6 3" xfId="46915"/>
    <cellStyle name="Note 2 16 5 4 7" xfId="17870"/>
    <cellStyle name="Note 2 16 5 4 8" xfId="20189"/>
    <cellStyle name="Note 2 16 5 5" xfId="3537"/>
    <cellStyle name="Note 2 16 5 5 2" xfId="13278"/>
    <cellStyle name="Note 2 16 5 5 2 2" xfId="30713"/>
    <cellStyle name="Note 2 16 5 5 2 3" xfId="45166"/>
    <cellStyle name="Note 2 16 5 5 3" xfId="15739"/>
    <cellStyle name="Note 2 16 5 5 3 2" xfId="33174"/>
    <cellStyle name="Note 2 16 5 5 3 3" xfId="47627"/>
    <cellStyle name="Note 2 16 5 5 4" xfId="20973"/>
    <cellStyle name="Note 2 16 5 5 5" xfId="35426"/>
    <cellStyle name="Note 2 16 5 6" xfId="5999"/>
    <cellStyle name="Note 2 16 5 6 2" xfId="23434"/>
    <cellStyle name="Note 2 16 5 6 3" xfId="37887"/>
    <cellStyle name="Note 2 16 5 7" xfId="8440"/>
    <cellStyle name="Note 2 16 5 7 2" xfId="25875"/>
    <cellStyle name="Note 2 16 5 7 3" xfId="40328"/>
    <cellStyle name="Note 2 16 5 8" xfId="10860"/>
    <cellStyle name="Note 2 16 5 8 2" xfId="28295"/>
    <cellStyle name="Note 2 16 5 8 3" xfId="42748"/>
    <cellStyle name="Note 2 16 5 9" xfId="17867"/>
    <cellStyle name="Note 2 16 6" xfId="1030"/>
    <cellStyle name="Note 2 16 6 2" xfId="3541"/>
    <cellStyle name="Note 2 16 6 2 2" xfId="13281"/>
    <cellStyle name="Note 2 16 6 2 2 2" xfId="30716"/>
    <cellStyle name="Note 2 16 6 2 2 3" xfId="45169"/>
    <cellStyle name="Note 2 16 6 2 3" xfId="15742"/>
    <cellStyle name="Note 2 16 6 2 3 2" xfId="33177"/>
    <cellStyle name="Note 2 16 6 2 3 3" xfId="47630"/>
    <cellStyle name="Note 2 16 6 2 4" xfId="20977"/>
    <cellStyle name="Note 2 16 6 2 5" xfId="35430"/>
    <cellStyle name="Note 2 16 6 3" xfId="6003"/>
    <cellStyle name="Note 2 16 6 3 2" xfId="23438"/>
    <cellStyle name="Note 2 16 6 3 3" xfId="37891"/>
    <cellStyle name="Note 2 16 6 4" xfId="8444"/>
    <cellStyle name="Note 2 16 6 4 2" xfId="25879"/>
    <cellStyle name="Note 2 16 6 4 3" xfId="40332"/>
    <cellStyle name="Note 2 16 6 5" xfId="10864"/>
    <cellStyle name="Note 2 16 6 5 2" xfId="28299"/>
    <cellStyle name="Note 2 16 6 5 3" xfId="42752"/>
    <cellStyle name="Note 2 16 6 6" xfId="17871"/>
    <cellStyle name="Note 2 16 7" xfId="1031"/>
    <cellStyle name="Note 2 16 7 2" xfId="3542"/>
    <cellStyle name="Note 2 16 7 2 2" xfId="13282"/>
    <cellStyle name="Note 2 16 7 2 2 2" xfId="30717"/>
    <cellStyle name="Note 2 16 7 2 2 3" xfId="45170"/>
    <cellStyle name="Note 2 16 7 2 3" xfId="15743"/>
    <cellStyle name="Note 2 16 7 2 3 2" xfId="33178"/>
    <cellStyle name="Note 2 16 7 2 3 3" xfId="47631"/>
    <cellStyle name="Note 2 16 7 2 4" xfId="20978"/>
    <cellStyle name="Note 2 16 7 2 5" xfId="35431"/>
    <cellStyle name="Note 2 16 7 3" xfId="6004"/>
    <cellStyle name="Note 2 16 7 3 2" xfId="23439"/>
    <cellStyle name="Note 2 16 7 3 3" xfId="37892"/>
    <cellStyle name="Note 2 16 7 4" xfId="8445"/>
    <cellStyle name="Note 2 16 7 4 2" xfId="25880"/>
    <cellStyle name="Note 2 16 7 4 3" xfId="40333"/>
    <cellStyle name="Note 2 16 7 5" xfId="10865"/>
    <cellStyle name="Note 2 16 7 5 2" xfId="28300"/>
    <cellStyle name="Note 2 16 7 5 3" xfId="42753"/>
    <cellStyle name="Note 2 16 7 6" xfId="17872"/>
    <cellStyle name="Note 2 16 8" xfId="1032"/>
    <cellStyle name="Note 2 16 8 2" xfId="3543"/>
    <cellStyle name="Note 2 16 8 2 2" xfId="20979"/>
    <cellStyle name="Note 2 16 8 2 3" xfId="35432"/>
    <cellStyle name="Note 2 16 8 3" xfId="6005"/>
    <cellStyle name="Note 2 16 8 3 2" xfId="23440"/>
    <cellStyle name="Note 2 16 8 3 3" xfId="37893"/>
    <cellStyle name="Note 2 16 8 4" xfId="8446"/>
    <cellStyle name="Note 2 16 8 4 2" xfId="25881"/>
    <cellStyle name="Note 2 16 8 4 3" xfId="40334"/>
    <cellStyle name="Note 2 16 8 5" xfId="10866"/>
    <cellStyle name="Note 2 16 8 5 2" xfId="28301"/>
    <cellStyle name="Note 2 16 8 5 3" xfId="42754"/>
    <cellStyle name="Note 2 16 8 6" xfId="15028"/>
    <cellStyle name="Note 2 16 8 6 2" xfId="32463"/>
    <cellStyle name="Note 2 16 8 6 3" xfId="46916"/>
    <cellStyle name="Note 2 16 8 7" xfId="17873"/>
    <cellStyle name="Note 2 16 8 8" xfId="20190"/>
    <cellStyle name="Note 2 16 9" xfId="3524"/>
    <cellStyle name="Note 2 16 9 2" xfId="13268"/>
    <cellStyle name="Note 2 16 9 2 2" xfId="30703"/>
    <cellStyle name="Note 2 16 9 2 3" xfId="45156"/>
    <cellStyle name="Note 2 16 9 3" xfId="15729"/>
    <cellStyle name="Note 2 16 9 3 2" xfId="33164"/>
    <cellStyle name="Note 2 16 9 3 3" xfId="47617"/>
    <cellStyle name="Note 2 16 9 4" xfId="20960"/>
    <cellStyle name="Note 2 16 9 5" xfId="35413"/>
    <cellStyle name="Note 2 17" xfId="1033"/>
    <cellStyle name="Note 2 17 10" xfId="6006"/>
    <cellStyle name="Note 2 17 10 2" xfId="23441"/>
    <cellStyle name="Note 2 17 10 3" xfId="37894"/>
    <cellStyle name="Note 2 17 11" xfId="8447"/>
    <cellStyle name="Note 2 17 11 2" xfId="25882"/>
    <cellStyle name="Note 2 17 11 3" xfId="40335"/>
    <cellStyle name="Note 2 17 12" xfId="10867"/>
    <cellStyle name="Note 2 17 12 2" xfId="28302"/>
    <cellStyle name="Note 2 17 12 3" xfId="42755"/>
    <cellStyle name="Note 2 17 13" xfId="17874"/>
    <cellStyle name="Note 2 17 2" xfId="1034"/>
    <cellStyle name="Note 2 17 2 2" xfId="1035"/>
    <cellStyle name="Note 2 17 2 2 2" xfId="3546"/>
    <cellStyle name="Note 2 17 2 2 2 2" xfId="13285"/>
    <cellStyle name="Note 2 17 2 2 2 2 2" xfId="30720"/>
    <cellStyle name="Note 2 17 2 2 2 2 3" xfId="45173"/>
    <cellStyle name="Note 2 17 2 2 2 3" xfId="15746"/>
    <cellStyle name="Note 2 17 2 2 2 3 2" xfId="33181"/>
    <cellStyle name="Note 2 17 2 2 2 3 3" xfId="47634"/>
    <cellStyle name="Note 2 17 2 2 2 4" xfId="20982"/>
    <cellStyle name="Note 2 17 2 2 2 5" xfId="35435"/>
    <cellStyle name="Note 2 17 2 2 3" xfId="6008"/>
    <cellStyle name="Note 2 17 2 2 3 2" xfId="23443"/>
    <cellStyle name="Note 2 17 2 2 3 3" xfId="37896"/>
    <cellStyle name="Note 2 17 2 2 4" xfId="8449"/>
    <cellStyle name="Note 2 17 2 2 4 2" xfId="25884"/>
    <cellStyle name="Note 2 17 2 2 4 3" xfId="40337"/>
    <cellStyle name="Note 2 17 2 2 5" xfId="10869"/>
    <cellStyle name="Note 2 17 2 2 5 2" xfId="28304"/>
    <cellStyle name="Note 2 17 2 2 5 3" xfId="42757"/>
    <cellStyle name="Note 2 17 2 2 6" xfId="17876"/>
    <cellStyle name="Note 2 17 2 3" xfId="1036"/>
    <cellStyle name="Note 2 17 2 3 2" xfId="3547"/>
    <cellStyle name="Note 2 17 2 3 2 2" xfId="13286"/>
    <cellStyle name="Note 2 17 2 3 2 2 2" xfId="30721"/>
    <cellStyle name="Note 2 17 2 3 2 2 3" xfId="45174"/>
    <cellStyle name="Note 2 17 2 3 2 3" xfId="15747"/>
    <cellStyle name="Note 2 17 2 3 2 3 2" xfId="33182"/>
    <cellStyle name="Note 2 17 2 3 2 3 3" xfId="47635"/>
    <cellStyle name="Note 2 17 2 3 2 4" xfId="20983"/>
    <cellStyle name="Note 2 17 2 3 2 5" xfId="35436"/>
    <cellStyle name="Note 2 17 2 3 3" xfId="6009"/>
    <cellStyle name="Note 2 17 2 3 3 2" xfId="23444"/>
    <cellStyle name="Note 2 17 2 3 3 3" xfId="37897"/>
    <cellStyle name="Note 2 17 2 3 4" xfId="8450"/>
    <cellStyle name="Note 2 17 2 3 4 2" xfId="25885"/>
    <cellStyle name="Note 2 17 2 3 4 3" xfId="40338"/>
    <cellStyle name="Note 2 17 2 3 5" xfId="10870"/>
    <cellStyle name="Note 2 17 2 3 5 2" xfId="28305"/>
    <cellStyle name="Note 2 17 2 3 5 3" xfId="42758"/>
    <cellStyle name="Note 2 17 2 3 6" xfId="17877"/>
    <cellStyle name="Note 2 17 2 4" xfId="1037"/>
    <cellStyle name="Note 2 17 2 4 2" xfId="3548"/>
    <cellStyle name="Note 2 17 2 4 2 2" xfId="20984"/>
    <cellStyle name="Note 2 17 2 4 2 3" xfId="35437"/>
    <cellStyle name="Note 2 17 2 4 3" xfId="6010"/>
    <cellStyle name="Note 2 17 2 4 3 2" xfId="23445"/>
    <cellStyle name="Note 2 17 2 4 3 3" xfId="37898"/>
    <cellStyle name="Note 2 17 2 4 4" xfId="8451"/>
    <cellStyle name="Note 2 17 2 4 4 2" xfId="25886"/>
    <cellStyle name="Note 2 17 2 4 4 3" xfId="40339"/>
    <cellStyle name="Note 2 17 2 4 5" xfId="10871"/>
    <cellStyle name="Note 2 17 2 4 5 2" xfId="28306"/>
    <cellStyle name="Note 2 17 2 4 5 3" xfId="42759"/>
    <cellStyle name="Note 2 17 2 4 6" xfId="15029"/>
    <cellStyle name="Note 2 17 2 4 6 2" xfId="32464"/>
    <cellStyle name="Note 2 17 2 4 6 3" xfId="46917"/>
    <cellStyle name="Note 2 17 2 4 7" xfId="17878"/>
    <cellStyle name="Note 2 17 2 4 8" xfId="20191"/>
    <cellStyle name="Note 2 17 2 5" xfId="3545"/>
    <cellStyle name="Note 2 17 2 5 2" xfId="13284"/>
    <cellStyle name="Note 2 17 2 5 2 2" xfId="30719"/>
    <cellStyle name="Note 2 17 2 5 2 3" xfId="45172"/>
    <cellStyle name="Note 2 17 2 5 3" xfId="15745"/>
    <cellStyle name="Note 2 17 2 5 3 2" xfId="33180"/>
    <cellStyle name="Note 2 17 2 5 3 3" xfId="47633"/>
    <cellStyle name="Note 2 17 2 5 4" xfId="20981"/>
    <cellStyle name="Note 2 17 2 5 5" xfId="35434"/>
    <cellStyle name="Note 2 17 2 6" xfId="6007"/>
    <cellStyle name="Note 2 17 2 6 2" xfId="23442"/>
    <cellStyle name="Note 2 17 2 6 3" xfId="37895"/>
    <cellStyle name="Note 2 17 2 7" xfId="8448"/>
    <cellStyle name="Note 2 17 2 7 2" xfId="25883"/>
    <cellStyle name="Note 2 17 2 7 3" xfId="40336"/>
    <cellStyle name="Note 2 17 2 8" xfId="10868"/>
    <cellStyle name="Note 2 17 2 8 2" xfId="28303"/>
    <cellStyle name="Note 2 17 2 8 3" xfId="42756"/>
    <cellStyle name="Note 2 17 2 9" xfId="17875"/>
    <cellStyle name="Note 2 17 3" xfId="1038"/>
    <cellStyle name="Note 2 17 3 2" xfId="1039"/>
    <cellStyle name="Note 2 17 3 2 2" xfId="3550"/>
    <cellStyle name="Note 2 17 3 2 2 2" xfId="13288"/>
    <cellStyle name="Note 2 17 3 2 2 2 2" xfId="30723"/>
    <cellStyle name="Note 2 17 3 2 2 2 3" xfId="45176"/>
    <cellStyle name="Note 2 17 3 2 2 3" xfId="15749"/>
    <cellStyle name="Note 2 17 3 2 2 3 2" xfId="33184"/>
    <cellStyle name="Note 2 17 3 2 2 3 3" xfId="47637"/>
    <cellStyle name="Note 2 17 3 2 2 4" xfId="20986"/>
    <cellStyle name="Note 2 17 3 2 2 5" xfId="35439"/>
    <cellStyle name="Note 2 17 3 2 3" xfId="6012"/>
    <cellStyle name="Note 2 17 3 2 3 2" xfId="23447"/>
    <cellStyle name="Note 2 17 3 2 3 3" xfId="37900"/>
    <cellStyle name="Note 2 17 3 2 4" xfId="8453"/>
    <cellStyle name="Note 2 17 3 2 4 2" xfId="25888"/>
    <cellStyle name="Note 2 17 3 2 4 3" xfId="40341"/>
    <cellStyle name="Note 2 17 3 2 5" xfId="10873"/>
    <cellStyle name="Note 2 17 3 2 5 2" xfId="28308"/>
    <cellStyle name="Note 2 17 3 2 5 3" xfId="42761"/>
    <cellStyle name="Note 2 17 3 2 6" xfId="17880"/>
    <cellStyle name="Note 2 17 3 3" xfId="1040"/>
    <cellStyle name="Note 2 17 3 3 2" xfId="3551"/>
    <cellStyle name="Note 2 17 3 3 2 2" xfId="13289"/>
    <cellStyle name="Note 2 17 3 3 2 2 2" xfId="30724"/>
    <cellStyle name="Note 2 17 3 3 2 2 3" xfId="45177"/>
    <cellStyle name="Note 2 17 3 3 2 3" xfId="15750"/>
    <cellStyle name="Note 2 17 3 3 2 3 2" xfId="33185"/>
    <cellStyle name="Note 2 17 3 3 2 3 3" xfId="47638"/>
    <cellStyle name="Note 2 17 3 3 2 4" xfId="20987"/>
    <cellStyle name="Note 2 17 3 3 2 5" xfId="35440"/>
    <cellStyle name="Note 2 17 3 3 3" xfId="6013"/>
    <cellStyle name="Note 2 17 3 3 3 2" xfId="23448"/>
    <cellStyle name="Note 2 17 3 3 3 3" xfId="37901"/>
    <cellStyle name="Note 2 17 3 3 4" xfId="8454"/>
    <cellStyle name="Note 2 17 3 3 4 2" xfId="25889"/>
    <cellStyle name="Note 2 17 3 3 4 3" xfId="40342"/>
    <cellStyle name="Note 2 17 3 3 5" xfId="10874"/>
    <cellStyle name="Note 2 17 3 3 5 2" xfId="28309"/>
    <cellStyle name="Note 2 17 3 3 5 3" xfId="42762"/>
    <cellStyle name="Note 2 17 3 3 6" xfId="17881"/>
    <cellStyle name="Note 2 17 3 4" xfId="1041"/>
    <cellStyle name="Note 2 17 3 4 2" xfId="3552"/>
    <cellStyle name="Note 2 17 3 4 2 2" xfId="20988"/>
    <cellStyle name="Note 2 17 3 4 2 3" xfId="35441"/>
    <cellStyle name="Note 2 17 3 4 3" xfId="6014"/>
    <cellStyle name="Note 2 17 3 4 3 2" xfId="23449"/>
    <cellStyle name="Note 2 17 3 4 3 3" xfId="37902"/>
    <cellStyle name="Note 2 17 3 4 4" xfId="8455"/>
    <cellStyle name="Note 2 17 3 4 4 2" xfId="25890"/>
    <cellStyle name="Note 2 17 3 4 4 3" xfId="40343"/>
    <cellStyle name="Note 2 17 3 4 5" xfId="10875"/>
    <cellStyle name="Note 2 17 3 4 5 2" xfId="28310"/>
    <cellStyle name="Note 2 17 3 4 5 3" xfId="42763"/>
    <cellStyle name="Note 2 17 3 4 6" xfId="15030"/>
    <cellStyle name="Note 2 17 3 4 6 2" xfId="32465"/>
    <cellStyle name="Note 2 17 3 4 6 3" xfId="46918"/>
    <cellStyle name="Note 2 17 3 4 7" xfId="17882"/>
    <cellStyle name="Note 2 17 3 4 8" xfId="20192"/>
    <cellStyle name="Note 2 17 3 5" xfId="3549"/>
    <cellStyle name="Note 2 17 3 5 2" xfId="13287"/>
    <cellStyle name="Note 2 17 3 5 2 2" xfId="30722"/>
    <cellStyle name="Note 2 17 3 5 2 3" xfId="45175"/>
    <cellStyle name="Note 2 17 3 5 3" xfId="15748"/>
    <cellStyle name="Note 2 17 3 5 3 2" xfId="33183"/>
    <cellStyle name="Note 2 17 3 5 3 3" xfId="47636"/>
    <cellStyle name="Note 2 17 3 5 4" xfId="20985"/>
    <cellStyle name="Note 2 17 3 5 5" xfId="35438"/>
    <cellStyle name="Note 2 17 3 6" xfId="6011"/>
    <cellStyle name="Note 2 17 3 6 2" xfId="23446"/>
    <cellStyle name="Note 2 17 3 6 3" xfId="37899"/>
    <cellStyle name="Note 2 17 3 7" xfId="8452"/>
    <cellStyle name="Note 2 17 3 7 2" xfId="25887"/>
    <cellStyle name="Note 2 17 3 7 3" xfId="40340"/>
    <cellStyle name="Note 2 17 3 8" xfId="10872"/>
    <cellStyle name="Note 2 17 3 8 2" xfId="28307"/>
    <cellStyle name="Note 2 17 3 8 3" xfId="42760"/>
    <cellStyle name="Note 2 17 3 9" xfId="17879"/>
    <cellStyle name="Note 2 17 4" xfId="1042"/>
    <cellStyle name="Note 2 17 4 2" xfId="1043"/>
    <cellStyle name="Note 2 17 4 2 2" xfId="3554"/>
    <cellStyle name="Note 2 17 4 2 2 2" xfId="13291"/>
    <cellStyle name="Note 2 17 4 2 2 2 2" xfId="30726"/>
    <cellStyle name="Note 2 17 4 2 2 2 3" xfId="45179"/>
    <cellStyle name="Note 2 17 4 2 2 3" xfId="15752"/>
    <cellStyle name="Note 2 17 4 2 2 3 2" xfId="33187"/>
    <cellStyle name="Note 2 17 4 2 2 3 3" xfId="47640"/>
    <cellStyle name="Note 2 17 4 2 2 4" xfId="20990"/>
    <cellStyle name="Note 2 17 4 2 2 5" xfId="35443"/>
    <cellStyle name="Note 2 17 4 2 3" xfId="6016"/>
    <cellStyle name="Note 2 17 4 2 3 2" xfId="23451"/>
    <cellStyle name="Note 2 17 4 2 3 3" xfId="37904"/>
    <cellStyle name="Note 2 17 4 2 4" xfId="8457"/>
    <cellStyle name="Note 2 17 4 2 4 2" xfId="25892"/>
    <cellStyle name="Note 2 17 4 2 4 3" xfId="40345"/>
    <cellStyle name="Note 2 17 4 2 5" xfId="10877"/>
    <cellStyle name="Note 2 17 4 2 5 2" xfId="28312"/>
    <cellStyle name="Note 2 17 4 2 5 3" xfId="42765"/>
    <cellStyle name="Note 2 17 4 2 6" xfId="17884"/>
    <cellStyle name="Note 2 17 4 3" xfId="1044"/>
    <cellStyle name="Note 2 17 4 3 2" xfId="3555"/>
    <cellStyle name="Note 2 17 4 3 2 2" xfId="13292"/>
    <cellStyle name="Note 2 17 4 3 2 2 2" xfId="30727"/>
    <cellStyle name="Note 2 17 4 3 2 2 3" xfId="45180"/>
    <cellStyle name="Note 2 17 4 3 2 3" xfId="15753"/>
    <cellStyle name="Note 2 17 4 3 2 3 2" xfId="33188"/>
    <cellStyle name="Note 2 17 4 3 2 3 3" xfId="47641"/>
    <cellStyle name="Note 2 17 4 3 2 4" xfId="20991"/>
    <cellStyle name="Note 2 17 4 3 2 5" xfId="35444"/>
    <cellStyle name="Note 2 17 4 3 3" xfId="6017"/>
    <cellStyle name="Note 2 17 4 3 3 2" xfId="23452"/>
    <cellStyle name="Note 2 17 4 3 3 3" xfId="37905"/>
    <cellStyle name="Note 2 17 4 3 4" xfId="8458"/>
    <cellStyle name="Note 2 17 4 3 4 2" xfId="25893"/>
    <cellStyle name="Note 2 17 4 3 4 3" xfId="40346"/>
    <cellStyle name="Note 2 17 4 3 5" xfId="10878"/>
    <cellStyle name="Note 2 17 4 3 5 2" xfId="28313"/>
    <cellStyle name="Note 2 17 4 3 5 3" xfId="42766"/>
    <cellStyle name="Note 2 17 4 3 6" xfId="17885"/>
    <cellStyle name="Note 2 17 4 4" xfId="1045"/>
    <cellStyle name="Note 2 17 4 4 2" xfId="3556"/>
    <cellStyle name="Note 2 17 4 4 2 2" xfId="20992"/>
    <cellStyle name="Note 2 17 4 4 2 3" xfId="35445"/>
    <cellStyle name="Note 2 17 4 4 3" xfId="6018"/>
    <cellStyle name="Note 2 17 4 4 3 2" xfId="23453"/>
    <cellStyle name="Note 2 17 4 4 3 3" xfId="37906"/>
    <cellStyle name="Note 2 17 4 4 4" xfId="8459"/>
    <cellStyle name="Note 2 17 4 4 4 2" xfId="25894"/>
    <cellStyle name="Note 2 17 4 4 4 3" xfId="40347"/>
    <cellStyle name="Note 2 17 4 4 5" xfId="10879"/>
    <cellStyle name="Note 2 17 4 4 5 2" xfId="28314"/>
    <cellStyle name="Note 2 17 4 4 5 3" xfId="42767"/>
    <cellStyle name="Note 2 17 4 4 6" xfId="15031"/>
    <cellStyle name="Note 2 17 4 4 6 2" xfId="32466"/>
    <cellStyle name="Note 2 17 4 4 6 3" xfId="46919"/>
    <cellStyle name="Note 2 17 4 4 7" xfId="17886"/>
    <cellStyle name="Note 2 17 4 4 8" xfId="20193"/>
    <cellStyle name="Note 2 17 4 5" xfId="3553"/>
    <cellStyle name="Note 2 17 4 5 2" xfId="13290"/>
    <cellStyle name="Note 2 17 4 5 2 2" xfId="30725"/>
    <cellStyle name="Note 2 17 4 5 2 3" xfId="45178"/>
    <cellStyle name="Note 2 17 4 5 3" xfId="15751"/>
    <cellStyle name="Note 2 17 4 5 3 2" xfId="33186"/>
    <cellStyle name="Note 2 17 4 5 3 3" xfId="47639"/>
    <cellStyle name="Note 2 17 4 5 4" xfId="20989"/>
    <cellStyle name="Note 2 17 4 5 5" xfId="35442"/>
    <cellStyle name="Note 2 17 4 6" xfId="6015"/>
    <cellStyle name="Note 2 17 4 6 2" xfId="23450"/>
    <cellStyle name="Note 2 17 4 6 3" xfId="37903"/>
    <cellStyle name="Note 2 17 4 7" xfId="8456"/>
    <cellStyle name="Note 2 17 4 7 2" xfId="25891"/>
    <cellStyle name="Note 2 17 4 7 3" xfId="40344"/>
    <cellStyle name="Note 2 17 4 8" xfId="10876"/>
    <cellStyle name="Note 2 17 4 8 2" xfId="28311"/>
    <cellStyle name="Note 2 17 4 8 3" xfId="42764"/>
    <cellStyle name="Note 2 17 4 9" xfId="17883"/>
    <cellStyle name="Note 2 17 5" xfId="1046"/>
    <cellStyle name="Note 2 17 5 2" xfId="1047"/>
    <cellStyle name="Note 2 17 5 2 2" xfId="3558"/>
    <cellStyle name="Note 2 17 5 2 2 2" xfId="13294"/>
    <cellStyle name="Note 2 17 5 2 2 2 2" xfId="30729"/>
    <cellStyle name="Note 2 17 5 2 2 2 3" xfId="45182"/>
    <cellStyle name="Note 2 17 5 2 2 3" xfId="15755"/>
    <cellStyle name="Note 2 17 5 2 2 3 2" xfId="33190"/>
    <cellStyle name="Note 2 17 5 2 2 3 3" xfId="47643"/>
    <cellStyle name="Note 2 17 5 2 2 4" xfId="20994"/>
    <cellStyle name="Note 2 17 5 2 2 5" xfId="35447"/>
    <cellStyle name="Note 2 17 5 2 3" xfId="6020"/>
    <cellStyle name="Note 2 17 5 2 3 2" xfId="23455"/>
    <cellStyle name="Note 2 17 5 2 3 3" xfId="37908"/>
    <cellStyle name="Note 2 17 5 2 4" xfId="8461"/>
    <cellStyle name="Note 2 17 5 2 4 2" xfId="25896"/>
    <cellStyle name="Note 2 17 5 2 4 3" xfId="40349"/>
    <cellStyle name="Note 2 17 5 2 5" xfId="10881"/>
    <cellStyle name="Note 2 17 5 2 5 2" xfId="28316"/>
    <cellStyle name="Note 2 17 5 2 5 3" xfId="42769"/>
    <cellStyle name="Note 2 17 5 2 6" xfId="17888"/>
    <cellStyle name="Note 2 17 5 3" xfId="1048"/>
    <cellStyle name="Note 2 17 5 3 2" xfId="3559"/>
    <cellStyle name="Note 2 17 5 3 2 2" xfId="13295"/>
    <cellStyle name="Note 2 17 5 3 2 2 2" xfId="30730"/>
    <cellStyle name="Note 2 17 5 3 2 2 3" xfId="45183"/>
    <cellStyle name="Note 2 17 5 3 2 3" xfId="15756"/>
    <cellStyle name="Note 2 17 5 3 2 3 2" xfId="33191"/>
    <cellStyle name="Note 2 17 5 3 2 3 3" xfId="47644"/>
    <cellStyle name="Note 2 17 5 3 2 4" xfId="20995"/>
    <cellStyle name="Note 2 17 5 3 2 5" xfId="35448"/>
    <cellStyle name="Note 2 17 5 3 3" xfId="6021"/>
    <cellStyle name="Note 2 17 5 3 3 2" xfId="23456"/>
    <cellStyle name="Note 2 17 5 3 3 3" xfId="37909"/>
    <cellStyle name="Note 2 17 5 3 4" xfId="8462"/>
    <cellStyle name="Note 2 17 5 3 4 2" xfId="25897"/>
    <cellStyle name="Note 2 17 5 3 4 3" xfId="40350"/>
    <cellStyle name="Note 2 17 5 3 5" xfId="10882"/>
    <cellStyle name="Note 2 17 5 3 5 2" xfId="28317"/>
    <cellStyle name="Note 2 17 5 3 5 3" xfId="42770"/>
    <cellStyle name="Note 2 17 5 3 6" xfId="17889"/>
    <cellStyle name="Note 2 17 5 4" xfId="1049"/>
    <cellStyle name="Note 2 17 5 4 2" xfId="3560"/>
    <cellStyle name="Note 2 17 5 4 2 2" xfId="20996"/>
    <cellStyle name="Note 2 17 5 4 2 3" xfId="35449"/>
    <cellStyle name="Note 2 17 5 4 3" xfId="6022"/>
    <cellStyle name="Note 2 17 5 4 3 2" xfId="23457"/>
    <cellStyle name="Note 2 17 5 4 3 3" xfId="37910"/>
    <cellStyle name="Note 2 17 5 4 4" xfId="8463"/>
    <cellStyle name="Note 2 17 5 4 4 2" xfId="25898"/>
    <cellStyle name="Note 2 17 5 4 4 3" xfId="40351"/>
    <cellStyle name="Note 2 17 5 4 5" xfId="10883"/>
    <cellStyle name="Note 2 17 5 4 5 2" xfId="28318"/>
    <cellStyle name="Note 2 17 5 4 5 3" xfId="42771"/>
    <cellStyle name="Note 2 17 5 4 6" xfId="15032"/>
    <cellStyle name="Note 2 17 5 4 6 2" xfId="32467"/>
    <cellStyle name="Note 2 17 5 4 6 3" xfId="46920"/>
    <cellStyle name="Note 2 17 5 4 7" xfId="17890"/>
    <cellStyle name="Note 2 17 5 4 8" xfId="20194"/>
    <cellStyle name="Note 2 17 5 5" xfId="3557"/>
    <cellStyle name="Note 2 17 5 5 2" xfId="13293"/>
    <cellStyle name="Note 2 17 5 5 2 2" xfId="30728"/>
    <cellStyle name="Note 2 17 5 5 2 3" xfId="45181"/>
    <cellStyle name="Note 2 17 5 5 3" xfId="15754"/>
    <cellStyle name="Note 2 17 5 5 3 2" xfId="33189"/>
    <cellStyle name="Note 2 17 5 5 3 3" xfId="47642"/>
    <cellStyle name="Note 2 17 5 5 4" xfId="20993"/>
    <cellStyle name="Note 2 17 5 5 5" xfId="35446"/>
    <cellStyle name="Note 2 17 5 6" xfId="6019"/>
    <cellStyle name="Note 2 17 5 6 2" xfId="23454"/>
    <cellStyle name="Note 2 17 5 6 3" xfId="37907"/>
    <cellStyle name="Note 2 17 5 7" xfId="8460"/>
    <cellStyle name="Note 2 17 5 7 2" xfId="25895"/>
    <cellStyle name="Note 2 17 5 7 3" xfId="40348"/>
    <cellStyle name="Note 2 17 5 8" xfId="10880"/>
    <cellStyle name="Note 2 17 5 8 2" xfId="28315"/>
    <cellStyle name="Note 2 17 5 8 3" xfId="42768"/>
    <cellStyle name="Note 2 17 5 9" xfId="17887"/>
    <cellStyle name="Note 2 17 6" xfId="1050"/>
    <cellStyle name="Note 2 17 6 2" xfId="3561"/>
    <cellStyle name="Note 2 17 6 2 2" xfId="13296"/>
    <cellStyle name="Note 2 17 6 2 2 2" xfId="30731"/>
    <cellStyle name="Note 2 17 6 2 2 3" xfId="45184"/>
    <cellStyle name="Note 2 17 6 2 3" xfId="15757"/>
    <cellStyle name="Note 2 17 6 2 3 2" xfId="33192"/>
    <cellStyle name="Note 2 17 6 2 3 3" xfId="47645"/>
    <cellStyle name="Note 2 17 6 2 4" xfId="20997"/>
    <cellStyle name="Note 2 17 6 2 5" xfId="35450"/>
    <cellStyle name="Note 2 17 6 3" xfId="6023"/>
    <cellStyle name="Note 2 17 6 3 2" xfId="23458"/>
    <cellStyle name="Note 2 17 6 3 3" xfId="37911"/>
    <cellStyle name="Note 2 17 6 4" xfId="8464"/>
    <cellStyle name="Note 2 17 6 4 2" xfId="25899"/>
    <cellStyle name="Note 2 17 6 4 3" xfId="40352"/>
    <cellStyle name="Note 2 17 6 5" xfId="10884"/>
    <cellStyle name="Note 2 17 6 5 2" xfId="28319"/>
    <cellStyle name="Note 2 17 6 5 3" xfId="42772"/>
    <cellStyle name="Note 2 17 6 6" xfId="17891"/>
    <cellStyle name="Note 2 17 7" xfId="1051"/>
    <cellStyle name="Note 2 17 7 2" xfId="3562"/>
    <cellStyle name="Note 2 17 7 2 2" xfId="13297"/>
    <cellStyle name="Note 2 17 7 2 2 2" xfId="30732"/>
    <cellStyle name="Note 2 17 7 2 2 3" xfId="45185"/>
    <cellStyle name="Note 2 17 7 2 3" xfId="15758"/>
    <cellStyle name="Note 2 17 7 2 3 2" xfId="33193"/>
    <cellStyle name="Note 2 17 7 2 3 3" xfId="47646"/>
    <cellStyle name="Note 2 17 7 2 4" xfId="20998"/>
    <cellStyle name="Note 2 17 7 2 5" xfId="35451"/>
    <cellStyle name="Note 2 17 7 3" xfId="6024"/>
    <cellStyle name="Note 2 17 7 3 2" xfId="23459"/>
    <cellStyle name="Note 2 17 7 3 3" xfId="37912"/>
    <cellStyle name="Note 2 17 7 4" xfId="8465"/>
    <cellStyle name="Note 2 17 7 4 2" xfId="25900"/>
    <cellStyle name="Note 2 17 7 4 3" xfId="40353"/>
    <cellStyle name="Note 2 17 7 5" xfId="10885"/>
    <cellStyle name="Note 2 17 7 5 2" xfId="28320"/>
    <cellStyle name="Note 2 17 7 5 3" xfId="42773"/>
    <cellStyle name="Note 2 17 7 6" xfId="17892"/>
    <cellStyle name="Note 2 17 8" xfId="1052"/>
    <cellStyle name="Note 2 17 8 2" xfId="3563"/>
    <cellStyle name="Note 2 17 8 2 2" xfId="20999"/>
    <cellStyle name="Note 2 17 8 2 3" xfId="35452"/>
    <cellStyle name="Note 2 17 8 3" xfId="6025"/>
    <cellStyle name="Note 2 17 8 3 2" xfId="23460"/>
    <cellStyle name="Note 2 17 8 3 3" xfId="37913"/>
    <cellStyle name="Note 2 17 8 4" xfId="8466"/>
    <cellStyle name="Note 2 17 8 4 2" xfId="25901"/>
    <cellStyle name="Note 2 17 8 4 3" xfId="40354"/>
    <cellStyle name="Note 2 17 8 5" xfId="10886"/>
    <cellStyle name="Note 2 17 8 5 2" xfId="28321"/>
    <cellStyle name="Note 2 17 8 5 3" xfId="42774"/>
    <cellStyle name="Note 2 17 8 6" xfId="15033"/>
    <cellStyle name="Note 2 17 8 6 2" xfId="32468"/>
    <cellStyle name="Note 2 17 8 6 3" xfId="46921"/>
    <cellStyle name="Note 2 17 8 7" xfId="17893"/>
    <cellStyle name="Note 2 17 8 8" xfId="20195"/>
    <cellStyle name="Note 2 17 9" xfId="3544"/>
    <cellStyle name="Note 2 17 9 2" xfId="13283"/>
    <cellStyle name="Note 2 17 9 2 2" xfId="30718"/>
    <cellStyle name="Note 2 17 9 2 3" xfId="45171"/>
    <cellStyle name="Note 2 17 9 3" xfId="15744"/>
    <cellStyle name="Note 2 17 9 3 2" xfId="33179"/>
    <cellStyle name="Note 2 17 9 3 3" xfId="47632"/>
    <cellStyle name="Note 2 17 9 4" xfId="20980"/>
    <cellStyle name="Note 2 17 9 5" xfId="35433"/>
    <cellStyle name="Note 2 18" xfId="1053"/>
    <cellStyle name="Note 2 18 10" xfId="6026"/>
    <cellStyle name="Note 2 18 10 2" xfId="23461"/>
    <cellStyle name="Note 2 18 10 3" xfId="37914"/>
    <cellStyle name="Note 2 18 11" xfId="8467"/>
    <cellStyle name="Note 2 18 11 2" xfId="25902"/>
    <cellStyle name="Note 2 18 11 3" xfId="40355"/>
    <cellStyle name="Note 2 18 12" xfId="10887"/>
    <cellStyle name="Note 2 18 12 2" xfId="28322"/>
    <cellStyle name="Note 2 18 12 3" xfId="42775"/>
    <cellStyle name="Note 2 18 13" xfId="17894"/>
    <cellStyle name="Note 2 18 2" xfId="1054"/>
    <cellStyle name="Note 2 18 2 2" xfId="1055"/>
    <cellStyle name="Note 2 18 2 2 2" xfId="3566"/>
    <cellStyle name="Note 2 18 2 2 2 2" xfId="13300"/>
    <cellStyle name="Note 2 18 2 2 2 2 2" xfId="30735"/>
    <cellStyle name="Note 2 18 2 2 2 2 3" xfId="45188"/>
    <cellStyle name="Note 2 18 2 2 2 3" xfId="15761"/>
    <cellStyle name="Note 2 18 2 2 2 3 2" xfId="33196"/>
    <cellStyle name="Note 2 18 2 2 2 3 3" xfId="47649"/>
    <cellStyle name="Note 2 18 2 2 2 4" xfId="21002"/>
    <cellStyle name="Note 2 18 2 2 2 5" xfId="35455"/>
    <cellStyle name="Note 2 18 2 2 3" xfId="6028"/>
    <cellStyle name="Note 2 18 2 2 3 2" xfId="23463"/>
    <cellStyle name="Note 2 18 2 2 3 3" xfId="37916"/>
    <cellStyle name="Note 2 18 2 2 4" xfId="8469"/>
    <cellStyle name="Note 2 18 2 2 4 2" xfId="25904"/>
    <cellStyle name="Note 2 18 2 2 4 3" xfId="40357"/>
    <cellStyle name="Note 2 18 2 2 5" xfId="10889"/>
    <cellStyle name="Note 2 18 2 2 5 2" xfId="28324"/>
    <cellStyle name="Note 2 18 2 2 5 3" xfId="42777"/>
    <cellStyle name="Note 2 18 2 2 6" xfId="17896"/>
    <cellStyle name="Note 2 18 2 3" xfId="1056"/>
    <cellStyle name="Note 2 18 2 3 2" xfId="3567"/>
    <cellStyle name="Note 2 18 2 3 2 2" xfId="13301"/>
    <cellStyle name="Note 2 18 2 3 2 2 2" xfId="30736"/>
    <cellStyle name="Note 2 18 2 3 2 2 3" xfId="45189"/>
    <cellStyle name="Note 2 18 2 3 2 3" xfId="15762"/>
    <cellStyle name="Note 2 18 2 3 2 3 2" xfId="33197"/>
    <cellStyle name="Note 2 18 2 3 2 3 3" xfId="47650"/>
    <cellStyle name="Note 2 18 2 3 2 4" xfId="21003"/>
    <cellStyle name="Note 2 18 2 3 2 5" xfId="35456"/>
    <cellStyle name="Note 2 18 2 3 3" xfId="6029"/>
    <cellStyle name="Note 2 18 2 3 3 2" xfId="23464"/>
    <cellStyle name="Note 2 18 2 3 3 3" xfId="37917"/>
    <cellStyle name="Note 2 18 2 3 4" xfId="8470"/>
    <cellStyle name="Note 2 18 2 3 4 2" xfId="25905"/>
    <cellStyle name="Note 2 18 2 3 4 3" xfId="40358"/>
    <cellStyle name="Note 2 18 2 3 5" xfId="10890"/>
    <cellStyle name="Note 2 18 2 3 5 2" xfId="28325"/>
    <cellStyle name="Note 2 18 2 3 5 3" xfId="42778"/>
    <cellStyle name="Note 2 18 2 3 6" xfId="17897"/>
    <cellStyle name="Note 2 18 2 4" xfId="1057"/>
    <cellStyle name="Note 2 18 2 4 2" xfId="3568"/>
    <cellStyle name="Note 2 18 2 4 2 2" xfId="21004"/>
    <cellStyle name="Note 2 18 2 4 2 3" xfId="35457"/>
    <cellStyle name="Note 2 18 2 4 3" xfId="6030"/>
    <cellStyle name="Note 2 18 2 4 3 2" xfId="23465"/>
    <cellStyle name="Note 2 18 2 4 3 3" xfId="37918"/>
    <cellStyle name="Note 2 18 2 4 4" xfId="8471"/>
    <cellStyle name="Note 2 18 2 4 4 2" xfId="25906"/>
    <cellStyle name="Note 2 18 2 4 4 3" xfId="40359"/>
    <cellStyle name="Note 2 18 2 4 5" xfId="10891"/>
    <cellStyle name="Note 2 18 2 4 5 2" xfId="28326"/>
    <cellStyle name="Note 2 18 2 4 5 3" xfId="42779"/>
    <cellStyle name="Note 2 18 2 4 6" xfId="15034"/>
    <cellStyle name="Note 2 18 2 4 6 2" xfId="32469"/>
    <cellStyle name="Note 2 18 2 4 6 3" xfId="46922"/>
    <cellStyle name="Note 2 18 2 4 7" xfId="17898"/>
    <cellStyle name="Note 2 18 2 4 8" xfId="20196"/>
    <cellStyle name="Note 2 18 2 5" xfId="3565"/>
    <cellStyle name="Note 2 18 2 5 2" xfId="13299"/>
    <cellStyle name="Note 2 18 2 5 2 2" xfId="30734"/>
    <cellStyle name="Note 2 18 2 5 2 3" xfId="45187"/>
    <cellStyle name="Note 2 18 2 5 3" xfId="15760"/>
    <cellStyle name="Note 2 18 2 5 3 2" xfId="33195"/>
    <cellStyle name="Note 2 18 2 5 3 3" xfId="47648"/>
    <cellStyle name="Note 2 18 2 5 4" xfId="21001"/>
    <cellStyle name="Note 2 18 2 5 5" xfId="35454"/>
    <cellStyle name="Note 2 18 2 6" xfId="6027"/>
    <cellStyle name="Note 2 18 2 6 2" xfId="23462"/>
    <cellStyle name="Note 2 18 2 6 3" xfId="37915"/>
    <cellStyle name="Note 2 18 2 7" xfId="8468"/>
    <cellStyle name="Note 2 18 2 7 2" xfId="25903"/>
    <cellStyle name="Note 2 18 2 7 3" xfId="40356"/>
    <cellStyle name="Note 2 18 2 8" xfId="10888"/>
    <cellStyle name="Note 2 18 2 8 2" xfId="28323"/>
    <cellStyle name="Note 2 18 2 8 3" xfId="42776"/>
    <cellStyle name="Note 2 18 2 9" xfId="17895"/>
    <cellStyle name="Note 2 18 3" xfId="1058"/>
    <cellStyle name="Note 2 18 3 2" xfId="1059"/>
    <cellStyle name="Note 2 18 3 2 2" xfId="3570"/>
    <cellStyle name="Note 2 18 3 2 2 2" xfId="13303"/>
    <cellStyle name="Note 2 18 3 2 2 2 2" xfId="30738"/>
    <cellStyle name="Note 2 18 3 2 2 2 3" xfId="45191"/>
    <cellStyle name="Note 2 18 3 2 2 3" xfId="15764"/>
    <cellStyle name="Note 2 18 3 2 2 3 2" xfId="33199"/>
    <cellStyle name="Note 2 18 3 2 2 3 3" xfId="47652"/>
    <cellStyle name="Note 2 18 3 2 2 4" xfId="21006"/>
    <cellStyle name="Note 2 18 3 2 2 5" xfId="35459"/>
    <cellStyle name="Note 2 18 3 2 3" xfId="6032"/>
    <cellStyle name="Note 2 18 3 2 3 2" xfId="23467"/>
    <cellStyle name="Note 2 18 3 2 3 3" xfId="37920"/>
    <cellStyle name="Note 2 18 3 2 4" xfId="8473"/>
    <cellStyle name="Note 2 18 3 2 4 2" xfId="25908"/>
    <cellStyle name="Note 2 18 3 2 4 3" xfId="40361"/>
    <cellStyle name="Note 2 18 3 2 5" xfId="10893"/>
    <cellStyle name="Note 2 18 3 2 5 2" xfId="28328"/>
    <cellStyle name="Note 2 18 3 2 5 3" xfId="42781"/>
    <cellStyle name="Note 2 18 3 2 6" xfId="17900"/>
    <cellStyle name="Note 2 18 3 3" xfId="1060"/>
    <cellStyle name="Note 2 18 3 3 2" xfId="3571"/>
    <cellStyle name="Note 2 18 3 3 2 2" xfId="13304"/>
    <cellStyle name="Note 2 18 3 3 2 2 2" xfId="30739"/>
    <cellStyle name="Note 2 18 3 3 2 2 3" xfId="45192"/>
    <cellStyle name="Note 2 18 3 3 2 3" xfId="15765"/>
    <cellStyle name="Note 2 18 3 3 2 3 2" xfId="33200"/>
    <cellStyle name="Note 2 18 3 3 2 3 3" xfId="47653"/>
    <cellStyle name="Note 2 18 3 3 2 4" xfId="21007"/>
    <cellStyle name="Note 2 18 3 3 2 5" xfId="35460"/>
    <cellStyle name="Note 2 18 3 3 3" xfId="6033"/>
    <cellStyle name="Note 2 18 3 3 3 2" xfId="23468"/>
    <cellStyle name="Note 2 18 3 3 3 3" xfId="37921"/>
    <cellStyle name="Note 2 18 3 3 4" xfId="8474"/>
    <cellStyle name="Note 2 18 3 3 4 2" xfId="25909"/>
    <cellStyle name="Note 2 18 3 3 4 3" xfId="40362"/>
    <cellStyle name="Note 2 18 3 3 5" xfId="10894"/>
    <cellStyle name="Note 2 18 3 3 5 2" xfId="28329"/>
    <cellStyle name="Note 2 18 3 3 5 3" xfId="42782"/>
    <cellStyle name="Note 2 18 3 3 6" xfId="17901"/>
    <cellStyle name="Note 2 18 3 4" xfId="1061"/>
    <cellStyle name="Note 2 18 3 4 2" xfId="3572"/>
    <cellStyle name="Note 2 18 3 4 2 2" xfId="21008"/>
    <cellStyle name="Note 2 18 3 4 2 3" xfId="35461"/>
    <cellStyle name="Note 2 18 3 4 3" xfId="6034"/>
    <cellStyle name="Note 2 18 3 4 3 2" xfId="23469"/>
    <cellStyle name="Note 2 18 3 4 3 3" xfId="37922"/>
    <cellStyle name="Note 2 18 3 4 4" xfId="8475"/>
    <cellStyle name="Note 2 18 3 4 4 2" xfId="25910"/>
    <cellStyle name="Note 2 18 3 4 4 3" xfId="40363"/>
    <cellStyle name="Note 2 18 3 4 5" xfId="10895"/>
    <cellStyle name="Note 2 18 3 4 5 2" xfId="28330"/>
    <cellStyle name="Note 2 18 3 4 5 3" xfId="42783"/>
    <cellStyle name="Note 2 18 3 4 6" xfId="15035"/>
    <cellStyle name="Note 2 18 3 4 6 2" xfId="32470"/>
    <cellStyle name="Note 2 18 3 4 6 3" xfId="46923"/>
    <cellStyle name="Note 2 18 3 4 7" xfId="17902"/>
    <cellStyle name="Note 2 18 3 4 8" xfId="20197"/>
    <cellStyle name="Note 2 18 3 5" xfId="3569"/>
    <cellStyle name="Note 2 18 3 5 2" xfId="13302"/>
    <cellStyle name="Note 2 18 3 5 2 2" xfId="30737"/>
    <cellStyle name="Note 2 18 3 5 2 3" xfId="45190"/>
    <cellStyle name="Note 2 18 3 5 3" xfId="15763"/>
    <cellStyle name="Note 2 18 3 5 3 2" xfId="33198"/>
    <cellStyle name="Note 2 18 3 5 3 3" xfId="47651"/>
    <cellStyle name="Note 2 18 3 5 4" xfId="21005"/>
    <cellStyle name="Note 2 18 3 5 5" xfId="35458"/>
    <cellStyle name="Note 2 18 3 6" xfId="6031"/>
    <cellStyle name="Note 2 18 3 6 2" xfId="23466"/>
    <cellStyle name="Note 2 18 3 6 3" xfId="37919"/>
    <cellStyle name="Note 2 18 3 7" xfId="8472"/>
    <cellStyle name="Note 2 18 3 7 2" xfId="25907"/>
    <cellStyle name="Note 2 18 3 7 3" xfId="40360"/>
    <cellStyle name="Note 2 18 3 8" xfId="10892"/>
    <cellStyle name="Note 2 18 3 8 2" xfId="28327"/>
    <cellStyle name="Note 2 18 3 8 3" xfId="42780"/>
    <cellStyle name="Note 2 18 3 9" xfId="17899"/>
    <cellStyle name="Note 2 18 4" xfId="1062"/>
    <cellStyle name="Note 2 18 4 2" xfId="1063"/>
    <cellStyle name="Note 2 18 4 2 2" xfId="3574"/>
    <cellStyle name="Note 2 18 4 2 2 2" xfId="13306"/>
    <cellStyle name="Note 2 18 4 2 2 2 2" xfId="30741"/>
    <cellStyle name="Note 2 18 4 2 2 2 3" xfId="45194"/>
    <cellStyle name="Note 2 18 4 2 2 3" xfId="15767"/>
    <cellStyle name="Note 2 18 4 2 2 3 2" xfId="33202"/>
    <cellStyle name="Note 2 18 4 2 2 3 3" xfId="47655"/>
    <cellStyle name="Note 2 18 4 2 2 4" xfId="21010"/>
    <cellStyle name="Note 2 18 4 2 2 5" xfId="35463"/>
    <cellStyle name="Note 2 18 4 2 3" xfId="6036"/>
    <cellStyle name="Note 2 18 4 2 3 2" xfId="23471"/>
    <cellStyle name="Note 2 18 4 2 3 3" xfId="37924"/>
    <cellStyle name="Note 2 18 4 2 4" xfId="8477"/>
    <cellStyle name="Note 2 18 4 2 4 2" xfId="25912"/>
    <cellStyle name="Note 2 18 4 2 4 3" xfId="40365"/>
    <cellStyle name="Note 2 18 4 2 5" xfId="10897"/>
    <cellStyle name="Note 2 18 4 2 5 2" xfId="28332"/>
    <cellStyle name="Note 2 18 4 2 5 3" xfId="42785"/>
    <cellStyle name="Note 2 18 4 2 6" xfId="17904"/>
    <cellStyle name="Note 2 18 4 3" xfId="1064"/>
    <cellStyle name="Note 2 18 4 3 2" xfId="3575"/>
    <cellStyle name="Note 2 18 4 3 2 2" xfId="13307"/>
    <cellStyle name="Note 2 18 4 3 2 2 2" xfId="30742"/>
    <cellStyle name="Note 2 18 4 3 2 2 3" xfId="45195"/>
    <cellStyle name="Note 2 18 4 3 2 3" xfId="15768"/>
    <cellStyle name="Note 2 18 4 3 2 3 2" xfId="33203"/>
    <cellStyle name="Note 2 18 4 3 2 3 3" xfId="47656"/>
    <cellStyle name="Note 2 18 4 3 2 4" xfId="21011"/>
    <cellStyle name="Note 2 18 4 3 2 5" xfId="35464"/>
    <cellStyle name="Note 2 18 4 3 3" xfId="6037"/>
    <cellStyle name="Note 2 18 4 3 3 2" xfId="23472"/>
    <cellStyle name="Note 2 18 4 3 3 3" xfId="37925"/>
    <cellStyle name="Note 2 18 4 3 4" xfId="8478"/>
    <cellStyle name="Note 2 18 4 3 4 2" xfId="25913"/>
    <cellStyle name="Note 2 18 4 3 4 3" xfId="40366"/>
    <cellStyle name="Note 2 18 4 3 5" xfId="10898"/>
    <cellStyle name="Note 2 18 4 3 5 2" xfId="28333"/>
    <cellStyle name="Note 2 18 4 3 5 3" xfId="42786"/>
    <cellStyle name="Note 2 18 4 3 6" xfId="17905"/>
    <cellStyle name="Note 2 18 4 4" xfId="1065"/>
    <cellStyle name="Note 2 18 4 4 2" xfId="3576"/>
    <cellStyle name="Note 2 18 4 4 2 2" xfId="21012"/>
    <cellStyle name="Note 2 18 4 4 2 3" xfId="35465"/>
    <cellStyle name="Note 2 18 4 4 3" xfId="6038"/>
    <cellStyle name="Note 2 18 4 4 3 2" xfId="23473"/>
    <cellStyle name="Note 2 18 4 4 3 3" xfId="37926"/>
    <cellStyle name="Note 2 18 4 4 4" xfId="8479"/>
    <cellStyle name="Note 2 18 4 4 4 2" xfId="25914"/>
    <cellStyle name="Note 2 18 4 4 4 3" xfId="40367"/>
    <cellStyle name="Note 2 18 4 4 5" xfId="10899"/>
    <cellStyle name="Note 2 18 4 4 5 2" xfId="28334"/>
    <cellStyle name="Note 2 18 4 4 5 3" xfId="42787"/>
    <cellStyle name="Note 2 18 4 4 6" xfId="15036"/>
    <cellStyle name="Note 2 18 4 4 6 2" xfId="32471"/>
    <cellStyle name="Note 2 18 4 4 6 3" xfId="46924"/>
    <cellStyle name="Note 2 18 4 4 7" xfId="17906"/>
    <cellStyle name="Note 2 18 4 4 8" xfId="20198"/>
    <cellStyle name="Note 2 18 4 5" xfId="3573"/>
    <cellStyle name="Note 2 18 4 5 2" xfId="13305"/>
    <cellStyle name="Note 2 18 4 5 2 2" xfId="30740"/>
    <cellStyle name="Note 2 18 4 5 2 3" xfId="45193"/>
    <cellStyle name="Note 2 18 4 5 3" xfId="15766"/>
    <cellStyle name="Note 2 18 4 5 3 2" xfId="33201"/>
    <cellStyle name="Note 2 18 4 5 3 3" xfId="47654"/>
    <cellStyle name="Note 2 18 4 5 4" xfId="21009"/>
    <cellStyle name="Note 2 18 4 5 5" xfId="35462"/>
    <cellStyle name="Note 2 18 4 6" xfId="6035"/>
    <cellStyle name="Note 2 18 4 6 2" xfId="23470"/>
    <cellStyle name="Note 2 18 4 6 3" xfId="37923"/>
    <cellStyle name="Note 2 18 4 7" xfId="8476"/>
    <cellStyle name="Note 2 18 4 7 2" xfId="25911"/>
    <cellStyle name="Note 2 18 4 7 3" xfId="40364"/>
    <cellStyle name="Note 2 18 4 8" xfId="10896"/>
    <cellStyle name="Note 2 18 4 8 2" xfId="28331"/>
    <cellStyle name="Note 2 18 4 8 3" xfId="42784"/>
    <cellStyle name="Note 2 18 4 9" xfId="17903"/>
    <cellStyle name="Note 2 18 5" xfId="1066"/>
    <cellStyle name="Note 2 18 5 2" xfId="1067"/>
    <cellStyle name="Note 2 18 5 2 2" xfId="3578"/>
    <cellStyle name="Note 2 18 5 2 2 2" xfId="13309"/>
    <cellStyle name="Note 2 18 5 2 2 2 2" xfId="30744"/>
    <cellStyle name="Note 2 18 5 2 2 2 3" xfId="45197"/>
    <cellStyle name="Note 2 18 5 2 2 3" xfId="15770"/>
    <cellStyle name="Note 2 18 5 2 2 3 2" xfId="33205"/>
    <cellStyle name="Note 2 18 5 2 2 3 3" xfId="47658"/>
    <cellStyle name="Note 2 18 5 2 2 4" xfId="21014"/>
    <cellStyle name="Note 2 18 5 2 2 5" xfId="35467"/>
    <cellStyle name="Note 2 18 5 2 3" xfId="6040"/>
    <cellStyle name="Note 2 18 5 2 3 2" xfId="23475"/>
    <cellStyle name="Note 2 18 5 2 3 3" xfId="37928"/>
    <cellStyle name="Note 2 18 5 2 4" xfId="8481"/>
    <cellStyle name="Note 2 18 5 2 4 2" xfId="25916"/>
    <cellStyle name="Note 2 18 5 2 4 3" xfId="40369"/>
    <cellStyle name="Note 2 18 5 2 5" xfId="10901"/>
    <cellStyle name="Note 2 18 5 2 5 2" xfId="28336"/>
    <cellStyle name="Note 2 18 5 2 5 3" xfId="42789"/>
    <cellStyle name="Note 2 18 5 2 6" xfId="17908"/>
    <cellStyle name="Note 2 18 5 3" xfId="1068"/>
    <cellStyle name="Note 2 18 5 3 2" xfId="3579"/>
    <cellStyle name="Note 2 18 5 3 2 2" xfId="13310"/>
    <cellStyle name="Note 2 18 5 3 2 2 2" xfId="30745"/>
    <cellStyle name="Note 2 18 5 3 2 2 3" xfId="45198"/>
    <cellStyle name="Note 2 18 5 3 2 3" xfId="15771"/>
    <cellStyle name="Note 2 18 5 3 2 3 2" xfId="33206"/>
    <cellStyle name="Note 2 18 5 3 2 3 3" xfId="47659"/>
    <cellStyle name="Note 2 18 5 3 2 4" xfId="21015"/>
    <cellStyle name="Note 2 18 5 3 2 5" xfId="35468"/>
    <cellStyle name="Note 2 18 5 3 3" xfId="6041"/>
    <cellStyle name="Note 2 18 5 3 3 2" xfId="23476"/>
    <cellStyle name="Note 2 18 5 3 3 3" xfId="37929"/>
    <cellStyle name="Note 2 18 5 3 4" xfId="8482"/>
    <cellStyle name="Note 2 18 5 3 4 2" xfId="25917"/>
    <cellStyle name="Note 2 18 5 3 4 3" xfId="40370"/>
    <cellStyle name="Note 2 18 5 3 5" xfId="10902"/>
    <cellStyle name="Note 2 18 5 3 5 2" xfId="28337"/>
    <cellStyle name="Note 2 18 5 3 5 3" xfId="42790"/>
    <cellStyle name="Note 2 18 5 3 6" xfId="17909"/>
    <cellStyle name="Note 2 18 5 4" xfId="1069"/>
    <cellStyle name="Note 2 18 5 4 2" xfId="3580"/>
    <cellStyle name="Note 2 18 5 4 2 2" xfId="21016"/>
    <cellStyle name="Note 2 18 5 4 2 3" xfId="35469"/>
    <cellStyle name="Note 2 18 5 4 3" xfId="6042"/>
    <cellStyle name="Note 2 18 5 4 3 2" xfId="23477"/>
    <cellStyle name="Note 2 18 5 4 3 3" xfId="37930"/>
    <cellStyle name="Note 2 18 5 4 4" xfId="8483"/>
    <cellStyle name="Note 2 18 5 4 4 2" xfId="25918"/>
    <cellStyle name="Note 2 18 5 4 4 3" xfId="40371"/>
    <cellStyle name="Note 2 18 5 4 5" xfId="10903"/>
    <cellStyle name="Note 2 18 5 4 5 2" xfId="28338"/>
    <cellStyle name="Note 2 18 5 4 5 3" xfId="42791"/>
    <cellStyle name="Note 2 18 5 4 6" xfId="15037"/>
    <cellStyle name="Note 2 18 5 4 6 2" xfId="32472"/>
    <cellStyle name="Note 2 18 5 4 6 3" xfId="46925"/>
    <cellStyle name="Note 2 18 5 4 7" xfId="17910"/>
    <cellStyle name="Note 2 18 5 4 8" xfId="20199"/>
    <cellStyle name="Note 2 18 5 5" xfId="3577"/>
    <cellStyle name="Note 2 18 5 5 2" xfId="13308"/>
    <cellStyle name="Note 2 18 5 5 2 2" xfId="30743"/>
    <cellStyle name="Note 2 18 5 5 2 3" xfId="45196"/>
    <cellStyle name="Note 2 18 5 5 3" xfId="15769"/>
    <cellStyle name="Note 2 18 5 5 3 2" xfId="33204"/>
    <cellStyle name="Note 2 18 5 5 3 3" xfId="47657"/>
    <cellStyle name="Note 2 18 5 5 4" xfId="21013"/>
    <cellStyle name="Note 2 18 5 5 5" xfId="35466"/>
    <cellStyle name="Note 2 18 5 6" xfId="6039"/>
    <cellStyle name="Note 2 18 5 6 2" xfId="23474"/>
    <cellStyle name="Note 2 18 5 6 3" xfId="37927"/>
    <cellStyle name="Note 2 18 5 7" xfId="8480"/>
    <cellStyle name="Note 2 18 5 7 2" xfId="25915"/>
    <cellStyle name="Note 2 18 5 7 3" xfId="40368"/>
    <cellStyle name="Note 2 18 5 8" xfId="10900"/>
    <cellStyle name="Note 2 18 5 8 2" xfId="28335"/>
    <cellStyle name="Note 2 18 5 8 3" xfId="42788"/>
    <cellStyle name="Note 2 18 5 9" xfId="17907"/>
    <cellStyle name="Note 2 18 6" xfId="1070"/>
    <cellStyle name="Note 2 18 6 2" xfId="3581"/>
    <cellStyle name="Note 2 18 6 2 2" xfId="13311"/>
    <cellStyle name="Note 2 18 6 2 2 2" xfId="30746"/>
    <cellStyle name="Note 2 18 6 2 2 3" xfId="45199"/>
    <cellStyle name="Note 2 18 6 2 3" xfId="15772"/>
    <cellStyle name="Note 2 18 6 2 3 2" xfId="33207"/>
    <cellStyle name="Note 2 18 6 2 3 3" xfId="47660"/>
    <cellStyle name="Note 2 18 6 2 4" xfId="21017"/>
    <cellStyle name="Note 2 18 6 2 5" xfId="35470"/>
    <cellStyle name="Note 2 18 6 3" xfId="6043"/>
    <cellStyle name="Note 2 18 6 3 2" xfId="23478"/>
    <cellStyle name="Note 2 18 6 3 3" xfId="37931"/>
    <cellStyle name="Note 2 18 6 4" xfId="8484"/>
    <cellStyle name="Note 2 18 6 4 2" xfId="25919"/>
    <cellStyle name="Note 2 18 6 4 3" xfId="40372"/>
    <cellStyle name="Note 2 18 6 5" xfId="10904"/>
    <cellStyle name="Note 2 18 6 5 2" xfId="28339"/>
    <cellStyle name="Note 2 18 6 5 3" xfId="42792"/>
    <cellStyle name="Note 2 18 6 6" xfId="17911"/>
    <cellStyle name="Note 2 18 7" xfId="1071"/>
    <cellStyle name="Note 2 18 7 2" xfId="3582"/>
    <cellStyle name="Note 2 18 7 2 2" xfId="13312"/>
    <cellStyle name="Note 2 18 7 2 2 2" xfId="30747"/>
    <cellStyle name="Note 2 18 7 2 2 3" xfId="45200"/>
    <cellStyle name="Note 2 18 7 2 3" xfId="15773"/>
    <cellStyle name="Note 2 18 7 2 3 2" xfId="33208"/>
    <cellStyle name="Note 2 18 7 2 3 3" xfId="47661"/>
    <cellStyle name="Note 2 18 7 2 4" xfId="21018"/>
    <cellStyle name="Note 2 18 7 2 5" xfId="35471"/>
    <cellStyle name="Note 2 18 7 3" xfId="6044"/>
    <cellStyle name="Note 2 18 7 3 2" xfId="23479"/>
    <cellStyle name="Note 2 18 7 3 3" xfId="37932"/>
    <cellStyle name="Note 2 18 7 4" xfId="8485"/>
    <cellStyle name="Note 2 18 7 4 2" xfId="25920"/>
    <cellStyle name="Note 2 18 7 4 3" xfId="40373"/>
    <cellStyle name="Note 2 18 7 5" xfId="10905"/>
    <cellStyle name="Note 2 18 7 5 2" xfId="28340"/>
    <cellStyle name="Note 2 18 7 5 3" xfId="42793"/>
    <cellStyle name="Note 2 18 7 6" xfId="17912"/>
    <cellStyle name="Note 2 18 8" xfId="1072"/>
    <cellStyle name="Note 2 18 8 2" xfId="3583"/>
    <cellStyle name="Note 2 18 8 2 2" xfId="21019"/>
    <cellStyle name="Note 2 18 8 2 3" xfId="35472"/>
    <cellStyle name="Note 2 18 8 3" xfId="6045"/>
    <cellStyle name="Note 2 18 8 3 2" xfId="23480"/>
    <cellStyle name="Note 2 18 8 3 3" xfId="37933"/>
    <cellStyle name="Note 2 18 8 4" xfId="8486"/>
    <cellStyle name="Note 2 18 8 4 2" xfId="25921"/>
    <cellStyle name="Note 2 18 8 4 3" xfId="40374"/>
    <cellStyle name="Note 2 18 8 5" xfId="10906"/>
    <cellStyle name="Note 2 18 8 5 2" xfId="28341"/>
    <cellStyle name="Note 2 18 8 5 3" xfId="42794"/>
    <cellStyle name="Note 2 18 8 6" xfId="15038"/>
    <cellStyle name="Note 2 18 8 6 2" xfId="32473"/>
    <cellStyle name="Note 2 18 8 6 3" xfId="46926"/>
    <cellStyle name="Note 2 18 8 7" xfId="17913"/>
    <cellStyle name="Note 2 18 8 8" xfId="20200"/>
    <cellStyle name="Note 2 18 9" xfId="3564"/>
    <cellStyle name="Note 2 18 9 2" xfId="13298"/>
    <cellStyle name="Note 2 18 9 2 2" xfId="30733"/>
    <cellStyle name="Note 2 18 9 2 3" xfId="45186"/>
    <cellStyle name="Note 2 18 9 3" xfId="15759"/>
    <cellStyle name="Note 2 18 9 3 2" xfId="33194"/>
    <cellStyle name="Note 2 18 9 3 3" xfId="47647"/>
    <cellStyle name="Note 2 18 9 4" xfId="21000"/>
    <cellStyle name="Note 2 18 9 5" xfId="35453"/>
    <cellStyle name="Note 2 19" xfId="1073"/>
    <cellStyle name="Note 2 19 10" xfId="6046"/>
    <cellStyle name="Note 2 19 10 2" xfId="23481"/>
    <cellStyle name="Note 2 19 10 3" xfId="37934"/>
    <cellStyle name="Note 2 19 11" xfId="8487"/>
    <cellStyle name="Note 2 19 11 2" xfId="25922"/>
    <cellStyle name="Note 2 19 11 3" xfId="40375"/>
    <cellStyle name="Note 2 19 12" xfId="10907"/>
    <cellStyle name="Note 2 19 12 2" xfId="28342"/>
    <cellStyle name="Note 2 19 12 3" xfId="42795"/>
    <cellStyle name="Note 2 19 13" xfId="17914"/>
    <cellStyle name="Note 2 19 2" xfId="1074"/>
    <cellStyle name="Note 2 19 2 2" xfId="1075"/>
    <cellStyle name="Note 2 19 2 2 2" xfId="3586"/>
    <cellStyle name="Note 2 19 2 2 2 2" xfId="13315"/>
    <cellStyle name="Note 2 19 2 2 2 2 2" xfId="30750"/>
    <cellStyle name="Note 2 19 2 2 2 2 3" xfId="45203"/>
    <cellStyle name="Note 2 19 2 2 2 3" xfId="15776"/>
    <cellStyle name="Note 2 19 2 2 2 3 2" xfId="33211"/>
    <cellStyle name="Note 2 19 2 2 2 3 3" xfId="47664"/>
    <cellStyle name="Note 2 19 2 2 2 4" xfId="21022"/>
    <cellStyle name="Note 2 19 2 2 2 5" xfId="35475"/>
    <cellStyle name="Note 2 19 2 2 3" xfId="6048"/>
    <cellStyle name="Note 2 19 2 2 3 2" xfId="23483"/>
    <cellStyle name="Note 2 19 2 2 3 3" xfId="37936"/>
    <cellStyle name="Note 2 19 2 2 4" xfId="8489"/>
    <cellStyle name="Note 2 19 2 2 4 2" xfId="25924"/>
    <cellStyle name="Note 2 19 2 2 4 3" xfId="40377"/>
    <cellStyle name="Note 2 19 2 2 5" xfId="10909"/>
    <cellStyle name="Note 2 19 2 2 5 2" xfId="28344"/>
    <cellStyle name="Note 2 19 2 2 5 3" xfId="42797"/>
    <cellStyle name="Note 2 19 2 2 6" xfId="17916"/>
    <cellStyle name="Note 2 19 2 3" xfId="1076"/>
    <cellStyle name="Note 2 19 2 3 2" xfId="3587"/>
    <cellStyle name="Note 2 19 2 3 2 2" xfId="13316"/>
    <cellStyle name="Note 2 19 2 3 2 2 2" xfId="30751"/>
    <cellStyle name="Note 2 19 2 3 2 2 3" xfId="45204"/>
    <cellStyle name="Note 2 19 2 3 2 3" xfId="15777"/>
    <cellStyle name="Note 2 19 2 3 2 3 2" xfId="33212"/>
    <cellStyle name="Note 2 19 2 3 2 3 3" xfId="47665"/>
    <cellStyle name="Note 2 19 2 3 2 4" xfId="21023"/>
    <cellStyle name="Note 2 19 2 3 2 5" xfId="35476"/>
    <cellStyle name="Note 2 19 2 3 3" xfId="6049"/>
    <cellStyle name="Note 2 19 2 3 3 2" xfId="23484"/>
    <cellStyle name="Note 2 19 2 3 3 3" xfId="37937"/>
    <cellStyle name="Note 2 19 2 3 4" xfId="8490"/>
    <cellStyle name="Note 2 19 2 3 4 2" xfId="25925"/>
    <cellStyle name="Note 2 19 2 3 4 3" xfId="40378"/>
    <cellStyle name="Note 2 19 2 3 5" xfId="10910"/>
    <cellStyle name="Note 2 19 2 3 5 2" xfId="28345"/>
    <cellStyle name="Note 2 19 2 3 5 3" xfId="42798"/>
    <cellStyle name="Note 2 19 2 3 6" xfId="17917"/>
    <cellStyle name="Note 2 19 2 4" xfId="1077"/>
    <cellStyle name="Note 2 19 2 4 2" xfId="3588"/>
    <cellStyle name="Note 2 19 2 4 2 2" xfId="21024"/>
    <cellStyle name="Note 2 19 2 4 2 3" xfId="35477"/>
    <cellStyle name="Note 2 19 2 4 3" xfId="6050"/>
    <cellStyle name="Note 2 19 2 4 3 2" xfId="23485"/>
    <cellStyle name="Note 2 19 2 4 3 3" xfId="37938"/>
    <cellStyle name="Note 2 19 2 4 4" xfId="8491"/>
    <cellStyle name="Note 2 19 2 4 4 2" xfId="25926"/>
    <cellStyle name="Note 2 19 2 4 4 3" xfId="40379"/>
    <cellStyle name="Note 2 19 2 4 5" xfId="10911"/>
    <cellStyle name="Note 2 19 2 4 5 2" xfId="28346"/>
    <cellStyle name="Note 2 19 2 4 5 3" xfId="42799"/>
    <cellStyle name="Note 2 19 2 4 6" xfId="15039"/>
    <cellStyle name="Note 2 19 2 4 6 2" xfId="32474"/>
    <cellStyle name="Note 2 19 2 4 6 3" xfId="46927"/>
    <cellStyle name="Note 2 19 2 4 7" xfId="17918"/>
    <cellStyle name="Note 2 19 2 4 8" xfId="20201"/>
    <cellStyle name="Note 2 19 2 5" xfId="3585"/>
    <cellStyle name="Note 2 19 2 5 2" xfId="13314"/>
    <cellStyle name="Note 2 19 2 5 2 2" xfId="30749"/>
    <cellStyle name="Note 2 19 2 5 2 3" xfId="45202"/>
    <cellStyle name="Note 2 19 2 5 3" xfId="15775"/>
    <cellStyle name="Note 2 19 2 5 3 2" xfId="33210"/>
    <cellStyle name="Note 2 19 2 5 3 3" xfId="47663"/>
    <cellStyle name="Note 2 19 2 5 4" xfId="21021"/>
    <cellStyle name="Note 2 19 2 5 5" xfId="35474"/>
    <cellStyle name="Note 2 19 2 6" xfId="6047"/>
    <cellStyle name="Note 2 19 2 6 2" xfId="23482"/>
    <cellStyle name="Note 2 19 2 6 3" xfId="37935"/>
    <cellStyle name="Note 2 19 2 7" xfId="8488"/>
    <cellStyle name="Note 2 19 2 7 2" xfId="25923"/>
    <cellStyle name="Note 2 19 2 7 3" xfId="40376"/>
    <cellStyle name="Note 2 19 2 8" xfId="10908"/>
    <cellStyle name="Note 2 19 2 8 2" xfId="28343"/>
    <cellStyle name="Note 2 19 2 8 3" xfId="42796"/>
    <cellStyle name="Note 2 19 2 9" xfId="17915"/>
    <cellStyle name="Note 2 19 3" xfId="1078"/>
    <cellStyle name="Note 2 19 3 2" xfId="1079"/>
    <cellStyle name="Note 2 19 3 2 2" xfId="3590"/>
    <cellStyle name="Note 2 19 3 2 2 2" xfId="13318"/>
    <cellStyle name="Note 2 19 3 2 2 2 2" xfId="30753"/>
    <cellStyle name="Note 2 19 3 2 2 2 3" xfId="45206"/>
    <cellStyle name="Note 2 19 3 2 2 3" xfId="15779"/>
    <cellStyle name="Note 2 19 3 2 2 3 2" xfId="33214"/>
    <cellStyle name="Note 2 19 3 2 2 3 3" xfId="47667"/>
    <cellStyle name="Note 2 19 3 2 2 4" xfId="21026"/>
    <cellStyle name="Note 2 19 3 2 2 5" xfId="35479"/>
    <cellStyle name="Note 2 19 3 2 3" xfId="6052"/>
    <cellStyle name="Note 2 19 3 2 3 2" xfId="23487"/>
    <cellStyle name="Note 2 19 3 2 3 3" xfId="37940"/>
    <cellStyle name="Note 2 19 3 2 4" xfId="8493"/>
    <cellStyle name="Note 2 19 3 2 4 2" xfId="25928"/>
    <cellStyle name="Note 2 19 3 2 4 3" xfId="40381"/>
    <cellStyle name="Note 2 19 3 2 5" xfId="10913"/>
    <cellStyle name="Note 2 19 3 2 5 2" xfId="28348"/>
    <cellStyle name="Note 2 19 3 2 5 3" xfId="42801"/>
    <cellStyle name="Note 2 19 3 2 6" xfId="17920"/>
    <cellStyle name="Note 2 19 3 3" xfId="1080"/>
    <cellStyle name="Note 2 19 3 3 2" xfId="3591"/>
    <cellStyle name="Note 2 19 3 3 2 2" xfId="13319"/>
    <cellStyle name="Note 2 19 3 3 2 2 2" xfId="30754"/>
    <cellStyle name="Note 2 19 3 3 2 2 3" xfId="45207"/>
    <cellStyle name="Note 2 19 3 3 2 3" xfId="15780"/>
    <cellStyle name="Note 2 19 3 3 2 3 2" xfId="33215"/>
    <cellStyle name="Note 2 19 3 3 2 3 3" xfId="47668"/>
    <cellStyle name="Note 2 19 3 3 2 4" xfId="21027"/>
    <cellStyle name="Note 2 19 3 3 2 5" xfId="35480"/>
    <cellStyle name="Note 2 19 3 3 3" xfId="6053"/>
    <cellStyle name="Note 2 19 3 3 3 2" xfId="23488"/>
    <cellStyle name="Note 2 19 3 3 3 3" xfId="37941"/>
    <cellStyle name="Note 2 19 3 3 4" xfId="8494"/>
    <cellStyle name="Note 2 19 3 3 4 2" xfId="25929"/>
    <cellStyle name="Note 2 19 3 3 4 3" xfId="40382"/>
    <cellStyle name="Note 2 19 3 3 5" xfId="10914"/>
    <cellStyle name="Note 2 19 3 3 5 2" xfId="28349"/>
    <cellStyle name="Note 2 19 3 3 5 3" xfId="42802"/>
    <cellStyle name="Note 2 19 3 3 6" xfId="17921"/>
    <cellStyle name="Note 2 19 3 4" xfId="1081"/>
    <cellStyle name="Note 2 19 3 4 2" xfId="3592"/>
    <cellStyle name="Note 2 19 3 4 2 2" xfId="21028"/>
    <cellStyle name="Note 2 19 3 4 2 3" xfId="35481"/>
    <cellStyle name="Note 2 19 3 4 3" xfId="6054"/>
    <cellStyle name="Note 2 19 3 4 3 2" xfId="23489"/>
    <cellStyle name="Note 2 19 3 4 3 3" xfId="37942"/>
    <cellStyle name="Note 2 19 3 4 4" xfId="8495"/>
    <cellStyle name="Note 2 19 3 4 4 2" xfId="25930"/>
    <cellStyle name="Note 2 19 3 4 4 3" xfId="40383"/>
    <cellStyle name="Note 2 19 3 4 5" xfId="10915"/>
    <cellStyle name="Note 2 19 3 4 5 2" xfId="28350"/>
    <cellStyle name="Note 2 19 3 4 5 3" xfId="42803"/>
    <cellStyle name="Note 2 19 3 4 6" xfId="15040"/>
    <cellStyle name="Note 2 19 3 4 6 2" xfId="32475"/>
    <cellStyle name="Note 2 19 3 4 6 3" xfId="46928"/>
    <cellStyle name="Note 2 19 3 4 7" xfId="17922"/>
    <cellStyle name="Note 2 19 3 4 8" xfId="20202"/>
    <cellStyle name="Note 2 19 3 5" xfId="3589"/>
    <cellStyle name="Note 2 19 3 5 2" xfId="13317"/>
    <cellStyle name="Note 2 19 3 5 2 2" xfId="30752"/>
    <cellStyle name="Note 2 19 3 5 2 3" xfId="45205"/>
    <cellStyle name="Note 2 19 3 5 3" xfId="15778"/>
    <cellStyle name="Note 2 19 3 5 3 2" xfId="33213"/>
    <cellStyle name="Note 2 19 3 5 3 3" xfId="47666"/>
    <cellStyle name="Note 2 19 3 5 4" xfId="21025"/>
    <cellStyle name="Note 2 19 3 5 5" xfId="35478"/>
    <cellStyle name="Note 2 19 3 6" xfId="6051"/>
    <cellStyle name="Note 2 19 3 6 2" xfId="23486"/>
    <cellStyle name="Note 2 19 3 6 3" xfId="37939"/>
    <cellStyle name="Note 2 19 3 7" xfId="8492"/>
    <cellStyle name="Note 2 19 3 7 2" xfId="25927"/>
    <cellStyle name="Note 2 19 3 7 3" xfId="40380"/>
    <cellStyle name="Note 2 19 3 8" xfId="10912"/>
    <cellStyle name="Note 2 19 3 8 2" xfId="28347"/>
    <cellStyle name="Note 2 19 3 8 3" xfId="42800"/>
    <cellStyle name="Note 2 19 3 9" xfId="17919"/>
    <cellStyle name="Note 2 19 4" xfId="1082"/>
    <cellStyle name="Note 2 19 4 2" xfId="1083"/>
    <cellStyle name="Note 2 19 4 2 2" xfId="3594"/>
    <cellStyle name="Note 2 19 4 2 2 2" xfId="13321"/>
    <cellStyle name="Note 2 19 4 2 2 2 2" xfId="30756"/>
    <cellStyle name="Note 2 19 4 2 2 2 3" xfId="45209"/>
    <cellStyle name="Note 2 19 4 2 2 3" xfId="15782"/>
    <cellStyle name="Note 2 19 4 2 2 3 2" xfId="33217"/>
    <cellStyle name="Note 2 19 4 2 2 3 3" xfId="47670"/>
    <cellStyle name="Note 2 19 4 2 2 4" xfId="21030"/>
    <cellStyle name="Note 2 19 4 2 2 5" xfId="35483"/>
    <cellStyle name="Note 2 19 4 2 3" xfId="6056"/>
    <cellStyle name="Note 2 19 4 2 3 2" xfId="23491"/>
    <cellStyle name="Note 2 19 4 2 3 3" xfId="37944"/>
    <cellStyle name="Note 2 19 4 2 4" xfId="8497"/>
    <cellStyle name="Note 2 19 4 2 4 2" xfId="25932"/>
    <cellStyle name="Note 2 19 4 2 4 3" xfId="40385"/>
    <cellStyle name="Note 2 19 4 2 5" xfId="10917"/>
    <cellStyle name="Note 2 19 4 2 5 2" xfId="28352"/>
    <cellStyle name="Note 2 19 4 2 5 3" xfId="42805"/>
    <cellStyle name="Note 2 19 4 2 6" xfId="17924"/>
    <cellStyle name="Note 2 19 4 3" xfId="1084"/>
    <cellStyle name="Note 2 19 4 3 2" xfId="3595"/>
    <cellStyle name="Note 2 19 4 3 2 2" xfId="13322"/>
    <cellStyle name="Note 2 19 4 3 2 2 2" xfId="30757"/>
    <cellStyle name="Note 2 19 4 3 2 2 3" xfId="45210"/>
    <cellStyle name="Note 2 19 4 3 2 3" xfId="15783"/>
    <cellStyle name="Note 2 19 4 3 2 3 2" xfId="33218"/>
    <cellStyle name="Note 2 19 4 3 2 3 3" xfId="47671"/>
    <cellStyle name="Note 2 19 4 3 2 4" xfId="21031"/>
    <cellStyle name="Note 2 19 4 3 2 5" xfId="35484"/>
    <cellStyle name="Note 2 19 4 3 3" xfId="6057"/>
    <cellStyle name="Note 2 19 4 3 3 2" xfId="23492"/>
    <cellStyle name="Note 2 19 4 3 3 3" xfId="37945"/>
    <cellStyle name="Note 2 19 4 3 4" xfId="8498"/>
    <cellStyle name="Note 2 19 4 3 4 2" xfId="25933"/>
    <cellStyle name="Note 2 19 4 3 4 3" xfId="40386"/>
    <cellStyle name="Note 2 19 4 3 5" xfId="10918"/>
    <cellStyle name="Note 2 19 4 3 5 2" xfId="28353"/>
    <cellStyle name="Note 2 19 4 3 5 3" xfId="42806"/>
    <cellStyle name="Note 2 19 4 3 6" xfId="17925"/>
    <cellStyle name="Note 2 19 4 4" xfId="1085"/>
    <cellStyle name="Note 2 19 4 4 2" xfId="3596"/>
    <cellStyle name="Note 2 19 4 4 2 2" xfId="21032"/>
    <cellStyle name="Note 2 19 4 4 2 3" xfId="35485"/>
    <cellStyle name="Note 2 19 4 4 3" xfId="6058"/>
    <cellStyle name="Note 2 19 4 4 3 2" xfId="23493"/>
    <cellStyle name="Note 2 19 4 4 3 3" xfId="37946"/>
    <cellStyle name="Note 2 19 4 4 4" xfId="8499"/>
    <cellStyle name="Note 2 19 4 4 4 2" xfId="25934"/>
    <cellStyle name="Note 2 19 4 4 4 3" xfId="40387"/>
    <cellStyle name="Note 2 19 4 4 5" xfId="10919"/>
    <cellStyle name="Note 2 19 4 4 5 2" xfId="28354"/>
    <cellStyle name="Note 2 19 4 4 5 3" xfId="42807"/>
    <cellStyle name="Note 2 19 4 4 6" xfId="15041"/>
    <cellStyle name="Note 2 19 4 4 6 2" xfId="32476"/>
    <cellStyle name="Note 2 19 4 4 6 3" xfId="46929"/>
    <cellStyle name="Note 2 19 4 4 7" xfId="17926"/>
    <cellStyle name="Note 2 19 4 4 8" xfId="20203"/>
    <cellStyle name="Note 2 19 4 5" xfId="3593"/>
    <cellStyle name="Note 2 19 4 5 2" xfId="13320"/>
    <cellStyle name="Note 2 19 4 5 2 2" xfId="30755"/>
    <cellStyle name="Note 2 19 4 5 2 3" xfId="45208"/>
    <cellStyle name="Note 2 19 4 5 3" xfId="15781"/>
    <cellStyle name="Note 2 19 4 5 3 2" xfId="33216"/>
    <cellStyle name="Note 2 19 4 5 3 3" xfId="47669"/>
    <cellStyle name="Note 2 19 4 5 4" xfId="21029"/>
    <cellStyle name="Note 2 19 4 5 5" xfId="35482"/>
    <cellStyle name="Note 2 19 4 6" xfId="6055"/>
    <cellStyle name="Note 2 19 4 6 2" xfId="23490"/>
    <cellStyle name="Note 2 19 4 6 3" xfId="37943"/>
    <cellStyle name="Note 2 19 4 7" xfId="8496"/>
    <cellStyle name="Note 2 19 4 7 2" xfId="25931"/>
    <cellStyle name="Note 2 19 4 7 3" xfId="40384"/>
    <cellStyle name="Note 2 19 4 8" xfId="10916"/>
    <cellStyle name="Note 2 19 4 8 2" xfId="28351"/>
    <cellStyle name="Note 2 19 4 8 3" xfId="42804"/>
    <cellStyle name="Note 2 19 4 9" xfId="17923"/>
    <cellStyle name="Note 2 19 5" xfId="1086"/>
    <cellStyle name="Note 2 19 5 2" xfId="1087"/>
    <cellStyle name="Note 2 19 5 2 2" xfId="3598"/>
    <cellStyle name="Note 2 19 5 2 2 2" xfId="13324"/>
    <cellStyle name="Note 2 19 5 2 2 2 2" xfId="30759"/>
    <cellStyle name="Note 2 19 5 2 2 2 3" xfId="45212"/>
    <cellStyle name="Note 2 19 5 2 2 3" xfId="15785"/>
    <cellStyle name="Note 2 19 5 2 2 3 2" xfId="33220"/>
    <cellStyle name="Note 2 19 5 2 2 3 3" xfId="47673"/>
    <cellStyle name="Note 2 19 5 2 2 4" xfId="21034"/>
    <cellStyle name="Note 2 19 5 2 2 5" xfId="35487"/>
    <cellStyle name="Note 2 19 5 2 3" xfId="6060"/>
    <cellStyle name="Note 2 19 5 2 3 2" xfId="23495"/>
    <cellStyle name="Note 2 19 5 2 3 3" xfId="37948"/>
    <cellStyle name="Note 2 19 5 2 4" xfId="8501"/>
    <cellStyle name="Note 2 19 5 2 4 2" xfId="25936"/>
    <cellStyle name="Note 2 19 5 2 4 3" xfId="40389"/>
    <cellStyle name="Note 2 19 5 2 5" xfId="10921"/>
    <cellStyle name="Note 2 19 5 2 5 2" xfId="28356"/>
    <cellStyle name="Note 2 19 5 2 5 3" xfId="42809"/>
    <cellStyle name="Note 2 19 5 2 6" xfId="17928"/>
    <cellStyle name="Note 2 19 5 3" xfId="1088"/>
    <cellStyle name="Note 2 19 5 3 2" xfId="3599"/>
    <cellStyle name="Note 2 19 5 3 2 2" xfId="13325"/>
    <cellStyle name="Note 2 19 5 3 2 2 2" xfId="30760"/>
    <cellStyle name="Note 2 19 5 3 2 2 3" xfId="45213"/>
    <cellStyle name="Note 2 19 5 3 2 3" xfId="15786"/>
    <cellStyle name="Note 2 19 5 3 2 3 2" xfId="33221"/>
    <cellStyle name="Note 2 19 5 3 2 3 3" xfId="47674"/>
    <cellStyle name="Note 2 19 5 3 2 4" xfId="21035"/>
    <cellStyle name="Note 2 19 5 3 2 5" xfId="35488"/>
    <cellStyle name="Note 2 19 5 3 3" xfId="6061"/>
    <cellStyle name="Note 2 19 5 3 3 2" xfId="23496"/>
    <cellStyle name="Note 2 19 5 3 3 3" xfId="37949"/>
    <cellStyle name="Note 2 19 5 3 4" xfId="8502"/>
    <cellStyle name="Note 2 19 5 3 4 2" xfId="25937"/>
    <cellStyle name="Note 2 19 5 3 4 3" xfId="40390"/>
    <cellStyle name="Note 2 19 5 3 5" xfId="10922"/>
    <cellStyle name="Note 2 19 5 3 5 2" xfId="28357"/>
    <cellStyle name="Note 2 19 5 3 5 3" xfId="42810"/>
    <cellStyle name="Note 2 19 5 3 6" xfId="17929"/>
    <cellStyle name="Note 2 19 5 4" xfId="1089"/>
    <cellStyle name="Note 2 19 5 4 2" xfId="3600"/>
    <cellStyle name="Note 2 19 5 4 2 2" xfId="21036"/>
    <cellStyle name="Note 2 19 5 4 2 3" xfId="35489"/>
    <cellStyle name="Note 2 19 5 4 3" xfId="6062"/>
    <cellStyle name="Note 2 19 5 4 3 2" xfId="23497"/>
    <cellStyle name="Note 2 19 5 4 3 3" xfId="37950"/>
    <cellStyle name="Note 2 19 5 4 4" xfId="8503"/>
    <cellStyle name="Note 2 19 5 4 4 2" xfId="25938"/>
    <cellStyle name="Note 2 19 5 4 4 3" xfId="40391"/>
    <cellStyle name="Note 2 19 5 4 5" xfId="10923"/>
    <cellStyle name="Note 2 19 5 4 5 2" xfId="28358"/>
    <cellStyle name="Note 2 19 5 4 5 3" xfId="42811"/>
    <cellStyle name="Note 2 19 5 4 6" xfId="15042"/>
    <cellStyle name="Note 2 19 5 4 6 2" xfId="32477"/>
    <cellStyle name="Note 2 19 5 4 6 3" xfId="46930"/>
    <cellStyle name="Note 2 19 5 4 7" xfId="17930"/>
    <cellStyle name="Note 2 19 5 4 8" xfId="20204"/>
    <cellStyle name="Note 2 19 5 5" xfId="3597"/>
    <cellStyle name="Note 2 19 5 5 2" xfId="13323"/>
    <cellStyle name="Note 2 19 5 5 2 2" xfId="30758"/>
    <cellStyle name="Note 2 19 5 5 2 3" xfId="45211"/>
    <cellStyle name="Note 2 19 5 5 3" xfId="15784"/>
    <cellStyle name="Note 2 19 5 5 3 2" xfId="33219"/>
    <cellStyle name="Note 2 19 5 5 3 3" xfId="47672"/>
    <cellStyle name="Note 2 19 5 5 4" xfId="21033"/>
    <cellStyle name="Note 2 19 5 5 5" xfId="35486"/>
    <cellStyle name="Note 2 19 5 6" xfId="6059"/>
    <cellStyle name="Note 2 19 5 6 2" xfId="23494"/>
    <cellStyle name="Note 2 19 5 6 3" xfId="37947"/>
    <cellStyle name="Note 2 19 5 7" xfId="8500"/>
    <cellStyle name="Note 2 19 5 7 2" xfId="25935"/>
    <cellStyle name="Note 2 19 5 7 3" xfId="40388"/>
    <cellStyle name="Note 2 19 5 8" xfId="10920"/>
    <cellStyle name="Note 2 19 5 8 2" xfId="28355"/>
    <cellStyle name="Note 2 19 5 8 3" xfId="42808"/>
    <cellStyle name="Note 2 19 5 9" xfId="17927"/>
    <cellStyle name="Note 2 19 6" xfId="1090"/>
    <cellStyle name="Note 2 19 6 2" xfId="3601"/>
    <cellStyle name="Note 2 19 6 2 2" xfId="13326"/>
    <cellStyle name="Note 2 19 6 2 2 2" xfId="30761"/>
    <cellStyle name="Note 2 19 6 2 2 3" xfId="45214"/>
    <cellStyle name="Note 2 19 6 2 3" xfId="15787"/>
    <cellStyle name="Note 2 19 6 2 3 2" xfId="33222"/>
    <cellStyle name="Note 2 19 6 2 3 3" xfId="47675"/>
    <cellStyle name="Note 2 19 6 2 4" xfId="21037"/>
    <cellStyle name="Note 2 19 6 2 5" xfId="35490"/>
    <cellStyle name="Note 2 19 6 3" xfId="6063"/>
    <cellStyle name="Note 2 19 6 3 2" xfId="23498"/>
    <cellStyle name="Note 2 19 6 3 3" xfId="37951"/>
    <cellStyle name="Note 2 19 6 4" xfId="8504"/>
    <cellStyle name="Note 2 19 6 4 2" xfId="25939"/>
    <cellStyle name="Note 2 19 6 4 3" xfId="40392"/>
    <cellStyle name="Note 2 19 6 5" xfId="10924"/>
    <cellStyle name="Note 2 19 6 5 2" xfId="28359"/>
    <cellStyle name="Note 2 19 6 5 3" xfId="42812"/>
    <cellStyle name="Note 2 19 6 6" xfId="17931"/>
    <cellStyle name="Note 2 19 7" xfId="1091"/>
    <cellStyle name="Note 2 19 7 2" xfId="3602"/>
    <cellStyle name="Note 2 19 7 2 2" xfId="13327"/>
    <cellStyle name="Note 2 19 7 2 2 2" xfId="30762"/>
    <cellStyle name="Note 2 19 7 2 2 3" xfId="45215"/>
    <cellStyle name="Note 2 19 7 2 3" xfId="15788"/>
    <cellStyle name="Note 2 19 7 2 3 2" xfId="33223"/>
    <cellStyle name="Note 2 19 7 2 3 3" xfId="47676"/>
    <cellStyle name="Note 2 19 7 2 4" xfId="21038"/>
    <cellStyle name="Note 2 19 7 2 5" xfId="35491"/>
    <cellStyle name="Note 2 19 7 3" xfId="6064"/>
    <cellStyle name="Note 2 19 7 3 2" xfId="23499"/>
    <cellStyle name="Note 2 19 7 3 3" xfId="37952"/>
    <cellStyle name="Note 2 19 7 4" xfId="8505"/>
    <cellStyle name="Note 2 19 7 4 2" xfId="25940"/>
    <cellStyle name="Note 2 19 7 4 3" xfId="40393"/>
    <cellStyle name="Note 2 19 7 5" xfId="10925"/>
    <cellStyle name="Note 2 19 7 5 2" xfId="28360"/>
    <cellStyle name="Note 2 19 7 5 3" xfId="42813"/>
    <cellStyle name="Note 2 19 7 6" xfId="17932"/>
    <cellStyle name="Note 2 19 8" xfId="1092"/>
    <cellStyle name="Note 2 19 8 2" xfId="3603"/>
    <cellStyle name="Note 2 19 8 2 2" xfId="21039"/>
    <cellStyle name="Note 2 19 8 2 3" xfId="35492"/>
    <cellStyle name="Note 2 19 8 3" xfId="6065"/>
    <cellStyle name="Note 2 19 8 3 2" xfId="23500"/>
    <cellStyle name="Note 2 19 8 3 3" xfId="37953"/>
    <cellStyle name="Note 2 19 8 4" xfId="8506"/>
    <cellStyle name="Note 2 19 8 4 2" xfId="25941"/>
    <cellStyle name="Note 2 19 8 4 3" xfId="40394"/>
    <cellStyle name="Note 2 19 8 5" xfId="10926"/>
    <cellStyle name="Note 2 19 8 5 2" xfId="28361"/>
    <cellStyle name="Note 2 19 8 5 3" xfId="42814"/>
    <cellStyle name="Note 2 19 8 6" xfId="15043"/>
    <cellStyle name="Note 2 19 8 6 2" xfId="32478"/>
    <cellStyle name="Note 2 19 8 6 3" xfId="46931"/>
    <cellStyle name="Note 2 19 8 7" xfId="17933"/>
    <cellStyle name="Note 2 19 8 8" xfId="20205"/>
    <cellStyle name="Note 2 19 9" xfId="3584"/>
    <cellStyle name="Note 2 19 9 2" xfId="13313"/>
    <cellStyle name="Note 2 19 9 2 2" xfId="30748"/>
    <cellStyle name="Note 2 19 9 2 3" xfId="45201"/>
    <cellStyle name="Note 2 19 9 3" xfId="15774"/>
    <cellStyle name="Note 2 19 9 3 2" xfId="33209"/>
    <cellStyle name="Note 2 19 9 3 3" xfId="47662"/>
    <cellStyle name="Note 2 19 9 4" xfId="21020"/>
    <cellStyle name="Note 2 19 9 5" xfId="35473"/>
    <cellStyle name="Note 2 2" xfId="1093"/>
    <cellStyle name="Note 2 2 10" xfId="6066"/>
    <cellStyle name="Note 2 2 10 2" xfId="23501"/>
    <cellStyle name="Note 2 2 10 3" xfId="37954"/>
    <cellStyle name="Note 2 2 11" xfId="8507"/>
    <cellStyle name="Note 2 2 11 2" xfId="25942"/>
    <cellStyle name="Note 2 2 11 3" xfId="40395"/>
    <cellStyle name="Note 2 2 12" xfId="10927"/>
    <cellStyle name="Note 2 2 12 2" xfId="28362"/>
    <cellStyle name="Note 2 2 12 3" xfId="42815"/>
    <cellStyle name="Note 2 2 13" xfId="17934"/>
    <cellStyle name="Note 2 2 2" xfId="1094"/>
    <cellStyle name="Note 2 2 2 2" xfId="1095"/>
    <cellStyle name="Note 2 2 2 2 2" xfId="3606"/>
    <cellStyle name="Note 2 2 2 2 2 2" xfId="13330"/>
    <cellStyle name="Note 2 2 2 2 2 2 2" xfId="30765"/>
    <cellStyle name="Note 2 2 2 2 2 2 3" xfId="45218"/>
    <cellStyle name="Note 2 2 2 2 2 3" xfId="15791"/>
    <cellStyle name="Note 2 2 2 2 2 3 2" xfId="33226"/>
    <cellStyle name="Note 2 2 2 2 2 3 3" xfId="47679"/>
    <cellStyle name="Note 2 2 2 2 2 4" xfId="21042"/>
    <cellStyle name="Note 2 2 2 2 2 5" xfId="35495"/>
    <cellStyle name="Note 2 2 2 2 3" xfId="6068"/>
    <cellStyle name="Note 2 2 2 2 3 2" xfId="23503"/>
    <cellStyle name="Note 2 2 2 2 3 3" xfId="37956"/>
    <cellStyle name="Note 2 2 2 2 4" xfId="8509"/>
    <cellStyle name="Note 2 2 2 2 4 2" xfId="25944"/>
    <cellStyle name="Note 2 2 2 2 4 3" xfId="40397"/>
    <cellStyle name="Note 2 2 2 2 5" xfId="10929"/>
    <cellStyle name="Note 2 2 2 2 5 2" xfId="28364"/>
    <cellStyle name="Note 2 2 2 2 5 3" xfId="42817"/>
    <cellStyle name="Note 2 2 2 2 6" xfId="17936"/>
    <cellStyle name="Note 2 2 2 3" xfId="1096"/>
    <cellStyle name="Note 2 2 2 3 2" xfId="3607"/>
    <cellStyle name="Note 2 2 2 3 2 2" xfId="13331"/>
    <cellStyle name="Note 2 2 2 3 2 2 2" xfId="30766"/>
    <cellStyle name="Note 2 2 2 3 2 2 3" xfId="45219"/>
    <cellStyle name="Note 2 2 2 3 2 3" xfId="15792"/>
    <cellStyle name="Note 2 2 2 3 2 3 2" xfId="33227"/>
    <cellStyle name="Note 2 2 2 3 2 3 3" xfId="47680"/>
    <cellStyle name="Note 2 2 2 3 2 4" xfId="21043"/>
    <cellStyle name="Note 2 2 2 3 2 5" xfId="35496"/>
    <cellStyle name="Note 2 2 2 3 3" xfId="6069"/>
    <cellStyle name="Note 2 2 2 3 3 2" xfId="23504"/>
    <cellStyle name="Note 2 2 2 3 3 3" xfId="37957"/>
    <cellStyle name="Note 2 2 2 3 4" xfId="8510"/>
    <cellStyle name="Note 2 2 2 3 4 2" xfId="25945"/>
    <cellStyle name="Note 2 2 2 3 4 3" xfId="40398"/>
    <cellStyle name="Note 2 2 2 3 5" xfId="10930"/>
    <cellStyle name="Note 2 2 2 3 5 2" xfId="28365"/>
    <cellStyle name="Note 2 2 2 3 5 3" xfId="42818"/>
    <cellStyle name="Note 2 2 2 3 6" xfId="17937"/>
    <cellStyle name="Note 2 2 2 4" xfId="1097"/>
    <cellStyle name="Note 2 2 2 4 2" xfId="3608"/>
    <cellStyle name="Note 2 2 2 4 2 2" xfId="21044"/>
    <cellStyle name="Note 2 2 2 4 2 3" xfId="35497"/>
    <cellStyle name="Note 2 2 2 4 3" xfId="6070"/>
    <cellStyle name="Note 2 2 2 4 3 2" xfId="23505"/>
    <cellStyle name="Note 2 2 2 4 3 3" xfId="37958"/>
    <cellStyle name="Note 2 2 2 4 4" xfId="8511"/>
    <cellStyle name="Note 2 2 2 4 4 2" xfId="25946"/>
    <cellStyle name="Note 2 2 2 4 4 3" xfId="40399"/>
    <cellStyle name="Note 2 2 2 4 5" xfId="10931"/>
    <cellStyle name="Note 2 2 2 4 5 2" xfId="28366"/>
    <cellStyle name="Note 2 2 2 4 5 3" xfId="42819"/>
    <cellStyle name="Note 2 2 2 4 6" xfId="15044"/>
    <cellStyle name="Note 2 2 2 4 6 2" xfId="32479"/>
    <cellStyle name="Note 2 2 2 4 6 3" xfId="46932"/>
    <cellStyle name="Note 2 2 2 4 7" xfId="17938"/>
    <cellStyle name="Note 2 2 2 4 8" xfId="20206"/>
    <cellStyle name="Note 2 2 2 5" xfId="3605"/>
    <cellStyle name="Note 2 2 2 5 2" xfId="13329"/>
    <cellStyle name="Note 2 2 2 5 2 2" xfId="30764"/>
    <cellStyle name="Note 2 2 2 5 2 3" xfId="45217"/>
    <cellStyle name="Note 2 2 2 5 3" xfId="15790"/>
    <cellStyle name="Note 2 2 2 5 3 2" xfId="33225"/>
    <cellStyle name="Note 2 2 2 5 3 3" xfId="47678"/>
    <cellStyle name="Note 2 2 2 5 4" xfId="21041"/>
    <cellStyle name="Note 2 2 2 5 5" xfId="35494"/>
    <cellStyle name="Note 2 2 2 6" xfId="6067"/>
    <cellStyle name="Note 2 2 2 6 2" xfId="23502"/>
    <cellStyle name="Note 2 2 2 6 3" xfId="37955"/>
    <cellStyle name="Note 2 2 2 7" xfId="8508"/>
    <cellStyle name="Note 2 2 2 7 2" xfId="25943"/>
    <cellStyle name="Note 2 2 2 7 3" xfId="40396"/>
    <cellStyle name="Note 2 2 2 8" xfId="10928"/>
    <cellStyle name="Note 2 2 2 8 2" xfId="28363"/>
    <cellStyle name="Note 2 2 2 8 3" xfId="42816"/>
    <cellStyle name="Note 2 2 2 9" xfId="17935"/>
    <cellStyle name="Note 2 2 3" xfId="1098"/>
    <cellStyle name="Note 2 2 3 2" xfId="1099"/>
    <cellStyle name="Note 2 2 3 2 2" xfId="3610"/>
    <cellStyle name="Note 2 2 3 2 2 2" xfId="13333"/>
    <cellStyle name="Note 2 2 3 2 2 2 2" xfId="30768"/>
    <cellStyle name="Note 2 2 3 2 2 2 3" xfId="45221"/>
    <cellStyle name="Note 2 2 3 2 2 3" xfId="15794"/>
    <cellStyle name="Note 2 2 3 2 2 3 2" xfId="33229"/>
    <cellStyle name="Note 2 2 3 2 2 3 3" xfId="47682"/>
    <cellStyle name="Note 2 2 3 2 2 4" xfId="21046"/>
    <cellStyle name="Note 2 2 3 2 2 5" xfId="35499"/>
    <cellStyle name="Note 2 2 3 2 3" xfId="6072"/>
    <cellStyle name="Note 2 2 3 2 3 2" xfId="23507"/>
    <cellStyle name="Note 2 2 3 2 3 3" xfId="37960"/>
    <cellStyle name="Note 2 2 3 2 4" xfId="8513"/>
    <cellStyle name="Note 2 2 3 2 4 2" xfId="25948"/>
    <cellStyle name="Note 2 2 3 2 4 3" xfId="40401"/>
    <cellStyle name="Note 2 2 3 2 5" xfId="10933"/>
    <cellStyle name="Note 2 2 3 2 5 2" xfId="28368"/>
    <cellStyle name="Note 2 2 3 2 5 3" xfId="42821"/>
    <cellStyle name="Note 2 2 3 2 6" xfId="17940"/>
    <cellStyle name="Note 2 2 3 3" xfId="1100"/>
    <cellStyle name="Note 2 2 3 3 2" xfId="3611"/>
    <cellStyle name="Note 2 2 3 3 2 2" xfId="13334"/>
    <cellStyle name="Note 2 2 3 3 2 2 2" xfId="30769"/>
    <cellStyle name="Note 2 2 3 3 2 2 3" xfId="45222"/>
    <cellStyle name="Note 2 2 3 3 2 3" xfId="15795"/>
    <cellStyle name="Note 2 2 3 3 2 3 2" xfId="33230"/>
    <cellStyle name="Note 2 2 3 3 2 3 3" xfId="47683"/>
    <cellStyle name="Note 2 2 3 3 2 4" xfId="21047"/>
    <cellStyle name="Note 2 2 3 3 2 5" xfId="35500"/>
    <cellStyle name="Note 2 2 3 3 3" xfId="6073"/>
    <cellStyle name="Note 2 2 3 3 3 2" xfId="23508"/>
    <cellStyle name="Note 2 2 3 3 3 3" xfId="37961"/>
    <cellStyle name="Note 2 2 3 3 4" xfId="8514"/>
    <cellStyle name="Note 2 2 3 3 4 2" xfId="25949"/>
    <cellStyle name="Note 2 2 3 3 4 3" xfId="40402"/>
    <cellStyle name="Note 2 2 3 3 5" xfId="10934"/>
    <cellStyle name="Note 2 2 3 3 5 2" xfId="28369"/>
    <cellStyle name="Note 2 2 3 3 5 3" xfId="42822"/>
    <cellStyle name="Note 2 2 3 3 6" xfId="17941"/>
    <cellStyle name="Note 2 2 3 4" xfId="1101"/>
    <cellStyle name="Note 2 2 3 4 2" xfId="3612"/>
    <cellStyle name="Note 2 2 3 4 2 2" xfId="21048"/>
    <cellStyle name="Note 2 2 3 4 2 3" xfId="35501"/>
    <cellStyle name="Note 2 2 3 4 3" xfId="6074"/>
    <cellStyle name="Note 2 2 3 4 3 2" xfId="23509"/>
    <cellStyle name="Note 2 2 3 4 3 3" xfId="37962"/>
    <cellStyle name="Note 2 2 3 4 4" xfId="8515"/>
    <cellStyle name="Note 2 2 3 4 4 2" xfId="25950"/>
    <cellStyle name="Note 2 2 3 4 4 3" xfId="40403"/>
    <cellStyle name="Note 2 2 3 4 5" xfId="10935"/>
    <cellStyle name="Note 2 2 3 4 5 2" xfId="28370"/>
    <cellStyle name="Note 2 2 3 4 5 3" xfId="42823"/>
    <cellStyle name="Note 2 2 3 4 6" xfId="15045"/>
    <cellStyle name="Note 2 2 3 4 6 2" xfId="32480"/>
    <cellStyle name="Note 2 2 3 4 6 3" xfId="46933"/>
    <cellStyle name="Note 2 2 3 4 7" xfId="17942"/>
    <cellStyle name="Note 2 2 3 4 8" xfId="20207"/>
    <cellStyle name="Note 2 2 3 5" xfId="3609"/>
    <cellStyle name="Note 2 2 3 5 2" xfId="13332"/>
    <cellStyle name="Note 2 2 3 5 2 2" xfId="30767"/>
    <cellStyle name="Note 2 2 3 5 2 3" xfId="45220"/>
    <cellStyle name="Note 2 2 3 5 3" xfId="15793"/>
    <cellStyle name="Note 2 2 3 5 3 2" xfId="33228"/>
    <cellStyle name="Note 2 2 3 5 3 3" xfId="47681"/>
    <cellStyle name="Note 2 2 3 5 4" xfId="21045"/>
    <cellStyle name="Note 2 2 3 5 5" xfId="35498"/>
    <cellStyle name="Note 2 2 3 6" xfId="6071"/>
    <cellStyle name="Note 2 2 3 6 2" xfId="23506"/>
    <cellStyle name="Note 2 2 3 6 3" xfId="37959"/>
    <cellStyle name="Note 2 2 3 7" xfId="8512"/>
    <cellStyle name="Note 2 2 3 7 2" xfId="25947"/>
    <cellStyle name="Note 2 2 3 7 3" xfId="40400"/>
    <cellStyle name="Note 2 2 3 8" xfId="10932"/>
    <cellStyle name="Note 2 2 3 8 2" xfId="28367"/>
    <cellStyle name="Note 2 2 3 8 3" xfId="42820"/>
    <cellStyle name="Note 2 2 3 9" xfId="17939"/>
    <cellStyle name="Note 2 2 4" xfId="1102"/>
    <cellStyle name="Note 2 2 4 2" xfId="1103"/>
    <cellStyle name="Note 2 2 4 2 2" xfId="3614"/>
    <cellStyle name="Note 2 2 4 2 2 2" xfId="13336"/>
    <cellStyle name="Note 2 2 4 2 2 2 2" xfId="30771"/>
    <cellStyle name="Note 2 2 4 2 2 2 3" xfId="45224"/>
    <cellStyle name="Note 2 2 4 2 2 3" xfId="15797"/>
    <cellStyle name="Note 2 2 4 2 2 3 2" xfId="33232"/>
    <cellStyle name="Note 2 2 4 2 2 3 3" xfId="47685"/>
    <cellStyle name="Note 2 2 4 2 2 4" xfId="21050"/>
    <cellStyle name="Note 2 2 4 2 2 5" xfId="35503"/>
    <cellStyle name="Note 2 2 4 2 3" xfId="6076"/>
    <cellStyle name="Note 2 2 4 2 3 2" xfId="23511"/>
    <cellStyle name="Note 2 2 4 2 3 3" xfId="37964"/>
    <cellStyle name="Note 2 2 4 2 4" xfId="8517"/>
    <cellStyle name="Note 2 2 4 2 4 2" xfId="25952"/>
    <cellStyle name="Note 2 2 4 2 4 3" xfId="40405"/>
    <cellStyle name="Note 2 2 4 2 5" xfId="10937"/>
    <cellStyle name="Note 2 2 4 2 5 2" xfId="28372"/>
    <cellStyle name="Note 2 2 4 2 5 3" xfId="42825"/>
    <cellStyle name="Note 2 2 4 2 6" xfId="17944"/>
    <cellStyle name="Note 2 2 4 3" xfId="1104"/>
    <cellStyle name="Note 2 2 4 3 2" xfId="3615"/>
    <cellStyle name="Note 2 2 4 3 2 2" xfId="13337"/>
    <cellStyle name="Note 2 2 4 3 2 2 2" xfId="30772"/>
    <cellStyle name="Note 2 2 4 3 2 2 3" xfId="45225"/>
    <cellStyle name="Note 2 2 4 3 2 3" xfId="15798"/>
    <cellStyle name="Note 2 2 4 3 2 3 2" xfId="33233"/>
    <cellStyle name="Note 2 2 4 3 2 3 3" xfId="47686"/>
    <cellStyle name="Note 2 2 4 3 2 4" xfId="21051"/>
    <cellStyle name="Note 2 2 4 3 2 5" xfId="35504"/>
    <cellStyle name="Note 2 2 4 3 3" xfId="6077"/>
    <cellStyle name="Note 2 2 4 3 3 2" xfId="23512"/>
    <cellStyle name="Note 2 2 4 3 3 3" xfId="37965"/>
    <cellStyle name="Note 2 2 4 3 4" xfId="8518"/>
    <cellStyle name="Note 2 2 4 3 4 2" xfId="25953"/>
    <cellStyle name="Note 2 2 4 3 4 3" xfId="40406"/>
    <cellStyle name="Note 2 2 4 3 5" xfId="10938"/>
    <cellStyle name="Note 2 2 4 3 5 2" xfId="28373"/>
    <cellStyle name="Note 2 2 4 3 5 3" xfId="42826"/>
    <cellStyle name="Note 2 2 4 3 6" xfId="17945"/>
    <cellStyle name="Note 2 2 4 4" xfId="1105"/>
    <cellStyle name="Note 2 2 4 4 2" xfId="3616"/>
    <cellStyle name="Note 2 2 4 4 2 2" xfId="21052"/>
    <cellStyle name="Note 2 2 4 4 2 3" xfId="35505"/>
    <cellStyle name="Note 2 2 4 4 3" xfId="6078"/>
    <cellStyle name="Note 2 2 4 4 3 2" xfId="23513"/>
    <cellStyle name="Note 2 2 4 4 3 3" xfId="37966"/>
    <cellStyle name="Note 2 2 4 4 4" xfId="8519"/>
    <cellStyle name="Note 2 2 4 4 4 2" xfId="25954"/>
    <cellStyle name="Note 2 2 4 4 4 3" xfId="40407"/>
    <cellStyle name="Note 2 2 4 4 5" xfId="10939"/>
    <cellStyle name="Note 2 2 4 4 5 2" xfId="28374"/>
    <cellStyle name="Note 2 2 4 4 5 3" xfId="42827"/>
    <cellStyle name="Note 2 2 4 4 6" xfId="15046"/>
    <cellStyle name="Note 2 2 4 4 6 2" xfId="32481"/>
    <cellStyle name="Note 2 2 4 4 6 3" xfId="46934"/>
    <cellStyle name="Note 2 2 4 4 7" xfId="17946"/>
    <cellStyle name="Note 2 2 4 4 8" xfId="20208"/>
    <cellStyle name="Note 2 2 4 5" xfId="3613"/>
    <cellStyle name="Note 2 2 4 5 2" xfId="13335"/>
    <cellStyle name="Note 2 2 4 5 2 2" xfId="30770"/>
    <cellStyle name="Note 2 2 4 5 2 3" xfId="45223"/>
    <cellStyle name="Note 2 2 4 5 3" xfId="15796"/>
    <cellStyle name="Note 2 2 4 5 3 2" xfId="33231"/>
    <cellStyle name="Note 2 2 4 5 3 3" xfId="47684"/>
    <cellStyle name="Note 2 2 4 5 4" xfId="21049"/>
    <cellStyle name="Note 2 2 4 5 5" xfId="35502"/>
    <cellStyle name="Note 2 2 4 6" xfId="6075"/>
    <cellStyle name="Note 2 2 4 6 2" xfId="23510"/>
    <cellStyle name="Note 2 2 4 6 3" xfId="37963"/>
    <cellStyle name="Note 2 2 4 7" xfId="8516"/>
    <cellStyle name="Note 2 2 4 7 2" xfId="25951"/>
    <cellStyle name="Note 2 2 4 7 3" xfId="40404"/>
    <cellStyle name="Note 2 2 4 8" xfId="10936"/>
    <cellStyle name="Note 2 2 4 8 2" xfId="28371"/>
    <cellStyle name="Note 2 2 4 8 3" xfId="42824"/>
    <cellStyle name="Note 2 2 4 9" xfId="17943"/>
    <cellStyle name="Note 2 2 5" xfId="1106"/>
    <cellStyle name="Note 2 2 5 2" xfId="1107"/>
    <cellStyle name="Note 2 2 5 2 2" xfId="3618"/>
    <cellStyle name="Note 2 2 5 2 2 2" xfId="13339"/>
    <cellStyle name="Note 2 2 5 2 2 2 2" xfId="30774"/>
    <cellStyle name="Note 2 2 5 2 2 2 3" xfId="45227"/>
    <cellStyle name="Note 2 2 5 2 2 3" xfId="15800"/>
    <cellStyle name="Note 2 2 5 2 2 3 2" xfId="33235"/>
    <cellStyle name="Note 2 2 5 2 2 3 3" xfId="47688"/>
    <cellStyle name="Note 2 2 5 2 2 4" xfId="21054"/>
    <cellStyle name="Note 2 2 5 2 2 5" xfId="35507"/>
    <cellStyle name="Note 2 2 5 2 3" xfId="6080"/>
    <cellStyle name="Note 2 2 5 2 3 2" xfId="23515"/>
    <cellStyle name="Note 2 2 5 2 3 3" xfId="37968"/>
    <cellStyle name="Note 2 2 5 2 4" xfId="8521"/>
    <cellStyle name="Note 2 2 5 2 4 2" xfId="25956"/>
    <cellStyle name="Note 2 2 5 2 4 3" xfId="40409"/>
    <cellStyle name="Note 2 2 5 2 5" xfId="10941"/>
    <cellStyle name="Note 2 2 5 2 5 2" xfId="28376"/>
    <cellStyle name="Note 2 2 5 2 5 3" xfId="42829"/>
    <cellStyle name="Note 2 2 5 2 6" xfId="17948"/>
    <cellStyle name="Note 2 2 5 3" xfId="1108"/>
    <cellStyle name="Note 2 2 5 3 2" xfId="3619"/>
    <cellStyle name="Note 2 2 5 3 2 2" xfId="13340"/>
    <cellStyle name="Note 2 2 5 3 2 2 2" xfId="30775"/>
    <cellStyle name="Note 2 2 5 3 2 2 3" xfId="45228"/>
    <cellStyle name="Note 2 2 5 3 2 3" xfId="15801"/>
    <cellStyle name="Note 2 2 5 3 2 3 2" xfId="33236"/>
    <cellStyle name="Note 2 2 5 3 2 3 3" xfId="47689"/>
    <cellStyle name="Note 2 2 5 3 2 4" xfId="21055"/>
    <cellStyle name="Note 2 2 5 3 2 5" xfId="35508"/>
    <cellStyle name="Note 2 2 5 3 3" xfId="6081"/>
    <cellStyle name="Note 2 2 5 3 3 2" xfId="23516"/>
    <cellStyle name="Note 2 2 5 3 3 3" xfId="37969"/>
    <cellStyle name="Note 2 2 5 3 4" xfId="8522"/>
    <cellStyle name="Note 2 2 5 3 4 2" xfId="25957"/>
    <cellStyle name="Note 2 2 5 3 4 3" xfId="40410"/>
    <cellStyle name="Note 2 2 5 3 5" xfId="10942"/>
    <cellStyle name="Note 2 2 5 3 5 2" xfId="28377"/>
    <cellStyle name="Note 2 2 5 3 5 3" xfId="42830"/>
    <cellStyle name="Note 2 2 5 3 6" xfId="17949"/>
    <cellStyle name="Note 2 2 5 4" xfId="1109"/>
    <cellStyle name="Note 2 2 5 4 2" xfId="3620"/>
    <cellStyle name="Note 2 2 5 4 2 2" xfId="21056"/>
    <cellStyle name="Note 2 2 5 4 2 3" xfId="35509"/>
    <cellStyle name="Note 2 2 5 4 3" xfId="6082"/>
    <cellStyle name="Note 2 2 5 4 3 2" xfId="23517"/>
    <cellStyle name="Note 2 2 5 4 3 3" xfId="37970"/>
    <cellStyle name="Note 2 2 5 4 4" xfId="8523"/>
    <cellStyle name="Note 2 2 5 4 4 2" xfId="25958"/>
    <cellStyle name="Note 2 2 5 4 4 3" xfId="40411"/>
    <cellStyle name="Note 2 2 5 4 5" xfId="10943"/>
    <cellStyle name="Note 2 2 5 4 5 2" xfId="28378"/>
    <cellStyle name="Note 2 2 5 4 5 3" xfId="42831"/>
    <cellStyle name="Note 2 2 5 4 6" xfId="15047"/>
    <cellStyle name="Note 2 2 5 4 6 2" xfId="32482"/>
    <cellStyle name="Note 2 2 5 4 6 3" xfId="46935"/>
    <cellStyle name="Note 2 2 5 4 7" xfId="17950"/>
    <cellStyle name="Note 2 2 5 4 8" xfId="20209"/>
    <cellStyle name="Note 2 2 5 5" xfId="3617"/>
    <cellStyle name="Note 2 2 5 5 2" xfId="13338"/>
    <cellStyle name="Note 2 2 5 5 2 2" xfId="30773"/>
    <cellStyle name="Note 2 2 5 5 2 3" xfId="45226"/>
    <cellStyle name="Note 2 2 5 5 3" xfId="15799"/>
    <cellStyle name="Note 2 2 5 5 3 2" xfId="33234"/>
    <cellStyle name="Note 2 2 5 5 3 3" xfId="47687"/>
    <cellStyle name="Note 2 2 5 5 4" xfId="21053"/>
    <cellStyle name="Note 2 2 5 5 5" xfId="35506"/>
    <cellStyle name="Note 2 2 5 6" xfId="6079"/>
    <cellStyle name="Note 2 2 5 6 2" xfId="23514"/>
    <cellStyle name="Note 2 2 5 6 3" xfId="37967"/>
    <cellStyle name="Note 2 2 5 7" xfId="8520"/>
    <cellStyle name="Note 2 2 5 7 2" xfId="25955"/>
    <cellStyle name="Note 2 2 5 7 3" xfId="40408"/>
    <cellStyle name="Note 2 2 5 8" xfId="10940"/>
    <cellStyle name="Note 2 2 5 8 2" xfId="28375"/>
    <cellStyle name="Note 2 2 5 8 3" xfId="42828"/>
    <cellStyle name="Note 2 2 5 9" xfId="17947"/>
    <cellStyle name="Note 2 2 6" xfId="1110"/>
    <cellStyle name="Note 2 2 6 2" xfId="3621"/>
    <cellStyle name="Note 2 2 6 2 2" xfId="13341"/>
    <cellStyle name="Note 2 2 6 2 2 2" xfId="30776"/>
    <cellStyle name="Note 2 2 6 2 2 3" xfId="45229"/>
    <cellStyle name="Note 2 2 6 2 3" xfId="15802"/>
    <cellStyle name="Note 2 2 6 2 3 2" xfId="33237"/>
    <cellStyle name="Note 2 2 6 2 3 3" xfId="47690"/>
    <cellStyle name="Note 2 2 6 2 4" xfId="21057"/>
    <cellStyle name="Note 2 2 6 2 5" xfId="35510"/>
    <cellStyle name="Note 2 2 6 3" xfId="6083"/>
    <cellStyle name="Note 2 2 6 3 2" xfId="23518"/>
    <cellStyle name="Note 2 2 6 3 3" xfId="37971"/>
    <cellStyle name="Note 2 2 6 4" xfId="8524"/>
    <cellStyle name="Note 2 2 6 4 2" xfId="25959"/>
    <cellStyle name="Note 2 2 6 4 3" xfId="40412"/>
    <cellStyle name="Note 2 2 6 5" xfId="10944"/>
    <cellStyle name="Note 2 2 6 5 2" xfId="28379"/>
    <cellStyle name="Note 2 2 6 5 3" xfId="42832"/>
    <cellStyle name="Note 2 2 6 6" xfId="17951"/>
    <cellStyle name="Note 2 2 7" xfId="1111"/>
    <cellStyle name="Note 2 2 7 2" xfId="3622"/>
    <cellStyle name="Note 2 2 7 2 2" xfId="13342"/>
    <cellStyle name="Note 2 2 7 2 2 2" xfId="30777"/>
    <cellStyle name="Note 2 2 7 2 2 3" xfId="45230"/>
    <cellStyle name="Note 2 2 7 2 3" xfId="15803"/>
    <cellStyle name="Note 2 2 7 2 3 2" xfId="33238"/>
    <cellStyle name="Note 2 2 7 2 3 3" xfId="47691"/>
    <cellStyle name="Note 2 2 7 2 4" xfId="21058"/>
    <cellStyle name="Note 2 2 7 2 5" xfId="35511"/>
    <cellStyle name="Note 2 2 7 3" xfId="6084"/>
    <cellStyle name="Note 2 2 7 3 2" xfId="23519"/>
    <cellStyle name="Note 2 2 7 3 3" xfId="37972"/>
    <cellStyle name="Note 2 2 7 4" xfId="8525"/>
    <cellStyle name="Note 2 2 7 4 2" xfId="25960"/>
    <cellStyle name="Note 2 2 7 4 3" xfId="40413"/>
    <cellStyle name="Note 2 2 7 5" xfId="10945"/>
    <cellStyle name="Note 2 2 7 5 2" xfId="28380"/>
    <cellStyle name="Note 2 2 7 5 3" xfId="42833"/>
    <cellStyle name="Note 2 2 7 6" xfId="17952"/>
    <cellStyle name="Note 2 2 8" xfId="1112"/>
    <cellStyle name="Note 2 2 8 2" xfId="3623"/>
    <cellStyle name="Note 2 2 8 2 2" xfId="21059"/>
    <cellStyle name="Note 2 2 8 2 3" xfId="35512"/>
    <cellStyle name="Note 2 2 8 3" xfId="6085"/>
    <cellStyle name="Note 2 2 8 3 2" xfId="23520"/>
    <cellStyle name="Note 2 2 8 3 3" xfId="37973"/>
    <cellStyle name="Note 2 2 8 4" xfId="8526"/>
    <cellStyle name="Note 2 2 8 4 2" xfId="25961"/>
    <cellStyle name="Note 2 2 8 4 3" xfId="40414"/>
    <cellStyle name="Note 2 2 8 5" xfId="10946"/>
    <cellStyle name="Note 2 2 8 5 2" xfId="28381"/>
    <cellStyle name="Note 2 2 8 5 3" xfId="42834"/>
    <cellStyle name="Note 2 2 8 6" xfId="15048"/>
    <cellStyle name="Note 2 2 8 6 2" xfId="32483"/>
    <cellStyle name="Note 2 2 8 6 3" xfId="46936"/>
    <cellStyle name="Note 2 2 8 7" xfId="17953"/>
    <cellStyle name="Note 2 2 8 8" xfId="20210"/>
    <cellStyle name="Note 2 2 9" xfId="3604"/>
    <cellStyle name="Note 2 2 9 2" xfId="13328"/>
    <cellStyle name="Note 2 2 9 2 2" xfId="30763"/>
    <cellStyle name="Note 2 2 9 2 3" xfId="45216"/>
    <cellStyle name="Note 2 2 9 3" xfId="15789"/>
    <cellStyle name="Note 2 2 9 3 2" xfId="33224"/>
    <cellStyle name="Note 2 2 9 3 3" xfId="47677"/>
    <cellStyle name="Note 2 2 9 4" xfId="21040"/>
    <cellStyle name="Note 2 2 9 5" xfId="35493"/>
    <cellStyle name="Note 2 20" xfId="1113"/>
    <cellStyle name="Note 2 20 10" xfId="17954"/>
    <cellStyle name="Note 2 20 2" xfId="1114"/>
    <cellStyle name="Note 2 20 2 10" xfId="8528"/>
    <cellStyle name="Note 2 20 2 10 2" xfId="25963"/>
    <cellStyle name="Note 2 20 2 10 3" xfId="40416"/>
    <cellStyle name="Note 2 20 2 11" xfId="10948"/>
    <cellStyle name="Note 2 20 2 11 2" xfId="28383"/>
    <cellStyle name="Note 2 20 2 11 3" xfId="42836"/>
    <cellStyle name="Note 2 20 2 12" xfId="17955"/>
    <cellStyle name="Note 2 20 2 2" xfId="1115"/>
    <cellStyle name="Note 2 20 2 2 2" xfId="1116"/>
    <cellStyle name="Note 2 20 2 2 2 2" xfId="3627"/>
    <cellStyle name="Note 2 20 2 2 2 2 2" xfId="13346"/>
    <cellStyle name="Note 2 20 2 2 2 2 2 2" xfId="30781"/>
    <cellStyle name="Note 2 20 2 2 2 2 2 3" xfId="45234"/>
    <cellStyle name="Note 2 20 2 2 2 2 3" xfId="15807"/>
    <cellStyle name="Note 2 20 2 2 2 2 3 2" xfId="33242"/>
    <cellStyle name="Note 2 20 2 2 2 2 3 3" xfId="47695"/>
    <cellStyle name="Note 2 20 2 2 2 2 4" xfId="21063"/>
    <cellStyle name="Note 2 20 2 2 2 2 5" xfId="35516"/>
    <cellStyle name="Note 2 20 2 2 2 3" xfId="6089"/>
    <cellStyle name="Note 2 20 2 2 2 3 2" xfId="23524"/>
    <cellStyle name="Note 2 20 2 2 2 3 3" xfId="37977"/>
    <cellStyle name="Note 2 20 2 2 2 4" xfId="8530"/>
    <cellStyle name="Note 2 20 2 2 2 4 2" xfId="25965"/>
    <cellStyle name="Note 2 20 2 2 2 4 3" xfId="40418"/>
    <cellStyle name="Note 2 20 2 2 2 5" xfId="10950"/>
    <cellStyle name="Note 2 20 2 2 2 5 2" xfId="28385"/>
    <cellStyle name="Note 2 20 2 2 2 5 3" xfId="42838"/>
    <cellStyle name="Note 2 20 2 2 2 6" xfId="17957"/>
    <cellStyle name="Note 2 20 2 2 3" xfId="1117"/>
    <cellStyle name="Note 2 20 2 2 3 2" xfId="3628"/>
    <cellStyle name="Note 2 20 2 2 3 2 2" xfId="13347"/>
    <cellStyle name="Note 2 20 2 2 3 2 2 2" xfId="30782"/>
    <cellStyle name="Note 2 20 2 2 3 2 2 3" xfId="45235"/>
    <cellStyle name="Note 2 20 2 2 3 2 3" xfId="15808"/>
    <cellStyle name="Note 2 20 2 2 3 2 3 2" xfId="33243"/>
    <cellStyle name="Note 2 20 2 2 3 2 3 3" xfId="47696"/>
    <cellStyle name="Note 2 20 2 2 3 2 4" xfId="21064"/>
    <cellStyle name="Note 2 20 2 2 3 2 5" xfId="35517"/>
    <cellStyle name="Note 2 20 2 2 3 3" xfId="6090"/>
    <cellStyle name="Note 2 20 2 2 3 3 2" xfId="23525"/>
    <cellStyle name="Note 2 20 2 2 3 3 3" xfId="37978"/>
    <cellStyle name="Note 2 20 2 2 3 4" xfId="8531"/>
    <cellStyle name="Note 2 20 2 2 3 4 2" xfId="25966"/>
    <cellStyle name="Note 2 20 2 2 3 4 3" xfId="40419"/>
    <cellStyle name="Note 2 20 2 2 3 5" xfId="10951"/>
    <cellStyle name="Note 2 20 2 2 3 5 2" xfId="28386"/>
    <cellStyle name="Note 2 20 2 2 3 5 3" xfId="42839"/>
    <cellStyle name="Note 2 20 2 2 3 6" xfId="17958"/>
    <cellStyle name="Note 2 20 2 2 4" xfId="1118"/>
    <cellStyle name="Note 2 20 2 2 4 2" xfId="3629"/>
    <cellStyle name="Note 2 20 2 2 4 2 2" xfId="21065"/>
    <cellStyle name="Note 2 20 2 2 4 2 3" xfId="35518"/>
    <cellStyle name="Note 2 20 2 2 4 3" xfId="6091"/>
    <cellStyle name="Note 2 20 2 2 4 3 2" xfId="23526"/>
    <cellStyle name="Note 2 20 2 2 4 3 3" xfId="37979"/>
    <cellStyle name="Note 2 20 2 2 4 4" xfId="8532"/>
    <cellStyle name="Note 2 20 2 2 4 4 2" xfId="25967"/>
    <cellStyle name="Note 2 20 2 2 4 4 3" xfId="40420"/>
    <cellStyle name="Note 2 20 2 2 4 5" xfId="10952"/>
    <cellStyle name="Note 2 20 2 2 4 5 2" xfId="28387"/>
    <cellStyle name="Note 2 20 2 2 4 5 3" xfId="42840"/>
    <cellStyle name="Note 2 20 2 2 4 6" xfId="15049"/>
    <cellStyle name="Note 2 20 2 2 4 6 2" xfId="32484"/>
    <cellStyle name="Note 2 20 2 2 4 6 3" xfId="46937"/>
    <cellStyle name="Note 2 20 2 2 4 7" xfId="17959"/>
    <cellStyle name="Note 2 20 2 2 4 8" xfId="20211"/>
    <cellStyle name="Note 2 20 2 2 5" xfId="3626"/>
    <cellStyle name="Note 2 20 2 2 5 2" xfId="13345"/>
    <cellStyle name="Note 2 20 2 2 5 2 2" xfId="30780"/>
    <cellStyle name="Note 2 20 2 2 5 2 3" xfId="45233"/>
    <cellStyle name="Note 2 20 2 2 5 3" xfId="15806"/>
    <cellStyle name="Note 2 20 2 2 5 3 2" xfId="33241"/>
    <cellStyle name="Note 2 20 2 2 5 3 3" xfId="47694"/>
    <cellStyle name="Note 2 20 2 2 5 4" xfId="21062"/>
    <cellStyle name="Note 2 20 2 2 5 5" xfId="35515"/>
    <cellStyle name="Note 2 20 2 2 6" xfId="6088"/>
    <cellStyle name="Note 2 20 2 2 6 2" xfId="23523"/>
    <cellStyle name="Note 2 20 2 2 6 3" xfId="37976"/>
    <cellStyle name="Note 2 20 2 2 7" xfId="8529"/>
    <cellStyle name="Note 2 20 2 2 7 2" xfId="25964"/>
    <cellStyle name="Note 2 20 2 2 7 3" xfId="40417"/>
    <cellStyle name="Note 2 20 2 2 8" xfId="10949"/>
    <cellStyle name="Note 2 20 2 2 8 2" xfId="28384"/>
    <cellStyle name="Note 2 20 2 2 8 3" xfId="42837"/>
    <cellStyle name="Note 2 20 2 2 9" xfId="17956"/>
    <cellStyle name="Note 2 20 2 3" xfId="1119"/>
    <cellStyle name="Note 2 20 2 3 2" xfId="1120"/>
    <cellStyle name="Note 2 20 2 3 2 2" xfId="3631"/>
    <cellStyle name="Note 2 20 2 3 2 2 2" xfId="13349"/>
    <cellStyle name="Note 2 20 2 3 2 2 2 2" xfId="30784"/>
    <cellStyle name="Note 2 20 2 3 2 2 2 3" xfId="45237"/>
    <cellStyle name="Note 2 20 2 3 2 2 3" xfId="15810"/>
    <cellStyle name="Note 2 20 2 3 2 2 3 2" xfId="33245"/>
    <cellStyle name="Note 2 20 2 3 2 2 3 3" xfId="47698"/>
    <cellStyle name="Note 2 20 2 3 2 2 4" xfId="21067"/>
    <cellStyle name="Note 2 20 2 3 2 2 5" xfId="35520"/>
    <cellStyle name="Note 2 20 2 3 2 3" xfId="6093"/>
    <cellStyle name="Note 2 20 2 3 2 3 2" xfId="23528"/>
    <cellStyle name="Note 2 20 2 3 2 3 3" xfId="37981"/>
    <cellStyle name="Note 2 20 2 3 2 4" xfId="8534"/>
    <cellStyle name="Note 2 20 2 3 2 4 2" xfId="25969"/>
    <cellStyle name="Note 2 20 2 3 2 4 3" xfId="40422"/>
    <cellStyle name="Note 2 20 2 3 2 5" xfId="10954"/>
    <cellStyle name="Note 2 20 2 3 2 5 2" xfId="28389"/>
    <cellStyle name="Note 2 20 2 3 2 5 3" xfId="42842"/>
    <cellStyle name="Note 2 20 2 3 2 6" xfId="17961"/>
    <cellStyle name="Note 2 20 2 3 3" xfId="1121"/>
    <cellStyle name="Note 2 20 2 3 3 2" xfId="3632"/>
    <cellStyle name="Note 2 20 2 3 3 2 2" xfId="13350"/>
    <cellStyle name="Note 2 20 2 3 3 2 2 2" xfId="30785"/>
    <cellStyle name="Note 2 20 2 3 3 2 2 3" xfId="45238"/>
    <cellStyle name="Note 2 20 2 3 3 2 3" xfId="15811"/>
    <cellStyle name="Note 2 20 2 3 3 2 3 2" xfId="33246"/>
    <cellStyle name="Note 2 20 2 3 3 2 3 3" xfId="47699"/>
    <cellStyle name="Note 2 20 2 3 3 2 4" xfId="21068"/>
    <cellStyle name="Note 2 20 2 3 3 2 5" xfId="35521"/>
    <cellStyle name="Note 2 20 2 3 3 3" xfId="6094"/>
    <cellStyle name="Note 2 20 2 3 3 3 2" xfId="23529"/>
    <cellStyle name="Note 2 20 2 3 3 3 3" xfId="37982"/>
    <cellStyle name="Note 2 20 2 3 3 4" xfId="8535"/>
    <cellStyle name="Note 2 20 2 3 3 4 2" xfId="25970"/>
    <cellStyle name="Note 2 20 2 3 3 4 3" xfId="40423"/>
    <cellStyle name="Note 2 20 2 3 3 5" xfId="10955"/>
    <cellStyle name="Note 2 20 2 3 3 5 2" xfId="28390"/>
    <cellStyle name="Note 2 20 2 3 3 5 3" xfId="42843"/>
    <cellStyle name="Note 2 20 2 3 3 6" xfId="17962"/>
    <cellStyle name="Note 2 20 2 3 4" xfId="1122"/>
    <cellStyle name="Note 2 20 2 3 4 2" xfId="3633"/>
    <cellStyle name="Note 2 20 2 3 4 2 2" xfId="21069"/>
    <cellStyle name="Note 2 20 2 3 4 2 3" xfId="35522"/>
    <cellStyle name="Note 2 20 2 3 4 3" xfId="6095"/>
    <cellStyle name="Note 2 20 2 3 4 3 2" xfId="23530"/>
    <cellStyle name="Note 2 20 2 3 4 3 3" xfId="37983"/>
    <cellStyle name="Note 2 20 2 3 4 4" xfId="8536"/>
    <cellStyle name="Note 2 20 2 3 4 4 2" xfId="25971"/>
    <cellStyle name="Note 2 20 2 3 4 4 3" xfId="40424"/>
    <cellStyle name="Note 2 20 2 3 4 5" xfId="10956"/>
    <cellStyle name="Note 2 20 2 3 4 5 2" xfId="28391"/>
    <cellStyle name="Note 2 20 2 3 4 5 3" xfId="42844"/>
    <cellStyle name="Note 2 20 2 3 4 6" xfId="15050"/>
    <cellStyle name="Note 2 20 2 3 4 6 2" xfId="32485"/>
    <cellStyle name="Note 2 20 2 3 4 6 3" xfId="46938"/>
    <cellStyle name="Note 2 20 2 3 4 7" xfId="17963"/>
    <cellStyle name="Note 2 20 2 3 4 8" xfId="20212"/>
    <cellStyle name="Note 2 20 2 3 5" xfId="3630"/>
    <cellStyle name="Note 2 20 2 3 5 2" xfId="13348"/>
    <cellStyle name="Note 2 20 2 3 5 2 2" xfId="30783"/>
    <cellStyle name="Note 2 20 2 3 5 2 3" xfId="45236"/>
    <cellStyle name="Note 2 20 2 3 5 3" xfId="15809"/>
    <cellStyle name="Note 2 20 2 3 5 3 2" xfId="33244"/>
    <cellStyle name="Note 2 20 2 3 5 3 3" xfId="47697"/>
    <cellStyle name="Note 2 20 2 3 5 4" xfId="21066"/>
    <cellStyle name="Note 2 20 2 3 5 5" xfId="35519"/>
    <cellStyle name="Note 2 20 2 3 6" xfId="6092"/>
    <cellStyle name="Note 2 20 2 3 6 2" xfId="23527"/>
    <cellStyle name="Note 2 20 2 3 6 3" xfId="37980"/>
    <cellStyle name="Note 2 20 2 3 7" xfId="8533"/>
    <cellStyle name="Note 2 20 2 3 7 2" xfId="25968"/>
    <cellStyle name="Note 2 20 2 3 7 3" xfId="40421"/>
    <cellStyle name="Note 2 20 2 3 8" xfId="10953"/>
    <cellStyle name="Note 2 20 2 3 8 2" xfId="28388"/>
    <cellStyle name="Note 2 20 2 3 8 3" xfId="42841"/>
    <cellStyle name="Note 2 20 2 3 9" xfId="17960"/>
    <cellStyle name="Note 2 20 2 4" xfId="1123"/>
    <cellStyle name="Note 2 20 2 4 2" xfId="1124"/>
    <cellStyle name="Note 2 20 2 4 2 2" xfId="3635"/>
    <cellStyle name="Note 2 20 2 4 2 2 2" xfId="13352"/>
    <cellStyle name="Note 2 20 2 4 2 2 2 2" xfId="30787"/>
    <cellStyle name="Note 2 20 2 4 2 2 2 3" xfId="45240"/>
    <cellStyle name="Note 2 20 2 4 2 2 3" xfId="15813"/>
    <cellStyle name="Note 2 20 2 4 2 2 3 2" xfId="33248"/>
    <cellStyle name="Note 2 20 2 4 2 2 3 3" xfId="47701"/>
    <cellStyle name="Note 2 20 2 4 2 2 4" xfId="21071"/>
    <cellStyle name="Note 2 20 2 4 2 2 5" xfId="35524"/>
    <cellStyle name="Note 2 20 2 4 2 3" xfId="6097"/>
    <cellStyle name="Note 2 20 2 4 2 3 2" xfId="23532"/>
    <cellStyle name="Note 2 20 2 4 2 3 3" xfId="37985"/>
    <cellStyle name="Note 2 20 2 4 2 4" xfId="8538"/>
    <cellStyle name="Note 2 20 2 4 2 4 2" xfId="25973"/>
    <cellStyle name="Note 2 20 2 4 2 4 3" xfId="40426"/>
    <cellStyle name="Note 2 20 2 4 2 5" xfId="10958"/>
    <cellStyle name="Note 2 20 2 4 2 5 2" xfId="28393"/>
    <cellStyle name="Note 2 20 2 4 2 5 3" xfId="42846"/>
    <cellStyle name="Note 2 20 2 4 2 6" xfId="17965"/>
    <cellStyle name="Note 2 20 2 4 3" xfId="1125"/>
    <cellStyle name="Note 2 20 2 4 3 2" xfId="3636"/>
    <cellStyle name="Note 2 20 2 4 3 2 2" xfId="13353"/>
    <cellStyle name="Note 2 20 2 4 3 2 2 2" xfId="30788"/>
    <cellStyle name="Note 2 20 2 4 3 2 2 3" xfId="45241"/>
    <cellStyle name="Note 2 20 2 4 3 2 3" xfId="15814"/>
    <cellStyle name="Note 2 20 2 4 3 2 3 2" xfId="33249"/>
    <cellStyle name="Note 2 20 2 4 3 2 3 3" xfId="47702"/>
    <cellStyle name="Note 2 20 2 4 3 2 4" xfId="21072"/>
    <cellStyle name="Note 2 20 2 4 3 2 5" xfId="35525"/>
    <cellStyle name="Note 2 20 2 4 3 3" xfId="6098"/>
    <cellStyle name="Note 2 20 2 4 3 3 2" xfId="23533"/>
    <cellStyle name="Note 2 20 2 4 3 3 3" xfId="37986"/>
    <cellStyle name="Note 2 20 2 4 3 4" xfId="8539"/>
    <cellStyle name="Note 2 20 2 4 3 4 2" xfId="25974"/>
    <cellStyle name="Note 2 20 2 4 3 4 3" xfId="40427"/>
    <cellStyle name="Note 2 20 2 4 3 5" xfId="10959"/>
    <cellStyle name="Note 2 20 2 4 3 5 2" xfId="28394"/>
    <cellStyle name="Note 2 20 2 4 3 5 3" xfId="42847"/>
    <cellStyle name="Note 2 20 2 4 3 6" xfId="17966"/>
    <cellStyle name="Note 2 20 2 4 4" xfId="1126"/>
    <cellStyle name="Note 2 20 2 4 4 2" xfId="3637"/>
    <cellStyle name="Note 2 20 2 4 4 2 2" xfId="21073"/>
    <cellStyle name="Note 2 20 2 4 4 2 3" xfId="35526"/>
    <cellStyle name="Note 2 20 2 4 4 3" xfId="6099"/>
    <cellStyle name="Note 2 20 2 4 4 3 2" xfId="23534"/>
    <cellStyle name="Note 2 20 2 4 4 3 3" xfId="37987"/>
    <cellStyle name="Note 2 20 2 4 4 4" xfId="8540"/>
    <cellStyle name="Note 2 20 2 4 4 4 2" xfId="25975"/>
    <cellStyle name="Note 2 20 2 4 4 4 3" xfId="40428"/>
    <cellStyle name="Note 2 20 2 4 4 5" xfId="10960"/>
    <cellStyle name="Note 2 20 2 4 4 5 2" xfId="28395"/>
    <cellStyle name="Note 2 20 2 4 4 5 3" xfId="42848"/>
    <cellStyle name="Note 2 20 2 4 4 6" xfId="15051"/>
    <cellStyle name="Note 2 20 2 4 4 6 2" xfId="32486"/>
    <cellStyle name="Note 2 20 2 4 4 6 3" xfId="46939"/>
    <cellStyle name="Note 2 20 2 4 4 7" xfId="17967"/>
    <cellStyle name="Note 2 20 2 4 4 8" xfId="20213"/>
    <cellStyle name="Note 2 20 2 4 5" xfId="3634"/>
    <cellStyle name="Note 2 20 2 4 5 2" xfId="13351"/>
    <cellStyle name="Note 2 20 2 4 5 2 2" xfId="30786"/>
    <cellStyle name="Note 2 20 2 4 5 2 3" xfId="45239"/>
    <cellStyle name="Note 2 20 2 4 5 3" xfId="15812"/>
    <cellStyle name="Note 2 20 2 4 5 3 2" xfId="33247"/>
    <cellStyle name="Note 2 20 2 4 5 3 3" xfId="47700"/>
    <cellStyle name="Note 2 20 2 4 5 4" xfId="21070"/>
    <cellStyle name="Note 2 20 2 4 5 5" xfId="35523"/>
    <cellStyle name="Note 2 20 2 4 6" xfId="6096"/>
    <cellStyle name="Note 2 20 2 4 6 2" xfId="23531"/>
    <cellStyle name="Note 2 20 2 4 6 3" xfId="37984"/>
    <cellStyle name="Note 2 20 2 4 7" xfId="8537"/>
    <cellStyle name="Note 2 20 2 4 7 2" xfId="25972"/>
    <cellStyle name="Note 2 20 2 4 7 3" xfId="40425"/>
    <cellStyle name="Note 2 20 2 4 8" xfId="10957"/>
    <cellStyle name="Note 2 20 2 4 8 2" xfId="28392"/>
    <cellStyle name="Note 2 20 2 4 8 3" xfId="42845"/>
    <cellStyle name="Note 2 20 2 4 9" xfId="17964"/>
    <cellStyle name="Note 2 20 2 5" xfId="1127"/>
    <cellStyle name="Note 2 20 2 5 2" xfId="3638"/>
    <cellStyle name="Note 2 20 2 5 2 2" xfId="13354"/>
    <cellStyle name="Note 2 20 2 5 2 2 2" xfId="30789"/>
    <cellStyle name="Note 2 20 2 5 2 2 3" xfId="45242"/>
    <cellStyle name="Note 2 20 2 5 2 3" xfId="15815"/>
    <cellStyle name="Note 2 20 2 5 2 3 2" xfId="33250"/>
    <cellStyle name="Note 2 20 2 5 2 3 3" xfId="47703"/>
    <cellStyle name="Note 2 20 2 5 2 4" xfId="21074"/>
    <cellStyle name="Note 2 20 2 5 2 5" xfId="35527"/>
    <cellStyle name="Note 2 20 2 5 3" xfId="6100"/>
    <cellStyle name="Note 2 20 2 5 3 2" xfId="23535"/>
    <cellStyle name="Note 2 20 2 5 3 3" xfId="37988"/>
    <cellStyle name="Note 2 20 2 5 4" xfId="8541"/>
    <cellStyle name="Note 2 20 2 5 4 2" xfId="25976"/>
    <cellStyle name="Note 2 20 2 5 4 3" xfId="40429"/>
    <cellStyle name="Note 2 20 2 5 5" xfId="10961"/>
    <cellStyle name="Note 2 20 2 5 5 2" xfId="28396"/>
    <cellStyle name="Note 2 20 2 5 5 3" xfId="42849"/>
    <cellStyle name="Note 2 20 2 5 6" xfId="17968"/>
    <cellStyle name="Note 2 20 2 6" xfId="1128"/>
    <cellStyle name="Note 2 20 2 6 2" xfId="3639"/>
    <cellStyle name="Note 2 20 2 6 2 2" xfId="13355"/>
    <cellStyle name="Note 2 20 2 6 2 2 2" xfId="30790"/>
    <cellStyle name="Note 2 20 2 6 2 2 3" xfId="45243"/>
    <cellStyle name="Note 2 20 2 6 2 3" xfId="15816"/>
    <cellStyle name="Note 2 20 2 6 2 3 2" xfId="33251"/>
    <cellStyle name="Note 2 20 2 6 2 3 3" xfId="47704"/>
    <cellStyle name="Note 2 20 2 6 2 4" xfId="21075"/>
    <cellStyle name="Note 2 20 2 6 2 5" xfId="35528"/>
    <cellStyle name="Note 2 20 2 6 3" xfId="6101"/>
    <cellStyle name="Note 2 20 2 6 3 2" xfId="23536"/>
    <cellStyle name="Note 2 20 2 6 3 3" xfId="37989"/>
    <cellStyle name="Note 2 20 2 6 4" xfId="8542"/>
    <cellStyle name="Note 2 20 2 6 4 2" xfId="25977"/>
    <cellStyle name="Note 2 20 2 6 4 3" xfId="40430"/>
    <cellStyle name="Note 2 20 2 6 5" xfId="10962"/>
    <cellStyle name="Note 2 20 2 6 5 2" xfId="28397"/>
    <cellStyle name="Note 2 20 2 6 5 3" xfId="42850"/>
    <cellStyle name="Note 2 20 2 6 6" xfId="17969"/>
    <cellStyle name="Note 2 20 2 7" xfId="1129"/>
    <cellStyle name="Note 2 20 2 7 2" xfId="3640"/>
    <cellStyle name="Note 2 20 2 7 2 2" xfId="21076"/>
    <cellStyle name="Note 2 20 2 7 2 3" xfId="35529"/>
    <cellStyle name="Note 2 20 2 7 3" xfId="6102"/>
    <cellStyle name="Note 2 20 2 7 3 2" xfId="23537"/>
    <cellStyle name="Note 2 20 2 7 3 3" xfId="37990"/>
    <cellStyle name="Note 2 20 2 7 4" xfId="8543"/>
    <cellStyle name="Note 2 20 2 7 4 2" xfId="25978"/>
    <cellStyle name="Note 2 20 2 7 4 3" xfId="40431"/>
    <cellStyle name="Note 2 20 2 7 5" xfId="10963"/>
    <cellStyle name="Note 2 20 2 7 5 2" xfId="28398"/>
    <cellStyle name="Note 2 20 2 7 5 3" xfId="42851"/>
    <cellStyle name="Note 2 20 2 7 6" xfId="15052"/>
    <cellStyle name="Note 2 20 2 7 6 2" xfId="32487"/>
    <cellStyle name="Note 2 20 2 7 6 3" xfId="46940"/>
    <cellStyle name="Note 2 20 2 7 7" xfId="17970"/>
    <cellStyle name="Note 2 20 2 7 8" xfId="20214"/>
    <cellStyle name="Note 2 20 2 8" xfId="3625"/>
    <cellStyle name="Note 2 20 2 8 2" xfId="13344"/>
    <cellStyle name="Note 2 20 2 8 2 2" xfId="30779"/>
    <cellStyle name="Note 2 20 2 8 2 3" xfId="45232"/>
    <cellStyle name="Note 2 20 2 8 3" xfId="15805"/>
    <cellStyle name="Note 2 20 2 8 3 2" xfId="33240"/>
    <cellStyle name="Note 2 20 2 8 3 3" xfId="47693"/>
    <cellStyle name="Note 2 20 2 8 4" xfId="21061"/>
    <cellStyle name="Note 2 20 2 8 5" xfId="35514"/>
    <cellStyle name="Note 2 20 2 9" xfId="6087"/>
    <cellStyle name="Note 2 20 2 9 2" xfId="23522"/>
    <cellStyle name="Note 2 20 2 9 3" xfId="37975"/>
    <cellStyle name="Note 2 20 3" xfId="1130"/>
    <cellStyle name="Note 2 20 3 2" xfId="3641"/>
    <cellStyle name="Note 2 20 3 2 2" xfId="13356"/>
    <cellStyle name="Note 2 20 3 2 2 2" xfId="30791"/>
    <cellStyle name="Note 2 20 3 2 2 3" xfId="45244"/>
    <cellStyle name="Note 2 20 3 2 3" xfId="15817"/>
    <cellStyle name="Note 2 20 3 2 3 2" xfId="33252"/>
    <cellStyle name="Note 2 20 3 2 3 3" xfId="47705"/>
    <cellStyle name="Note 2 20 3 2 4" xfId="21077"/>
    <cellStyle name="Note 2 20 3 2 5" xfId="35530"/>
    <cellStyle name="Note 2 20 3 3" xfId="6103"/>
    <cellStyle name="Note 2 20 3 3 2" xfId="23538"/>
    <cellStyle name="Note 2 20 3 3 3" xfId="37991"/>
    <cellStyle name="Note 2 20 3 4" xfId="8544"/>
    <cellStyle name="Note 2 20 3 4 2" xfId="25979"/>
    <cellStyle name="Note 2 20 3 4 3" xfId="40432"/>
    <cellStyle name="Note 2 20 3 5" xfId="10964"/>
    <cellStyle name="Note 2 20 3 5 2" xfId="28399"/>
    <cellStyle name="Note 2 20 3 5 3" xfId="42852"/>
    <cellStyle name="Note 2 20 3 6" xfId="17971"/>
    <cellStyle name="Note 2 20 4" xfId="1131"/>
    <cellStyle name="Note 2 20 4 2" xfId="3642"/>
    <cellStyle name="Note 2 20 4 2 2" xfId="13357"/>
    <cellStyle name="Note 2 20 4 2 2 2" xfId="30792"/>
    <cellStyle name="Note 2 20 4 2 2 3" xfId="45245"/>
    <cellStyle name="Note 2 20 4 2 3" xfId="15818"/>
    <cellStyle name="Note 2 20 4 2 3 2" xfId="33253"/>
    <cellStyle name="Note 2 20 4 2 3 3" xfId="47706"/>
    <cellStyle name="Note 2 20 4 2 4" xfId="21078"/>
    <cellStyle name="Note 2 20 4 2 5" xfId="35531"/>
    <cellStyle name="Note 2 20 4 3" xfId="6104"/>
    <cellStyle name="Note 2 20 4 3 2" xfId="23539"/>
    <cellStyle name="Note 2 20 4 3 3" xfId="37992"/>
    <cellStyle name="Note 2 20 4 4" xfId="8545"/>
    <cellStyle name="Note 2 20 4 4 2" xfId="25980"/>
    <cellStyle name="Note 2 20 4 4 3" xfId="40433"/>
    <cellStyle name="Note 2 20 4 5" xfId="10965"/>
    <cellStyle name="Note 2 20 4 5 2" xfId="28400"/>
    <cellStyle name="Note 2 20 4 5 3" xfId="42853"/>
    <cellStyle name="Note 2 20 4 6" xfId="17972"/>
    <cellStyle name="Note 2 20 5" xfId="1132"/>
    <cellStyle name="Note 2 20 5 2" xfId="3643"/>
    <cellStyle name="Note 2 20 5 2 2" xfId="21079"/>
    <cellStyle name="Note 2 20 5 2 3" xfId="35532"/>
    <cellStyle name="Note 2 20 5 3" xfId="6105"/>
    <cellStyle name="Note 2 20 5 3 2" xfId="23540"/>
    <cellStyle name="Note 2 20 5 3 3" xfId="37993"/>
    <cellStyle name="Note 2 20 5 4" xfId="8546"/>
    <cellStyle name="Note 2 20 5 4 2" xfId="25981"/>
    <cellStyle name="Note 2 20 5 4 3" xfId="40434"/>
    <cellStyle name="Note 2 20 5 5" xfId="10966"/>
    <cellStyle name="Note 2 20 5 5 2" xfId="28401"/>
    <cellStyle name="Note 2 20 5 5 3" xfId="42854"/>
    <cellStyle name="Note 2 20 5 6" xfId="15053"/>
    <cellStyle name="Note 2 20 5 6 2" xfId="32488"/>
    <cellStyle name="Note 2 20 5 6 3" xfId="46941"/>
    <cellStyle name="Note 2 20 5 7" xfId="17973"/>
    <cellStyle name="Note 2 20 5 8" xfId="20215"/>
    <cellStyle name="Note 2 20 6" xfId="3624"/>
    <cellStyle name="Note 2 20 6 2" xfId="13343"/>
    <cellStyle name="Note 2 20 6 2 2" xfId="30778"/>
    <cellStyle name="Note 2 20 6 2 3" xfId="45231"/>
    <cellStyle name="Note 2 20 6 3" xfId="15804"/>
    <cellStyle name="Note 2 20 6 3 2" xfId="33239"/>
    <cellStyle name="Note 2 20 6 3 3" xfId="47692"/>
    <cellStyle name="Note 2 20 6 4" xfId="21060"/>
    <cellStyle name="Note 2 20 6 5" xfId="35513"/>
    <cellStyle name="Note 2 20 7" xfId="6086"/>
    <cellStyle name="Note 2 20 7 2" xfId="23521"/>
    <cellStyle name="Note 2 20 7 3" xfId="37974"/>
    <cellStyle name="Note 2 20 8" xfId="8527"/>
    <cellStyle name="Note 2 20 8 2" xfId="25962"/>
    <cellStyle name="Note 2 20 8 3" xfId="40415"/>
    <cellStyle name="Note 2 20 9" xfId="10947"/>
    <cellStyle name="Note 2 20 9 2" xfId="28382"/>
    <cellStyle name="Note 2 20 9 3" xfId="42835"/>
    <cellStyle name="Note 2 21" xfId="1133"/>
    <cellStyle name="Note 2 21 10" xfId="8547"/>
    <cellStyle name="Note 2 21 10 2" xfId="25982"/>
    <cellStyle name="Note 2 21 10 3" xfId="40435"/>
    <cellStyle name="Note 2 21 11" xfId="10967"/>
    <cellStyle name="Note 2 21 11 2" xfId="28402"/>
    <cellStyle name="Note 2 21 11 3" xfId="42855"/>
    <cellStyle name="Note 2 21 12" xfId="17974"/>
    <cellStyle name="Note 2 21 2" xfId="1134"/>
    <cellStyle name="Note 2 21 2 2" xfId="1135"/>
    <cellStyle name="Note 2 21 2 2 2" xfId="3646"/>
    <cellStyle name="Note 2 21 2 2 2 2" xfId="13360"/>
    <cellStyle name="Note 2 21 2 2 2 2 2" xfId="30795"/>
    <cellStyle name="Note 2 21 2 2 2 2 3" xfId="45248"/>
    <cellStyle name="Note 2 21 2 2 2 3" xfId="15821"/>
    <cellStyle name="Note 2 21 2 2 2 3 2" xfId="33256"/>
    <cellStyle name="Note 2 21 2 2 2 3 3" xfId="47709"/>
    <cellStyle name="Note 2 21 2 2 2 4" xfId="21082"/>
    <cellStyle name="Note 2 21 2 2 2 5" xfId="35535"/>
    <cellStyle name="Note 2 21 2 2 3" xfId="6108"/>
    <cellStyle name="Note 2 21 2 2 3 2" xfId="23543"/>
    <cellStyle name="Note 2 21 2 2 3 3" xfId="37996"/>
    <cellStyle name="Note 2 21 2 2 4" xfId="8549"/>
    <cellStyle name="Note 2 21 2 2 4 2" xfId="25984"/>
    <cellStyle name="Note 2 21 2 2 4 3" xfId="40437"/>
    <cellStyle name="Note 2 21 2 2 5" xfId="10969"/>
    <cellStyle name="Note 2 21 2 2 5 2" xfId="28404"/>
    <cellStyle name="Note 2 21 2 2 5 3" xfId="42857"/>
    <cellStyle name="Note 2 21 2 2 6" xfId="17976"/>
    <cellStyle name="Note 2 21 2 3" xfId="1136"/>
    <cellStyle name="Note 2 21 2 3 2" xfId="3647"/>
    <cellStyle name="Note 2 21 2 3 2 2" xfId="13361"/>
    <cellStyle name="Note 2 21 2 3 2 2 2" xfId="30796"/>
    <cellStyle name="Note 2 21 2 3 2 2 3" xfId="45249"/>
    <cellStyle name="Note 2 21 2 3 2 3" xfId="15822"/>
    <cellStyle name="Note 2 21 2 3 2 3 2" xfId="33257"/>
    <cellStyle name="Note 2 21 2 3 2 3 3" xfId="47710"/>
    <cellStyle name="Note 2 21 2 3 2 4" xfId="21083"/>
    <cellStyle name="Note 2 21 2 3 2 5" xfId="35536"/>
    <cellStyle name="Note 2 21 2 3 3" xfId="6109"/>
    <cellStyle name="Note 2 21 2 3 3 2" xfId="23544"/>
    <cellStyle name="Note 2 21 2 3 3 3" xfId="37997"/>
    <cellStyle name="Note 2 21 2 3 4" xfId="8550"/>
    <cellStyle name="Note 2 21 2 3 4 2" xfId="25985"/>
    <cellStyle name="Note 2 21 2 3 4 3" xfId="40438"/>
    <cellStyle name="Note 2 21 2 3 5" xfId="10970"/>
    <cellStyle name="Note 2 21 2 3 5 2" xfId="28405"/>
    <cellStyle name="Note 2 21 2 3 5 3" xfId="42858"/>
    <cellStyle name="Note 2 21 2 3 6" xfId="17977"/>
    <cellStyle name="Note 2 21 2 4" xfId="1137"/>
    <cellStyle name="Note 2 21 2 4 2" xfId="3648"/>
    <cellStyle name="Note 2 21 2 4 2 2" xfId="21084"/>
    <cellStyle name="Note 2 21 2 4 2 3" xfId="35537"/>
    <cellStyle name="Note 2 21 2 4 3" xfId="6110"/>
    <cellStyle name="Note 2 21 2 4 3 2" xfId="23545"/>
    <cellStyle name="Note 2 21 2 4 3 3" xfId="37998"/>
    <cellStyle name="Note 2 21 2 4 4" xfId="8551"/>
    <cellStyle name="Note 2 21 2 4 4 2" xfId="25986"/>
    <cellStyle name="Note 2 21 2 4 4 3" xfId="40439"/>
    <cellStyle name="Note 2 21 2 4 5" xfId="10971"/>
    <cellStyle name="Note 2 21 2 4 5 2" xfId="28406"/>
    <cellStyle name="Note 2 21 2 4 5 3" xfId="42859"/>
    <cellStyle name="Note 2 21 2 4 6" xfId="15054"/>
    <cellStyle name="Note 2 21 2 4 6 2" xfId="32489"/>
    <cellStyle name="Note 2 21 2 4 6 3" xfId="46942"/>
    <cellStyle name="Note 2 21 2 4 7" xfId="17978"/>
    <cellStyle name="Note 2 21 2 4 8" xfId="20216"/>
    <cellStyle name="Note 2 21 2 5" xfId="3645"/>
    <cellStyle name="Note 2 21 2 5 2" xfId="13359"/>
    <cellStyle name="Note 2 21 2 5 2 2" xfId="30794"/>
    <cellStyle name="Note 2 21 2 5 2 3" xfId="45247"/>
    <cellStyle name="Note 2 21 2 5 3" xfId="15820"/>
    <cellStyle name="Note 2 21 2 5 3 2" xfId="33255"/>
    <cellStyle name="Note 2 21 2 5 3 3" xfId="47708"/>
    <cellStyle name="Note 2 21 2 5 4" xfId="21081"/>
    <cellStyle name="Note 2 21 2 5 5" xfId="35534"/>
    <cellStyle name="Note 2 21 2 6" xfId="6107"/>
    <cellStyle name="Note 2 21 2 6 2" xfId="23542"/>
    <cellStyle name="Note 2 21 2 6 3" xfId="37995"/>
    <cellStyle name="Note 2 21 2 7" xfId="8548"/>
    <cellStyle name="Note 2 21 2 7 2" xfId="25983"/>
    <cellStyle name="Note 2 21 2 7 3" xfId="40436"/>
    <cellStyle name="Note 2 21 2 8" xfId="10968"/>
    <cellStyle name="Note 2 21 2 8 2" xfId="28403"/>
    <cellStyle name="Note 2 21 2 8 3" xfId="42856"/>
    <cellStyle name="Note 2 21 2 9" xfId="17975"/>
    <cellStyle name="Note 2 21 3" xfId="1138"/>
    <cellStyle name="Note 2 21 3 2" xfId="1139"/>
    <cellStyle name="Note 2 21 3 2 2" xfId="3650"/>
    <cellStyle name="Note 2 21 3 2 2 2" xfId="13363"/>
    <cellStyle name="Note 2 21 3 2 2 2 2" xfId="30798"/>
    <cellStyle name="Note 2 21 3 2 2 2 3" xfId="45251"/>
    <cellStyle name="Note 2 21 3 2 2 3" xfId="15824"/>
    <cellStyle name="Note 2 21 3 2 2 3 2" xfId="33259"/>
    <cellStyle name="Note 2 21 3 2 2 3 3" xfId="47712"/>
    <cellStyle name="Note 2 21 3 2 2 4" xfId="21086"/>
    <cellStyle name="Note 2 21 3 2 2 5" xfId="35539"/>
    <cellStyle name="Note 2 21 3 2 3" xfId="6112"/>
    <cellStyle name="Note 2 21 3 2 3 2" xfId="23547"/>
    <cellStyle name="Note 2 21 3 2 3 3" xfId="38000"/>
    <cellStyle name="Note 2 21 3 2 4" xfId="8553"/>
    <cellStyle name="Note 2 21 3 2 4 2" xfId="25988"/>
    <cellStyle name="Note 2 21 3 2 4 3" xfId="40441"/>
    <cellStyle name="Note 2 21 3 2 5" xfId="10973"/>
    <cellStyle name="Note 2 21 3 2 5 2" xfId="28408"/>
    <cellStyle name="Note 2 21 3 2 5 3" xfId="42861"/>
    <cellStyle name="Note 2 21 3 2 6" xfId="17980"/>
    <cellStyle name="Note 2 21 3 3" xfId="1140"/>
    <cellStyle name="Note 2 21 3 3 2" xfId="3651"/>
    <cellStyle name="Note 2 21 3 3 2 2" xfId="13364"/>
    <cellStyle name="Note 2 21 3 3 2 2 2" xfId="30799"/>
    <cellStyle name="Note 2 21 3 3 2 2 3" xfId="45252"/>
    <cellStyle name="Note 2 21 3 3 2 3" xfId="15825"/>
    <cellStyle name="Note 2 21 3 3 2 3 2" xfId="33260"/>
    <cellStyle name="Note 2 21 3 3 2 3 3" xfId="47713"/>
    <cellStyle name="Note 2 21 3 3 2 4" xfId="21087"/>
    <cellStyle name="Note 2 21 3 3 2 5" xfId="35540"/>
    <cellStyle name="Note 2 21 3 3 3" xfId="6113"/>
    <cellStyle name="Note 2 21 3 3 3 2" xfId="23548"/>
    <cellStyle name="Note 2 21 3 3 3 3" xfId="38001"/>
    <cellStyle name="Note 2 21 3 3 4" xfId="8554"/>
    <cellStyle name="Note 2 21 3 3 4 2" xfId="25989"/>
    <cellStyle name="Note 2 21 3 3 4 3" xfId="40442"/>
    <cellStyle name="Note 2 21 3 3 5" xfId="10974"/>
    <cellStyle name="Note 2 21 3 3 5 2" xfId="28409"/>
    <cellStyle name="Note 2 21 3 3 5 3" xfId="42862"/>
    <cellStyle name="Note 2 21 3 3 6" xfId="17981"/>
    <cellStyle name="Note 2 21 3 4" xfId="1141"/>
    <cellStyle name="Note 2 21 3 4 2" xfId="3652"/>
    <cellStyle name="Note 2 21 3 4 2 2" xfId="21088"/>
    <cellStyle name="Note 2 21 3 4 2 3" xfId="35541"/>
    <cellStyle name="Note 2 21 3 4 3" xfId="6114"/>
    <cellStyle name="Note 2 21 3 4 3 2" xfId="23549"/>
    <cellStyle name="Note 2 21 3 4 3 3" xfId="38002"/>
    <cellStyle name="Note 2 21 3 4 4" xfId="8555"/>
    <cellStyle name="Note 2 21 3 4 4 2" xfId="25990"/>
    <cellStyle name="Note 2 21 3 4 4 3" xfId="40443"/>
    <cellStyle name="Note 2 21 3 4 5" xfId="10975"/>
    <cellStyle name="Note 2 21 3 4 5 2" xfId="28410"/>
    <cellStyle name="Note 2 21 3 4 5 3" xfId="42863"/>
    <cellStyle name="Note 2 21 3 4 6" xfId="15055"/>
    <cellStyle name="Note 2 21 3 4 6 2" xfId="32490"/>
    <cellStyle name="Note 2 21 3 4 6 3" xfId="46943"/>
    <cellStyle name="Note 2 21 3 4 7" xfId="17982"/>
    <cellStyle name="Note 2 21 3 4 8" xfId="20217"/>
    <cellStyle name="Note 2 21 3 5" xfId="3649"/>
    <cellStyle name="Note 2 21 3 5 2" xfId="13362"/>
    <cellStyle name="Note 2 21 3 5 2 2" xfId="30797"/>
    <cellStyle name="Note 2 21 3 5 2 3" xfId="45250"/>
    <cellStyle name="Note 2 21 3 5 3" xfId="15823"/>
    <cellStyle name="Note 2 21 3 5 3 2" xfId="33258"/>
    <cellStyle name="Note 2 21 3 5 3 3" xfId="47711"/>
    <cellStyle name="Note 2 21 3 5 4" xfId="21085"/>
    <cellStyle name="Note 2 21 3 5 5" xfId="35538"/>
    <cellStyle name="Note 2 21 3 6" xfId="6111"/>
    <cellStyle name="Note 2 21 3 6 2" xfId="23546"/>
    <cellStyle name="Note 2 21 3 6 3" xfId="37999"/>
    <cellStyle name="Note 2 21 3 7" xfId="8552"/>
    <cellStyle name="Note 2 21 3 7 2" xfId="25987"/>
    <cellStyle name="Note 2 21 3 7 3" xfId="40440"/>
    <cellStyle name="Note 2 21 3 8" xfId="10972"/>
    <cellStyle name="Note 2 21 3 8 2" xfId="28407"/>
    <cellStyle name="Note 2 21 3 8 3" xfId="42860"/>
    <cellStyle name="Note 2 21 3 9" xfId="17979"/>
    <cellStyle name="Note 2 21 4" xfId="1142"/>
    <cellStyle name="Note 2 21 4 2" xfId="1143"/>
    <cellStyle name="Note 2 21 4 2 2" xfId="3654"/>
    <cellStyle name="Note 2 21 4 2 2 2" xfId="13366"/>
    <cellStyle name="Note 2 21 4 2 2 2 2" xfId="30801"/>
    <cellStyle name="Note 2 21 4 2 2 2 3" xfId="45254"/>
    <cellStyle name="Note 2 21 4 2 2 3" xfId="15827"/>
    <cellStyle name="Note 2 21 4 2 2 3 2" xfId="33262"/>
    <cellStyle name="Note 2 21 4 2 2 3 3" xfId="47715"/>
    <cellStyle name="Note 2 21 4 2 2 4" xfId="21090"/>
    <cellStyle name="Note 2 21 4 2 2 5" xfId="35543"/>
    <cellStyle name="Note 2 21 4 2 3" xfId="6116"/>
    <cellStyle name="Note 2 21 4 2 3 2" xfId="23551"/>
    <cellStyle name="Note 2 21 4 2 3 3" xfId="38004"/>
    <cellStyle name="Note 2 21 4 2 4" xfId="8557"/>
    <cellStyle name="Note 2 21 4 2 4 2" xfId="25992"/>
    <cellStyle name="Note 2 21 4 2 4 3" xfId="40445"/>
    <cellStyle name="Note 2 21 4 2 5" xfId="10977"/>
    <cellStyle name="Note 2 21 4 2 5 2" xfId="28412"/>
    <cellStyle name="Note 2 21 4 2 5 3" xfId="42865"/>
    <cellStyle name="Note 2 21 4 2 6" xfId="17984"/>
    <cellStyle name="Note 2 21 4 3" xfId="1144"/>
    <cellStyle name="Note 2 21 4 3 2" xfId="3655"/>
    <cellStyle name="Note 2 21 4 3 2 2" xfId="13367"/>
    <cellStyle name="Note 2 21 4 3 2 2 2" xfId="30802"/>
    <cellStyle name="Note 2 21 4 3 2 2 3" xfId="45255"/>
    <cellStyle name="Note 2 21 4 3 2 3" xfId="15828"/>
    <cellStyle name="Note 2 21 4 3 2 3 2" xfId="33263"/>
    <cellStyle name="Note 2 21 4 3 2 3 3" xfId="47716"/>
    <cellStyle name="Note 2 21 4 3 2 4" xfId="21091"/>
    <cellStyle name="Note 2 21 4 3 2 5" xfId="35544"/>
    <cellStyle name="Note 2 21 4 3 3" xfId="6117"/>
    <cellStyle name="Note 2 21 4 3 3 2" xfId="23552"/>
    <cellStyle name="Note 2 21 4 3 3 3" xfId="38005"/>
    <cellStyle name="Note 2 21 4 3 4" xfId="8558"/>
    <cellStyle name="Note 2 21 4 3 4 2" xfId="25993"/>
    <cellStyle name="Note 2 21 4 3 4 3" xfId="40446"/>
    <cellStyle name="Note 2 21 4 3 5" xfId="10978"/>
    <cellStyle name="Note 2 21 4 3 5 2" xfId="28413"/>
    <cellStyle name="Note 2 21 4 3 5 3" xfId="42866"/>
    <cellStyle name="Note 2 21 4 3 6" xfId="17985"/>
    <cellStyle name="Note 2 21 4 4" xfId="1145"/>
    <cellStyle name="Note 2 21 4 4 2" xfId="3656"/>
    <cellStyle name="Note 2 21 4 4 2 2" xfId="21092"/>
    <cellStyle name="Note 2 21 4 4 2 3" xfId="35545"/>
    <cellStyle name="Note 2 21 4 4 3" xfId="6118"/>
    <cellStyle name="Note 2 21 4 4 3 2" xfId="23553"/>
    <cellStyle name="Note 2 21 4 4 3 3" xfId="38006"/>
    <cellStyle name="Note 2 21 4 4 4" xfId="8559"/>
    <cellStyle name="Note 2 21 4 4 4 2" xfId="25994"/>
    <cellStyle name="Note 2 21 4 4 4 3" xfId="40447"/>
    <cellStyle name="Note 2 21 4 4 5" xfId="10979"/>
    <cellStyle name="Note 2 21 4 4 5 2" xfId="28414"/>
    <cellStyle name="Note 2 21 4 4 5 3" xfId="42867"/>
    <cellStyle name="Note 2 21 4 4 6" xfId="15056"/>
    <cellStyle name="Note 2 21 4 4 6 2" xfId="32491"/>
    <cellStyle name="Note 2 21 4 4 6 3" xfId="46944"/>
    <cellStyle name="Note 2 21 4 4 7" xfId="17986"/>
    <cellStyle name="Note 2 21 4 4 8" xfId="20218"/>
    <cellStyle name="Note 2 21 4 5" xfId="3653"/>
    <cellStyle name="Note 2 21 4 5 2" xfId="13365"/>
    <cellStyle name="Note 2 21 4 5 2 2" xfId="30800"/>
    <cellStyle name="Note 2 21 4 5 2 3" xfId="45253"/>
    <cellStyle name="Note 2 21 4 5 3" xfId="15826"/>
    <cellStyle name="Note 2 21 4 5 3 2" xfId="33261"/>
    <cellStyle name="Note 2 21 4 5 3 3" xfId="47714"/>
    <cellStyle name="Note 2 21 4 5 4" xfId="21089"/>
    <cellStyle name="Note 2 21 4 5 5" xfId="35542"/>
    <cellStyle name="Note 2 21 4 6" xfId="6115"/>
    <cellStyle name="Note 2 21 4 6 2" xfId="23550"/>
    <cellStyle name="Note 2 21 4 6 3" xfId="38003"/>
    <cellStyle name="Note 2 21 4 7" xfId="8556"/>
    <cellStyle name="Note 2 21 4 7 2" xfId="25991"/>
    <cellStyle name="Note 2 21 4 7 3" xfId="40444"/>
    <cellStyle name="Note 2 21 4 8" xfId="10976"/>
    <cellStyle name="Note 2 21 4 8 2" xfId="28411"/>
    <cellStyle name="Note 2 21 4 8 3" xfId="42864"/>
    <cellStyle name="Note 2 21 4 9" xfId="17983"/>
    <cellStyle name="Note 2 21 5" xfId="1146"/>
    <cellStyle name="Note 2 21 5 2" xfId="3657"/>
    <cellStyle name="Note 2 21 5 2 2" xfId="13368"/>
    <cellStyle name="Note 2 21 5 2 2 2" xfId="30803"/>
    <cellStyle name="Note 2 21 5 2 2 3" xfId="45256"/>
    <cellStyle name="Note 2 21 5 2 3" xfId="15829"/>
    <cellStyle name="Note 2 21 5 2 3 2" xfId="33264"/>
    <cellStyle name="Note 2 21 5 2 3 3" xfId="47717"/>
    <cellStyle name="Note 2 21 5 2 4" xfId="21093"/>
    <cellStyle name="Note 2 21 5 2 5" xfId="35546"/>
    <cellStyle name="Note 2 21 5 3" xfId="6119"/>
    <cellStyle name="Note 2 21 5 3 2" xfId="23554"/>
    <cellStyle name="Note 2 21 5 3 3" xfId="38007"/>
    <cellStyle name="Note 2 21 5 4" xfId="8560"/>
    <cellStyle name="Note 2 21 5 4 2" xfId="25995"/>
    <cellStyle name="Note 2 21 5 4 3" xfId="40448"/>
    <cellStyle name="Note 2 21 5 5" xfId="10980"/>
    <cellStyle name="Note 2 21 5 5 2" xfId="28415"/>
    <cellStyle name="Note 2 21 5 5 3" xfId="42868"/>
    <cellStyle name="Note 2 21 5 6" xfId="17987"/>
    <cellStyle name="Note 2 21 6" xfId="1147"/>
    <cellStyle name="Note 2 21 6 2" xfId="3658"/>
    <cellStyle name="Note 2 21 6 2 2" xfId="13369"/>
    <cellStyle name="Note 2 21 6 2 2 2" xfId="30804"/>
    <cellStyle name="Note 2 21 6 2 2 3" xfId="45257"/>
    <cellStyle name="Note 2 21 6 2 3" xfId="15830"/>
    <cellStyle name="Note 2 21 6 2 3 2" xfId="33265"/>
    <cellStyle name="Note 2 21 6 2 3 3" xfId="47718"/>
    <cellStyle name="Note 2 21 6 2 4" xfId="21094"/>
    <cellStyle name="Note 2 21 6 2 5" xfId="35547"/>
    <cellStyle name="Note 2 21 6 3" xfId="6120"/>
    <cellStyle name="Note 2 21 6 3 2" xfId="23555"/>
    <cellStyle name="Note 2 21 6 3 3" xfId="38008"/>
    <cellStyle name="Note 2 21 6 4" xfId="8561"/>
    <cellStyle name="Note 2 21 6 4 2" xfId="25996"/>
    <cellStyle name="Note 2 21 6 4 3" xfId="40449"/>
    <cellStyle name="Note 2 21 6 5" xfId="10981"/>
    <cellStyle name="Note 2 21 6 5 2" xfId="28416"/>
    <cellStyle name="Note 2 21 6 5 3" xfId="42869"/>
    <cellStyle name="Note 2 21 6 6" xfId="17988"/>
    <cellStyle name="Note 2 21 7" xfId="1148"/>
    <cellStyle name="Note 2 21 7 2" xfId="3659"/>
    <cellStyle name="Note 2 21 7 2 2" xfId="21095"/>
    <cellStyle name="Note 2 21 7 2 3" xfId="35548"/>
    <cellStyle name="Note 2 21 7 3" xfId="6121"/>
    <cellStyle name="Note 2 21 7 3 2" xfId="23556"/>
    <cellStyle name="Note 2 21 7 3 3" xfId="38009"/>
    <cellStyle name="Note 2 21 7 4" xfId="8562"/>
    <cellStyle name="Note 2 21 7 4 2" xfId="25997"/>
    <cellStyle name="Note 2 21 7 4 3" xfId="40450"/>
    <cellStyle name="Note 2 21 7 5" xfId="10982"/>
    <cellStyle name="Note 2 21 7 5 2" xfId="28417"/>
    <cellStyle name="Note 2 21 7 5 3" xfId="42870"/>
    <cellStyle name="Note 2 21 7 6" xfId="15057"/>
    <cellStyle name="Note 2 21 7 6 2" xfId="32492"/>
    <cellStyle name="Note 2 21 7 6 3" xfId="46945"/>
    <cellStyle name="Note 2 21 7 7" xfId="17989"/>
    <cellStyle name="Note 2 21 7 8" xfId="20219"/>
    <cellStyle name="Note 2 21 8" xfId="3644"/>
    <cellStyle name="Note 2 21 8 2" xfId="13358"/>
    <cellStyle name="Note 2 21 8 2 2" xfId="30793"/>
    <cellStyle name="Note 2 21 8 2 3" xfId="45246"/>
    <cellStyle name="Note 2 21 8 3" xfId="15819"/>
    <cellStyle name="Note 2 21 8 3 2" xfId="33254"/>
    <cellStyle name="Note 2 21 8 3 3" xfId="47707"/>
    <cellStyle name="Note 2 21 8 4" xfId="21080"/>
    <cellStyle name="Note 2 21 8 5" xfId="35533"/>
    <cellStyle name="Note 2 21 9" xfId="6106"/>
    <cellStyle name="Note 2 21 9 2" xfId="23541"/>
    <cellStyle name="Note 2 21 9 3" xfId="37994"/>
    <cellStyle name="Note 2 22" xfId="1149"/>
    <cellStyle name="Note 2 22 10" xfId="8563"/>
    <cellStyle name="Note 2 22 10 2" xfId="25998"/>
    <cellStyle name="Note 2 22 10 3" xfId="40451"/>
    <cellStyle name="Note 2 22 11" xfId="10983"/>
    <cellStyle name="Note 2 22 11 2" xfId="28418"/>
    <cellStyle name="Note 2 22 11 3" xfId="42871"/>
    <cellStyle name="Note 2 22 12" xfId="17990"/>
    <cellStyle name="Note 2 22 2" xfId="1150"/>
    <cellStyle name="Note 2 22 2 2" xfId="1151"/>
    <cellStyle name="Note 2 22 2 2 2" xfId="3662"/>
    <cellStyle name="Note 2 22 2 2 2 2" xfId="13372"/>
    <cellStyle name="Note 2 22 2 2 2 2 2" xfId="30807"/>
    <cellStyle name="Note 2 22 2 2 2 2 3" xfId="45260"/>
    <cellStyle name="Note 2 22 2 2 2 3" xfId="15833"/>
    <cellStyle name="Note 2 22 2 2 2 3 2" xfId="33268"/>
    <cellStyle name="Note 2 22 2 2 2 3 3" xfId="47721"/>
    <cellStyle name="Note 2 22 2 2 2 4" xfId="21098"/>
    <cellStyle name="Note 2 22 2 2 2 5" xfId="35551"/>
    <cellStyle name="Note 2 22 2 2 3" xfId="6124"/>
    <cellStyle name="Note 2 22 2 2 3 2" xfId="23559"/>
    <cellStyle name="Note 2 22 2 2 3 3" xfId="38012"/>
    <cellStyle name="Note 2 22 2 2 4" xfId="8565"/>
    <cellStyle name="Note 2 22 2 2 4 2" xfId="26000"/>
    <cellStyle name="Note 2 22 2 2 4 3" xfId="40453"/>
    <cellStyle name="Note 2 22 2 2 5" xfId="10985"/>
    <cellStyle name="Note 2 22 2 2 5 2" xfId="28420"/>
    <cellStyle name="Note 2 22 2 2 5 3" xfId="42873"/>
    <cellStyle name="Note 2 22 2 2 6" xfId="17992"/>
    <cellStyle name="Note 2 22 2 3" xfId="1152"/>
    <cellStyle name="Note 2 22 2 3 2" xfId="3663"/>
    <cellStyle name="Note 2 22 2 3 2 2" xfId="13373"/>
    <cellStyle name="Note 2 22 2 3 2 2 2" xfId="30808"/>
    <cellStyle name="Note 2 22 2 3 2 2 3" xfId="45261"/>
    <cellStyle name="Note 2 22 2 3 2 3" xfId="15834"/>
    <cellStyle name="Note 2 22 2 3 2 3 2" xfId="33269"/>
    <cellStyle name="Note 2 22 2 3 2 3 3" xfId="47722"/>
    <cellStyle name="Note 2 22 2 3 2 4" xfId="21099"/>
    <cellStyle name="Note 2 22 2 3 2 5" xfId="35552"/>
    <cellStyle name="Note 2 22 2 3 3" xfId="6125"/>
    <cellStyle name="Note 2 22 2 3 3 2" xfId="23560"/>
    <cellStyle name="Note 2 22 2 3 3 3" xfId="38013"/>
    <cellStyle name="Note 2 22 2 3 4" xfId="8566"/>
    <cellStyle name="Note 2 22 2 3 4 2" xfId="26001"/>
    <cellStyle name="Note 2 22 2 3 4 3" xfId="40454"/>
    <cellStyle name="Note 2 22 2 3 5" xfId="10986"/>
    <cellStyle name="Note 2 22 2 3 5 2" xfId="28421"/>
    <cellStyle name="Note 2 22 2 3 5 3" xfId="42874"/>
    <cellStyle name="Note 2 22 2 3 6" xfId="17993"/>
    <cellStyle name="Note 2 22 2 4" xfId="1153"/>
    <cellStyle name="Note 2 22 2 4 2" xfId="3664"/>
    <cellStyle name="Note 2 22 2 4 2 2" xfId="21100"/>
    <cellStyle name="Note 2 22 2 4 2 3" xfId="35553"/>
    <cellStyle name="Note 2 22 2 4 3" xfId="6126"/>
    <cellStyle name="Note 2 22 2 4 3 2" xfId="23561"/>
    <cellStyle name="Note 2 22 2 4 3 3" xfId="38014"/>
    <cellStyle name="Note 2 22 2 4 4" xfId="8567"/>
    <cellStyle name="Note 2 22 2 4 4 2" xfId="26002"/>
    <cellStyle name="Note 2 22 2 4 4 3" xfId="40455"/>
    <cellStyle name="Note 2 22 2 4 5" xfId="10987"/>
    <cellStyle name="Note 2 22 2 4 5 2" xfId="28422"/>
    <cellStyle name="Note 2 22 2 4 5 3" xfId="42875"/>
    <cellStyle name="Note 2 22 2 4 6" xfId="15058"/>
    <cellStyle name="Note 2 22 2 4 6 2" xfId="32493"/>
    <cellStyle name="Note 2 22 2 4 6 3" xfId="46946"/>
    <cellStyle name="Note 2 22 2 4 7" xfId="17994"/>
    <cellStyle name="Note 2 22 2 4 8" xfId="20220"/>
    <cellStyle name="Note 2 22 2 5" xfId="3661"/>
    <cellStyle name="Note 2 22 2 5 2" xfId="13371"/>
    <cellStyle name="Note 2 22 2 5 2 2" xfId="30806"/>
    <cellStyle name="Note 2 22 2 5 2 3" xfId="45259"/>
    <cellStyle name="Note 2 22 2 5 3" xfId="15832"/>
    <cellStyle name="Note 2 22 2 5 3 2" xfId="33267"/>
    <cellStyle name="Note 2 22 2 5 3 3" xfId="47720"/>
    <cellStyle name="Note 2 22 2 5 4" xfId="21097"/>
    <cellStyle name="Note 2 22 2 5 5" xfId="35550"/>
    <cellStyle name="Note 2 22 2 6" xfId="6123"/>
    <cellStyle name="Note 2 22 2 6 2" xfId="23558"/>
    <cellStyle name="Note 2 22 2 6 3" xfId="38011"/>
    <cellStyle name="Note 2 22 2 7" xfId="8564"/>
    <cellStyle name="Note 2 22 2 7 2" xfId="25999"/>
    <cellStyle name="Note 2 22 2 7 3" xfId="40452"/>
    <cellStyle name="Note 2 22 2 8" xfId="10984"/>
    <cellStyle name="Note 2 22 2 8 2" xfId="28419"/>
    <cellStyle name="Note 2 22 2 8 3" xfId="42872"/>
    <cellStyle name="Note 2 22 2 9" xfId="17991"/>
    <cellStyle name="Note 2 22 3" xfId="1154"/>
    <cellStyle name="Note 2 22 3 2" xfId="1155"/>
    <cellStyle name="Note 2 22 3 2 2" xfId="3666"/>
    <cellStyle name="Note 2 22 3 2 2 2" xfId="13375"/>
    <cellStyle name="Note 2 22 3 2 2 2 2" xfId="30810"/>
    <cellStyle name="Note 2 22 3 2 2 2 3" xfId="45263"/>
    <cellStyle name="Note 2 22 3 2 2 3" xfId="15836"/>
    <cellStyle name="Note 2 22 3 2 2 3 2" xfId="33271"/>
    <cellStyle name="Note 2 22 3 2 2 3 3" xfId="47724"/>
    <cellStyle name="Note 2 22 3 2 2 4" xfId="21102"/>
    <cellStyle name="Note 2 22 3 2 2 5" xfId="35555"/>
    <cellStyle name="Note 2 22 3 2 3" xfId="6128"/>
    <cellStyle name="Note 2 22 3 2 3 2" xfId="23563"/>
    <cellStyle name="Note 2 22 3 2 3 3" xfId="38016"/>
    <cellStyle name="Note 2 22 3 2 4" xfId="8569"/>
    <cellStyle name="Note 2 22 3 2 4 2" xfId="26004"/>
    <cellStyle name="Note 2 22 3 2 4 3" xfId="40457"/>
    <cellStyle name="Note 2 22 3 2 5" xfId="10989"/>
    <cellStyle name="Note 2 22 3 2 5 2" xfId="28424"/>
    <cellStyle name="Note 2 22 3 2 5 3" xfId="42877"/>
    <cellStyle name="Note 2 22 3 2 6" xfId="17996"/>
    <cellStyle name="Note 2 22 3 3" xfId="1156"/>
    <cellStyle name="Note 2 22 3 3 2" xfId="3667"/>
    <cellStyle name="Note 2 22 3 3 2 2" xfId="13376"/>
    <cellStyle name="Note 2 22 3 3 2 2 2" xfId="30811"/>
    <cellStyle name="Note 2 22 3 3 2 2 3" xfId="45264"/>
    <cellStyle name="Note 2 22 3 3 2 3" xfId="15837"/>
    <cellStyle name="Note 2 22 3 3 2 3 2" xfId="33272"/>
    <cellStyle name="Note 2 22 3 3 2 3 3" xfId="47725"/>
    <cellStyle name="Note 2 22 3 3 2 4" xfId="21103"/>
    <cellStyle name="Note 2 22 3 3 2 5" xfId="35556"/>
    <cellStyle name="Note 2 22 3 3 3" xfId="6129"/>
    <cellStyle name="Note 2 22 3 3 3 2" xfId="23564"/>
    <cellStyle name="Note 2 22 3 3 3 3" xfId="38017"/>
    <cellStyle name="Note 2 22 3 3 4" xfId="8570"/>
    <cellStyle name="Note 2 22 3 3 4 2" xfId="26005"/>
    <cellStyle name="Note 2 22 3 3 4 3" xfId="40458"/>
    <cellStyle name="Note 2 22 3 3 5" xfId="10990"/>
    <cellStyle name="Note 2 22 3 3 5 2" xfId="28425"/>
    <cellStyle name="Note 2 22 3 3 5 3" xfId="42878"/>
    <cellStyle name="Note 2 22 3 3 6" xfId="17997"/>
    <cellStyle name="Note 2 22 3 4" xfId="1157"/>
    <cellStyle name="Note 2 22 3 4 2" xfId="3668"/>
    <cellStyle name="Note 2 22 3 4 2 2" xfId="21104"/>
    <cellStyle name="Note 2 22 3 4 2 3" xfId="35557"/>
    <cellStyle name="Note 2 22 3 4 3" xfId="6130"/>
    <cellStyle name="Note 2 22 3 4 3 2" xfId="23565"/>
    <cellStyle name="Note 2 22 3 4 3 3" xfId="38018"/>
    <cellStyle name="Note 2 22 3 4 4" xfId="8571"/>
    <cellStyle name="Note 2 22 3 4 4 2" xfId="26006"/>
    <cellStyle name="Note 2 22 3 4 4 3" xfId="40459"/>
    <cellStyle name="Note 2 22 3 4 5" xfId="10991"/>
    <cellStyle name="Note 2 22 3 4 5 2" xfId="28426"/>
    <cellStyle name="Note 2 22 3 4 5 3" xfId="42879"/>
    <cellStyle name="Note 2 22 3 4 6" xfId="15059"/>
    <cellStyle name="Note 2 22 3 4 6 2" xfId="32494"/>
    <cellStyle name="Note 2 22 3 4 6 3" xfId="46947"/>
    <cellStyle name="Note 2 22 3 4 7" xfId="17998"/>
    <cellStyle name="Note 2 22 3 4 8" xfId="20221"/>
    <cellStyle name="Note 2 22 3 5" xfId="3665"/>
    <cellStyle name="Note 2 22 3 5 2" xfId="13374"/>
    <cellStyle name="Note 2 22 3 5 2 2" xfId="30809"/>
    <cellStyle name="Note 2 22 3 5 2 3" xfId="45262"/>
    <cellStyle name="Note 2 22 3 5 3" xfId="15835"/>
    <cellStyle name="Note 2 22 3 5 3 2" xfId="33270"/>
    <cellStyle name="Note 2 22 3 5 3 3" xfId="47723"/>
    <cellStyle name="Note 2 22 3 5 4" xfId="21101"/>
    <cellStyle name="Note 2 22 3 5 5" xfId="35554"/>
    <cellStyle name="Note 2 22 3 6" xfId="6127"/>
    <cellStyle name="Note 2 22 3 6 2" xfId="23562"/>
    <cellStyle name="Note 2 22 3 6 3" xfId="38015"/>
    <cellStyle name="Note 2 22 3 7" xfId="8568"/>
    <cellStyle name="Note 2 22 3 7 2" xfId="26003"/>
    <cellStyle name="Note 2 22 3 7 3" xfId="40456"/>
    <cellStyle name="Note 2 22 3 8" xfId="10988"/>
    <cellStyle name="Note 2 22 3 8 2" xfId="28423"/>
    <cellStyle name="Note 2 22 3 8 3" xfId="42876"/>
    <cellStyle name="Note 2 22 3 9" xfId="17995"/>
    <cellStyle name="Note 2 22 4" xfId="1158"/>
    <cellStyle name="Note 2 22 4 2" xfId="1159"/>
    <cellStyle name="Note 2 22 4 2 2" xfId="3670"/>
    <cellStyle name="Note 2 22 4 2 2 2" xfId="13378"/>
    <cellStyle name="Note 2 22 4 2 2 2 2" xfId="30813"/>
    <cellStyle name="Note 2 22 4 2 2 2 3" xfId="45266"/>
    <cellStyle name="Note 2 22 4 2 2 3" xfId="15839"/>
    <cellStyle name="Note 2 22 4 2 2 3 2" xfId="33274"/>
    <cellStyle name="Note 2 22 4 2 2 3 3" xfId="47727"/>
    <cellStyle name="Note 2 22 4 2 2 4" xfId="21106"/>
    <cellStyle name="Note 2 22 4 2 2 5" xfId="35559"/>
    <cellStyle name="Note 2 22 4 2 3" xfId="6132"/>
    <cellStyle name="Note 2 22 4 2 3 2" xfId="23567"/>
    <cellStyle name="Note 2 22 4 2 3 3" xfId="38020"/>
    <cellStyle name="Note 2 22 4 2 4" xfId="8573"/>
    <cellStyle name="Note 2 22 4 2 4 2" xfId="26008"/>
    <cellStyle name="Note 2 22 4 2 4 3" xfId="40461"/>
    <cellStyle name="Note 2 22 4 2 5" xfId="10993"/>
    <cellStyle name="Note 2 22 4 2 5 2" xfId="28428"/>
    <cellStyle name="Note 2 22 4 2 5 3" xfId="42881"/>
    <cellStyle name="Note 2 22 4 2 6" xfId="18000"/>
    <cellStyle name="Note 2 22 4 3" xfId="1160"/>
    <cellStyle name="Note 2 22 4 3 2" xfId="3671"/>
    <cellStyle name="Note 2 22 4 3 2 2" xfId="13379"/>
    <cellStyle name="Note 2 22 4 3 2 2 2" xfId="30814"/>
    <cellStyle name="Note 2 22 4 3 2 2 3" xfId="45267"/>
    <cellStyle name="Note 2 22 4 3 2 3" xfId="15840"/>
    <cellStyle name="Note 2 22 4 3 2 3 2" xfId="33275"/>
    <cellStyle name="Note 2 22 4 3 2 3 3" xfId="47728"/>
    <cellStyle name="Note 2 22 4 3 2 4" xfId="21107"/>
    <cellStyle name="Note 2 22 4 3 2 5" xfId="35560"/>
    <cellStyle name="Note 2 22 4 3 3" xfId="6133"/>
    <cellStyle name="Note 2 22 4 3 3 2" xfId="23568"/>
    <cellStyle name="Note 2 22 4 3 3 3" xfId="38021"/>
    <cellStyle name="Note 2 22 4 3 4" xfId="8574"/>
    <cellStyle name="Note 2 22 4 3 4 2" xfId="26009"/>
    <cellStyle name="Note 2 22 4 3 4 3" xfId="40462"/>
    <cellStyle name="Note 2 22 4 3 5" xfId="10994"/>
    <cellStyle name="Note 2 22 4 3 5 2" xfId="28429"/>
    <cellStyle name="Note 2 22 4 3 5 3" xfId="42882"/>
    <cellStyle name="Note 2 22 4 3 6" xfId="18001"/>
    <cellStyle name="Note 2 22 4 4" xfId="1161"/>
    <cellStyle name="Note 2 22 4 4 2" xfId="3672"/>
    <cellStyle name="Note 2 22 4 4 2 2" xfId="21108"/>
    <cellStyle name="Note 2 22 4 4 2 3" xfId="35561"/>
    <cellStyle name="Note 2 22 4 4 3" xfId="6134"/>
    <cellStyle name="Note 2 22 4 4 3 2" xfId="23569"/>
    <cellStyle name="Note 2 22 4 4 3 3" xfId="38022"/>
    <cellStyle name="Note 2 22 4 4 4" xfId="8575"/>
    <cellStyle name="Note 2 22 4 4 4 2" xfId="26010"/>
    <cellStyle name="Note 2 22 4 4 4 3" xfId="40463"/>
    <cellStyle name="Note 2 22 4 4 5" xfId="10995"/>
    <cellStyle name="Note 2 22 4 4 5 2" xfId="28430"/>
    <cellStyle name="Note 2 22 4 4 5 3" xfId="42883"/>
    <cellStyle name="Note 2 22 4 4 6" xfId="15060"/>
    <cellStyle name="Note 2 22 4 4 6 2" xfId="32495"/>
    <cellStyle name="Note 2 22 4 4 6 3" xfId="46948"/>
    <cellStyle name="Note 2 22 4 4 7" xfId="18002"/>
    <cellStyle name="Note 2 22 4 4 8" xfId="20222"/>
    <cellStyle name="Note 2 22 4 5" xfId="3669"/>
    <cellStyle name="Note 2 22 4 5 2" xfId="13377"/>
    <cellStyle name="Note 2 22 4 5 2 2" xfId="30812"/>
    <cellStyle name="Note 2 22 4 5 2 3" xfId="45265"/>
    <cellStyle name="Note 2 22 4 5 3" xfId="15838"/>
    <cellStyle name="Note 2 22 4 5 3 2" xfId="33273"/>
    <cellStyle name="Note 2 22 4 5 3 3" xfId="47726"/>
    <cellStyle name="Note 2 22 4 5 4" xfId="21105"/>
    <cellStyle name="Note 2 22 4 5 5" xfId="35558"/>
    <cellStyle name="Note 2 22 4 6" xfId="6131"/>
    <cellStyle name="Note 2 22 4 6 2" xfId="23566"/>
    <cellStyle name="Note 2 22 4 6 3" xfId="38019"/>
    <cellStyle name="Note 2 22 4 7" xfId="8572"/>
    <cellStyle name="Note 2 22 4 7 2" xfId="26007"/>
    <cellStyle name="Note 2 22 4 7 3" xfId="40460"/>
    <cellStyle name="Note 2 22 4 8" xfId="10992"/>
    <cellStyle name="Note 2 22 4 8 2" xfId="28427"/>
    <cellStyle name="Note 2 22 4 8 3" xfId="42880"/>
    <cellStyle name="Note 2 22 4 9" xfId="17999"/>
    <cellStyle name="Note 2 22 5" xfId="1162"/>
    <cellStyle name="Note 2 22 5 2" xfId="3673"/>
    <cellStyle name="Note 2 22 5 2 2" xfId="13380"/>
    <cellStyle name="Note 2 22 5 2 2 2" xfId="30815"/>
    <cellStyle name="Note 2 22 5 2 2 3" xfId="45268"/>
    <cellStyle name="Note 2 22 5 2 3" xfId="15841"/>
    <cellStyle name="Note 2 22 5 2 3 2" xfId="33276"/>
    <cellStyle name="Note 2 22 5 2 3 3" xfId="47729"/>
    <cellStyle name="Note 2 22 5 2 4" xfId="21109"/>
    <cellStyle name="Note 2 22 5 2 5" xfId="35562"/>
    <cellStyle name="Note 2 22 5 3" xfId="6135"/>
    <cellStyle name="Note 2 22 5 3 2" xfId="23570"/>
    <cellStyle name="Note 2 22 5 3 3" xfId="38023"/>
    <cellStyle name="Note 2 22 5 4" xfId="8576"/>
    <cellStyle name="Note 2 22 5 4 2" xfId="26011"/>
    <cellStyle name="Note 2 22 5 4 3" xfId="40464"/>
    <cellStyle name="Note 2 22 5 5" xfId="10996"/>
    <cellStyle name="Note 2 22 5 5 2" xfId="28431"/>
    <cellStyle name="Note 2 22 5 5 3" xfId="42884"/>
    <cellStyle name="Note 2 22 5 6" xfId="18003"/>
    <cellStyle name="Note 2 22 6" xfId="1163"/>
    <cellStyle name="Note 2 22 6 2" xfId="3674"/>
    <cellStyle name="Note 2 22 6 2 2" xfId="13381"/>
    <cellStyle name="Note 2 22 6 2 2 2" xfId="30816"/>
    <cellStyle name="Note 2 22 6 2 2 3" xfId="45269"/>
    <cellStyle name="Note 2 22 6 2 3" xfId="15842"/>
    <cellStyle name="Note 2 22 6 2 3 2" xfId="33277"/>
    <cellStyle name="Note 2 22 6 2 3 3" xfId="47730"/>
    <cellStyle name="Note 2 22 6 2 4" xfId="21110"/>
    <cellStyle name="Note 2 22 6 2 5" xfId="35563"/>
    <cellStyle name="Note 2 22 6 3" xfId="6136"/>
    <cellStyle name="Note 2 22 6 3 2" xfId="23571"/>
    <cellStyle name="Note 2 22 6 3 3" xfId="38024"/>
    <cellStyle name="Note 2 22 6 4" xfId="8577"/>
    <cellStyle name="Note 2 22 6 4 2" xfId="26012"/>
    <cellStyle name="Note 2 22 6 4 3" xfId="40465"/>
    <cellStyle name="Note 2 22 6 5" xfId="10997"/>
    <cellStyle name="Note 2 22 6 5 2" xfId="28432"/>
    <cellStyle name="Note 2 22 6 5 3" xfId="42885"/>
    <cellStyle name="Note 2 22 6 6" xfId="18004"/>
    <cellStyle name="Note 2 22 7" xfId="1164"/>
    <cellStyle name="Note 2 22 7 2" xfId="3675"/>
    <cellStyle name="Note 2 22 7 2 2" xfId="21111"/>
    <cellStyle name="Note 2 22 7 2 3" xfId="35564"/>
    <cellStyle name="Note 2 22 7 3" xfId="6137"/>
    <cellStyle name="Note 2 22 7 3 2" xfId="23572"/>
    <cellStyle name="Note 2 22 7 3 3" xfId="38025"/>
    <cellStyle name="Note 2 22 7 4" xfId="8578"/>
    <cellStyle name="Note 2 22 7 4 2" xfId="26013"/>
    <cellStyle name="Note 2 22 7 4 3" xfId="40466"/>
    <cellStyle name="Note 2 22 7 5" xfId="10998"/>
    <cellStyle name="Note 2 22 7 5 2" xfId="28433"/>
    <cellStyle name="Note 2 22 7 5 3" xfId="42886"/>
    <cellStyle name="Note 2 22 7 6" xfId="15061"/>
    <cellStyle name="Note 2 22 7 6 2" xfId="32496"/>
    <cellStyle name="Note 2 22 7 6 3" xfId="46949"/>
    <cellStyle name="Note 2 22 7 7" xfId="18005"/>
    <cellStyle name="Note 2 22 7 8" xfId="20223"/>
    <cellStyle name="Note 2 22 8" xfId="3660"/>
    <cellStyle name="Note 2 22 8 2" xfId="13370"/>
    <cellStyle name="Note 2 22 8 2 2" xfId="30805"/>
    <cellStyle name="Note 2 22 8 2 3" xfId="45258"/>
    <cellStyle name="Note 2 22 8 3" xfId="15831"/>
    <cellStyle name="Note 2 22 8 3 2" xfId="33266"/>
    <cellStyle name="Note 2 22 8 3 3" xfId="47719"/>
    <cellStyle name="Note 2 22 8 4" xfId="21096"/>
    <cellStyle name="Note 2 22 8 5" xfId="35549"/>
    <cellStyle name="Note 2 22 9" xfId="6122"/>
    <cellStyle name="Note 2 22 9 2" xfId="23557"/>
    <cellStyle name="Note 2 22 9 3" xfId="38010"/>
    <cellStyle name="Note 2 23" xfId="1165"/>
    <cellStyle name="Note 2 23 10" xfId="8579"/>
    <cellStyle name="Note 2 23 10 2" xfId="26014"/>
    <cellStyle name="Note 2 23 10 3" xfId="40467"/>
    <cellStyle name="Note 2 23 11" xfId="10999"/>
    <cellStyle name="Note 2 23 11 2" xfId="28434"/>
    <cellStyle name="Note 2 23 11 3" xfId="42887"/>
    <cellStyle name="Note 2 23 12" xfId="18006"/>
    <cellStyle name="Note 2 23 2" xfId="1166"/>
    <cellStyle name="Note 2 23 2 2" xfId="1167"/>
    <cellStyle name="Note 2 23 2 2 2" xfId="3678"/>
    <cellStyle name="Note 2 23 2 2 2 2" xfId="13384"/>
    <cellStyle name="Note 2 23 2 2 2 2 2" xfId="30819"/>
    <cellStyle name="Note 2 23 2 2 2 2 3" xfId="45272"/>
    <cellStyle name="Note 2 23 2 2 2 3" xfId="15845"/>
    <cellStyle name="Note 2 23 2 2 2 3 2" xfId="33280"/>
    <cellStyle name="Note 2 23 2 2 2 3 3" xfId="47733"/>
    <cellStyle name="Note 2 23 2 2 2 4" xfId="21114"/>
    <cellStyle name="Note 2 23 2 2 2 5" xfId="35567"/>
    <cellStyle name="Note 2 23 2 2 3" xfId="6140"/>
    <cellStyle name="Note 2 23 2 2 3 2" xfId="23575"/>
    <cellStyle name="Note 2 23 2 2 3 3" xfId="38028"/>
    <cellStyle name="Note 2 23 2 2 4" xfId="8581"/>
    <cellStyle name="Note 2 23 2 2 4 2" xfId="26016"/>
    <cellStyle name="Note 2 23 2 2 4 3" xfId="40469"/>
    <cellStyle name="Note 2 23 2 2 5" xfId="11001"/>
    <cellStyle name="Note 2 23 2 2 5 2" xfId="28436"/>
    <cellStyle name="Note 2 23 2 2 5 3" xfId="42889"/>
    <cellStyle name="Note 2 23 2 2 6" xfId="18008"/>
    <cellStyle name="Note 2 23 2 3" xfId="1168"/>
    <cellStyle name="Note 2 23 2 3 2" xfId="3679"/>
    <cellStyle name="Note 2 23 2 3 2 2" xfId="13385"/>
    <cellStyle name="Note 2 23 2 3 2 2 2" xfId="30820"/>
    <cellStyle name="Note 2 23 2 3 2 2 3" xfId="45273"/>
    <cellStyle name="Note 2 23 2 3 2 3" xfId="15846"/>
    <cellStyle name="Note 2 23 2 3 2 3 2" xfId="33281"/>
    <cellStyle name="Note 2 23 2 3 2 3 3" xfId="47734"/>
    <cellStyle name="Note 2 23 2 3 2 4" xfId="21115"/>
    <cellStyle name="Note 2 23 2 3 2 5" xfId="35568"/>
    <cellStyle name="Note 2 23 2 3 3" xfId="6141"/>
    <cellStyle name="Note 2 23 2 3 3 2" xfId="23576"/>
    <cellStyle name="Note 2 23 2 3 3 3" xfId="38029"/>
    <cellStyle name="Note 2 23 2 3 4" xfId="8582"/>
    <cellStyle name="Note 2 23 2 3 4 2" xfId="26017"/>
    <cellStyle name="Note 2 23 2 3 4 3" xfId="40470"/>
    <cellStyle name="Note 2 23 2 3 5" xfId="11002"/>
    <cellStyle name="Note 2 23 2 3 5 2" xfId="28437"/>
    <cellStyle name="Note 2 23 2 3 5 3" xfId="42890"/>
    <cellStyle name="Note 2 23 2 3 6" xfId="18009"/>
    <cellStyle name="Note 2 23 2 4" xfId="1169"/>
    <cellStyle name="Note 2 23 2 4 2" xfId="3680"/>
    <cellStyle name="Note 2 23 2 4 2 2" xfId="21116"/>
    <cellStyle name="Note 2 23 2 4 2 3" xfId="35569"/>
    <cellStyle name="Note 2 23 2 4 3" xfId="6142"/>
    <cellStyle name="Note 2 23 2 4 3 2" xfId="23577"/>
    <cellStyle name="Note 2 23 2 4 3 3" xfId="38030"/>
    <cellStyle name="Note 2 23 2 4 4" xfId="8583"/>
    <cellStyle name="Note 2 23 2 4 4 2" xfId="26018"/>
    <cellStyle name="Note 2 23 2 4 4 3" xfId="40471"/>
    <cellStyle name="Note 2 23 2 4 5" xfId="11003"/>
    <cellStyle name="Note 2 23 2 4 5 2" xfId="28438"/>
    <cellStyle name="Note 2 23 2 4 5 3" xfId="42891"/>
    <cellStyle name="Note 2 23 2 4 6" xfId="15062"/>
    <cellStyle name="Note 2 23 2 4 6 2" xfId="32497"/>
    <cellStyle name="Note 2 23 2 4 6 3" xfId="46950"/>
    <cellStyle name="Note 2 23 2 4 7" xfId="18010"/>
    <cellStyle name="Note 2 23 2 4 8" xfId="20224"/>
    <cellStyle name="Note 2 23 2 5" xfId="3677"/>
    <cellStyle name="Note 2 23 2 5 2" xfId="13383"/>
    <cellStyle name="Note 2 23 2 5 2 2" xfId="30818"/>
    <cellStyle name="Note 2 23 2 5 2 3" xfId="45271"/>
    <cellStyle name="Note 2 23 2 5 3" xfId="15844"/>
    <cellStyle name="Note 2 23 2 5 3 2" xfId="33279"/>
    <cellStyle name="Note 2 23 2 5 3 3" xfId="47732"/>
    <cellStyle name="Note 2 23 2 5 4" xfId="21113"/>
    <cellStyle name="Note 2 23 2 5 5" xfId="35566"/>
    <cellStyle name="Note 2 23 2 6" xfId="6139"/>
    <cellStyle name="Note 2 23 2 6 2" xfId="23574"/>
    <cellStyle name="Note 2 23 2 6 3" xfId="38027"/>
    <cellStyle name="Note 2 23 2 7" xfId="8580"/>
    <cellStyle name="Note 2 23 2 7 2" xfId="26015"/>
    <cellStyle name="Note 2 23 2 7 3" xfId="40468"/>
    <cellStyle name="Note 2 23 2 8" xfId="11000"/>
    <cellStyle name="Note 2 23 2 8 2" xfId="28435"/>
    <cellStyle name="Note 2 23 2 8 3" xfId="42888"/>
    <cellStyle name="Note 2 23 2 9" xfId="18007"/>
    <cellStyle name="Note 2 23 3" xfId="1170"/>
    <cellStyle name="Note 2 23 3 2" xfId="1171"/>
    <cellStyle name="Note 2 23 3 2 2" xfId="3682"/>
    <cellStyle name="Note 2 23 3 2 2 2" xfId="13387"/>
    <cellStyle name="Note 2 23 3 2 2 2 2" xfId="30822"/>
    <cellStyle name="Note 2 23 3 2 2 2 3" xfId="45275"/>
    <cellStyle name="Note 2 23 3 2 2 3" xfId="15848"/>
    <cellStyle name="Note 2 23 3 2 2 3 2" xfId="33283"/>
    <cellStyle name="Note 2 23 3 2 2 3 3" xfId="47736"/>
    <cellStyle name="Note 2 23 3 2 2 4" xfId="21118"/>
    <cellStyle name="Note 2 23 3 2 2 5" xfId="35571"/>
    <cellStyle name="Note 2 23 3 2 3" xfId="6144"/>
    <cellStyle name="Note 2 23 3 2 3 2" xfId="23579"/>
    <cellStyle name="Note 2 23 3 2 3 3" xfId="38032"/>
    <cellStyle name="Note 2 23 3 2 4" xfId="8585"/>
    <cellStyle name="Note 2 23 3 2 4 2" xfId="26020"/>
    <cellStyle name="Note 2 23 3 2 4 3" xfId="40473"/>
    <cellStyle name="Note 2 23 3 2 5" xfId="11005"/>
    <cellStyle name="Note 2 23 3 2 5 2" xfId="28440"/>
    <cellStyle name="Note 2 23 3 2 5 3" xfId="42893"/>
    <cellStyle name="Note 2 23 3 2 6" xfId="18012"/>
    <cellStyle name="Note 2 23 3 3" xfId="1172"/>
    <cellStyle name="Note 2 23 3 3 2" xfId="3683"/>
    <cellStyle name="Note 2 23 3 3 2 2" xfId="13388"/>
    <cellStyle name="Note 2 23 3 3 2 2 2" xfId="30823"/>
    <cellStyle name="Note 2 23 3 3 2 2 3" xfId="45276"/>
    <cellStyle name="Note 2 23 3 3 2 3" xfId="15849"/>
    <cellStyle name="Note 2 23 3 3 2 3 2" xfId="33284"/>
    <cellStyle name="Note 2 23 3 3 2 3 3" xfId="47737"/>
    <cellStyle name="Note 2 23 3 3 2 4" xfId="21119"/>
    <cellStyle name="Note 2 23 3 3 2 5" xfId="35572"/>
    <cellStyle name="Note 2 23 3 3 3" xfId="6145"/>
    <cellStyle name="Note 2 23 3 3 3 2" xfId="23580"/>
    <cellStyle name="Note 2 23 3 3 3 3" xfId="38033"/>
    <cellStyle name="Note 2 23 3 3 4" xfId="8586"/>
    <cellStyle name="Note 2 23 3 3 4 2" xfId="26021"/>
    <cellStyle name="Note 2 23 3 3 4 3" xfId="40474"/>
    <cellStyle name="Note 2 23 3 3 5" xfId="11006"/>
    <cellStyle name="Note 2 23 3 3 5 2" xfId="28441"/>
    <cellStyle name="Note 2 23 3 3 5 3" xfId="42894"/>
    <cellStyle name="Note 2 23 3 3 6" xfId="18013"/>
    <cellStyle name="Note 2 23 3 4" xfId="1173"/>
    <cellStyle name="Note 2 23 3 4 2" xfId="3684"/>
    <cellStyle name="Note 2 23 3 4 2 2" xfId="21120"/>
    <cellStyle name="Note 2 23 3 4 2 3" xfId="35573"/>
    <cellStyle name="Note 2 23 3 4 3" xfId="6146"/>
    <cellStyle name="Note 2 23 3 4 3 2" xfId="23581"/>
    <cellStyle name="Note 2 23 3 4 3 3" xfId="38034"/>
    <cellStyle name="Note 2 23 3 4 4" xfId="8587"/>
    <cellStyle name="Note 2 23 3 4 4 2" xfId="26022"/>
    <cellStyle name="Note 2 23 3 4 4 3" xfId="40475"/>
    <cellStyle name="Note 2 23 3 4 5" xfId="11007"/>
    <cellStyle name="Note 2 23 3 4 5 2" xfId="28442"/>
    <cellStyle name="Note 2 23 3 4 5 3" xfId="42895"/>
    <cellStyle name="Note 2 23 3 4 6" xfId="15063"/>
    <cellStyle name="Note 2 23 3 4 6 2" xfId="32498"/>
    <cellStyle name="Note 2 23 3 4 6 3" xfId="46951"/>
    <cellStyle name="Note 2 23 3 4 7" xfId="18014"/>
    <cellStyle name="Note 2 23 3 4 8" xfId="20225"/>
    <cellStyle name="Note 2 23 3 5" xfId="3681"/>
    <cellStyle name="Note 2 23 3 5 2" xfId="13386"/>
    <cellStyle name="Note 2 23 3 5 2 2" xfId="30821"/>
    <cellStyle name="Note 2 23 3 5 2 3" xfId="45274"/>
    <cellStyle name="Note 2 23 3 5 3" xfId="15847"/>
    <cellStyle name="Note 2 23 3 5 3 2" xfId="33282"/>
    <cellStyle name="Note 2 23 3 5 3 3" xfId="47735"/>
    <cellStyle name="Note 2 23 3 5 4" xfId="21117"/>
    <cellStyle name="Note 2 23 3 5 5" xfId="35570"/>
    <cellStyle name="Note 2 23 3 6" xfId="6143"/>
    <cellStyle name="Note 2 23 3 6 2" xfId="23578"/>
    <cellStyle name="Note 2 23 3 6 3" xfId="38031"/>
    <cellStyle name="Note 2 23 3 7" xfId="8584"/>
    <cellStyle name="Note 2 23 3 7 2" xfId="26019"/>
    <cellStyle name="Note 2 23 3 7 3" xfId="40472"/>
    <cellStyle name="Note 2 23 3 8" xfId="11004"/>
    <cellStyle name="Note 2 23 3 8 2" xfId="28439"/>
    <cellStyle name="Note 2 23 3 8 3" xfId="42892"/>
    <cellStyle name="Note 2 23 3 9" xfId="18011"/>
    <cellStyle name="Note 2 23 4" xfId="1174"/>
    <cellStyle name="Note 2 23 4 2" xfId="1175"/>
    <cellStyle name="Note 2 23 4 2 2" xfId="3686"/>
    <cellStyle name="Note 2 23 4 2 2 2" xfId="13390"/>
    <cellStyle name="Note 2 23 4 2 2 2 2" xfId="30825"/>
    <cellStyle name="Note 2 23 4 2 2 2 3" xfId="45278"/>
    <cellStyle name="Note 2 23 4 2 2 3" xfId="15851"/>
    <cellStyle name="Note 2 23 4 2 2 3 2" xfId="33286"/>
    <cellStyle name="Note 2 23 4 2 2 3 3" xfId="47739"/>
    <cellStyle name="Note 2 23 4 2 2 4" xfId="21122"/>
    <cellStyle name="Note 2 23 4 2 2 5" xfId="35575"/>
    <cellStyle name="Note 2 23 4 2 3" xfId="6148"/>
    <cellStyle name="Note 2 23 4 2 3 2" xfId="23583"/>
    <cellStyle name="Note 2 23 4 2 3 3" xfId="38036"/>
    <cellStyle name="Note 2 23 4 2 4" xfId="8589"/>
    <cellStyle name="Note 2 23 4 2 4 2" xfId="26024"/>
    <cellStyle name="Note 2 23 4 2 4 3" xfId="40477"/>
    <cellStyle name="Note 2 23 4 2 5" xfId="11009"/>
    <cellStyle name="Note 2 23 4 2 5 2" xfId="28444"/>
    <cellStyle name="Note 2 23 4 2 5 3" xfId="42897"/>
    <cellStyle name="Note 2 23 4 2 6" xfId="18016"/>
    <cellStyle name="Note 2 23 4 3" xfId="1176"/>
    <cellStyle name="Note 2 23 4 3 2" xfId="3687"/>
    <cellStyle name="Note 2 23 4 3 2 2" xfId="13391"/>
    <cellStyle name="Note 2 23 4 3 2 2 2" xfId="30826"/>
    <cellStyle name="Note 2 23 4 3 2 2 3" xfId="45279"/>
    <cellStyle name="Note 2 23 4 3 2 3" xfId="15852"/>
    <cellStyle name="Note 2 23 4 3 2 3 2" xfId="33287"/>
    <cellStyle name="Note 2 23 4 3 2 3 3" xfId="47740"/>
    <cellStyle name="Note 2 23 4 3 2 4" xfId="21123"/>
    <cellStyle name="Note 2 23 4 3 2 5" xfId="35576"/>
    <cellStyle name="Note 2 23 4 3 3" xfId="6149"/>
    <cellStyle name="Note 2 23 4 3 3 2" xfId="23584"/>
    <cellStyle name="Note 2 23 4 3 3 3" xfId="38037"/>
    <cellStyle name="Note 2 23 4 3 4" xfId="8590"/>
    <cellStyle name="Note 2 23 4 3 4 2" xfId="26025"/>
    <cellStyle name="Note 2 23 4 3 4 3" xfId="40478"/>
    <cellStyle name="Note 2 23 4 3 5" xfId="11010"/>
    <cellStyle name="Note 2 23 4 3 5 2" xfId="28445"/>
    <cellStyle name="Note 2 23 4 3 5 3" xfId="42898"/>
    <cellStyle name="Note 2 23 4 3 6" xfId="18017"/>
    <cellStyle name="Note 2 23 4 4" xfId="1177"/>
    <cellStyle name="Note 2 23 4 4 2" xfId="3688"/>
    <cellStyle name="Note 2 23 4 4 2 2" xfId="21124"/>
    <cellStyle name="Note 2 23 4 4 2 3" xfId="35577"/>
    <cellStyle name="Note 2 23 4 4 3" xfId="6150"/>
    <cellStyle name="Note 2 23 4 4 3 2" xfId="23585"/>
    <cellStyle name="Note 2 23 4 4 3 3" xfId="38038"/>
    <cellStyle name="Note 2 23 4 4 4" xfId="8591"/>
    <cellStyle name="Note 2 23 4 4 4 2" xfId="26026"/>
    <cellStyle name="Note 2 23 4 4 4 3" xfId="40479"/>
    <cellStyle name="Note 2 23 4 4 5" xfId="11011"/>
    <cellStyle name="Note 2 23 4 4 5 2" xfId="28446"/>
    <cellStyle name="Note 2 23 4 4 5 3" xfId="42899"/>
    <cellStyle name="Note 2 23 4 4 6" xfId="15064"/>
    <cellStyle name="Note 2 23 4 4 6 2" xfId="32499"/>
    <cellStyle name="Note 2 23 4 4 6 3" xfId="46952"/>
    <cellStyle name="Note 2 23 4 4 7" xfId="18018"/>
    <cellStyle name="Note 2 23 4 4 8" xfId="20226"/>
    <cellStyle name="Note 2 23 4 5" xfId="3685"/>
    <cellStyle name="Note 2 23 4 5 2" xfId="13389"/>
    <cellStyle name="Note 2 23 4 5 2 2" xfId="30824"/>
    <cellStyle name="Note 2 23 4 5 2 3" xfId="45277"/>
    <cellStyle name="Note 2 23 4 5 3" xfId="15850"/>
    <cellStyle name="Note 2 23 4 5 3 2" xfId="33285"/>
    <cellStyle name="Note 2 23 4 5 3 3" xfId="47738"/>
    <cellStyle name="Note 2 23 4 5 4" xfId="21121"/>
    <cellStyle name="Note 2 23 4 5 5" xfId="35574"/>
    <cellStyle name="Note 2 23 4 6" xfId="6147"/>
    <cellStyle name="Note 2 23 4 6 2" xfId="23582"/>
    <cellStyle name="Note 2 23 4 6 3" xfId="38035"/>
    <cellStyle name="Note 2 23 4 7" xfId="8588"/>
    <cellStyle name="Note 2 23 4 7 2" xfId="26023"/>
    <cellStyle name="Note 2 23 4 7 3" xfId="40476"/>
    <cellStyle name="Note 2 23 4 8" xfId="11008"/>
    <cellStyle name="Note 2 23 4 8 2" xfId="28443"/>
    <cellStyle name="Note 2 23 4 8 3" xfId="42896"/>
    <cellStyle name="Note 2 23 4 9" xfId="18015"/>
    <cellStyle name="Note 2 23 5" xfId="1178"/>
    <cellStyle name="Note 2 23 5 2" xfId="3689"/>
    <cellStyle name="Note 2 23 5 2 2" xfId="13392"/>
    <cellStyle name="Note 2 23 5 2 2 2" xfId="30827"/>
    <cellStyle name="Note 2 23 5 2 2 3" xfId="45280"/>
    <cellStyle name="Note 2 23 5 2 3" xfId="15853"/>
    <cellStyle name="Note 2 23 5 2 3 2" xfId="33288"/>
    <cellStyle name="Note 2 23 5 2 3 3" xfId="47741"/>
    <cellStyle name="Note 2 23 5 2 4" xfId="21125"/>
    <cellStyle name="Note 2 23 5 2 5" xfId="35578"/>
    <cellStyle name="Note 2 23 5 3" xfId="6151"/>
    <cellStyle name="Note 2 23 5 3 2" xfId="23586"/>
    <cellStyle name="Note 2 23 5 3 3" xfId="38039"/>
    <cellStyle name="Note 2 23 5 4" xfId="8592"/>
    <cellStyle name="Note 2 23 5 4 2" xfId="26027"/>
    <cellStyle name="Note 2 23 5 4 3" xfId="40480"/>
    <cellStyle name="Note 2 23 5 5" xfId="11012"/>
    <cellStyle name="Note 2 23 5 5 2" xfId="28447"/>
    <cellStyle name="Note 2 23 5 5 3" xfId="42900"/>
    <cellStyle name="Note 2 23 5 6" xfId="18019"/>
    <cellStyle name="Note 2 23 6" xfId="1179"/>
    <cellStyle name="Note 2 23 6 2" xfId="3690"/>
    <cellStyle name="Note 2 23 6 2 2" xfId="13393"/>
    <cellStyle name="Note 2 23 6 2 2 2" xfId="30828"/>
    <cellStyle name="Note 2 23 6 2 2 3" xfId="45281"/>
    <cellStyle name="Note 2 23 6 2 3" xfId="15854"/>
    <cellStyle name="Note 2 23 6 2 3 2" xfId="33289"/>
    <cellStyle name="Note 2 23 6 2 3 3" xfId="47742"/>
    <cellStyle name="Note 2 23 6 2 4" xfId="21126"/>
    <cellStyle name="Note 2 23 6 2 5" xfId="35579"/>
    <cellStyle name="Note 2 23 6 3" xfId="6152"/>
    <cellStyle name="Note 2 23 6 3 2" xfId="23587"/>
    <cellStyle name="Note 2 23 6 3 3" xfId="38040"/>
    <cellStyle name="Note 2 23 6 4" xfId="8593"/>
    <cellStyle name="Note 2 23 6 4 2" xfId="26028"/>
    <cellStyle name="Note 2 23 6 4 3" xfId="40481"/>
    <cellStyle name="Note 2 23 6 5" xfId="11013"/>
    <cellStyle name="Note 2 23 6 5 2" xfId="28448"/>
    <cellStyle name="Note 2 23 6 5 3" xfId="42901"/>
    <cellStyle name="Note 2 23 6 6" xfId="18020"/>
    <cellStyle name="Note 2 23 7" xfId="1180"/>
    <cellStyle name="Note 2 23 7 2" xfId="3691"/>
    <cellStyle name="Note 2 23 7 2 2" xfId="21127"/>
    <cellStyle name="Note 2 23 7 2 3" xfId="35580"/>
    <cellStyle name="Note 2 23 7 3" xfId="6153"/>
    <cellStyle name="Note 2 23 7 3 2" xfId="23588"/>
    <cellStyle name="Note 2 23 7 3 3" xfId="38041"/>
    <cellStyle name="Note 2 23 7 4" xfId="8594"/>
    <cellStyle name="Note 2 23 7 4 2" xfId="26029"/>
    <cellStyle name="Note 2 23 7 4 3" xfId="40482"/>
    <cellStyle name="Note 2 23 7 5" xfId="11014"/>
    <cellStyle name="Note 2 23 7 5 2" xfId="28449"/>
    <cellStyle name="Note 2 23 7 5 3" xfId="42902"/>
    <cellStyle name="Note 2 23 7 6" xfId="15065"/>
    <cellStyle name="Note 2 23 7 6 2" xfId="32500"/>
    <cellStyle name="Note 2 23 7 6 3" xfId="46953"/>
    <cellStyle name="Note 2 23 7 7" xfId="18021"/>
    <cellStyle name="Note 2 23 7 8" xfId="20227"/>
    <cellStyle name="Note 2 23 8" xfId="3676"/>
    <cellStyle name="Note 2 23 8 2" xfId="13382"/>
    <cellStyle name="Note 2 23 8 2 2" xfId="30817"/>
    <cellStyle name="Note 2 23 8 2 3" xfId="45270"/>
    <cellStyle name="Note 2 23 8 3" xfId="15843"/>
    <cellStyle name="Note 2 23 8 3 2" xfId="33278"/>
    <cellStyle name="Note 2 23 8 3 3" xfId="47731"/>
    <cellStyle name="Note 2 23 8 4" xfId="21112"/>
    <cellStyle name="Note 2 23 8 5" xfId="35565"/>
    <cellStyle name="Note 2 23 9" xfId="6138"/>
    <cellStyle name="Note 2 23 9 2" xfId="23573"/>
    <cellStyle name="Note 2 23 9 3" xfId="38026"/>
    <cellStyle name="Note 2 24" xfId="1181"/>
    <cellStyle name="Note 2 24 10" xfId="8595"/>
    <cellStyle name="Note 2 24 10 2" xfId="26030"/>
    <cellStyle name="Note 2 24 10 3" xfId="40483"/>
    <cellStyle name="Note 2 24 11" xfId="11015"/>
    <cellStyle name="Note 2 24 11 2" xfId="28450"/>
    <cellStyle name="Note 2 24 11 3" xfId="42903"/>
    <cellStyle name="Note 2 24 12" xfId="18022"/>
    <cellStyle name="Note 2 24 2" xfId="1182"/>
    <cellStyle name="Note 2 24 2 2" xfId="1183"/>
    <cellStyle name="Note 2 24 2 2 2" xfId="3694"/>
    <cellStyle name="Note 2 24 2 2 2 2" xfId="13396"/>
    <cellStyle name="Note 2 24 2 2 2 2 2" xfId="30831"/>
    <cellStyle name="Note 2 24 2 2 2 2 3" xfId="45284"/>
    <cellStyle name="Note 2 24 2 2 2 3" xfId="15857"/>
    <cellStyle name="Note 2 24 2 2 2 3 2" xfId="33292"/>
    <cellStyle name="Note 2 24 2 2 2 3 3" xfId="47745"/>
    <cellStyle name="Note 2 24 2 2 2 4" xfId="21130"/>
    <cellStyle name="Note 2 24 2 2 2 5" xfId="35583"/>
    <cellStyle name="Note 2 24 2 2 3" xfId="6156"/>
    <cellStyle name="Note 2 24 2 2 3 2" xfId="23591"/>
    <cellStyle name="Note 2 24 2 2 3 3" xfId="38044"/>
    <cellStyle name="Note 2 24 2 2 4" xfId="8597"/>
    <cellStyle name="Note 2 24 2 2 4 2" xfId="26032"/>
    <cellStyle name="Note 2 24 2 2 4 3" xfId="40485"/>
    <cellStyle name="Note 2 24 2 2 5" xfId="11017"/>
    <cellStyle name="Note 2 24 2 2 5 2" xfId="28452"/>
    <cellStyle name="Note 2 24 2 2 5 3" xfId="42905"/>
    <cellStyle name="Note 2 24 2 2 6" xfId="18024"/>
    <cellStyle name="Note 2 24 2 3" xfId="1184"/>
    <cellStyle name="Note 2 24 2 3 2" xfId="3695"/>
    <cellStyle name="Note 2 24 2 3 2 2" xfId="13397"/>
    <cellStyle name="Note 2 24 2 3 2 2 2" xfId="30832"/>
    <cellStyle name="Note 2 24 2 3 2 2 3" xfId="45285"/>
    <cellStyle name="Note 2 24 2 3 2 3" xfId="15858"/>
    <cellStyle name="Note 2 24 2 3 2 3 2" xfId="33293"/>
    <cellStyle name="Note 2 24 2 3 2 3 3" xfId="47746"/>
    <cellStyle name="Note 2 24 2 3 2 4" xfId="21131"/>
    <cellStyle name="Note 2 24 2 3 2 5" xfId="35584"/>
    <cellStyle name="Note 2 24 2 3 3" xfId="6157"/>
    <cellStyle name="Note 2 24 2 3 3 2" xfId="23592"/>
    <cellStyle name="Note 2 24 2 3 3 3" xfId="38045"/>
    <cellStyle name="Note 2 24 2 3 4" xfId="8598"/>
    <cellStyle name="Note 2 24 2 3 4 2" xfId="26033"/>
    <cellStyle name="Note 2 24 2 3 4 3" xfId="40486"/>
    <cellStyle name="Note 2 24 2 3 5" xfId="11018"/>
    <cellStyle name="Note 2 24 2 3 5 2" xfId="28453"/>
    <cellStyle name="Note 2 24 2 3 5 3" xfId="42906"/>
    <cellStyle name="Note 2 24 2 3 6" xfId="18025"/>
    <cellStyle name="Note 2 24 2 4" xfId="1185"/>
    <cellStyle name="Note 2 24 2 4 2" xfId="3696"/>
    <cellStyle name="Note 2 24 2 4 2 2" xfId="21132"/>
    <cellStyle name="Note 2 24 2 4 2 3" xfId="35585"/>
    <cellStyle name="Note 2 24 2 4 3" xfId="6158"/>
    <cellStyle name="Note 2 24 2 4 3 2" xfId="23593"/>
    <cellStyle name="Note 2 24 2 4 3 3" xfId="38046"/>
    <cellStyle name="Note 2 24 2 4 4" xfId="8599"/>
    <cellStyle name="Note 2 24 2 4 4 2" xfId="26034"/>
    <cellStyle name="Note 2 24 2 4 4 3" xfId="40487"/>
    <cellStyle name="Note 2 24 2 4 5" xfId="11019"/>
    <cellStyle name="Note 2 24 2 4 5 2" xfId="28454"/>
    <cellStyle name="Note 2 24 2 4 5 3" xfId="42907"/>
    <cellStyle name="Note 2 24 2 4 6" xfId="15066"/>
    <cellStyle name="Note 2 24 2 4 6 2" xfId="32501"/>
    <cellStyle name="Note 2 24 2 4 6 3" xfId="46954"/>
    <cellStyle name="Note 2 24 2 4 7" xfId="18026"/>
    <cellStyle name="Note 2 24 2 4 8" xfId="20228"/>
    <cellStyle name="Note 2 24 2 5" xfId="3693"/>
    <cellStyle name="Note 2 24 2 5 2" xfId="13395"/>
    <cellStyle name="Note 2 24 2 5 2 2" xfId="30830"/>
    <cellStyle name="Note 2 24 2 5 2 3" xfId="45283"/>
    <cellStyle name="Note 2 24 2 5 3" xfId="15856"/>
    <cellStyle name="Note 2 24 2 5 3 2" xfId="33291"/>
    <cellStyle name="Note 2 24 2 5 3 3" xfId="47744"/>
    <cellStyle name="Note 2 24 2 5 4" xfId="21129"/>
    <cellStyle name="Note 2 24 2 5 5" xfId="35582"/>
    <cellStyle name="Note 2 24 2 6" xfId="6155"/>
    <cellStyle name="Note 2 24 2 6 2" xfId="23590"/>
    <cellStyle name="Note 2 24 2 6 3" xfId="38043"/>
    <cellStyle name="Note 2 24 2 7" xfId="8596"/>
    <cellStyle name="Note 2 24 2 7 2" xfId="26031"/>
    <cellStyle name="Note 2 24 2 7 3" xfId="40484"/>
    <cellStyle name="Note 2 24 2 8" xfId="11016"/>
    <cellStyle name="Note 2 24 2 8 2" xfId="28451"/>
    <cellStyle name="Note 2 24 2 8 3" xfId="42904"/>
    <cellStyle name="Note 2 24 2 9" xfId="18023"/>
    <cellStyle name="Note 2 24 3" xfId="1186"/>
    <cellStyle name="Note 2 24 3 2" xfId="1187"/>
    <cellStyle name="Note 2 24 3 2 2" xfId="3698"/>
    <cellStyle name="Note 2 24 3 2 2 2" xfId="13399"/>
    <cellStyle name="Note 2 24 3 2 2 2 2" xfId="30834"/>
    <cellStyle name="Note 2 24 3 2 2 2 3" xfId="45287"/>
    <cellStyle name="Note 2 24 3 2 2 3" xfId="15860"/>
    <cellStyle name="Note 2 24 3 2 2 3 2" xfId="33295"/>
    <cellStyle name="Note 2 24 3 2 2 3 3" xfId="47748"/>
    <cellStyle name="Note 2 24 3 2 2 4" xfId="21134"/>
    <cellStyle name="Note 2 24 3 2 2 5" xfId="35587"/>
    <cellStyle name="Note 2 24 3 2 3" xfId="6160"/>
    <cellStyle name="Note 2 24 3 2 3 2" xfId="23595"/>
    <cellStyle name="Note 2 24 3 2 3 3" xfId="38048"/>
    <cellStyle name="Note 2 24 3 2 4" xfId="8601"/>
    <cellStyle name="Note 2 24 3 2 4 2" xfId="26036"/>
    <cellStyle name="Note 2 24 3 2 4 3" xfId="40489"/>
    <cellStyle name="Note 2 24 3 2 5" xfId="11021"/>
    <cellStyle name="Note 2 24 3 2 5 2" xfId="28456"/>
    <cellStyle name="Note 2 24 3 2 5 3" xfId="42909"/>
    <cellStyle name="Note 2 24 3 2 6" xfId="18028"/>
    <cellStyle name="Note 2 24 3 3" xfId="1188"/>
    <cellStyle name="Note 2 24 3 3 2" xfId="3699"/>
    <cellStyle name="Note 2 24 3 3 2 2" xfId="13400"/>
    <cellStyle name="Note 2 24 3 3 2 2 2" xfId="30835"/>
    <cellStyle name="Note 2 24 3 3 2 2 3" xfId="45288"/>
    <cellStyle name="Note 2 24 3 3 2 3" xfId="15861"/>
    <cellStyle name="Note 2 24 3 3 2 3 2" xfId="33296"/>
    <cellStyle name="Note 2 24 3 3 2 3 3" xfId="47749"/>
    <cellStyle name="Note 2 24 3 3 2 4" xfId="21135"/>
    <cellStyle name="Note 2 24 3 3 2 5" xfId="35588"/>
    <cellStyle name="Note 2 24 3 3 3" xfId="6161"/>
    <cellStyle name="Note 2 24 3 3 3 2" xfId="23596"/>
    <cellStyle name="Note 2 24 3 3 3 3" xfId="38049"/>
    <cellStyle name="Note 2 24 3 3 4" xfId="8602"/>
    <cellStyle name="Note 2 24 3 3 4 2" xfId="26037"/>
    <cellStyle name="Note 2 24 3 3 4 3" xfId="40490"/>
    <cellStyle name="Note 2 24 3 3 5" xfId="11022"/>
    <cellStyle name="Note 2 24 3 3 5 2" xfId="28457"/>
    <cellStyle name="Note 2 24 3 3 5 3" xfId="42910"/>
    <cellStyle name="Note 2 24 3 3 6" xfId="18029"/>
    <cellStyle name="Note 2 24 3 4" xfId="1189"/>
    <cellStyle name="Note 2 24 3 4 2" xfId="3700"/>
    <cellStyle name="Note 2 24 3 4 2 2" xfId="21136"/>
    <cellStyle name="Note 2 24 3 4 2 3" xfId="35589"/>
    <cellStyle name="Note 2 24 3 4 3" xfId="6162"/>
    <cellStyle name="Note 2 24 3 4 3 2" xfId="23597"/>
    <cellStyle name="Note 2 24 3 4 3 3" xfId="38050"/>
    <cellStyle name="Note 2 24 3 4 4" xfId="8603"/>
    <cellStyle name="Note 2 24 3 4 4 2" xfId="26038"/>
    <cellStyle name="Note 2 24 3 4 4 3" xfId="40491"/>
    <cellStyle name="Note 2 24 3 4 5" xfId="11023"/>
    <cellStyle name="Note 2 24 3 4 5 2" xfId="28458"/>
    <cellStyle name="Note 2 24 3 4 5 3" xfId="42911"/>
    <cellStyle name="Note 2 24 3 4 6" xfId="15067"/>
    <cellStyle name="Note 2 24 3 4 6 2" xfId="32502"/>
    <cellStyle name="Note 2 24 3 4 6 3" xfId="46955"/>
    <cellStyle name="Note 2 24 3 4 7" xfId="18030"/>
    <cellStyle name="Note 2 24 3 4 8" xfId="20229"/>
    <cellStyle name="Note 2 24 3 5" xfId="3697"/>
    <cellStyle name="Note 2 24 3 5 2" xfId="13398"/>
    <cellStyle name="Note 2 24 3 5 2 2" xfId="30833"/>
    <cellStyle name="Note 2 24 3 5 2 3" xfId="45286"/>
    <cellStyle name="Note 2 24 3 5 3" xfId="15859"/>
    <cellStyle name="Note 2 24 3 5 3 2" xfId="33294"/>
    <cellStyle name="Note 2 24 3 5 3 3" xfId="47747"/>
    <cellStyle name="Note 2 24 3 5 4" xfId="21133"/>
    <cellStyle name="Note 2 24 3 5 5" xfId="35586"/>
    <cellStyle name="Note 2 24 3 6" xfId="6159"/>
    <cellStyle name="Note 2 24 3 6 2" xfId="23594"/>
    <cellStyle name="Note 2 24 3 6 3" xfId="38047"/>
    <cellStyle name="Note 2 24 3 7" xfId="8600"/>
    <cellStyle name="Note 2 24 3 7 2" xfId="26035"/>
    <cellStyle name="Note 2 24 3 7 3" xfId="40488"/>
    <cellStyle name="Note 2 24 3 8" xfId="11020"/>
    <cellStyle name="Note 2 24 3 8 2" xfId="28455"/>
    <cellStyle name="Note 2 24 3 8 3" xfId="42908"/>
    <cellStyle name="Note 2 24 3 9" xfId="18027"/>
    <cellStyle name="Note 2 24 4" xfId="1190"/>
    <cellStyle name="Note 2 24 4 2" xfId="1191"/>
    <cellStyle name="Note 2 24 4 2 2" xfId="3702"/>
    <cellStyle name="Note 2 24 4 2 2 2" xfId="13402"/>
    <cellStyle name="Note 2 24 4 2 2 2 2" xfId="30837"/>
    <cellStyle name="Note 2 24 4 2 2 2 3" xfId="45290"/>
    <cellStyle name="Note 2 24 4 2 2 3" xfId="15863"/>
    <cellStyle name="Note 2 24 4 2 2 3 2" xfId="33298"/>
    <cellStyle name="Note 2 24 4 2 2 3 3" xfId="47751"/>
    <cellStyle name="Note 2 24 4 2 2 4" xfId="21138"/>
    <cellStyle name="Note 2 24 4 2 2 5" xfId="35591"/>
    <cellStyle name="Note 2 24 4 2 3" xfId="6164"/>
    <cellStyle name="Note 2 24 4 2 3 2" xfId="23599"/>
    <cellStyle name="Note 2 24 4 2 3 3" xfId="38052"/>
    <cellStyle name="Note 2 24 4 2 4" xfId="8605"/>
    <cellStyle name="Note 2 24 4 2 4 2" xfId="26040"/>
    <cellStyle name="Note 2 24 4 2 4 3" xfId="40493"/>
    <cellStyle name="Note 2 24 4 2 5" xfId="11025"/>
    <cellStyle name="Note 2 24 4 2 5 2" xfId="28460"/>
    <cellStyle name="Note 2 24 4 2 5 3" xfId="42913"/>
    <cellStyle name="Note 2 24 4 2 6" xfId="18032"/>
    <cellStyle name="Note 2 24 4 3" xfId="1192"/>
    <cellStyle name="Note 2 24 4 3 2" xfId="3703"/>
    <cellStyle name="Note 2 24 4 3 2 2" xfId="13403"/>
    <cellStyle name="Note 2 24 4 3 2 2 2" xfId="30838"/>
    <cellStyle name="Note 2 24 4 3 2 2 3" xfId="45291"/>
    <cellStyle name="Note 2 24 4 3 2 3" xfId="15864"/>
    <cellStyle name="Note 2 24 4 3 2 3 2" xfId="33299"/>
    <cellStyle name="Note 2 24 4 3 2 3 3" xfId="47752"/>
    <cellStyle name="Note 2 24 4 3 2 4" xfId="21139"/>
    <cellStyle name="Note 2 24 4 3 2 5" xfId="35592"/>
    <cellStyle name="Note 2 24 4 3 3" xfId="6165"/>
    <cellStyle name="Note 2 24 4 3 3 2" xfId="23600"/>
    <cellStyle name="Note 2 24 4 3 3 3" xfId="38053"/>
    <cellStyle name="Note 2 24 4 3 4" xfId="8606"/>
    <cellStyle name="Note 2 24 4 3 4 2" xfId="26041"/>
    <cellStyle name="Note 2 24 4 3 4 3" xfId="40494"/>
    <cellStyle name="Note 2 24 4 3 5" xfId="11026"/>
    <cellStyle name="Note 2 24 4 3 5 2" xfId="28461"/>
    <cellStyle name="Note 2 24 4 3 5 3" xfId="42914"/>
    <cellStyle name="Note 2 24 4 3 6" xfId="18033"/>
    <cellStyle name="Note 2 24 4 4" xfId="1193"/>
    <cellStyle name="Note 2 24 4 4 2" xfId="3704"/>
    <cellStyle name="Note 2 24 4 4 2 2" xfId="21140"/>
    <cellStyle name="Note 2 24 4 4 2 3" xfId="35593"/>
    <cellStyle name="Note 2 24 4 4 3" xfId="6166"/>
    <cellStyle name="Note 2 24 4 4 3 2" xfId="23601"/>
    <cellStyle name="Note 2 24 4 4 3 3" xfId="38054"/>
    <cellStyle name="Note 2 24 4 4 4" xfId="8607"/>
    <cellStyle name="Note 2 24 4 4 4 2" xfId="26042"/>
    <cellStyle name="Note 2 24 4 4 4 3" xfId="40495"/>
    <cellStyle name="Note 2 24 4 4 5" xfId="11027"/>
    <cellStyle name="Note 2 24 4 4 5 2" xfId="28462"/>
    <cellStyle name="Note 2 24 4 4 5 3" xfId="42915"/>
    <cellStyle name="Note 2 24 4 4 6" xfId="15068"/>
    <cellStyle name="Note 2 24 4 4 6 2" xfId="32503"/>
    <cellStyle name="Note 2 24 4 4 6 3" xfId="46956"/>
    <cellStyle name="Note 2 24 4 4 7" xfId="18034"/>
    <cellStyle name="Note 2 24 4 4 8" xfId="20230"/>
    <cellStyle name="Note 2 24 4 5" xfId="3701"/>
    <cellStyle name="Note 2 24 4 5 2" xfId="13401"/>
    <cellStyle name="Note 2 24 4 5 2 2" xfId="30836"/>
    <cellStyle name="Note 2 24 4 5 2 3" xfId="45289"/>
    <cellStyle name="Note 2 24 4 5 3" xfId="15862"/>
    <cellStyle name="Note 2 24 4 5 3 2" xfId="33297"/>
    <cellStyle name="Note 2 24 4 5 3 3" xfId="47750"/>
    <cellStyle name="Note 2 24 4 5 4" xfId="21137"/>
    <cellStyle name="Note 2 24 4 5 5" xfId="35590"/>
    <cellStyle name="Note 2 24 4 6" xfId="6163"/>
    <cellStyle name="Note 2 24 4 6 2" xfId="23598"/>
    <cellStyle name="Note 2 24 4 6 3" xfId="38051"/>
    <cellStyle name="Note 2 24 4 7" xfId="8604"/>
    <cellStyle name="Note 2 24 4 7 2" xfId="26039"/>
    <cellStyle name="Note 2 24 4 7 3" xfId="40492"/>
    <cellStyle name="Note 2 24 4 8" xfId="11024"/>
    <cellStyle name="Note 2 24 4 8 2" xfId="28459"/>
    <cellStyle name="Note 2 24 4 8 3" xfId="42912"/>
    <cellStyle name="Note 2 24 4 9" xfId="18031"/>
    <cellStyle name="Note 2 24 5" xfId="1194"/>
    <cellStyle name="Note 2 24 5 2" xfId="3705"/>
    <cellStyle name="Note 2 24 5 2 2" xfId="13404"/>
    <cellStyle name="Note 2 24 5 2 2 2" xfId="30839"/>
    <cellStyle name="Note 2 24 5 2 2 3" xfId="45292"/>
    <cellStyle name="Note 2 24 5 2 3" xfId="15865"/>
    <cellStyle name="Note 2 24 5 2 3 2" xfId="33300"/>
    <cellStyle name="Note 2 24 5 2 3 3" xfId="47753"/>
    <cellStyle name="Note 2 24 5 2 4" xfId="21141"/>
    <cellStyle name="Note 2 24 5 2 5" xfId="35594"/>
    <cellStyle name="Note 2 24 5 3" xfId="6167"/>
    <cellStyle name="Note 2 24 5 3 2" xfId="23602"/>
    <cellStyle name="Note 2 24 5 3 3" xfId="38055"/>
    <cellStyle name="Note 2 24 5 4" xfId="8608"/>
    <cellStyle name="Note 2 24 5 4 2" xfId="26043"/>
    <cellStyle name="Note 2 24 5 4 3" xfId="40496"/>
    <cellStyle name="Note 2 24 5 5" xfId="11028"/>
    <cellStyle name="Note 2 24 5 5 2" xfId="28463"/>
    <cellStyle name="Note 2 24 5 5 3" xfId="42916"/>
    <cellStyle name="Note 2 24 5 6" xfId="18035"/>
    <cellStyle name="Note 2 24 6" xfId="1195"/>
    <cellStyle name="Note 2 24 6 2" xfId="3706"/>
    <cellStyle name="Note 2 24 6 2 2" xfId="13405"/>
    <cellStyle name="Note 2 24 6 2 2 2" xfId="30840"/>
    <cellStyle name="Note 2 24 6 2 2 3" xfId="45293"/>
    <cellStyle name="Note 2 24 6 2 3" xfId="15866"/>
    <cellStyle name="Note 2 24 6 2 3 2" xfId="33301"/>
    <cellStyle name="Note 2 24 6 2 3 3" xfId="47754"/>
    <cellStyle name="Note 2 24 6 2 4" xfId="21142"/>
    <cellStyle name="Note 2 24 6 2 5" xfId="35595"/>
    <cellStyle name="Note 2 24 6 3" xfId="6168"/>
    <cellStyle name="Note 2 24 6 3 2" xfId="23603"/>
    <cellStyle name="Note 2 24 6 3 3" xfId="38056"/>
    <cellStyle name="Note 2 24 6 4" xfId="8609"/>
    <cellStyle name="Note 2 24 6 4 2" xfId="26044"/>
    <cellStyle name="Note 2 24 6 4 3" xfId="40497"/>
    <cellStyle name="Note 2 24 6 5" xfId="11029"/>
    <cellStyle name="Note 2 24 6 5 2" xfId="28464"/>
    <cellStyle name="Note 2 24 6 5 3" xfId="42917"/>
    <cellStyle name="Note 2 24 6 6" xfId="18036"/>
    <cellStyle name="Note 2 24 7" xfId="1196"/>
    <cellStyle name="Note 2 24 7 2" xfId="3707"/>
    <cellStyle name="Note 2 24 7 2 2" xfId="21143"/>
    <cellStyle name="Note 2 24 7 2 3" xfId="35596"/>
    <cellStyle name="Note 2 24 7 3" xfId="6169"/>
    <cellStyle name="Note 2 24 7 3 2" xfId="23604"/>
    <cellStyle name="Note 2 24 7 3 3" xfId="38057"/>
    <cellStyle name="Note 2 24 7 4" xfId="8610"/>
    <cellStyle name="Note 2 24 7 4 2" xfId="26045"/>
    <cellStyle name="Note 2 24 7 4 3" xfId="40498"/>
    <cellStyle name="Note 2 24 7 5" xfId="11030"/>
    <cellStyle name="Note 2 24 7 5 2" xfId="28465"/>
    <cellStyle name="Note 2 24 7 5 3" xfId="42918"/>
    <cellStyle name="Note 2 24 7 6" xfId="15069"/>
    <cellStyle name="Note 2 24 7 6 2" xfId="32504"/>
    <cellStyle name="Note 2 24 7 6 3" xfId="46957"/>
    <cellStyle name="Note 2 24 7 7" xfId="18037"/>
    <cellStyle name="Note 2 24 7 8" xfId="20231"/>
    <cellStyle name="Note 2 24 8" xfId="3692"/>
    <cellStyle name="Note 2 24 8 2" xfId="13394"/>
    <cellStyle name="Note 2 24 8 2 2" xfId="30829"/>
    <cellStyle name="Note 2 24 8 2 3" xfId="45282"/>
    <cellStyle name="Note 2 24 8 3" xfId="15855"/>
    <cellStyle name="Note 2 24 8 3 2" xfId="33290"/>
    <cellStyle name="Note 2 24 8 3 3" xfId="47743"/>
    <cellStyle name="Note 2 24 8 4" xfId="21128"/>
    <cellStyle name="Note 2 24 8 5" xfId="35581"/>
    <cellStyle name="Note 2 24 9" xfId="6154"/>
    <cellStyle name="Note 2 24 9 2" xfId="23589"/>
    <cellStyle name="Note 2 24 9 3" xfId="38042"/>
    <cellStyle name="Note 2 25" xfId="1197"/>
    <cellStyle name="Note 2 25 2" xfId="1198"/>
    <cellStyle name="Note 2 25 2 2" xfId="3709"/>
    <cellStyle name="Note 2 25 2 2 2" xfId="13407"/>
    <cellStyle name="Note 2 25 2 2 2 2" xfId="30842"/>
    <cellStyle name="Note 2 25 2 2 2 3" xfId="45295"/>
    <cellStyle name="Note 2 25 2 2 3" xfId="15868"/>
    <cellStyle name="Note 2 25 2 2 3 2" xfId="33303"/>
    <cellStyle name="Note 2 25 2 2 3 3" xfId="47756"/>
    <cellStyle name="Note 2 25 2 2 4" xfId="21145"/>
    <cellStyle name="Note 2 25 2 2 5" xfId="35598"/>
    <cellStyle name="Note 2 25 2 3" xfId="6171"/>
    <cellStyle name="Note 2 25 2 3 2" xfId="23606"/>
    <cellStyle name="Note 2 25 2 3 3" xfId="38059"/>
    <cellStyle name="Note 2 25 2 4" xfId="8612"/>
    <cellStyle name="Note 2 25 2 4 2" xfId="26047"/>
    <cellStyle name="Note 2 25 2 4 3" xfId="40500"/>
    <cellStyle name="Note 2 25 2 5" xfId="11032"/>
    <cellStyle name="Note 2 25 2 5 2" xfId="28467"/>
    <cellStyle name="Note 2 25 2 5 3" xfId="42920"/>
    <cellStyle name="Note 2 25 2 6" xfId="18039"/>
    <cellStyle name="Note 2 25 3" xfId="1199"/>
    <cellStyle name="Note 2 25 3 2" xfId="3710"/>
    <cellStyle name="Note 2 25 3 2 2" xfId="13408"/>
    <cellStyle name="Note 2 25 3 2 2 2" xfId="30843"/>
    <cellStyle name="Note 2 25 3 2 2 3" xfId="45296"/>
    <cellStyle name="Note 2 25 3 2 3" xfId="15869"/>
    <cellStyle name="Note 2 25 3 2 3 2" xfId="33304"/>
    <cellStyle name="Note 2 25 3 2 3 3" xfId="47757"/>
    <cellStyle name="Note 2 25 3 2 4" xfId="21146"/>
    <cellStyle name="Note 2 25 3 2 5" xfId="35599"/>
    <cellStyle name="Note 2 25 3 3" xfId="6172"/>
    <cellStyle name="Note 2 25 3 3 2" xfId="23607"/>
    <cellStyle name="Note 2 25 3 3 3" xfId="38060"/>
    <cellStyle name="Note 2 25 3 4" xfId="8613"/>
    <cellStyle name="Note 2 25 3 4 2" xfId="26048"/>
    <cellStyle name="Note 2 25 3 4 3" xfId="40501"/>
    <cellStyle name="Note 2 25 3 5" xfId="11033"/>
    <cellStyle name="Note 2 25 3 5 2" xfId="28468"/>
    <cellStyle name="Note 2 25 3 5 3" xfId="42921"/>
    <cellStyle name="Note 2 25 3 6" xfId="18040"/>
    <cellStyle name="Note 2 25 4" xfId="1200"/>
    <cellStyle name="Note 2 25 4 2" xfId="3711"/>
    <cellStyle name="Note 2 25 4 2 2" xfId="21147"/>
    <cellStyle name="Note 2 25 4 2 3" xfId="35600"/>
    <cellStyle name="Note 2 25 4 3" xfId="6173"/>
    <cellStyle name="Note 2 25 4 3 2" xfId="23608"/>
    <cellStyle name="Note 2 25 4 3 3" xfId="38061"/>
    <cellStyle name="Note 2 25 4 4" xfId="8614"/>
    <cellStyle name="Note 2 25 4 4 2" xfId="26049"/>
    <cellStyle name="Note 2 25 4 4 3" xfId="40502"/>
    <cellStyle name="Note 2 25 4 5" xfId="11034"/>
    <cellStyle name="Note 2 25 4 5 2" xfId="28469"/>
    <cellStyle name="Note 2 25 4 5 3" xfId="42922"/>
    <cellStyle name="Note 2 25 4 6" xfId="15070"/>
    <cellStyle name="Note 2 25 4 6 2" xfId="32505"/>
    <cellStyle name="Note 2 25 4 6 3" xfId="46958"/>
    <cellStyle name="Note 2 25 4 7" xfId="18041"/>
    <cellStyle name="Note 2 25 4 8" xfId="20232"/>
    <cellStyle name="Note 2 25 5" xfId="3708"/>
    <cellStyle name="Note 2 25 5 2" xfId="13406"/>
    <cellStyle name="Note 2 25 5 2 2" xfId="30841"/>
    <cellStyle name="Note 2 25 5 2 3" xfId="45294"/>
    <cellStyle name="Note 2 25 5 3" xfId="15867"/>
    <cellStyle name="Note 2 25 5 3 2" xfId="33302"/>
    <cellStyle name="Note 2 25 5 3 3" xfId="47755"/>
    <cellStyle name="Note 2 25 5 4" xfId="21144"/>
    <cellStyle name="Note 2 25 5 5" xfId="35597"/>
    <cellStyle name="Note 2 25 6" xfId="6170"/>
    <cellStyle name="Note 2 25 6 2" xfId="23605"/>
    <cellStyle name="Note 2 25 6 3" xfId="38058"/>
    <cellStyle name="Note 2 25 7" xfId="8611"/>
    <cellStyle name="Note 2 25 7 2" xfId="26046"/>
    <cellStyle name="Note 2 25 7 3" xfId="40499"/>
    <cellStyle name="Note 2 25 8" xfId="11031"/>
    <cellStyle name="Note 2 25 8 2" xfId="28466"/>
    <cellStyle name="Note 2 25 8 3" xfId="42919"/>
    <cellStyle name="Note 2 25 9" xfId="18038"/>
    <cellStyle name="Note 2 26" xfId="1201"/>
    <cellStyle name="Note 2 26 2" xfId="1202"/>
    <cellStyle name="Note 2 26 2 2" xfId="3713"/>
    <cellStyle name="Note 2 26 2 2 2" xfId="13410"/>
    <cellStyle name="Note 2 26 2 2 2 2" xfId="30845"/>
    <cellStyle name="Note 2 26 2 2 2 3" xfId="45298"/>
    <cellStyle name="Note 2 26 2 2 3" xfId="15871"/>
    <cellStyle name="Note 2 26 2 2 3 2" xfId="33306"/>
    <cellStyle name="Note 2 26 2 2 3 3" xfId="47759"/>
    <cellStyle name="Note 2 26 2 2 4" xfId="21149"/>
    <cellStyle name="Note 2 26 2 2 5" xfId="35602"/>
    <cellStyle name="Note 2 26 2 3" xfId="6175"/>
    <cellStyle name="Note 2 26 2 3 2" xfId="23610"/>
    <cellStyle name="Note 2 26 2 3 3" xfId="38063"/>
    <cellStyle name="Note 2 26 2 4" xfId="8616"/>
    <cellStyle name="Note 2 26 2 4 2" xfId="26051"/>
    <cellStyle name="Note 2 26 2 4 3" xfId="40504"/>
    <cellStyle name="Note 2 26 2 5" xfId="11036"/>
    <cellStyle name="Note 2 26 2 5 2" xfId="28471"/>
    <cellStyle name="Note 2 26 2 5 3" xfId="42924"/>
    <cellStyle name="Note 2 26 2 6" xfId="18043"/>
    <cellStyle name="Note 2 26 3" xfId="1203"/>
    <cellStyle name="Note 2 26 3 2" xfId="3714"/>
    <cellStyle name="Note 2 26 3 2 2" xfId="13411"/>
    <cellStyle name="Note 2 26 3 2 2 2" xfId="30846"/>
    <cellStyle name="Note 2 26 3 2 2 3" xfId="45299"/>
    <cellStyle name="Note 2 26 3 2 3" xfId="15872"/>
    <cellStyle name="Note 2 26 3 2 3 2" xfId="33307"/>
    <cellStyle name="Note 2 26 3 2 3 3" xfId="47760"/>
    <cellStyle name="Note 2 26 3 2 4" xfId="21150"/>
    <cellStyle name="Note 2 26 3 2 5" xfId="35603"/>
    <cellStyle name="Note 2 26 3 3" xfId="6176"/>
    <cellStyle name="Note 2 26 3 3 2" xfId="23611"/>
    <cellStyle name="Note 2 26 3 3 3" xfId="38064"/>
    <cellStyle name="Note 2 26 3 4" xfId="8617"/>
    <cellStyle name="Note 2 26 3 4 2" xfId="26052"/>
    <cellStyle name="Note 2 26 3 4 3" xfId="40505"/>
    <cellStyle name="Note 2 26 3 5" xfId="11037"/>
    <cellStyle name="Note 2 26 3 5 2" xfId="28472"/>
    <cellStyle name="Note 2 26 3 5 3" xfId="42925"/>
    <cellStyle name="Note 2 26 3 6" xfId="18044"/>
    <cellStyle name="Note 2 26 4" xfId="1204"/>
    <cellStyle name="Note 2 26 4 2" xfId="3715"/>
    <cellStyle name="Note 2 26 4 2 2" xfId="21151"/>
    <cellStyle name="Note 2 26 4 2 3" xfId="35604"/>
    <cellStyle name="Note 2 26 4 3" xfId="6177"/>
    <cellStyle name="Note 2 26 4 3 2" xfId="23612"/>
    <cellStyle name="Note 2 26 4 3 3" xfId="38065"/>
    <cellStyle name="Note 2 26 4 4" xfId="8618"/>
    <cellStyle name="Note 2 26 4 4 2" xfId="26053"/>
    <cellStyle name="Note 2 26 4 4 3" xfId="40506"/>
    <cellStyle name="Note 2 26 4 5" xfId="11038"/>
    <cellStyle name="Note 2 26 4 5 2" xfId="28473"/>
    <cellStyle name="Note 2 26 4 5 3" xfId="42926"/>
    <cellStyle name="Note 2 26 4 6" xfId="15071"/>
    <cellStyle name="Note 2 26 4 6 2" xfId="32506"/>
    <cellStyle name="Note 2 26 4 6 3" xfId="46959"/>
    <cellStyle name="Note 2 26 4 7" xfId="18045"/>
    <cellStyle name="Note 2 26 4 8" xfId="20233"/>
    <cellStyle name="Note 2 26 5" xfId="3712"/>
    <cellStyle name="Note 2 26 5 2" xfId="13409"/>
    <cellStyle name="Note 2 26 5 2 2" xfId="30844"/>
    <cellStyle name="Note 2 26 5 2 3" xfId="45297"/>
    <cellStyle name="Note 2 26 5 3" xfId="15870"/>
    <cellStyle name="Note 2 26 5 3 2" xfId="33305"/>
    <cellStyle name="Note 2 26 5 3 3" xfId="47758"/>
    <cellStyle name="Note 2 26 5 4" xfId="21148"/>
    <cellStyle name="Note 2 26 5 5" xfId="35601"/>
    <cellStyle name="Note 2 26 6" xfId="6174"/>
    <cellStyle name="Note 2 26 6 2" xfId="23609"/>
    <cellStyle name="Note 2 26 6 3" xfId="38062"/>
    <cellStyle name="Note 2 26 7" xfId="8615"/>
    <cellStyle name="Note 2 26 7 2" xfId="26050"/>
    <cellStyle name="Note 2 26 7 3" xfId="40503"/>
    <cellStyle name="Note 2 26 8" xfId="11035"/>
    <cellStyle name="Note 2 26 8 2" xfId="28470"/>
    <cellStyle name="Note 2 26 8 3" xfId="42923"/>
    <cellStyle name="Note 2 26 9" xfId="18042"/>
    <cellStyle name="Note 2 27" xfId="1205"/>
    <cellStyle name="Note 2 27 2" xfId="1206"/>
    <cellStyle name="Note 2 27 2 2" xfId="3717"/>
    <cellStyle name="Note 2 27 2 2 2" xfId="13413"/>
    <cellStyle name="Note 2 27 2 2 2 2" xfId="30848"/>
    <cellStyle name="Note 2 27 2 2 2 3" xfId="45301"/>
    <cellStyle name="Note 2 27 2 2 3" xfId="15874"/>
    <cellStyle name="Note 2 27 2 2 3 2" xfId="33309"/>
    <cellStyle name="Note 2 27 2 2 3 3" xfId="47762"/>
    <cellStyle name="Note 2 27 2 2 4" xfId="21153"/>
    <cellStyle name="Note 2 27 2 2 5" xfId="35606"/>
    <cellStyle name="Note 2 27 2 3" xfId="6179"/>
    <cellStyle name="Note 2 27 2 3 2" xfId="23614"/>
    <cellStyle name="Note 2 27 2 3 3" xfId="38067"/>
    <cellStyle name="Note 2 27 2 4" xfId="8620"/>
    <cellStyle name="Note 2 27 2 4 2" xfId="26055"/>
    <cellStyle name="Note 2 27 2 4 3" xfId="40508"/>
    <cellStyle name="Note 2 27 2 5" xfId="11040"/>
    <cellStyle name="Note 2 27 2 5 2" xfId="28475"/>
    <cellStyle name="Note 2 27 2 5 3" xfId="42928"/>
    <cellStyle name="Note 2 27 2 6" xfId="18047"/>
    <cellStyle name="Note 2 27 3" xfId="1207"/>
    <cellStyle name="Note 2 27 3 2" xfId="3718"/>
    <cellStyle name="Note 2 27 3 2 2" xfId="13414"/>
    <cellStyle name="Note 2 27 3 2 2 2" xfId="30849"/>
    <cellStyle name="Note 2 27 3 2 2 3" xfId="45302"/>
    <cellStyle name="Note 2 27 3 2 3" xfId="15875"/>
    <cellStyle name="Note 2 27 3 2 3 2" xfId="33310"/>
    <cellStyle name="Note 2 27 3 2 3 3" xfId="47763"/>
    <cellStyle name="Note 2 27 3 2 4" xfId="21154"/>
    <cellStyle name="Note 2 27 3 2 5" xfId="35607"/>
    <cellStyle name="Note 2 27 3 3" xfId="6180"/>
    <cellStyle name="Note 2 27 3 3 2" xfId="23615"/>
    <cellStyle name="Note 2 27 3 3 3" xfId="38068"/>
    <cellStyle name="Note 2 27 3 4" xfId="8621"/>
    <cellStyle name="Note 2 27 3 4 2" xfId="26056"/>
    <cellStyle name="Note 2 27 3 4 3" xfId="40509"/>
    <cellStyle name="Note 2 27 3 5" xfId="11041"/>
    <cellStyle name="Note 2 27 3 5 2" xfId="28476"/>
    <cellStyle name="Note 2 27 3 5 3" xfId="42929"/>
    <cellStyle name="Note 2 27 3 6" xfId="18048"/>
    <cellStyle name="Note 2 27 4" xfId="1208"/>
    <cellStyle name="Note 2 27 4 2" xfId="3719"/>
    <cellStyle name="Note 2 27 4 2 2" xfId="21155"/>
    <cellStyle name="Note 2 27 4 2 3" xfId="35608"/>
    <cellStyle name="Note 2 27 4 3" xfId="6181"/>
    <cellStyle name="Note 2 27 4 3 2" xfId="23616"/>
    <cellStyle name="Note 2 27 4 3 3" xfId="38069"/>
    <cellStyle name="Note 2 27 4 4" xfId="8622"/>
    <cellStyle name="Note 2 27 4 4 2" xfId="26057"/>
    <cellStyle name="Note 2 27 4 4 3" xfId="40510"/>
    <cellStyle name="Note 2 27 4 5" xfId="11042"/>
    <cellStyle name="Note 2 27 4 5 2" xfId="28477"/>
    <cellStyle name="Note 2 27 4 5 3" xfId="42930"/>
    <cellStyle name="Note 2 27 4 6" xfId="15072"/>
    <cellStyle name="Note 2 27 4 6 2" xfId="32507"/>
    <cellStyle name="Note 2 27 4 6 3" xfId="46960"/>
    <cellStyle name="Note 2 27 4 7" xfId="18049"/>
    <cellStyle name="Note 2 27 4 8" xfId="20234"/>
    <cellStyle name="Note 2 27 5" xfId="3716"/>
    <cellStyle name="Note 2 27 5 2" xfId="13412"/>
    <cellStyle name="Note 2 27 5 2 2" xfId="30847"/>
    <cellStyle name="Note 2 27 5 2 3" xfId="45300"/>
    <cellStyle name="Note 2 27 5 3" xfId="15873"/>
    <cellStyle name="Note 2 27 5 3 2" xfId="33308"/>
    <cellStyle name="Note 2 27 5 3 3" xfId="47761"/>
    <cellStyle name="Note 2 27 5 4" xfId="21152"/>
    <cellStyle name="Note 2 27 5 5" xfId="35605"/>
    <cellStyle name="Note 2 27 6" xfId="6178"/>
    <cellStyle name="Note 2 27 6 2" xfId="23613"/>
    <cellStyle name="Note 2 27 6 3" xfId="38066"/>
    <cellStyle name="Note 2 27 7" xfId="8619"/>
    <cellStyle name="Note 2 27 7 2" xfId="26054"/>
    <cellStyle name="Note 2 27 7 3" xfId="40507"/>
    <cellStyle name="Note 2 27 8" xfId="11039"/>
    <cellStyle name="Note 2 27 8 2" xfId="28474"/>
    <cellStyle name="Note 2 27 8 3" xfId="42927"/>
    <cellStyle name="Note 2 27 9" xfId="18046"/>
    <cellStyle name="Note 2 28" xfId="1209"/>
    <cellStyle name="Note 2 28 2" xfId="1210"/>
    <cellStyle name="Note 2 28 2 2" xfId="3721"/>
    <cellStyle name="Note 2 28 2 2 2" xfId="13416"/>
    <cellStyle name="Note 2 28 2 2 2 2" xfId="30851"/>
    <cellStyle name="Note 2 28 2 2 2 3" xfId="45304"/>
    <cellStyle name="Note 2 28 2 2 3" xfId="15877"/>
    <cellStyle name="Note 2 28 2 2 3 2" xfId="33312"/>
    <cellStyle name="Note 2 28 2 2 3 3" xfId="47765"/>
    <cellStyle name="Note 2 28 2 2 4" xfId="21157"/>
    <cellStyle name="Note 2 28 2 2 5" xfId="35610"/>
    <cellStyle name="Note 2 28 2 3" xfId="6183"/>
    <cellStyle name="Note 2 28 2 3 2" xfId="23618"/>
    <cellStyle name="Note 2 28 2 3 3" xfId="38071"/>
    <cellStyle name="Note 2 28 2 4" xfId="8624"/>
    <cellStyle name="Note 2 28 2 4 2" xfId="26059"/>
    <cellStyle name="Note 2 28 2 4 3" xfId="40512"/>
    <cellStyle name="Note 2 28 2 5" xfId="11044"/>
    <cellStyle name="Note 2 28 2 5 2" xfId="28479"/>
    <cellStyle name="Note 2 28 2 5 3" xfId="42932"/>
    <cellStyle name="Note 2 28 2 6" xfId="18051"/>
    <cellStyle name="Note 2 28 3" xfId="1211"/>
    <cellStyle name="Note 2 28 3 2" xfId="3722"/>
    <cellStyle name="Note 2 28 3 2 2" xfId="13417"/>
    <cellStyle name="Note 2 28 3 2 2 2" xfId="30852"/>
    <cellStyle name="Note 2 28 3 2 2 3" xfId="45305"/>
    <cellStyle name="Note 2 28 3 2 3" xfId="15878"/>
    <cellStyle name="Note 2 28 3 2 3 2" xfId="33313"/>
    <cellStyle name="Note 2 28 3 2 3 3" xfId="47766"/>
    <cellStyle name="Note 2 28 3 2 4" xfId="21158"/>
    <cellStyle name="Note 2 28 3 2 5" xfId="35611"/>
    <cellStyle name="Note 2 28 3 3" xfId="6184"/>
    <cellStyle name="Note 2 28 3 3 2" xfId="23619"/>
    <cellStyle name="Note 2 28 3 3 3" xfId="38072"/>
    <cellStyle name="Note 2 28 3 4" xfId="8625"/>
    <cellStyle name="Note 2 28 3 4 2" xfId="26060"/>
    <cellStyle name="Note 2 28 3 4 3" xfId="40513"/>
    <cellStyle name="Note 2 28 3 5" xfId="11045"/>
    <cellStyle name="Note 2 28 3 5 2" xfId="28480"/>
    <cellStyle name="Note 2 28 3 5 3" xfId="42933"/>
    <cellStyle name="Note 2 28 3 6" xfId="18052"/>
    <cellStyle name="Note 2 28 4" xfId="1212"/>
    <cellStyle name="Note 2 28 4 2" xfId="3723"/>
    <cellStyle name="Note 2 28 4 2 2" xfId="21159"/>
    <cellStyle name="Note 2 28 4 2 3" xfId="35612"/>
    <cellStyle name="Note 2 28 4 3" xfId="6185"/>
    <cellStyle name="Note 2 28 4 3 2" xfId="23620"/>
    <cellStyle name="Note 2 28 4 3 3" xfId="38073"/>
    <cellStyle name="Note 2 28 4 4" xfId="8626"/>
    <cellStyle name="Note 2 28 4 4 2" xfId="26061"/>
    <cellStyle name="Note 2 28 4 4 3" xfId="40514"/>
    <cellStyle name="Note 2 28 4 5" xfId="11046"/>
    <cellStyle name="Note 2 28 4 5 2" xfId="28481"/>
    <cellStyle name="Note 2 28 4 5 3" xfId="42934"/>
    <cellStyle name="Note 2 28 4 6" xfId="15073"/>
    <cellStyle name="Note 2 28 4 6 2" xfId="32508"/>
    <cellStyle name="Note 2 28 4 6 3" xfId="46961"/>
    <cellStyle name="Note 2 28 4 7" xfId="18053"/>
    <cellStyle name="Note 2 28 4 8" xfId="20235"/>
    <cellStyle name="Note 2 28 5" xfId="3720"/>
    <cellStyle name="Note 2 28 5 2" xfId="13415"/>
    <cellStyle name="Note 2 28 5 2 2" xfId="30850"/>
    <cellStyle name="Note 2 28 5 2 3" xfId="45303"/>
    <cellStyle name="Note 2 28 5 3" xfId="15876"/>
    <cellStyle name="Note 2 28 5 3 2" xfId="33311"/>
    <cellStyle name="Note 2 28 5 3 3" xfId="47764"/>
    <cellStyle name="Note 2 28 5 4" xfId="21156"/>
    <cellStyle name="Note 2 28 5 5" xfId="35609"/>
    <cellStyle name="Note 2 28 6" xfId="6182"/>
    <cellStyle name="Note 2 28 6 2" xfId="23617"/>
    <cellStyle name="Note 2 28 6 3" xfId="38070"/>
    <cellStyle name="Note 2 28 7" xfId="8623"/>
    <cellStyle name="Note 2 28 7 2" xfId="26058"/>
    <cellStyle name="Note 2 28 7 3" xfId="40511"/>
    <cellStyle name="Note 2 28 8" xfId="11043"/>
    <cellStyle name="Note 2 28 8 2" xfId="28478"/>
    <cellStyle name="Note 2 28 8 3" xfId="42931"/>
    <cellStyle name="Note 2 28 9" xfId="18050"/>
    <cellStyle name="Note 2 29" xfId="3403"/>
    <cellStyle name="Note 2 29 2" xfId="13177"/>
    <cellStyle name="Note 2 29 2 2" xfId="30612"/>
    <cellStyle name="Note 2 29 2 3" xfId="45065"/>
    <cellStyle name="Note 2 29 3" xfId="15638"/>
    <cellStyle name="Note 2 29 3 2" xfId="33073"/>
    <cellStyle name="Note 2 29 3 3" xfId="47526"/>
    <cellStyle name="Note 2 29 4" xfId="20839"/>
    <cellStyle name="Note 2 29 5" xfId="35292"/>
    <cellStyle name="Note 2 3" xfId="1213"/>
    <cellStyle name="Note 2 3 10" xfId="6186"/>
    <cellStyle name="Note 2 3 10 2" xfId="23621"/>
    <cellStyle name="Note 2 3 10 3" xfId="38074"/>
    <cellStyle name="Note 2 3 11" xfId="8627"/>
    <cellStyle name="Note 2 3 11 2" xfId="26062"/>
    <cellStyle name="Note 2 3 11 3" xfId="40515"/>
    <cellStyle name="Note 2 3 12" xfId="11047"/>
    <cellStyle name="Note 2 3 12 2" xfId="28482"/>
    <cellStyle name="Note 2 3 12 3" xfId="42935"/>
    <cellStyle name="Note 2 3 13" xfId="18054"/>
    <cellStyle name="Note 2 3 2" xfId="1214"/>
    <cellStyle name="Note 2 3 2 2" xfId="1215"/>
    <cellStyle name="Note 2 3 2 2 2" xfId="3726"/>
    <cellStyle name="Note 2 3 2 2 2 2" xfId="13420"/>
    <cellStyle name="Note 2 3 2 2 2 2 2" xfId="30855"/>
    <cellStyle name="Note 2 3 2 2 2 2 3" xfId="45308"/>
    <cellStyle name="Note 2 3 2 2 2 3" xfId="15881"/>
    <cellStyle name="Note 2 3 2 2 2 3 2" xfId="33316"/>
    <cellStyle name="Note 2 3 2 2 2 3 3" xfId="47769"/>
    <cellStyle name="Note 2 3 2 2 2 4" xfId="21162"/>
    <cellStyle name="Note 2 3 2 2 2 5" xfId="35615"/>
    <cellStyle name="Note 2 3 2 2 3" xfId="6188"/>
    <cellStyle name="Note 2 3 2 2 3 2" xfId="23623"/>
    <cellStyle name="Note 2 3 2 2 3 3" xfId="38076"/>
    <cellStyle name="Note 2 3 2 2 4" xfId="8629"/>
    <cellStyle name="Note 2 3 2 2 4 2" xfId="26064"/>
    <cellStyle name="Note 2 3 2 2 4 3" xfId="40517"/>
    <cellStyle name="Note 2 3 2 2 5" xfId="11049"/>
    <cellStyle name="Note 2 3 2 2 5 2" xfId="28484"/>
    <cellStyle name="Note 2 3 2 2 5 3" xfId="42937"/>
    <cellStyle name="Note 2 3 2 2 6" xfId="18056"/>
    <cellStyle name="Note 2 3 2 3" xfId="1216"/>
    <cellStyle name="Note 2 3 2 3 2" xfId="3727"/>
    <cellStyle name="Note 2 3 2 3 2 2" xfId="13421"/>
    <cellStyle name="Note 2 3 2 3 2 2 2" xfId="30856"/>
    <cellStyle name="Note 2 3 2 3 2 2 3" xfId="45309"/>
    <cellStyle name="Note 2 3 2 3 2 3" xfId="15882"/>
    <cellStyle name="Note 2 3 2 3 2 3 2" xfId="33317"/>
    <cellStyle name="Note 2 3 2 3 2 3 3" xfId="47770"/>
    <cellStyle name="Note 2 3 2 3 2 4" xfId="21163"/>
    <cellStyle name="Note 2 3 2 3 2 5" xfId="35616"/>
    <cellStyle name="Note 2 3 2 3 3" xfId="6189"/>
    <cellStyle name="Note 2 3 2 3 3 2" xfId="23624"/>
    <cellStyle name="Note 2 3 2 3 3 3" xfId="38077"/>
    <cellStyle name="Note 2 3 2 3 4" xfId="8630"/>
    <cellStyle name="Note 2 3 2 3 4 2" xfId="26065"/>
    <cellStyle name="Note 2 3 2 3 4 3" xfId="40518"/>
    <cellStyle name="Note 2 3 2 3 5" xfId="11050"/>
    <cellStyle name="Note 2 3 2 3 5 2" xfId="28485"/>
    <cellStyle name="Note 2 3 2 3 5 3" xfId="42938"/>
    <cellStyle name="Note 2 3 2 3 6" xfId="18057"/>
    <cellStyle name="Note 2 3 2 4" xfId="1217"/>
    <cellStyle name="Note 2 3 2 4 2" xfId="3728"/>
    <cellStyle name="Note 2 3 2 4 2 2" xfId="21164"/>
    <cellStyle name="Note 2 3 2 4 2 3" xfId="35617"/>
    <cellStyle name="Note 2 3 2 4 3" xfId="6190"/>
    <cellStyle name="Note 2 3 2 4 3 2" xfId="23625"/>
    <cellStyle name="Note 2 3 2 4 3 3" xfId="38078"/>
    <cellStyle name="Note 2 3 2 4 4" xfId="8631"/>
    <cellStyle name="Note 2 3 2 4 4 2" xfId="26066"/>
    <cellStyle name="Note 2 3 2 4 4 3" xfId="40519"/>
    <cellStyle name="Note 2 3 2 4 5" xfId="11051"/>
    <cellStyle name="Note 2 3 2 4 5 2" xfId="28486"/>
    <cellStyle name="Note 2 3 2 4 5 3" xfId="42939"/>
    <cellStyle name="Note 2 3 2 4 6" xfId="15074"/>
    <cellStyle name="Note 2 3 2 4 6 2" xfId="32509"/>
    <cellStyle name="Note 2 3 2 4 6 3" xfId="46962"/>
    <cellStyle name="Note 2 3 2 4 7" xfId="18058"/>
    <cellStyle name="Note 2 3 2 4 8" xfId="20236"/>
    <cellStyle name="Note 2 3 2 5" xfId="3725"/>
    <cellStyle name="Note 2 3 2 5 2" xfId="13419"/>
    <cellStyle name="Note 2 3 2 5 2 2" xfId="30854"/>
    <cellStyle name="Note 2 3 2 5 2 3" xfId="45307"/>
    <cellStyle name="Note 2 3 2 5 3" xfId="15880"/>
    <cellStyle name="Note 2 3 2 5 3 2" xfId="33315"/>
    <cellStyle name="Note 2 3 2 5 3 3" xfId="47768"/>
    <cellStyle name="Note 2 3 2 5 4" xfId="21161"/>
    <cellStyle name="Note 2 3 2 5 5" xfId="35614"/>
    <cellStyle name="Note 2 3 2 6" xfId="6187"/>
    <cellStyle name="Note 2 3 2 6 2" xfId="23622"/>
    <cellStyle name="Note 2 3 2 6 3" xfId="38075"/>
    <cellStyle name="Note 2 3 2 7" xfId="8628"/>
    <cellStyle name="Note 2 3 2 7 2" xfId="26063"/>
    <cellStyle name="Note 2 3 2 7 3" xfId="40516"/>
    <cellStyle name="Note 2 3 2 8" xfId="11048"/>
    <cellStyle name="Note 2 3 2 8 2" xfId="28483"/>
    <cellStyle name="Note 2 3 2 8 3" xfId="42936"/>
    <cellStyle name="Note 2 3 2 9" xfId="18055"/>
    <cellStyle name="Note 2 3 3" xfId="1218"/>
    <cellStyle name="Note 2 3 3 2" xfId="1219"/>
    <cellStyle name="Note 2 3 3 2 2" xfId="3730"/>
    <cellStyle name="Note 2 3 3 2 2 2" xfId="13423"/>
    <cellStyle name="Note 2 3 3 2 2 2 2" xfId="30858"/>
    <cellStyle name="Note 2 3 3 2 2 2 3" xfId="45311"/>
    <cellStyle name="Note 2 3 3 2 2 3" xfId="15884"/>
    <cellStyle name="Note 2 3 3 2 2 3 2" xfId="33319"/>
    <cellStyle name="Note 2 3 3 2 2 3 3" xfId="47772"/>
    <cellStyle name="Note 2 3 3 2 2 4" xfId="21166"/>
    <cellStyle name="Note 2 3 3 2 2 5" xfId="35619"/>
    <cellStyle name="Note 2 3 3 2 3" xfId="6192"/>
    <cellStyle name="Note 2 3 3 2 3 2" xfId="23627"/>
    <cellStyle name="Note 2 3 3 2 3 3" xfId="38080"/>
    <cellStyle name="Note 2 3 3 2 4" xfId="8633"/>
    <cellStyle name="Note 2 3 3 2 4 2" xfId="26068"/>
    <cellStyle name="Note 2 3 3 2 4 3" xfId="40521"/>
    <cellStyle name="Note 2 3 3 2 5" xfId="11053"/>
    <cellStyle name="Note 2 3 3 2 5 2" xfId="28488"/>
    <cellStyle name="Note 2 3 3 2 5 3" xfId="42941"/>
    <cellStyle name="Note 2 3 3 2 6" xfId="18060"/>
    <cellStyle name="Note 2 3 3 3" xfId="1220"/>
    <cellStyle name="Note 2 3 3 3 2" xfId="3731"/>
    <cellStyle name="Note 2 3 3 3 2 2" xfId="13424"/>
    <cellStyle name="Note 2 3 3 3 2 2 2" xfId="30859"/>
    <cellStyle name="Note 2 3 3 3 2 2 3" xfId="45312"/>
    <cellStyle name="Note 2 3 3 3 2 3" xfId="15885"/>
    <cellStyle name="Note 2 3 3 3 2 3 2" xfId="33320"/>
    <cellStyle name="Note 2 3 3 3 2 3 3" xfId="47773"/>
    <cellStyle name="Note 2 3 3 3 2 4" xfId="21167"/>
    <cellStyle name="Note 2 3 3 3 2 5" xfId="35620"/>
    <cellStyle name="Note 2 3 3 3 3" xfId="6193"/>
    <cellStyle name="Note 2 3 3 3 3 2" xfId="23628"/>
    <cellStyle name="Note 2 3 3 3 3 3" xfId="38081"/>
    <cellStyle name="Note 2 3 3 3 4" xfId="8634"/>
    <cellStyle name="Note 2 3 3 3 4 2" xfId="26069"/>
    <cellStyle name="Note 2 3 3 3 4 3" xfId="40522"/>
    <cellStyle name="Note 2 3 3 3 5" xfId="11054"/>
    <cellStyle name="Note 2 3 3 3 5 2" xfId="28489"/>
    <cellStyle name="Note 2 3 3 3 5 3" xfId="42942"/>
    <cellStyle name="Note 2 3 3 3 6" xfId="18061"/>
    <cellStyle name="Note 2 3 3 4" xfId="1221"/>
    <cellStyle name="Note 2 3 3 4 2" xfId="3732"/>
    <cellStyle name="Note 2 3 3 4 2 2" xfId="21168"/>
    <cellStyle name="Note 2 3 3 4 2 3" xfId="35621"/>
    <cellStyle name="Note 2 3 3 4 3" xfId="6194"/>
    <cellStyle name="Note 2 3 3 4 3 2" xfId="23629"/>
    <cellStyle name="Note 2 3 3 4 3 3" xfId="38082"/>
    <cellStyle name="Note 2 3 3 4 4" xfId="8635"/>
    <cellStyle name="Note 2 3 3 4 4 2" xfId="26070"/>
    <cellStyle name="Note 2 3 3 4 4 3" xfId="40523"/>
    <cellStyle name="Note 2 3 3 4 5" xfId="11055"/>
    <cellStyle name="Note 2 3 3 4 5 2" xfId="28490"/>
    <cellStyle name="Note 2 3 3 4 5 3" xfId="42943"/>
    <cellStyle name="Note 2 3 3 4 6" xfId="15075"/>
    <cellStyle name="Note 2 3 3 4 6 2" xfId="32510"/>
    <cellStyle name="Note 2 3 3 4 6 3" xfId="46963"/>
    <cellStyle name="Note 2 3 3 4 7" xfId="18062"/>
    <cellStyle name="Note 2 3 3 4 8" xfId="20237"/>
    <cellStyle name="Note 2 3 3 5" xfId="3729"/>
    <cellStyle name="Note 2 3 3 5 2" xfId="13422"/>
    <cellStyle name="Note 2 3 3 5 2 2" xfId="30857"/>
    <cellStyle name="Note 2 3 3 5 2 3" xfId="45310"/>
    <cellStyle name="Note 2 3 3 5 3" xfId="15883"/>
    <cellStyle name="Note 2 3 3 5 3 2" xfId="33318"/>
    <cellStyle name="Note 2 3 3 5 3 3" xfId="47771"/>
    <cellStyle name="Note 2 3 3 5 4" xfId="21165"/>
    <cellStyle name="Note 2 3 3 5 5" xfId="35618"/>
    <cellStyle name="Note 2 3 3 6" xfId="6191"/>
    <cellStyle name="Note 2 3 3 6 2" xfId="23626"/>
    <cellStyle name="Note 2 3 3 6 3" xfId="38079"/>
    <cellStyle name="Note 2 3 3 7" xfId="8632"/>
    <cellStyle name="Note 2 3 3 7 2" xfId="26067"/>
    <cellStyle name="Note 2 3 3 7 3" xfId="40520"/>
    <cellStyle name="Note 2 3 3 8" xfId="11052"/>
    <cellStyle name="Note 2 3 3 8 2" xfId="28487"/>
    <cellStyle name="Note 2 3 3 8 3" xfId="42940"/>
    <cellStyle name="Note 2 3 3 9" xfId="18059"/>
    <cellStyle name="Note 2 3 4" xfId="1222"/>
    <cellStyle name="Note 2 3 4 2" xfId="1223"/>
    <cellStyle name="Note 2 3 4 2 2" xfId="3734"/>
    <cellStyle name="Note 2 3 4 2 2 2" xfId="13426"/>
    <cellStyle name="Note 2 3 4 2 2 2 2" xfId="30861"/>
    <cellStyle name="Note 2 3 4 2 2 2 3" xfId="45314"/>
    <cellStyle name="Note 2 3 4 2 2 3" xfId="15887"/>
    <cellStyle name="Note 2 3 4 2 2 3 2" xfId="33322"/>
    <cellStyle name="Note 2 3 4 2 2 3 3" xfId="47775"/>
    <cellStyle name="Note 2 3 4 2 2 4" xfId="21170"/>
    <cellStyle name="Note 2 3 4 2 2 5" xfId="35623"/>
    <cellStyle name="Note 2 3 4 2 3" xfId="6196"/>
    <cellStyle name="Note 2 3 4 2 3 2" xfId="23631"/>
    <cellStyle name="Note 2 3 4 2 3 3" xfId="38084"/>
    <cellStyle name="Note 2 3 4 2 4" xfId="8637"/>
    <cellStyle name="Note 2 3 4 2 4 2" xfId="26072"/>
    <cellStyle name="Note 2 3 4 2 4 3" xfId="40525"/>
    <cellStyle name="Note 2 3 4 2 5" xfId="11057"/>
    <cellStyle name="Note 2 3 4 2 5 2" xfId="28492"/>
    <cellStyle name="Note 2 3 4 2 5 3" xfId="42945"/>
    <cellStyle name="Note 2 3 4 2 6" xfId="18064"/>
    <cellStyle name="Note 2 3 4 3" xfId="1224"/>
    <cellStyle name="Note 2 3 4 3 2" xfId="3735"/>
    <cellStyle name="Note 2 3 4 3 2 2" xfId="13427"/>
    <cellStyle name="Note 2 3 4 3 2 2 2" xfId="30862"/>
    <cellStyle name="Note 2 3 4 3 2 2 3" xfId="45315"/>
    <cellStyle name="Note 2 3 4 3 2 3" xfId="15888"/>
    <cellStyle name="Note 2 3 4 3 2 3 2" xfId="33323"/>
    <cellStyle name="Note 2 3 4 3 2 3 3" xfId="47776"/>
    <cellStyle name="Note 2 3 4 3 2 4" xfId="21171"/>
    <cellStyle name="Note 2 3 4 3 2 5" xfId="35624"/>
    <cellStyle name="Note 2 3 4 3 3" xfId="6197"/>
    <cellStyle name="Note 2 3 4 3 3 2" xfId="23632"/>
    <cellStyle name="Note 2 3 4 3 3 3" xfId="38085"/>
    <cellStyle name="Note 2 3 4 3 4" xfId="8638"/>
    <cellStyle name="Note 2 3 4 3 4 2" xfId="26073"/>
    <cellStyle name="Note 2 3 4 3 4 3" xfId="40526"/>
    <cellStyle name="Note 2 3 4 3 5" xfId="11058"/>
    <cellStyle name="Note 2 3 4 3 5 2" xfId="28493"/>
    <cellStyle name="Note 2 3 4 3 5 3" xfId="42946"/>
    <cellStyle name="Note 2 3 4 3 6" xfId="18065"/>
    <cellStyle name="Note 2 3 4 4" xfId="1225"/>
    <cellStyle name="Note 2 3 4 4 2" xfId="3736"/>
    <cellStyle name="Note 2 3 4 4 2 2" xfId="21172"/>
    <cellStyle name="Note 2 3 4 4 2 3" xfId="35625"/>
    <cellStyle name="Note 2 3 4 4 3" xfId="6198"/>
    <cellStyle name="Note 2 3 4 4 3 2" xfId="23633"/>
    <cellStyle name="Note 2 3 4 4 3 3" xfId="38086"/>
    <cellStyle name="Note 2 3 4 4 4" xfId="8639"/>
    <cellStyle name="Note 2 3 4 4 4 2" xfId="26074"/>
    <cellStyle name="Note 2 3 4 4 4 3" xfId="40527"/>
    <cellStyle name="Note 2 3 4 4 5" xfId="11059"/>
    <cellStyle name="Note 2 3 4 4 5 2" xfId="28494"/>
    <cellStyle name="Note 2 3 4 4 5 3" xfId="42947"/>
    <cellStyle name="Note 2 3 4 4 6" xfId="15076"/>
    <cellStyle name="Note 2 3 4 4 6 2" xfId="32511"/>
    <cellStyle name="Note 2 3 4 4 6 3" xfId="46964"/>
    <cellStyle name="Note 2 3 4 4 7" xfId="18066"/>
    <cellStyle name="Note 2 3 4 4 8" xfId="20238"/>
    <cellStyle name="Note 2 3 4 5" xfId="3733"/>
    <cellStyle name="Note 2 3 4 5 2" xfId="13425"/>
    <cellStyle name="Note 2 3 4 5 2 2" xfId="30860"/>
    <cellStyle name="Note 2 3 4 5 2 3" xfId="45313"/>
    <cellStyle name="Note 2 3 4 5 3" xfId="15886"/>
    <cellStyle name="Note 2 3 4 5 3 2" xfId="33321"/>
    <cellStyle name="Note 2 3 4 5 3 3" xfId="47774"/>
    <cellStyle name="Note 2 3 4 5 4" xfId="21169"/>
    <cellStyle name="Note 2 3 4 5 5" xfId="35622"/>
    <cellStyle name="Note 2 3 4 6" xfId="6195"/>
    <cellStyle name="Note 2 3 4 6 2" xfId="23630"/>
    <cellStyle name="Note 2 3 4 6 3" xfId="38083"/>
    <cellStyle name="Note 2 3 4 7" xfId="8636"/>
    <cellStyle name="Note 2 3 4 7 2" xfId="26071"/>
    <cellStyle name="Note 2 3 4 7 3" xfId="40524"/>
    <cellStyle name="Note 2 3 4 8" xfId="11056"/>
    <cellStyle name="Note 2 3 4 8 2" xfId="28491"/>
    <cellStyle name="Note 2 3 4 8 3" xfId="42944"/>
    <cellStyle name="Note 2 3 4 9" xfId="18063"/>
    <cellStyle name="Note 2 3 5" xfId="1226"/>
    <cellStyle name="Note 2 3 5 2" xfId="1227"/>
    <cellStyle name="Note 2 3 5 2 2" xfId="3738"/>
    <cellStyle name="Note 2 3 5 2 2 2" xfId="13429"/>
    <cellStyle name="Note 2 3 5 2 2 2 2" xfId="30864"/>
    <cellStyle name="Note 2 3 5 2 2 2 3" xfId="45317"/>
    <cellStyle name="Note 2 3 5 2 2 3" xfId="15890"/>
    <cellStyle name="Note 2 3 5 2 2 3 2" xfId="33325"/>
    <cellStyle name="Note 2 3 5 2 2 3 3" xfId="47778"/>
    <cellStyle name="Note 2 3 5 2 2 4" xfId="21174"/>
    <cellStyle name="Note 2 3 5 2 2 5" xfId="35627"/>
    <cellStyle name="Note 2 3 5 2 3" xfId="6200"/>
    <cellStyle name="Note 2 3 5 2 3 2" xfId="23635"/>
    <cellStyle name="Note 2 3 5 2 3 3" xfId="38088"/>
    <cellStyle name="Note 2 3 5 2 4" xfId="8641"/>
    <cellStyle name="Note 2 3 5 2 4 2" xfId="26076"/>
    <cellStyle name="Note 2 3 5 2 4 3" xfId="40529"/>
    <cellStyle name="Note 2 3 5 2 5" xfId="11061"/>
    <cellStyle name="Note 2 3 5 2 5 2" xfId="28496"/>
    <cellStyle name="Note 2 3 5 2 5 3" xfId="42949"/>
    <cellStyle name="Note 2 3 5 2 6" xfId="18068"/>
    <cellStyle name="Note 2 3 5 3" xfId="1228"/>
    <cellStyle name="Note 2 3 5 3 2" xfId="3739"/>
    <cellStyle name="Note 2 3 5 3 2 2" xfId="13430"/>
    <cellStyle name="Note 2 3 5 3 2 2 2" xfId="30865"/>
    <cellStyle name="Note 2 3 5 3 2 2 3" xfId="45318"/>
    <cellStyle name="Note 2 3 5 3 2 3" xfId="15891"/>
    <cellStyle name="Note 2 3 5 3 2 3 2" xfId="33326"/>
    <cellStyle name="Note 2 3 5 3 2 3 3" xfId="47779"/>
    <cellStyle name="Note 2 3 5 3 2 4" xfId="21175"/>
    <cellStyle name="Note 2 3 5 3 2 5" xfId="35628"/>
    <cellStyle name="Note 2 3 5 3 3" xfId="6201"/>
    <cellStyle name="Note 2 3 5 3 3 2" xfId="23636"/>
    <cellStyle name="Note 2 3 5 3 3 3" xfId="38089"/>
    <cellStyle name="Note 2 3 5 3 4" xfId="8642"/>
    <cellStyle name="Note 2 3 5 3 4 2" xfId="26077"/>
    <cellStyle name="Note 2 3 5 3 4 3" xfId="40530"/>
    <cellStyle name="Note 2 3 5 3 5" xfId="11062"/>
    <cellStyle name="Note 2 3 5 3 5 2" xfId="28497"/>
    <cellStyle name="Note 2 3 5 3 5 3" xfId="42950"/>
    <cellStyle name="Note 2 3 5 3 6" xfId="18069"/>
    <cellStyle name="Note 2 3 5 4" xfId="1229"/>
    <cellStyle name="Note 2 3 5 4 2" xfId="3740"/>
    <cellStyle name="Note 2 3 5 4 2 2" xfId="21176"/>
    <cellStyle name="Note 2 3 5 4 2 3" xfId="35629"/>
    <cellStyle name="Note 2 3 5 4 3" xfId="6202"/>
    <cellStyle name="Note 2 3 5 4 3 2" xfId="23637"/>
    <cellStyle name="Note 2 3 5 4 3 3" xfId="38090"/>
    <cellStyle name="Note 2 3 5 4 4" xfId="8643"/>
    <cellStyle name="Note 2 3 5 4 4 2" xfId="26078"/>
    <cellStyle name="Note 2 3 5 4 4 3" xfId="40531"/>
    <cellStyle name="Note 2 3 5 4 5" xfId="11063"/>
    <cellStyle name="Note 2 3 5 4 5 2" xfId="28498"/>
    <cellStyle name="Note 2 3 5 4 5 3" xfId="42951"/>
    <cellStyle name="Note 2 3 5 4 6" xfId="15077"/>
    <cellStyle name="Note 2 3 5 4 6 2" xfId="32512"/>
    <cellStyle name="Note 2 3 5 4 6 3" xfId="46965"/>
    <cellStyle name="Note 2 3 5 4 7" xfId="18070"/>
    <cellStyle name="Note 2 3 5 4 8" xfId="20239"/>
    <cellStyle name="Note 2 3 5 5" xfId="3737"/>
    <cellStyle name="Note 2 3 5 5 2" xfId="13428"/>
    <cellStyle name="Note 2 3 5 5 2 2" xfId="30863"/>
    <cellStyle name="Note 2 3 5 5 2 3" xfId="45316"/>
    <cellStyle name="Note 2 3 5 5 3" xfId="15889"/>
    <cellStyle name="Note 2 3 5 5 3 2" xfId="33324"/>
    <cellStyle name="Note 2 3 5 5 3 3" xfId="47777"/>
    <cellStyle name="Note 2 3 5 5 4" xfId="21173"/>
    <cellStyle name="Note 2 3 5 5 5" xfId="35626"/>
    <cellStyle name="Note 2 3 5 6" xfId="6199"/>
    <cellStyle name="Note 2 3 5 6 2" xfId="23634"/>
    <cellStyle name="Note 2 3 5 6 3" xfId="38087"/>
    <cellStyle name="Note 2 3 5 7" xfId="8640"/>
    <cellStyle name="Note 2 3 5 7 2" xfId="26075"/>
    <cellStyle name="Note 2 3 5 7 3" xfId="40528"/>
    <cellStyle name="Note 2 3 5 8" xfId="11060"/>
    <cellStyle name="Note 2 3 5 8 2" xfId="28495"/>
    <cellStyle name="Note 2 3 5 8 3" xfId="42948"/>
    <cellStyle name="Note 2 3 5 9" xfId="18067"/>
    <cellStyle name="Note 2 3 6" xfId="1230"/>
    <cellStyle name="Note 2 3 6 2" xfId="3741"/>
    <cellStyle name="Note 2 3 6 2 2" xfId="13431"/>
    <cellStyle name="Note 2 3 6 2 2 2" xfId="30866"/>
    <cellStyle name="Note 2 3 6 2 2 3" xfId="45319"/>
    <cellStyle name="Note 2 3 6 2 3" xfId="15892"/>
    <cellStyle name="Note 2 3 6 2 3 2" xfId="33327"/>
    <cellStyle name="Note 2 3 6 2 3 3" xfId="47780"/>
    <cellStyle name="Note 2 3 6 2 4" xfId="21177"/>
    <cellStyle name="Note 2 3 6 2 5" xfId="35630"/>
    <cellStyle name="Note 2 3 6 3" xfId="6203"/>
    <cellStyle name="Note 2 3 6 3 2" xfId="23638"/>
    <cellStyle name="Note 2 3 6 3 3" xfId="38091"/>
    <cellStyle name="Note 2 3 6 4" xfId="8644"/>
    <cellStyle name="Note 2 3 6 4 2" xfId="26079"/>
    <cellStyle name="Note 2 3 6 4 3" xfId="40532"/>
    <cellStyle name="Note 2 3 6 5" xfId="11064"/>
    <cellStyle name="Note 2 3 6 5 2" xfId="28499"/>
    <cellStyle name="Note 2 3 6 5 3" xfId="42952"/>
    <cellStyle name="Note 2 3 6 6" xfId="18071"/>
    <cellStyle name="Note 2 3 7" xfId="1231"/>
    <cellStyle name="Note 2 3 7 2" xfId="3742"/>
    <cellStyle name="Note 2 3 7 2 2" xfId="13432"/>
    <cellStyle name="Note 2 3 7 2 2 2" xfId="30867"/>
    <cellStyle name="Note 2 3 7 2 2 3" xfId="45320"/>
    <cellStyle name="Note 2 3 7 2 3" xfId="15893"/>
    <cellStyle name="Note 2 3 7 2 3 2" xfId="33328"/>
    <cellStyle name="Note 2 3 7 2 3 3" xfId="47781"/>
    <cellStyle name="Note 2 3 7 2 4" xfId="21178"/>
    <cellStyle name="Note 2 3 7 2 5" xfId="35631"/>
    <cellStyle name="Note 2 3 7 3" xfId="6204"/>
    <cellStyle name="Note 2 3 7 3 2" xfId="23639"/>
    <cellStyle name="Note 2 3 7 3 3" xfId="38092"/>
    <cellStyle name="Note 2 3 7 4" xfId="8645"/>
    <cellStyle name="Note 2 3 7 4 2" xfId="26080"/>
    <cellStyle name="Note 2 3 7 4 3" xfId="40533"/>
    <cellStyle name="Note 2 3 7 5" xfId="11065"/>
    <cellStyle name="Note 2 3 7 5 2" xfId="28500"/>
    <cellStyle name="Note 2 3 7 5 3" xfId="42953"/>
    <cellStyle name="Note 2 3 7 6" xfId="18072"/>
    <cellStyle name="Note 2 3 8" xfId="1232"/>
    <cellStyle name="Note 2 3 8 2" xfId="3743"/>
    <cellStyle name="Note 2 3 8 2 2" xfId="21179"/>
    <cellStyle name="Note 2 3 8 2 3" xfId="35632"/>
    <cellStyle name="Note 2 3 8 3" xfId="6205"/>
    <cellStyle name="Note 2 3 8 3 2" xfId="23640"/>
    <cellStyle name="Note 2 3 8 3 3" xfId="38093"/>
    <cellStyle name="Note 2 3 8 4" xfId="8646"/>
    <cellStyle name="Note 2 3 8 4 2" xfId="26081"/>
    <cellStyle name="Note 2 3 8 4 3" xfId="40534"/>
    <cellStyle name="Note 2 3 8 5" xfId="11066"/>
    <cellStyle name="Note 2 3 8 5 2" xfId="28501"/>
    <cellStyle name="Note 2 3 8 5 3" xfId="42954"/>
    <cellStyle name="Note 2 3 8 6" xfId="15078"/>
    <cellStyle name="Note 2 3 8 6 2" xfId="32513"/>
    <cellStyle name="Note 2 3 8 6 3" xfId="46966"/>
    <cellStyle name="Note 2 3 8 7" xfId="18073"/>
    <cellStyle name="Note 2 3 8 8" xfId="20240"/>
    <cellStyle name="Note 2 3 9" xfId="3724"/>
    <cellStyle name="Note 2 3 9 2" xfId="13418"/>
    <cellStyle name="Note 2 3 9 2 2" xfId="30853"/>
    <cellStyle name="Note 2 3 9 2 3" xfId="45306"/>
    <cellStyle name="Note 2 3 9 3" xfId="15879"/>
    <cellStyle name="Note 2 3 9 3 2" xfId="33314"/>
    <cellStyle name="Note 2 3 9 3 3" xfId="47767"/>
    <cellStyle name="Note 2 3 9 4" xfId="21160"/>
    <cellStyle name="Note 2 3 9 5" xfId="35613"/>
    <cellStyle name="Note 2 30" xfId="5865"/>
    <cellStyle name="Note 2 30 2" xfId="23300"/>
    <cellStyle name="Note 2 30 3" xfId="35192"/>
    <cellStyle name="Note 2 30 4" xfId="37753"/>
    <cellStyle name="Note 2 31" xfId="8306"/>
    <cellStyle name="Note 2 31 2" xfId="25741"/>
    <cellStyle name="Note 2 31 3" xfId="40194"/>
    <cellStyle name="Note 2 32" xfId="10726"/>
    <cellStyle name="Note 2 32 2" xfId="28161"/>
    <cellStyle name="Note 2 32 3" xfId="42614"/>
    <cellStyle name="Note 2 33" xfId="17733"/>
    <cellStyle name="Note 2 4" xfId="1233"/>
    <cellStyle name="Note 2 4 10" xfId="6206"/>
    <cellStyle name="Note 2 4 10 2" xfId="23641"/>
    <cellStyle name="Note 2 4 10 3" xfId="38094"/>
    <cellStyle name="Note 2 4 11" xfId="8647"/>
    <cellStyle name="Note 2 4 11 2" xfId="26082"/>
    <cellStyle name="Note 2 4 11 3" xfId="40535"/>
    <cellStyle name="Note 2 4 12" xfId="11067"/>
    <cellStyle name="Note 2 4 12 2" xfId="28502"/>
    <cellStyle name="Note 2 4 12 3" xfId="42955"/>
    <cellStyle name="Note 2 4 13" xfId="18074"/>
    <cellStyle name="Note 2 4 2" xfId="1234"/>
    <cellStyle name="Note 2 4 2 2" xfId="1235"/>
    <cellStyle name="Note 2 4 2 2 2" xfId="3746"/>
    <cellStyle name="Note 2 4 2 2 2 2" xfId="13435"/>
    <cellStyle name="Note 2 4 2 2 2 2 2" xfId="30870"/>
    <cellStyle name="Note 2 4 2 2 2 2 3" xfId="45323"/>
    <cellStyle name="Note 2 4 2 2 2 3" xfId="15896"/>
    <cellStyle name="Note 2 4 2 2 2 3 2" xfId="33331"/>
    <cellStyle name="Note 2 4 2 2 2 3 3" xfId="47784"/>
    <cellStyle name="Note 2 4 2 2 2 4" xfId="21182"/>
    <cellStyle name="Note 2 4 2 2 2 5" xfId="35635"/>
    <cellStyle name="Note 2 4 2 2 3" xfId="6208"/>
    <cellStyle name="Note 2 4 2 2 3 2" xfId="23643"/>
    <cellStyle name="Note 2 4 2 2 3 3" xfId="38096"/>
    <cellStyle name="Note 2 4 2 2 4" xfId="8649"/>
    <cellStyle name="Note 2 4 2 2 4 2" xfId="26084"/>
    <cellStyle name="Note 2 4 2 2 4 3" xfId="40537"/>
    <cellStyle name="Note 2 4 2 2 5" xfId="11069"/>
    <cellStyle name="Note 2 4 2 2 5 2" xfId="28504"/>
    <cellStyle name="Note 2 4 2 2 5 3" xfId="42957"/>
    <cellStyle name="Note 2 4 2 2 6" xfId="18076"/>
    <cellStyle name="Note 2 4 2 3" xfId="1236"/>
    <cellStyle name="Note 2 4 2 3 2" xfId="3747"/>
    <cellStyle name="Note 2 4 2 3 2 2" xfId="13436"/>
    <cellStyle name="Note 2 4 2 3 2 2 2" xfId="30871"/>
    <cellStyle name="Note 2 4 2 3 2 2 3" xfId="45324"/>
    <cellStyle name="Note 2 4 2 3 2 3" xfId="15897"/>
    <cellStyle name="Note 2 4 2 3 2 3 2" xfId="33332"/>
    <cellStyle name="Note 2 4 2 3 2 3 3" xfId="47785"/>
    <cellStyle name="Note 2 4 2 3 2 4" xfId="21183"/>
    <cellStyle name="Note 2 4 2 3 2 5" xfId="35636"/>
    <cellStyle name="Note 2 4 2 3 3" xfId="6209"/>
    <cellStyle name="Note 2 4 2 3 3 2" xfId="23644"/>
    <cellStyle name="Note 2 4 2 3 3 3" xfId="38097"/>
    <cellStyle name="Note 2 4 2 3 4" xfId="8650"/>
    <cellStyle name="Note 2 4 2 3 4 2" xfId="26085"/>
    <cellStyle name="Note 2 4 2 3 4 3" xfId="40538"/>
    <cellStyle name="Note 2 4 2 3 5" xfId="11070"/>
    <cellStyle name="Note 2 4 2 3 5 2" xfId="28505"/>
    <cellStyle name="Note 2 4 2 3 5 3" xfId="42958"/>
    <cellStyle name="Note 2 4 2 3 6" xfId="18077"/>
    <cellStyle name="Note 2 4 2 4" xfId="1237"/>
    <cellStyle name="Note 2 4 2 4 2" xfId="3748"/>
    <cellStyle name="Note 2 4 2 4 2 2" xfId="21184"/>
    <cellStyle name="Note 2 4 2 4 2 3" xfId="35637"/>
    <cellStyle name="Note 2 4 2 4 3" xfId="6210"/>
    <cellStyle name="Note 2 4 2 4 3 2" xfId="23645"/>
    <cellStyle name="Note 2 4 2 4 3 3" xfId="38098"/>
    <cellStyle name="Note 2 4 2 4 4" xfId="8651"/>
    <cellStyle name="Note 2 4 2 4 4 2" xfId="26086"/>
    <cellStyle name="Note 2 4 2 4 4 3" xfId="40539"/>
    <cellStyle name="Note 2 4 2 4 5" xfId="11071"/>
    <cellStyle name="Note 2 4 2 4 5 2" xfId="28506"/>
    <cellStyle name="Note 2 4 2 4 5 3" xfId="42959"/>
    <cellStyle name="Note 2 4 2 4 6" xfId="15079"/>
    <cellStyle name="Note 2 4 2 4 6 2" xfId="32514"/>
    <cellStyle name="Note 2 4 2 4 6 3" xfId="46967"/>
    <cellStyle name="Note 2 4 2 4 7" xfId="18078"/>
    <cellStyle name="Note 2 4 2 4 8" xfId="20241"/>
    <cellStyle name="Note 2 4 2 5" xfId="3745"/>
    <cellStyle name="Note 2 4 2 5 2" xfId="13434"/>
    <cellStyle name="Note 2 4 2 5 2 2" xfId="30869"/>
    <cellStyle name="Note 2 4 2 5 2 3" xfId="45322"/>
    <cellStyle name="Note 2 4 2 5 3" xfId="15895"/>
    <cellStyle name="Note 2 4 2 5 3 2" xfId="33330"/>
    <cellStyle name="Note 2 4 2 5 3 3" xfId="47783"/>
    <cellStyle name="Note 2 4 2 5 4" xfId="21181"/>
    <cellStyle name="Note 2 4 2 5 5" xfId="35634"/>
    <cellStyle name="Note 2 4 2 6" xfId="6207"/>
    <cellStyle name="Note 2 4 2 6 2" xfId="23642"/>
    <cellStyle name="Note 2 4 2 6 3" xfId="38095"/>
    <cellStyle name="Note 2 4 2 7" xfId="8648"/>
    <cellStyle name="Note 2 4 2 7 2" xfId="26083"/>
    <cellStyle name="Note 2 4 2 7 3" xfId="40536"/>
    <cellStyle name="Note 2 4 2 8" xfId="11068"/>
    <cellStyle name="Note 2 4 2 8 2" xfId="28503"/>
    <cellStyle name="Note 2 4 2 8 3" xfId="42956"/>
    <cellStyle name="Note 2 4 2 9" xfId="18075"/>
    <cellStyle name="Note 2 4 3" xfId="1238"/>
    <cellStyle name="Note 2 4 3 2" xfId="1239"/>
    <cellStyle name="Note 2 4 3 2 2" xfId="3750"/>
    <cellStyle name="Note 2 4 3 2 2 2" xfId="13438"/>
    <cellStyle name="Note 2 4 3 2 2 2 2" xfId="30873"/>
    <cellStyle name="Note 2 4 3 2 2 2 3" xfId="45326"/>
    <cellStyle name="Note 2 4 3 2 2 3" xfId="15899"/>
    <cellStyle name="Note 2 4 3 2 2 3 2" xfId="33334"/>
    <cellStyle name="Note 2 4 3 2 2 3 3" xfId="47787"/>
    <cellStyle name="Note 2 4 3 2 2 4" xfId="21186"/>
    <cellStyle name="Note 2 4 3 2 2 5" xfId="35639"/>
    <cellStyle name="Note 2 4 3 2 3" xfId="6212"/>
    <cellStyle name="Note 2 4 3 2 3 2" xfId="23647"/>
    <cellStyle name="Note 2 4 3 2 3 3" xfId="38100"/>
    <cellStyle name="Note 2 4 3 2 4" xfId="8653"/>
    <cellStyle name="Note 2 4 3 2 4 2" xfId="26088"/>
    <cellStyle name="Note 2 4 3 2 4 3" xfId="40541"/>
    <cellStyle name="Note 2 4 3 2 5" xfId="11073"/>
    <cellStyle name="Note 2 4 3 2 5 2" xfId="28508"/>
    <cellStyle name="Note 2 4 3 2 5 3" xfId="42961"/>
    <cellStyle name="Note 2 4 3 2 6" xfId="18080"/>
    <cellStyle name="Note 2 4 3 3" xfId="1240"/>
    <cellStyle name="Note 2 4 3 3 2" xfId="3751"/>
    <cellStyle name="Note 2 4 3 3 2 2" xfId="13439"/>
    <cellStyle name="Note 2 4 3 3 2 2 2" xfId="30874"/>
    <cellStyle name="Note 2 4 3 3 2 2 3" xfId="45327"/>
    <cellStyle name="Note 2 4 3 3 2 3" xfId="15900"/>
    <cellStyle name="Note 2 4 3 3 2 3 2" xfId="33335"/>
    <cellStyle name="Note 2 4 3 3 2 3 3" xfId="47788"/>
    <cellStyle name="Note 2 4 3 3 2 4" xfId="21187"/>
    <cellStyle name="Note 2 4 3 3 2 5" xfId="35640"/>
    <cellStyle name="Note 2 4 3 3 3" xfId="6213"/>
    <cellStyle name="Note 2 4 3 3 3 2" xfId="23648"/>
    <cellStyle name="Note 2 4 3 3 3 3" xfId="38101"/>
    <cellStyle name="Note 2 4 3 3 4" xfId="8654"/>
    <cellStyle name="Note 2 4 3 3 4 2" xfId="26089"/>
    <cellStyle name="Note 2 4 3 3 4 3" xfId="40542"/>
    <cellStyle name="Note 2 4 3 3 5" xfId="11074"/>
    <cellStyle name="Note 2 4 3 3 5 2" xfId="28509"/>
    <cellStyle name="Note 2 4 3 3 5 3" xfId="42962"/>
    <cellStyle name="Note 2 4 3 3 6" xfId="18081"/>
    <cellStyle name="Note 2 4 3 4" xfId="1241"/>
    <cellStyle name="Note 2 4 3 4 2" xfId="3752"/>
    <cellStyle name="Note 2 4 3 4 2 2" xfId="21188"/>
    <cellStyle name="Note 2 4 3 4 2 3" xfId="35641"/>
    <cellStyle name="Note 2 4 3 4 3" xfId="6214"/>
    <cellStyle name="Note 2 4 3 4 3 2" xfId="23649"/>
    <cellStyle name="Note 2 4 3 4 3 3" xfId="38102"/>
    <cellStyle name="Note 2 4 3 4 4" xfId="8655"/>
    <cellStyle name="Note 2 4 3 4 4 2" xfId="26090"/>
    <cellStyle name="Note 2 4 3 4 4 3" xfId="40543"/>
    <cellStyle name="Note 2 4 3 4 5" xfId="11075"/>
    <cellStyle name="Note 2 4 3 4 5 2" xfId="28510"/>
    <cellStyle name="Note 2 4 3 4 5 3" xfId="42963"/>
    <cellStyle name="Note 2 4 3 4 6" xfId="15080"/>
    <cellStyle name="Note 2 4 3 4 6 2" xfId="32515"/>
    <cellStyle name="Note 2 4 3 4 6 3" xfId="46968"/>
    <cellStyle name="Note 2 4 3 4 7" xfId="18082"/>
    <cellStyle name="Note 2 4 3 4 8" xfId="20242"/>
    <cellStyle name="Note 2 4 3 5" xfId="3749"/>
    <cellStyle name="Note 2 4 3 5 2" xfId="13437"/>
    <cellStyle name="Note 2 4 3 5 2 2" xfId="30872"/>
    <cellStyle name="Note 2 4 3 5 2 3" xfId="45325"/>
    <cellStyle name="Note 2 4 3 5 3" xfId="15898"/>
    <cellStyle name="Note 2 4 3 5 3 2" xfId="33333"/>
    <cellStyle name="Note 2 4 3 5 3 3" xfId="47786"/>
    <cellStyle name="Note 2 4 3 5 4" xfId="21185"/>
    <cellStyle name="Note 2 4 3 5 5" xfId="35638"/>
    <cellStyle name="Note 2 4 3 6" xfId="6211"/>
    <cellStyle name="Note 2 4 3 6 2" xfId="23646"/>
    <cellStyle name="Note 2 4 3 6 3" xfId="38099"/>
    <cellStyle name="Note 2 4 3 7" xfId="8652"/>
    <cellStyle name="Note 2 4 3 7 2" xfId="26087"/>
    <cellStyle name="Note 2 4 3 7 3" xfId="40540"/>
    <cellStyle name="Note 2 4 3 8" xfId="11072"/>
    <cellStyle name="Note 2 4 3 8 2" xfId="28507"/>
    <cellStyle name="Note 2 4 3 8 3" xfId="42960"/>
    <cellStyle name="Note 2 4 3 9" xfId="18079"/>
    <cellStyle name="Note 2 4 4" xfId="1242"/>
    <cellStyle name="Note 2 4 4 2" xfId="1243"/>
    <cellStyle name="Note 2 4 4 2 2" xfId="3754"/>
    <cellStyle name="Note 2 4 4 2 2 2" xfId="13441"/>
    <cellStyle name="Note 2 4 4 2 2 2 2" xfId="30876"/>
    <cellStyle name="Note 2 4 4 2 2 2 3" xfId="45329"/>
    <cellStyle name="Note 2 4 4 2 2 3" xfId="15902"/>
    <cellStyle name="Note 2 4 4 2 2 3 2" xfId="33337"/>
    <cellStyle name="Note 2 4 4 2 2 3 3" xfId="47790"/>
    <cellStyle name="Note 2 4 4 2 2 4" xfId="21190"/>
    <cellStyle name="Note 2 4 4 2 2 5" xfId="35643"/>
    <cellStyle name="Note 2 4 4 2 3" xfId="6216"/>
    <cellStyle name="Note 2 4 4 2 3 2" xfId="23651"/>
    <cellStyle name="Note 2 4 4 2 3 3" xfId="38104"/>
    <cellStyle name="Note 2 4 4 2 4" xfId="8657"/>
    <cellStyle name="Note 2 4 4 2 4 2" xfId="26092"/>
    <cellStyle name="Note 2 4 4 2 4 3" xfId="40545"/>
    <cellStyle name="Note 2 4 4 2 5" xfId="11077"/>
    <cellStyle name="Note 2 4 4 2 5 2" xfId="28512"/>
    <cellStyle name="Note 2 4 4 2 5 3" xfId="42965"/>
    <cellStyle name="Note 2 4 4 2 6" xfId="18084"/>
    <cellStyle name="Note 2 4 4 3" xfId="1244"/>
    <cellStyle name="Note 2 4 4 3 2" xfId="3755"/>
    <cellStyle name="Note 2 4 4 3 2 2" xfId="13442"/>
    <cellStyle name="Note 2 4 4 3 2 2 2" xfId="30877"/>
    <cellStyle name="Note 2 4 4 3 2 2 3" xfId="45330"/>
    <cellStyle name="Note 2 4 4 3 2 3" xfId="15903"/>
    <cellStyle name="Note 2 4 4 3 2 3 2" xfId="33338"/>
    <cellStyle name="Note 2 4 4 3 2 3 3" xfId="47791"/>
    <cellStyle name="Note 2 4 4 3 2 4" xfId="21191"/>
    <cellStyle name="Note 2 4 4 3 2 5" xfId="35644"/>
    <cellStyle name="Note 2 4 4 3 3" xfId="6217"/>
    <cellStyle name="Note 2 4 4 3 3 2" xfId="23652"/>
    <cellStyle name="Note 2 4 4 3 3 3" xfId="38105"/>
    <cellStyle name="Note 2 4 4 3 4" xfId="8658"/>
    <cellStyle name="Note 2 4 4 3 4 2" xfId="26093"/>
    <cellStyle name="Note 2 4 4 3 4 3" xfId="40546"/>
    <cellStyle name="Note 2 4 4 3 5" xfId="11078"/>
    <cellStyle name="Note 2 4 4 3 5 2" xfId="28513"/>
    <cellStyle name="Note 2 4 4 3 5 3" xfId="42966"/>
    <cellStyle name="Note 2 4 4 3 6" xfId="18085"/>
    <cellStyle name="Note 2 4 4 4" xfId="1245"/>
    <cellStyle name="Note 2 4 4 4 2" xfId="3756"/>
    <cellStyle name="Note 2 4 4 4 2 2" xfId="21192"/>
    <cellStyle name="Note 2 4 4 4 2 3" xfId="35645"/>
    <cellStyle name="Note 2 4 4 4 3" xfId="6218"/>
    <cellStyle name="Note 2 4 4 4 3 2" xfId="23653"/>
    <cellStyle name="Note 2 4 4 4 3 3" xfId="38106"/>
    <cellStyle name="Note 2 4 4 4 4" xfId="8659"/>
    <cellStyle name="Note 2 4 4 4 4 2" xfId="26094"/>
    <cellStyle name="Note 2 4 4 4 4 3" xfId="40547"/>
    <cellStyle name="Note 2 4 4 4 5" xfId="11079"/>
    <cellStyle name="Note 2 4 4 4 5 2" xfId="28514"/>
    <cellStyle name="Note 2 4 4 4 5 3" xfId="42967"/>
    <cellStyle name="Note 2 4 4 4 6" xfId="15081"/>
    <cellStyle name="Note 2 4 4 4 6 2" xfId="32516"/>
    <cellStyle name="Note 2 4 4 4 6 3" xfId="46969"/>
    <cellStyle name="Note 2 4 4 4 7" xfId="18086"/>
    <cellStyle name="Note 2 4 4 4 8" xfId="20243"/>
    <cellStyle name="Note 2 4 4 5" xfId="3753"/>
    <cellStyle name="Note 2 4 4 5 2" xfId="13440"/>
    <cellStyle name="Note 2 4 4 5 2 2" xfId="30875"/>
    <cellStyle name="Note 2 4 4 5 2 3" xfId="45328"/>
    <cellStyle name="Note 2 4 4 5 3" xfId="15901"/>
    <cellStyle name="Note 2 4 4 5 3 2" xfId="33336"/>
    <cellStyle name="Note 2 4 4 5 3 3" xfId="47789"/>
    <cellStyle name="Note 2 4 4 5 4" xfId="21189"/>
    <cellStyle name="Note 2 4 4 5 5" xfId="35642"/>
    <cellStyle name="Note 2 4 4 6" xfId="6215"/>
    <cellStyle name="Note 2 4 4 6 2" xfId="23650"/>
    <cellStyle name="Note 2 4 4 6 3" xfId="38103"/>
    <cellStyle name="Note 2 4 4 7" xfId="8656"/>
    <cellStyle name="Note 2 4 4 7 2" xfId="26091"/>
    <cellStyle name="Note 2 4 4 7 3" xfId="40544"/>
    <cellStyle name="Note 2 4 4 8" xfId="11076"/>
    <cellStyle name="Note 2 4 4 8 2" xfId="28511"/>
    <cellStyle name="Note 2 4 4 8 3" xfId="42964"/>
    <cellStyle name="Note 2 4 4 9" xfId="18083"/>
    <cellStyle name="Note 2 4 5" xfId="1246"/>
    <cellStyle name="Note 2 4 5 2" xfId="1247"/>
    <cellStyle name="Note 2 4 5 2 2" xfId="3758"/>
    <cellStyle name="Note 2 4 5 2 2 2" xfId="13444"/>
    <cellStyle name="Note 2 4 5 2 2 2 2" xfId="30879"/>
    <cellStyle name="Note 2 4 5 2 2 2 3" xfId="45332"/>
    <cellStyle name="Note 2 4 5 2 2 3" xfId="15905"/>
    <cellStyle name="Note 2 4 5 2 2 3 2" xfId="33340"/>
    <cellStyle name="Note 2 4 5 2 2 3 3" xfId="47793"/>
    <cellStyle name="Note 2 4 5 2 2 4" xfId="21194"/>
    <cellStyle name="Note 2 4 5 2 2 5" xfId="35647"/>
    <cellStyle name="Note 2 4 5 2 3" xfId="6220"/>
    <cellStyle name="Note 2 4 5 2 3 2" xfId="23655"/>
    <cellStyle name="Note 2 4 5 2 3 3" xfId="38108"/>
    <cellStyle name="Note 2 4 5 2 4" xfId="8661"/>
    <cellStyle name="Note 2 4 5 2 4 2" xfId="26096"/>
    <cellStyle name="Note 2 4 5 2 4 3" xfId="40549"/>
    <cellStyle name="Note 2 4 5 2 5" xfId="11081"/>
    <cellStyle name="Note 2 4 5 2 5 2" xfId="28516"/>
    <cellStyle name="Note 2 4 5 2 5 3" xfId="42969"/>
    <cellStyle name="Note 2 4 5 2 6" xfId="18088"/>
    <cellStyle name="Note 2 4 5 3" xfId="1248"/>
    <cellStyle name="Note 2 4 5 3 2" xfId="3759"/>
    <cellStyle name="Note 2 4 5 3 2 2" xfId="13445"/>
    <cellStyle name="Note 2 4 5 3 2 2 2" xfId="30880"/>
    <cellStyle name="Note 2 4 5 3 2 2 3" xfId="45333"/>
    <cellStyle name="Note 2 4 5 3 2 3" xfId="15906"/>
    <cellStyle name="Note 2 4 5 3 2 3 2" xfId="33341"/>
    <cellStyle name="Note 2 4 5 3 2 3 3" xfId="47794"/>
    <cellStyle name="Note 2 4 5 3 2 4" xfId="21195"/>
    <cellStyle name="Note 2 4 5 3 2 5" xfId="35648"/>
    <cellStyle name="Note 2 4 5 3 3" xfId="6221"/>
    <cellStyle name="Note 2 4 5 3 3 2" xfId="23656"/>
    <cellStyle name="Note 2 4 5 3 3 3" xfId="38109"/>
    <cellStyle name="Note 2 4 5 3 4" xfId="8662"/>
    <cellStyle name="Note 2 4 5 3 4 2" xfId="26097"/>
    <cellStyle name="Note 2 4 5 3 4 3" xfId="40550"/>
    <cellStyle name="Note 2 4 5 3 5" xfId="11082"/>
    <cellStyle name="Note 2 4 5 3 5 2" xfId="28517"/>
    <cellStyle name="Note 2 4 5 3 5 3" xfId="42970"/>
    <cellStyle name="Note 2 4 5 3 6" xfId="18089"/>
    <cellStyle name="Note 2 4 5 4" xfId="1249"/>
    <cellStyle name="Note 2 4 5 4 2" xfId="3760"/>
    <cellStyle name="Note 2 4 5 4 2 2" xfId="21196"/>
    <cellStyle name="Note 2 4 5 4 2 3" xfId="35649"/>
    <cellStyle name="Note 2 4 5 4 3" xfId="6222"/>
    <cellStyle name="Note 2 4 5 4 3 2" xfId="23657"/>
    <cellStyle name="Note 2 4 5 4 3 3" xfId="38110"/>
    <cellStyle name="Note 2 4 5 4 4" xfId="8663"/>
    <cellStyle name="Note 2 4 5 4 4 2" xfId="26098"/>
    <cellStyle name="Note 2 4 5 4 4 3" xfId="40551"/>
    <cellStyle name="Note 2 4 5 4 5" xfId="11083"/>
    <cellStyle name="Note 2 4 5 4 5 2" xfId="28518"/>
    <cellStyle name="Note 2 4 5 4 5 3" xfId="42971"/>
    <cellStyle name="Note 2 4 5 4 6" xfId="15082"/>
    <cellStyle name="Note 2 4 5 4 6 2" xfId="32517"/>
    <cellStyle name="Note 2 4 5 4 6 3" xfId="46970"/>
    <cellStyle name="Note 2 4 5 4 7" xfId="18090"/>
    <cellStyle name="Note 2 4 5 4 8" xfId="20244"/>
    <cellStyle name="Note 2 4 5 5" xfId="3757"/>
    <cellStyle name="Note 2 4 5 5 2" xfId="13443"/>
    <cellStyle name="Note 2 4 5 5 2 2" xfId="30878"/>
    <cellStyle name="Note 2 4 5 5 2 3" xfId="45331"/>
    <cellStyle name="Note 2 4 5 5 3" xfId="15904"/>
    <cellStyle name="Note 2 4 5 5 3 2" xfId="33339"/>
    <cellStyle name="Note 2 4 5 5 3 3" xfId="47792"/>
    <cellStyle name="Note 2 4 5 5 4" xfId="21193"/>
    <cellStyle name="Note 2 4 5 5 5" xfId="35646"/>
    <cellStyle name="Note 2 4 5 6" xfId="6219"/>
    <cellStyle name="Note 2 4 5 6 2" xfId="23654"/>
    <cellStyle name="Note 2 4 5 6 3" xfId="38107"/>
    <cellStyle name="Note 2 4 5 7" xfId="8660"/>
    <cellStyle name="Note 2 4 5 7 2" xfId="26095"/>
    <cellStyle name="Note 2 4 5 7 3" xfId="40548"/>
    <cellStyle name="Note 2 4 5 8" xfId="11080"/>
    <cellStyle name="Note 2 4 5 8 2" xfId="28515"/>
    <cellStyle name="Note 2 4 5 8 3" xfId="42968"/>
    <cellStyle name="Note 2 4 5 9" xfId="18087"/>
    <cellStyle name="Note 2 4 6" xfId="1250"/>
    <cellStyle name="Note 2 4 6 2" xfId="3761"/>
    <cellStyle name="Note 2 4 6 2 2" xfId="13446"/>
    <cellStyle name="Note 2 4 6 2 2 2" xfId="30881"/>
    <cellStyle name="Note 2 4 6 2 2 3" xfId="45334"/>
    <cellStyle name="Note 2 4 6 2 3" xfId="15907"/>
    <cellStyle name="Note 2 4 6 2 3 2" xfId="33342"/>
    <cellStyle name="Note 2 4 6 2 3 3" xfId="47795"/>
    <cellStyle name="Note 2 4 6 2 4" xfId="21197"/>
    <cellStyle name="Note 2 4 6 2 5" xfId="35650"/>
    <cellStyle name="Note 2 4 6 3" xfId="6223"/>
    <cellStyle name="Note 2 4 6 3 2" xfId="23658"/>
    <cellStyle name="Note 2 4 6 3 3" xfId="38111"/>
    <cellStyle name="Note 2 4 6 4" xfId="8664"/>
    <cellStyle name="Note 2 4 6 4 2" xfId="26099"/>
    <cellStyle name="Note 2 4 6 4 3" xfId="40552"/>
    <cellStyle name="Note 2 4 6 5" xfId="11084"/>
    <cellStyle name="Note 2 4 6 5 2" xfId="28519"/>
    <cellStyle name="Note 2 4 6 5 3" xfId="42972"/>
    <cellStyle name="Note 2 4 6 6" xfId="18091"/>
    <cellStyle name="Note 2 4 7" xfId="1251"/>
    <cellStyle name="Note 2 4 7 2" xfId="3762"/>
    <cellStyle name="Note 2 4 7 2 2" xfId="13447"/>
    <cellStyle name="Note 2 4 7 2 2 2" xfId="30882"/>
    <cellStyle name="Note 2 4 7 2 2 3" xfId="45335"/>
    <cellStyle name="Note 2 4 7 2 3" xfId="15908"/>
    <cellStyle name="Note 2 4 7 2 3 2" xfId="33343"/>
    <cellStyle name="Note 2 4 7 2 3 3" xfId="47796"/>
    <cellStyle name="Note 2 4 7 2 4" xfId="21198"/>
    <cellStyle name="Note 2 4 7 2 5" xfId="35651"/>
    <cellStyle name="Note 2 4 7 3" xfId="6224"/>
    <cellStyle name="Note 2 4 7 3 2" xfId="23659"/>
    <cellStyle name="Note 2 4 7 3 3" xfId="38112"/>
    <cellStyle name="Note 2 4 7 4" xfId="8665"/>
    <cellStyle name="Note 2 4 7 4 2" xfId="26100"/>
    <cellStyle name="Note 2 4 7 4 3" xfId="40553"/>
    <cellStyle name="Note 2 4 7 5" xfId="11085"/>
    <cellStyle name="Note 2 4 7 5 2" xfId="28520"/>
    <cellStyle name="Note 2 4 7 5 3" xfId="42973"/>
    <cellStyle name="Note 2 4 7 6" xfId="18092"/>
    <cellStyle name="Note 2 4 8" xfId="1252"/>
    <cellStyle name="Note 2 4 8 2" xfId="3763"/>
    <cellStyle name="Note 2 4 8 2 2" xfId="21199"/>
    <cellStyle name="Note 2 4 8 2 3" xfId="35652"/>
    <cellStyle name="Note 2 4 8 3" xfId="6225"/>
    <cellStyle name="Note 2 4 8 3 2" xfId="23660"/>
    <cellStyle name="Note 2 4 8 3 3" xfId="38113"/>
    <cellStyle name="Note 2 4 8 4" xfId="8666"/>
    <cellStyle name="Note 2 4 8 4 2" xfId="26101"/>
    <cellStyle name="Note 2 4 8 4 3" xfId="40554"/>
    <cellStyle name="Note 2 4 8 5" xfId="11086"/>
    <cellStyle name="Note 2 4 8 5 2" xfId="28521"/>
    <cellStyle name="Note 2 4 8 5 3" xfId="42974"/>
    <cellStyle name="Note 2 4 8 6" xfId="15083"/>
    <cellStyle name="Note 2 4 8 6 2" xfId="32518"/>
    <cellStyle name="Note 2 4 8 6 3" xfId="46971"/>
    <cellStyle name="Note 2 4 8 7" xfId="18093"/>
    <cellStyle name="Note 2 4 8 8" xfId="20245"/>
    <cellStyle name="Note 2 4 9" xfId="3744"/>
    <cellStyle name="Note 2 4 9 2" xfId="13433"/>
    <cellStyle name="Note 2 4 9 2 2" xfId="30868"/>
    <cellStyle name="Note 2 4 9 2 3" xfId="45321"/>
    <cellStyle name="Note 2 4 9 3" xfId="15894"/>
    <cellStyle name="Note 2 4 9 3 2" xfId="33329"/>
    <cellStyle name="Note 2 4 9 3 3" xfId="47782"/>
    <cellStyle name="Note 2 4 9 4" xfId="21180"/>
    <cellStyle name="Note 2 4 9 5" xfId="35633"/>
    <cellStyle name="Note 2 5" xfId="1253"/>
    <cellStyle name="Note 2 5 10" xfId="6226"/>
    <cellStyle name="Note 2 5 10 2" xfId="23661"/>
    <cellStyle name="Note 2 5 10 3" xfId="38114"/>
    <cellStyle name="Note 2 5 11" xfId="8667"/>
    <cellStyle name="Note 2 5 11 2" xfId="26102"/>
    <cellStyle name="Note 2 5 11 3" xfId="40555"/>
    <cellStyle name="Note 2 5 12" xfId="11087"/>
    <cellStyle name="Note 2 5 12 2" xfId="28522"/>
    <cellStyle name="Note 2 5 12 3" xfId="42975"/>
    <cellStyle name="Note 2 5 13" xfId="18094"/>
    <cellStyle name="Note 2 5 2" xfId="1254"/>
    <cellStyle name="Note 2 5 2 2" xfId="1255"/>
    <cellStyle name="Note 2 5 2 2 2" xfId="3766"/>
    <cellStyle name="Note 2 5 2 2 2 2" xfId="13450"/>
    <cellStyle name="Note 2 5 2 2 2 2 2" xfId="30885"/>
    <cellStyle name="Note 2 5 2 2 2 2 3" xfId="45338"/>
    <cellStyle name="Note 2 5 2 2 2 3" xfId="15911"/>
    <cellStyle name="Note 2 5 2 2 2 3 2" xfId="33346"/>
    <cellStyle name="Note 2 5 2 2 2 3 3" xfId="47799"/>
    <cellStyle name="Note 2 5 2 2 2 4" xfId="21202"/>
    <cellStyle name="Note 2 5 2 2 2 5" xfId="35655"/>
    <cellStyle name="Note 2 5 2 2 3" xfId="6228"/>
    <cellStyle name="Note 2 5 2 2 3 2" xfId="23663"/>
    <cellStyle name="Note 2 5 2 2 3 3" xfId="38116"/>
    <cellStyle name="Note 2 5 2 2 4" xfId="8669"/>
    <cellStyle name="Note 2 5 2 2 4 2" xfId="26104"/>
    <cellStyle name="Note 2 5 2 2 4 3" xfId="40557"/>
    <cellStyle name="Note 2 5 2 2 5" xfId="11089"/>
    <cellStyle name="Note 2 5 2 2 5 2" xfId="28524"/>
    <cellStyle name="Note 2 5 2 2 5 3" xfId="42977"/>
    <cellStyle name="Note 2 5 2 2 6" xfId="18096"/>
    <cellStyle name="Note 2 5 2 3" xfId="1256"/>
    <cellStyle name="Note 2 5 2 3 2" xfId="3767"/>
    <cellStyle name="Note 2 5 2 3 2 2" xfId="13451"/>
    <cellStyle name="Note 2 5 2 3 2 2 2" xfId="30886"/>
    <cellStyle name="Note 2 5 2 3 2 2 3" xfId="45339"/>
    <cellStyle name="Note 2 5 2 3 2 3" xfId="15912"/>
    <cellStyle name="Note 2 5 2 3 2 3 2" xfId="33347"/>
    <cellStyle name="Note 2 5 2 3 2 3 3" xfId="47800"/>
    <cellStyle name="Note 2 5 2 3 2 4" xfId="21203"/>
    <cellStyle name="Note 2 5 2 3 2 5" xfId="35656"/>
    <cellStyle name="Note 2 5 2 3 3" xfId="6229"/>
    <cellStyle name="Note 2 5 2 3 3 2" xfId="23664"/>
    <cellStyle name="Note 2 5 2 3 3 3" xfId="38117"/>
    <cellStyle name="Note 2 5 2 3 4" xfId="8670"/>
    <cellStyle name="Note 2 5 2 3 4 2" xfId="26105"/>
    <cellStyle name="Note 2 5 2 3 4 3" xfId="40558"/>
    <cellStyle name="Note 2 5 2 3 5" xfId="11090"/>
    <cellStyle name="Note 2 5 2 3 5 2" xfId="28525"/>
    <cellStyle name="Note 2 5 2 3 5 3" xfId="42978"/>
    <cellStyle name="Note 2 5 2 3 6" xfId="18097"/>
    <cellStyle name="Note 2 5 2 4" xfId="1257"/>
    <cellStyle name="Note 2 5 2 4 2" xfId="3768"/>
    <cellStyle name="Note 2 5 2 4 2 2" xfId="21204"/>
    <cellStyle name="Note 2 5 2 4 2 3" xfId="35657"/>
    <cellStyle name="Note 2 5 2 4 3" xfId="6230"/>
    <cellStyle name="Note 2 5 2 4 3 2" xfId="23665"/>
    <cellStyle name="Note 2 5 2 4 3 3" xfId="38118"/>
    <cellStyle name="Note 2 5 2 4 4" xfId="8671"/>
    <cellStyle name="Note 2 5 2 4 4 2" xfId="26106"/>
    <cellStyle name="Note 2 5 2 4 4 3" xfId="40559"/>
    <cellStyle name="Note 2 5 2 4 5" xfId="11091"/>
    <cellStyle name="Note 2 5 2 4 5 2" xfId="28526"/>
    <cellStyle name="Note 2 5 2 4 5 3" xfId="42979"/>
    <cellStyle name="Note 2 5 2 4 6" xfId="15084"/>
    <cellStyle name="Note 2 5 2 4 6 2" xfId="32519"/>
    <cellStyle name="Note 2 5 2 4 6 3" xfId="46972"/>
    <cellStyle name="Note 2 5 2 4 7" xfId="18098"/>
    <cellStyle name="Note 2 5 2 4 8" xfId="20246"/>
    <cellStyle name="Note 2 5 2 5" xfId="3765"/>
    <cellStyle name="Note 2 5 2 5 2" xfId="13449"/>
    <cellStyle name="Note 2 5 2 5 2 2" xfId="30884"/>
    <cellStyle name="Note 2 5 2 5 2 3" xfId="45337"/>
    <cellStyle name="Note 2 5 2 5 3" xfId="15910"/>
    <cellStyle name="Note 2 5 2 5 3 2" xfId="33345"/>
    <cellStyle name="Note 2 5 2 5 3 3" xfId="47798"/>
    <cellStyle name="Note 2 5 2 5 4" xfId="21201"/>
    <cellStyle name="Note 2 5 2 5 5" xfId="35654"/>
    <cellStyle name="Note 2 5 2 6" xfId="6227"/>
    <cellStyle name="Note 2 5 2 6 2" xfId="23662"/>
    <cellStyle name="Note 2 5 2 6 3" xfId="38115"/>
    <cellStyle name="Note 2 5 2 7" xfId="8668"/>
    <cellStyle name="Note 2 5 2 7 2" xfId="26103"/>
    <cellStyle name="Note 2 5 2 7 3" xfId="40556"/>
    <cellStyle name="Note 2 5 2 8" xfId="11088"/>
    <cellStyle name="Note 2 5 2 8 2" xfId="28523"/>
    <cellStyle name="Note 2 5 2 8 3" xfId="42976"/>
    <cellStyle name="Note 2 5 2 9" xfId="18095"/>
    <cellStyle name="Note 2 5 3" xfId="1258"/>
    <cellStyle name="Note 2 5 3 2" xfId="1259"/>
    <cellStyle name="Note 2 5 3 2 2" xfId="3770"/>
    <cellStyle name="Note 2 5 3 2 2 2" xfId="13453"/>
    <cellStyle name="Note 2 5 3 2 2 2 2" xfId="30888"/>
    <cellStyle name="Note 2 5 3 2 2 2 3" xfId="45341"/>
    <cellStyle name="Note 2 5 3 2 2 3" xfId="15914"/>
    <cellStyle name="Note 2 5 3 2 2 3 2" xfId="33349"/>
    <cellStyle name="Note 2 5 3 2 2 3 3" xfId="47802"/>
    <cellStyle name="Note 2 5 3 2 2 4" xfId="21206"/>
    <cellStyle name="Note 2 5 3 2 2 5" xfId="35659"/>
    <cellStyle name="Note 2 5 3 2 3" xfId="6232"/>
    <cellStyle name="Note 2 5 3 2 3 2" xfId="23667"/>
    <cellStyle name="Note 2 5 3 2 3 3" xfId="38120"/>
    <cellStyle name="Note 2 5 3 2 4" xfId="8673"/>
    <cellStyle name="Note 2 5 3 2 4 2" xfId="26108"/>
    <cellStyle name="Note 2 5 3 2 4 3" xfId="40561"/>
    <cellStyle name="Note 2 5 3 2 5" xfId="11093"/>
    <cellStyle name="Note 2 5 3 2 5 2" xfId="28528"/>
    <cellStyle name="Note 2 5 3 2 5 3" xfId="42981"/>
    <cellStyle name="Note 2 5 3 2 6" xfId="18100"/>
    <cellStyle name="Note 2 5 3 3" xfId="1260"/>
    <cellStyle name="Note 2 5 3 3 2" xfId="3771"/>
    <cellStyle name="Note 2 5 3 3 2 2" xfId="13454"/>
    <cellStyle name="Note 2 5 3 3 2 2 2" xfId="30889"/>
    <cellStyle name="Note 2 5 3 3 2 2 3" xfId="45342"/>
    <cellStyle name="Note 2 5 3 3 2 3" xfId="15915"/>
    <cellStyle name="Note 2 5 3 3 2 3 2" xfId="33350"/>
    <cellStyle name="Note 2 5 3 3 2 3 3" xfId="47803"/>
    <cellStyle name="Note 2 5 3 3 2 4" xfId="21207"/>
    <cellStyle name="Note 2 5 3 3 2 5" xfId="35660"/>
    <cellStyle name="Note 2 5 3 3 3" xfId="6233"/>
    <cellStyle name="Note 2 5 3 3 3 2" xfId="23668"/>
    <cellStyle name="Note 2 5 3 3 3 3" xfId="38121"/>
    <cellStyle name="Note 2 5 3 3 4" xfId="8674"/>
    <cellStyle name="Note 2 5 3 3 4 2" xfId="26109"/>
    <cellStyle name="Note 2 5 3 3 4 3" xfId="40562"/>
    <cellStyle name="Note 2 5 3 3 5" xfId="11094"/>
    <cellStyle name="Note 2 5 3 3 5 2" xfId="28529"/>
    <cellStyle name="Note 2 5 3 3 5 3" xfId="42982"/>
    <cellStyle name="Note 2 5 3 3 6" xfId="18101"/>
    <cellStyle name="Note 2 5 3 4" xfId="1261"/>
    <cellStyle name="Note 2 5 3 4 2" xfId="3772"/>
    <cellStyle name="Note 2 5 3 4 2 2" xfId="21208"/>
    <cellStyle name="Note 2 5 3 4 2 3" xfId="35661"/>
    <cellStyle name="Note 2 5 3 4 3" xfId="6234"/>
    <cellStyle name="Note 2 5 3 4 3 2" xfId="23669"/>
    <cellStyle name="Note 2 5 3 4 3 3" xfId="38122"/>
    <cellStyle name="Note 2 5 3 4 4" xfId="8675"/>
    <cellStyle name="Note 2 5 3 4 4 2" xfId="26110"/>
    <cellStyle name="Note 2 5 3 4 4 3" xfId="40563"/>
    <cellStyle name="Note 2 5 3 4 5" xfId="11095"/>
    <cellStyle name="Note 2 5 3 4 5 2" xfId="28530"/>
    <cellStyle name="Note 2 5 3 4 5 3" xfId="42983"/>
    <cellStyle name="Note 2 5 3 4 6" xfId="15085"/>
    <cellStyle name="Note 2 5 3 4 6 2" xfId="32520"/>
    <cellStyle name="Note 2 5 3 4 6 3" xfId="46973"/>
    <cellStyle name="Note 2 5 3 4 7" xfId="18102"/>
    <cellStyle name="Note 2 5 3 4 8" xfId="20247"/>
    <cellStyle name="Note 2 5 3 5" xfId="3769"/>
    <cellStyle name="Note 2 5 3 5 2" xfId="13452"/>
    <cellStyle name="Note 2 5 3 5 2 2" xfId="30887"/>
    <cellStyle name="Note 2 5 3 5 2 3" xfId="45340"/>
    <cellStyle name="Note 2 5 3 5 3" xfId="15913"/>
    <cellStyle name="Note 2 5 3 5 3 2" xfId="33348"/>
    <cellStyle name="Note 2 5 3 5 3 3" xfId="47801"/>
    <cellStyle name="Note 2 5 3 5 4" xfId="21205"/>
    <cellStyle name="Note 2 5 3 5 5" xfId="35658"/>
    <cellStyle name="Note 2 5 3 6" xfId="6231"/>
    <cellStyle name="Note 2 5 3 6 2" xfId="23666"/>
    <cellStyle name="Note 2 5 3 6 3" xfId="38119"/>
    <cellStyle name="Note 2 5 3 7" xfId="8672"/>
    <cellStyle name="Note 2 5 3 7 2" xfId="26107"/>
    <cellStyle name="Note 2 5 3 7 3" xfId="40560"/>
    <cellStyle name="Note 2 5 3 8" xfId="11092"/>
    <cellStyle name="Note 2 5 3 8 2" xfId="28527"/>
    <cellStyle name="Note 2 5 3 8 3" xfId="42980"/>
    <cellStyle name="Note 2 5 3 9" xfId="18099"/>
    <cellStyle name="Note 2 5 4" xfId="1262"/>
    <cellStyle name="Note 2 5 4 2" xfId="1263"/>
    <cellStyle name="Note 2 5 4 2 2" xfId="3774"/>
    <cellStyle name="Note 2 5 4 2 2 2" xfId="13456"/>
    <cellStyle name="Note 2 5 4 2 2 2 2" xfId="30891"/>
    <cellStyle name="Note 2 5 4 2 2 2 3" xfId="45344"/>
    <cellStyle name="Note 2 5 4 2 2 3" xfId="15917"/>
    <cellStyle name="Note 2 5 4 2 2 3 2" xfId="33352"/>
    <cellStyle name="Note 2 5 4 2 2 3 3" xfId="47805"/>
    <cellStyle name="Note 2 5 4 2 2 4" xfId="21210"/>
    <cellStyle name="Note 2 5 4 2 2 5" xfId="35663"/>
    <cellStyle name="Note 2 5 4 2 3" xfId="6236"/>
    <cellStyle name="Note 2 5 4 2 3 2" xfId="23671"/>
    <cellStyle name="Note 2 5 4 2 3 3" xfId="38124"/>
    <cellStyle name="Note 2 5 4 2 4" xfId="8677"/>
    <cellStyle name="Note 2 5 4 2 4 2" xfId="26112"/>
    <cellStyle name="Note 2 5 4 2 4 3" xfId="40565"/>
    <cellStyle name="Note 2 5 4 2 5" xfId="11097"/>
    <cellStyle name="Note 2 5 4 2 5 2" xfId="28532"/>
    <cellStyle name="Note 2 5 4 2 5 3" xfId="42985"/>
    <cellStyle name="Note 2 5 4 2 6" xfId="18104"/>
    <cellStyle name="Note 2 5 4 3" xfId="1264"/>
    <cellStyle name="Note 2 5 4 3 2" xfId="3775"/>
    <cellStyle name="Note 2 5 4 3 2 2" xfId="13457"/>
    <cellStyle name="Note 2 5 4 3 2 2 2" xfId="30892"/>
    <cellStyle name="Note 2 5 4 3 2 2 3" xfId="45345"/>
    <cellStyle name="Note 2 5 4 3 2 3" xfId="15918"/>
    <cellStyle name="Note 2 5 4 3 2 3 2" xfId="33353"/>
    <cellStyle name="Note 2 5 4 3 2 3 3" xfId="47806"/>
    <cellStyle name="Note 2 5 4 3 2 4" xfId="21211"/>
    <cellStyle name="Note 2 5 4 3 2 5" xfId="35664"/>
    <cellStyle name="Note 2 5 4 3 3" xfId="6237"/>
    <cellStyle name="Note 2 5 4 3 3 2" xfId="23672"/>
    <cellStyle name="Note 2 5 4 3 3 3" xfId="38125"/>
    <cellStyle name="Note 2 5 4 3 4" xfId="8678"/>
    <cellStyle name="Note 2 5 4 3 4 2" xfId="26113"/>
    <cellStyle name="Note 2 5 4 3 4 3" xfId="40566"/>
    <cellStyle name="Note 2 5 4 3 5" xfId="11098"/>
    <cellStyle name="Note 2 5 4 3 5 2" xfId="28533"/>
    <cellStyle name="Note 2 5 4 3 5 3" xfId="42986"/>
    <cellStyle name="Note 2 5 4 3 6" xfId="18105"/>
    <cellStyle name="Note 2 5 4 4" xfId="1265"/>
    <cellStyle name="Note 2 5 4 4 2" xfId="3776"/>
    <cellStyle name="Note 2 5 4 4 2 2" xfId="21212"/>
    <cellStyle name="Note 2 5 4 4 2 3" xfId="35665"/>
    <cellStyle name="Note 2 5 4 4 3" xfId="6238"/>
    <cellStyle name="Note 2 5 4 4 3 2" xfId="23673"/>
    <cellStyle name="Note 2 5 4 4 3 3" xfId="38126"/>
    <cellStyle name="Note 2 5 4 4 4" xfId="8679"/>
    <cellStyle name="Note 2 5 4 4 4 2" xfId="26114"/>
    <cellStyle name="Note 2 5 4 4 4 3" xfId="40567"/>
    <cellStyle name="Note 2 5 4 4 5" xfId="11099"/>
    <cellStyle name="Note 2 5 4 4 5 2" xfId="28534"/>
    <cellStyle name="Note 2 5 4 4 5 3" xfId="42987"/>
    <cellStyle name="Note 2 5 4 4 6" xfId="15086"/>
    <cellStyle name="Note 2 5 4 4 6 2" xfId="32521"/>
    <cellStyle name="Note 2 5 4 4 6 3" xfId="46974"/>
    <cellStyle name="Note 2 5 4 4 7" xfId="18106"/>
    <cellStyle name="Note 2 5 4 4 8" xfId="20248"/>
    <cellStyle name="Note 2 5 4 5" xfId="3773"/>
    <cellStyle name="Note 2 5 4 5 2" xfId="13455"/>
    <cellStyle name="Note 2 5 4 5 2 2" xfId="30890"/>
    <cellStyle name="Note 2 5 4 5 2 3" xfId="45343"/>
    <cellStyle name="Note 2 5 4 5 3" xfId="15916"/>
    <cellStyle name="Note 2 5 4 5 3 2" xfId="33351"/>
    <cellStyle name="Note 2 5 4 5 3 3" xfId="47804"/>
    <cellStyle name="Note 2 5 4 5 4" xfId="21209"/>
    <cellStyle name="Note 2 5 4 5 5" xfId="35662"/>
    <cellStyle name="Note 2 5 4 6" xfId="6235"/>
    <cellStyle name="Note 2 5 4 6 2" xfId="23670"/>
    <cellStyle name="Note 2 5 4 6 3" xfId="38123"/>
    <cellStyle name="Note 2 5 4 7" xfId="8676"/>
    <cellStyle name="Note 2 5 4 7 2" xfId="26111"/>
    <cellStyle name="Note 2 5 4 7 3" xfId="40564"/>
    <cellStyle name="Note 2 5 4 8" xfId="11096"/>
    <cellStyle name="Note 2 5 4 8 2" xfId="28531"/>
    <cellStyle name="Note 2 5 4 8 3" xfId="42984"/>
    <cellStyle name="Note 2 5 4 9" xfId="18103"/>
    <cellStyle name="Note 2 5 5" xfId="1266"/>
    <cellStyle name="Note 2 5 5 2" xfId="1267"/>
    <cellStyle name="Note 2 5 5 2 2" xfId="3778"/>
    <cellStyle name="Note 2 5 5 2 2 2" xfId="13459"/>
    <cellStyle name="Note 2 5 5 2 2 2 2" xfId="30894"/>
    <cellStyle name="Note 2 5 5 2 2 2 3" xfId="45347"/>
    <cellStyle name="Note 2 5 5 2 2 3" xfId="15920"/>
    <cellStyle name="Note 2 5 5 2 2 3 2" xfId="33355"/>
    <cellStyle name="Note 2 5 5 2 2 3 3" xfId="47808"/>
    <cellStyle name="Note 2 5 5 2 2 4" xfId="21214"/>
    <cellStyle name="Note 2 5 5 2 2 5" xfId="35667"/>
    <cellStyle name="Note 2 5 5 2 3" xfId="6240"/>
    <cellStyle name="Note 2 5 5 2 3 2" xfId="23675"/>
    <cellStyle name="Note 2 5 5 2 3 3" xfId="38128"/>
    <cellStyle name="Note 2 5 5 2 4" xfId="8681"/>
    <cellStyle name="Note 2 5 5 2 4 2" xfId="26116"/>
    <cellStyle name="Note 2 5 5 2 4 3" xfId="40569"/>
    <cellStyle name="Note 2 5 5 2 5" xfId="11101"/>
    <cellStyle name="Note 2 5 5 2 5 2" xfId="28536"/>
    <cellStyle name="Note 2 5 5 2 5 3" xfId="42989"/>
    <cellStyle name="Note 2 5 5 2 6" xfId="18108"/>
    <cellStyle name="Note 2 5 5 3" xfId="1268"/>
    <cellStyle name="Note 2 5 5 3 2" xfId="3779"/>
    <cellStyle name="Note 2 5 5 3 2 2" xfId="13460"/>
    <cellStyle name="Note 2 5 5 3 2 2 2" xfId="30895"/>
    <cellStyle name="Note 2 5 5 3 2 2 3" xfId="45348"/>
    <cellStyle name="Note 2 5 5 3 2 3" xfId="15921"/>
    <cellStyle name="Note 2 5 5 3 2 3 2" xfId="33356"/>
    <cellStyle name="Note 2 5 5 3 2 3 3" xfId="47809"/>
    <cellStyle name="Note 2 5 5 3 2 4" xfId="21215"/>
    <cellStyle name="Note 2 5 5 3 2 5" xfId="35668"/>
    <cellStyle name="Note 2 5 5 3 3" xfId="6241"/>
    <cellStyle name="Note 2 5 5 3 3 2" xfId="23676"/>
    <cellStyle name="Note 2 5 5 3 3 3" xfId="38129"/>
    <cellStyle name="Note 2 5 5 3 4" xfId="8682"/>
    <cellStyle name="Note 2 5 5 3 4 2" xfId="26117"/>
    <cellStyle name="Note 2 5 5 3 4 3" xfId="40570"/>
    <cellStyle name="Note 2 5 5 3 5" xfId="11102"/>
    <cellStyle name="Note 2 5 5 3 5 2" xfId="28537"/>
    <cellStyle name="Note 2 5 5 3 5 3" xfId="42990"/>
    <cellStyle name="Note 2 5 5 3 6" xfId="18109"/>
    <cellStyle name="Note 2 5 5 4" xfId="1269"/>
    <cellStyle name="Note 2 5 5 4 2" xfId="3780"/>
    <cellStyle name="Note 2 5 5 4 2 2" xfId="21216"/>
    <cellStyle name="Note 2 5 5 4 2 3" xfId="35669"/>
    <cellStyle name="Note 2 5 5 4 3" xfId="6242"/>
    <cellStyle name="Note 2 5 5 4 3 2" xfId="23677"/>
    <cellStyle name="Note 2 5 5 4 3 3" xfId="38130"/>
    <cellStyle name="Note 2 5 5 4 4" xfId="8683"/>
    <cellStyle name="Note 2 5 5 4 4 2" xfId="26118"/>
    <cellStyle name="Note 2 5 5 4 4 3" xfId="40571"/>
    <cellStyle name="Note 2 5 5 4 5" xfId="11103"/>
    <cellStyle name="Note 2 5 5 4 5 2" xfId="28538"/>
    <cellStyle name="Note 2 5 5 4 5 3" xfId="42991"/>
    <cellStyle name="Note 2 5 5 4 6" xfId="15087"/>
    <cellStyle name="Note 2 5 5 4 6 2" xfId="32522"/>
    <cellStyle name="Note 2 5 5 4 6 3" xfId="46975"/>
    <cellStyle name="Note 2 5 5 4 7" xfId="18110"/>
    <cellStyle name="Note 2 5 5 4 8" xfId="20249"/>
    <cellStyle name="Note 2 5 5 5" xfId="3777"/>
    <cellStyle name="Note 2 5 5 5 2" xfId="13458"/>
    <cellStyle name="Note 2 5 5 5 2 2" xfId="30893"/>
    <cellStyle name="Note 2 5 5 5 2 3" xfId="45346"/>
    <cellStyle name="Note 2 5 5 5 3" xfId="15919"/>
    <cellStyle name="Note 2 5 5 5 3 2" xfId="33354"/>
    <cellStyle name="Note 2 5 5 5 3 3" xfId="47807"/>
    <cellStyle name="Note 2 5 5 5 4" xfId="21213"/>
    <cellStyle name="Note 2 5 5 5 5" xfId="35666"/>
    <cellStyle name="Note 2 5 5 6" xfId="6239"/>
    <cellStyle name="Note 2 5 5 6 2" xfId="23674"/>
    <cellStyle name="Note 2 5 5 6 3" xfId="38127"/>
    <cellStyle name="Note 2 5 5 7" xfId="8680"/>
    <cellStyle name="Note 2 5 5 7 2" xfId="26115"/>
    <cellStyle name="Note 2 5 5 7 3" xfId="40568"/>
    <cellStyle name="Note 2 5 5 8" xfId="11100"/>
    <cellStyle name="Note 2 5 5 8 2" xfId="28535"/>
    <cellStyle name="Note 2 5 5 8 3" xfId="42988"/>
    <cellStyle name="Note 2 5 5 9" xfId="18107"/>
    <cellStyle name="Note 2 5 6" xfId="1270"/>
    <cellStyle name="Note 2 5 6 2" xfId="3781"/>
    <cellStyle name="Note 2 5 6 2 2" xfId="13461"/>
    <cellStyle name="Note 2 5 6 2 2 2" xfId="30896"/>
    <cellStyle name="Note 2 5 6 2 2 3" xfId="45349"/>
    <cellStyle name="Note 2 5 6 2 3" xfId="15922"/>
    <cellStyle name="Note 2 5 6 2 3 2" xfId="33357"/>
    <cellStyle name="Note 2 5 6 2 3 3" xfId="47810"/>
    <cellStyle name="Note 2 5 6 2 4" xfId="21217"/>
    <cellStyle name="Note 2 5 6 2 5" xfId="35670"/>
    <cellStyle name="Note 2 5 6 3" xfId="6243"/>
    <cellStyle name="Note 2 5 6 3 2" xfId="23678"/>
    <cellStyle name="Note 2 5 6 3 3" xfId="38131"/>
    <cellStyle name="Note 2 5 6 4" xfId="8684"/>
    <cellStyle name="Note 2 5 6 4 2" xfId="26119"/>
    <cellStyle name="Note 2 5 6 4 3" xfId="40572"/>
    <cellStyle name="Note 2 5 6 5" xfId="11104"/>
    <cellStyle name="Note 2 5 6 5 2" xfId="28539"/>
    <cellStyle name="Note 2 5 6 5 3" xfId="42992"/>
    <cellStyle name="Note 2 5 6 6" xfId="18111"/>
    <cellStyle name="Note 2 5 7" xfId="1271"/>
    <cellStyle name="Note 2 5 7 2" xfId="3782"/>
    <cellStyle name="Note 2 5 7 2 2" xfId="13462"/>
    <cellStyle name="Note 2 5 7 2 2 2" xfId="30897"/>
    <cellStyle name="Note 2 5 7 2 2 3" xfId="45350"/>
    <cellStyle name="Note 2 5 7 2 3" xfId="15923"/>
    <cellStyle name="Note 2 5 7 2 3 2" xfId="33358"/>
    <cellStyle name="Note 2 5 7 2 3 3" xfId="47811"/>
    <cellStyle name="Note 2 5 7 2 4" xfId="21218"/>
    <cellStyle name="Note 2 5 7 2 5" xfId="35671"/>
    <cellStyle name="Note 2 5 7 3" xfId="6244"/>
    <cellStyle name="Note 2 5 7 3 2" xfId="23679"/>
    <cellStyle name="Note 2 5 7 3 3" xfId="38132"/>
    <cellStyle name="Note 2 5 7 4" xfId="8685"/>
    <cellStyle name="Note 2 5 7 4 2" xfId="26120"/>
    <cellStyle name="Note 2 5 7 4 3" xfId="40573"/>
    <cellStyle name="Note 2 5 7 5" xfId="11105"/>
    <cellStyle name="Note 2 5 7 5 2" xfId="28540"/>
    <cellStyle name="Note 2 5 7 5 3" xfId="42993"/>
    <cellStyle name="Note 2 5 7 6" xfId="18112"/>
    <cellStyle name="Note 2 5 8" xfId="1272"/>
    <cellStyle name="Note 2 5 8 2" xfId="3783"/>
    <cellStyle name="Note 2 5 8 2 2" xfId="21219"/>
    <cellStyle name="Note 2 5 8 2 3" xfId="35672"/>
    <cellStyle name="Note 2 5 8 3" xfId="6245"/>
    <cellStyle name="Note 2 5 8 3 2" xfId="23680"/>
    <cellStyle name="Note 2 5 8 3 3" xfId="38133"/>
    <cellStyle name="Note 2 5 8 4" xfId="8686"/>
    <cellStyle name="Note 2 5 8 4 2" xfId="26121"/>
    <cellStyle name="Note 2 5 8 4 3" xfId="40574"/>
    <cellStyle name="Note 2 5 8 5" xfId="11106"/>
    <cellStyle name="Note 2 5 8 5 2" xfId="28541"/>
    <cellStyle name="Note 2 5 8 5 3" xfId="42994"/>
    <cellStyle name="Note 2 5 8 6" xfId="15088"/>
    <cellStyle name="Note 2 5 8 6 2" xfId="32523"/>
    <cellStyle name="Note 2 5 8 6 3" xfId="46976"/>
    <cellStyle name="Note 2 5 8 7" xfId="18113"/>
    <cellStyle name="Note 2 5 8 8" xfId="20250"/>
    <cellStyle name="Note 2 5 9" xfId="3764"/>
    <cellStyle name="Note 2 5 9 2" xfId="13448"/>
    <cellStyle name="Note 2 5 9 2 2" xfId="30883"/>
    <cellStyle name="Note 2 5 9 2 3" xfId="45336"/>
    <cellStyle name="Note 2 5 9 3" xfId="15909"/>
    <cellStyle name="Note 2 5 9 3 2" xfId="33344"/>
    <cellStyle name="Note 2 5 9 3 3" xfId="47797"/>
    <cellStyle name="Note 2 5 9 4" xfId="21200"/>
    <cellStyle name="Note 2 5 9 5" xfId="35653"/>
    <cellStyle name="Note 2 6" xfId="1273"/>
    <cellStyle name="Note 2 6 10" xfId="6246"/>
    <cellStyle name="Note 2 6 10 2" xfId="23681"/>
    <cellStyle name="Note 2 6 10 3" xfId="38134"/>
    <cellStyle name="Note 2 6 11" xfId="8687"/>
    <cellStyle name="Note 2 6 11 2" xfId="26122"/>
    <cellStyle name="Note 2 6 11 3" xfId="40575"/>
    <cellStyle name="Note 2 6 12" xfId="11107"/>
    <cellStyle name="Note 2 6 12 2" xfId="28542"/>
    <cellStyle name="Note 2 6 12 3" xfId="42995"/>
    <cellStyle name="Note 2 6 13" xfId="18114"/>
    <cellStyle name="Note 2 6 2" xfId="1274"/>
    <cellStyle name="Note 2 6 2 2" xfId="1275"/>
    <cellStyle name="Note 2 6 2 2 2" xfId="3786"/>
    <cellStyle name="Note 2 6 2 2 2 2" xfId="13465"/>
    <cellStyle name="Note 2 6 2 2 2 2 2" xfId="30900"/>
    <cellStyle name="Note 2 6 2 2 2 2 3" xfId="45353"/>
    <cellStyle name="Note 2 6 2 2 2 3" xfId="15926"/>
    <cellStyle name="Note 2 6 2 2 2 3 2" xfId="33361"/>
    <cellStyle name="Note 2 6 2 2 2 3 3" xfId="47814"/>
    <cellStyle name="Note 2 6 2 2 2 4" xfId="21222"/>
    <cellStyle name="Note 2 6 2 2 2 5" xfId="35675"/>
    <cellStyle name="Note 2 6 2 2 3" xfId="6248"/>
    <cellStyle name="Note 2 6 2 2 3 2" xfId="23683"/>
    <cellStyle name="Note 2 6 2 2 3 3" xfId="38136"/>
    <cellStyle name="Note 2 6 2 2 4" xfId="8689"/>
    <cellStyle name="Note 2 6 2 2 4 2" xfId="26124"/>
    <cellStyle name="Note 2 6 2 2 4 3" xfId="40577"/>
    <cellStyle name="Note 2 6 2 2 5" xfId="11109"/>
    <cellStyle name="Note 2 6 2 2 5 2" xfId="28544"/>
    <cellStyle name="Note 2 6 2 2 5 3" xfId="42997"/>
    <cellStyle name="Note 2 6 2 2 6" xfId="18116"/>
    <cellStyle name="Note 2 6 2 3" xfId="1276"/>
    <cellStyle name="Note 2 6 2 3 2" xfId="3787"/>
    <cellStyle name="Note 2 6 2 3 2 2" xfId="13466"/>
    <cellStyle name="Note 2 6 2 3 2 2 2" xfId="30901"/>
    <cellStyle name="Note 2 6 2 3 2 2 3" xfId="45354"/>
    <cellStyle name="Note 2 6 2 3 2 3" xfId="15927"/>
    <cellStyle name="Note 2 6 2 3 2 3 2" xfId="33362"/>
    <cellStyle name="Note 2 6 2 3 2 3 3" xfId="47815"/>
    <cellStyle name="Note 2 6 2 3 2 4" xfId="21223"/>
    <cellStyle name="Note 2 6 2 3 2 5" xfId="35676"/>
    <cellStyle name="Note 2 6 2 3 3" xfId="6249"/>
    <cellStyle name="Note 2 6 2 3 3 2" xfId="23684"/>
    <cellStyle name="Note 2 6 2 3 3 3" xfId="38137"/>
    <cellStyle name="Note 2 6 2 3 4" xfId="8690"/>
    <cellStyle name="Note 2 6 2 3 4 2" xfId="26125"/>
    <cellStyle name="Note 2 6 2 3 4 3" xfId="40578"/>
    <cellStyle name="Note 2 6 2 3 5" xfId="11110"/>
    <cellStyle name="Note 2 6 2 3 5 2" xfId="28545"/>
    <cellStyle name="Note 2 6 2 3 5 3" xfId="42998"/>
    <cellStyle name="Note 2 6 2 3 6" xfId="18117"/>
    <cellStyle name="Note 2 6 2 4" xfId="1277"/>
    <cellStyle name="Note 2 6 2 4 2" xfId="3788"/>
    <cellStyle name="Note 2 6 2 4 2 2" xfId="21224"/>
    <cellStyle name="Note 2 6 2 4 2 3" xfId="35677"/>
    <cellStyle name="Note 2 6 2 4 3" xfId="6250"/>
    <cellStyle name="Note 2 6 2 4 3 2" xfId="23685"/>
    <cellStyle name="Note 2 6 2 4 3 3" xfId="38138"/>
    <cellStyle name="Note 2 6 2 4 4" xfId="8691"/>
    <cellStyle name="Note 2 6 2 4 4 2" xfId="26126"/>
    <cellStyle name="Note 2 6 2 4 4 3" xfId="40579"/>
    <cellStyle name="Note 2 6 2 4 5" xfId="11111"/>
    <cellStyle name="Note 2 6 2 4 5 2" xfId="28546"/>
    <cellStyle name="Note 2 6 2 4 5 3" xfId="42999"/>
    <cellStyle name="Note 2 6 2 4 6" xfId="15089"/>
    <cellStyle name="Note 2 6 2 4 6 2" xfId="32524"/>
    <cellStyle name="Note 2 6 2 4 6 3" xfId="46977"/>
    <cellStyle name="Note 2 6 2 4 7" xfId="18118"/>
    <cellStyle name="Note 2 6 2 4 8" xfId="20251"/>
    <cellStyle name="Note 2 6 2 5" xfId="3785"/>
    <cellStyle name="Note 2 6 2 5 2" xfId="13464"/>
    <cellStyle name="Note 2 6 2 5 2 2" xfId="30899"/>
    <cellStyle name="Note 2 6 2 5 2 3" xfId="45352"/>
    <cellStyle name="Note 2 6 2 5 3" xfId="15925"/>
    <cellStyle name="Note 2 6 2 5 3 2" xfId="33360"/>
    <cellStyle name="Note 2 6 2 5 3 3" xfId="47813"/>
    <cellStyle name="Note 2 6 2 5 4" xfId="21221"/>
    <cellStyle name="Note 2 6 2 5 5" xfId="35674"/>
    <cellStyle name="Note 2 6 2 6" xfId="6247"/>
    <cellStyle name="Note 2 6 2 6 2" xfId="23682"/>
    <cellStyle name="Note 2 6 2 6 3" xfId="38135"/>
    <cellStyle name="Note 2 6 2 7" xfId="8688"/>
    <cellStyle name="Note 2 6 2 7 2" xfId="26123"/>
    <cellStyle name="Note 2 6 2 7 3" xfId="40576"/>
    <cellStyle name="Note 2 6 2 8" xfId="11108"/>
    <cellStyle name="Note 2 6 2 8 2" xfId="28543"/>
    <cellStyle name="Note 2 6 2 8 3" xfId="42996"/>
    <cellStyle name="Note 2 6 2 9" xfId="18115"/>
    <cellStyle name="Note 2 6 3" xfId="1278"/>
    <cellStyle name="Note 2 6 3 2" xfId="1279"/>
    <cellStyle name="Note 2 6 3 2 2" xfId="3790"/>
    <cellStyle name="Note 2 6 3 2 2 2" xfId="13468"/>
    <cellStyle name="Note 2 6 3 2 2 2 2" xfId="30903"/>
    <cellStyle name="Note 2 6 3 2 2 2 3" xfId="45356"/>
    <cellStyle name="Note 2 6 3 2 2 3" xfId="15929"/>
    <cellStyle name="Note 2 6 3 2 2 3 2" xfId="33364"/>
    <cellStyle name="Note 2 6 3 2 2 3 3" xfId="47817"/>
    <cellStyle name="Note 2 6 3 2 2 4" xfId="21226"/>
    <cellStyle name="Note 2 6 3 2 2 5" xfId="35679"/>
    <cellStyle name="Note 2 6 3 2 3" xfId="6252"/>
    <cellStyle name="Note 2 6 3 2 3 2" xfId="23687"/>
    <cellStyle name="Note 2 6 3 2 3 3" xfId="38140"/>
    <cellStyle name="Note 2 6 3 2 4" xfId="8693"/>
    <cellStyle name="Note 2 6 3 2 4 2" xfId="26128"/>
    <cellStyle name="Note 2 6 3 2 4 3" xfId="40581"/>
    <cellStyle name="Note 2 6 3 2 5" xfId="11113"/>
    <cellStyle name="Note 2 6 3 2 5 2" xfId="28548"/>
    <cellStyle name="Note 2 6 3 2 5 3" xfId="43001"/>
    <cellStyle name="Note 2 6 3 2 6" xfId="18120"/>
    <cellStyle name="Note 2 6 3 3" xfId="1280"/>
    <cellStyle name="Note 2 6 3 3 2" xfId="3791"/>
    <cellStyle name="Note 2 6 3 3 2 2" xfId="13469"/>
    <cellStyle name="Note 2 6 3 3 2 2 2" xfId="30904"/>
    <cellStyle name="Note 2 6 3 3 2 2 3" xfId="45357"/>
    <cellStyle name="Note 2 6 3 3 2 3" xfId="15930"/>
    <cellStyle name="Note 2 6 3 3 2 3 2" xfId="33365"/>
    <cellStyle name="Note 2 6 3 3 2 3 3" xfId="47818"/>
    <cellStyle name="Note 2 6 3 3 2 4" xfId="21227"/>
    <cellStyle name="Note 2 6 3 3 2 5" xfId="35680"/>
    <cellStyle name="Note 2 6 3 3 3" xfId="6253"/>
    <cellStyle name="Note 2 6 3 3 3 2" xfId="23688"/>
    <cellStyle name="Note 2 6 3 3 3 3" xfId="38141"/>
    <cellStyle name="Note 2 6 3 3 4" xfId="8694"/>
    <cellStyle name="Note 2 6 3 3 4 2" xfId="26129"/>
    <cellStyle name="Note 2 6 3 3 4 3" xfId="40582"/>
    <cellStyle name="Note 2 6 3 3 5" xfId="11114"/>
    <cellStyle name="Note 2 6 3 3 5 2" xfId="28549"/>
    <cellStyle name="Note 2 6 3 3 5 3" xfId="43002"/>
    <cellStyle name="Note 2 6 3 3 6" xfId="18121"/>
    <cellStyle name="Note 2 6 3 4" xfId="1281"/>
    <cellStyle name="Note 2 6 3 4 2" xfId="3792"/>
    <cellStyle name="Note 2 6 3 4 2 2" xfId="21228"/>
    <cellStyle name="Note 2 6 3 4 2 3" xfId="35681"/>
    <cellStyle name="Note 2 6 3 4 3" xfId="6254"/>
    <cellStyle name="Note 2 6 3 4 3 2" xfId="23689"/>
    <cellStyle name="Note 2 6 3 4 3 3" xfId="38142"/>
    <cellStyle name="Note 2 6 3 4 4" xfId="8695"/>
    <cellStyle name="Note 2 6 3 4 4 2" xfId="26130"/>
    <cellStyle name="Note 2 6 3 4 4 3" xfId="40583"/>
    <cellStyle name="Note 2 6 3 4 5" xfId="11115"/>
    <cellStyle name="Note 2 6 3 4 5 2" xfId="28550"/>
    <cellStyle name="Note 2 6 3 4 5 3" xfId="43003"/>
    <cellStyle name="Note 2 6 3 4 6" xfId="15090"/>
    <cellStyle name="Note 2 6 3 4 6 2" xfId="32525"/>
    <cellStyle name="Note 2 6 3 4 6 3" xfId="46978"/>
    <cellStyle name="Note 2 6 3 4 7" xfId="18122"/>
    <cellStyle name="Note 2 6 3 4 8" xfId="20252"/>
    <cellStyle name="Note 2 6 3 5" xfId="3789"/>
    <cellStyle name="Note 2 6 3 5 2" xfId="13467"/>
    <cellStyle name="Note 2 6 3 5 2 2" xfId="30902"/>
    <cellStyle name="Note 2 6 3 5 2 3" xfId="45355"/>
    <cellStyle name="Note 2 6 3 5 3" xfId="15928"/>
    <cellStyle name="Note 2 6 3 5 3 2" xfId="33363"/>
    <cellStyle name="Note 2 6 3 5 3 3" xfId="47816"/>
    <cellStyle name="Note 2 6 3 5 4" xfId="21225"/>
    <cellStyle name="Note 2 6 3 5 5" xfId="35678"/>
    <cellStyle name="Note 2 6 3 6" xfId="6251"/>
    <cellStyle name="Note 2 6 3 6 2" xfId="23686"/>
    <cellStyle name="Note 2 6 3 6 3" xfId="38139"/>
    <cellStyle name="Note 2 6 3 7" xfId="8692"/>
    <cellStyle name="Note 2 6 3 7 2" xfId="26127"/>
    <cellStyle name="Note 2 6 3 7 3" xfId="40580"/>
    <cellStyle name="Note 2 6 3 8" xfId="11112"/>
    <cellStyle name="Note 2 6 3 8 2" xfId="28547"/>
    <cellStyle name="Note 2 6 3 8 3" xfId="43000"/>
    <cellStyle name="Note 2 6 3 9" xfId="18119"/>
    <cellStyle name="Note 2 6 4" xfId="1282"/>
    <cellStyle name="Note 2 6 4 2" xfId="1283"/>
    <cellStyle name="Note 2 6 4 2 2" xfId="3794"/>
    <cellStyle name="Note 2 6 4 2 2 2" xfId="13471"/>
    <cellStyle name="Note 2 6 4 2 2 2 2" xfId="30906"/>
    <cellStyle name="Note 2 6 4 2 2 2 3" xfId="45359"/>
    <cellStyle name="Note 2 6 4 2 2 3" xfId="15932"/>
    <cellStyle name="Note 2 6 4 2 2 3 2" xfId="33367"/>
    <cellStyle name="Note 2 6 4 2 2 3 3" xfId="47820"/>
    <cellStyle name="Note 2 6 4 2 2 4" xfId="21230"/>
    <cellStyle name="Note 2 6 4 2 2 5" xfId="35683"/>
    <cellStyle name="Note 2 6 4 2 3" xfId="6256"/>
    <cellStyle name="Note 2 6 4 2 3 2" xfId="23691"/>
    <cellStyle name="Note 2 6 4 2 3 3" xfId="38144"/>
    <cellStyle name="Note 2 6 4 2 4" xfId="8697"/>
    <cellStyle name="Note 2 6 4 2 4 2" xfId="26132"/>
    <cellStyle name="Note 2 6 4 2 4 3" xfId="40585"/>
    <cellStyle name="Note 2 6 4 2 5" xfId="11117"/>
    <cellStyle name="Note 2 6 4 2 5 2" xfId="28552"/>
    <cellStyle name="Note 2 6 4 2 5 3" xfId="43005"/>
    <cellStyle name="Note 2 6 4 2 6" xfId="18124"/>
    <cellStyle name="Note 2 6 4 3" xfId="1284"/>
    <cellStyle name="Note 2 6 4 3 2" xfId="3795"/>
    <cellStyle name="Note 2 6 4 3 2 2" xfId="13472"/>
    <cellStyle name="Note 2 6 4 3 2 2 2" xfId="30907"/>
    <cellStyle name="Note 2 6 4 3 2 2 3" xfId="45360"/>
    <cellStyle name="Note 2 6 4 3 2 3" xfId="15933"/>
    <cellStyle name="Note 2 6 4 3 2 3 2" xfId="33368"/>
    <cellStyle name="Note 2 6 4 3 2 3 3" xfId="47821"/>
    <cellStyle name="Note 2 6 4 3 2 4" xfId="21231"/>
    <cellStyle name="Note 2 6 4 3 2 5" xfId="35684"/>
    <cellStyle name="Note 2 6 4 3 3" xfId="6257"/>
    <cellStyle name="Note 2 6 4 3 3 2" xfId="23692"/>
    <cellStyle name="Note 2 6 4 3 3 3" xfId="38145"/>
    <cellStyle name="Note 2 6 4 3 4" xfId="8698"/>
    <cellStyle name="Note 2 6 4 3 4 2" xfId="26133"/>
    <cellStyle name="Note 2 6 4 3 4 3" xfId="40586"/>
    <cellStyle name="Note 2 6 4 3 5" xfId="11118"/>
    <cellStyle name="Note 2 6 4 3 5 2" xfId="28553"/>
    <cellStyle name="Note 2 6 4 3 5 3" xfId="43006"/>
    <cellStyle name="Note 2 6 4 3 6" xfId="18125"/>
    <cellStyle name="Note 2 6 4 4" xfId="1285"/>
    <cellStyle name="Note 2 6 4 4 2" xfId="3796"/>
    <cellStyle name="Note 2 6 4 4 2 2" xfId="21232"/>
    <cellStyle name="Note 2 6 4 4 2 3" xfId="35685"/>
    <cellStyle name="Note 2 6 4 4 3" xfId="6258"/>
    <cellStyle name="Note 2 6 4 4 3 2" xfId="23693"/>
    <cellStyle name="Note 2 6 4 4 3 3" xfId="38146"/>
    <cellStyle name="Note 2 6 4 4 4" xfId="8699"/>
    <cellStyle name="Note 2 6 4 4 4 2" xfId="26134"/>
    <cellStyle name="Note 2 6 4 4 4 3" xfId="40587"/>
    <cellStyle name="Note 2 6 4 4 5" xfId="11119"/>
    <cellStyle name="Note 2 6 4 4 5 2" xfId="28554"/>
    <cellStyle name="Note 2 6 4 4 5 3" xfId="43007"/>
    <cellStyle name="Note 2 6 4 4 6" xfId="15091"/>
    <cellStyle name="Note 2 6 4 4 6 2" xfId="32526"/>
    <cellStyle name="Note 2 6 4 4 6 3" xfId="46979"/>
    <cellStyle name="Note 2 6 4 4 7" xfId="18126"/>
    <cellStyle name="Note 2 6 4 4 8" xfId="20253"/>
    <cellStyle name="Note 2 6 4 5" xfId="3793"/>
    <cellStyle name="Note 2 6 4 5 2" xfId="13470"/>
    <cellStyle name="Note 2 6 4 5 2 2" xfId="30905"/>
    <cellStyle name="Note 2 6 4 5 2 3" xfId="45358"/>
    <cellStyle name="Note 2 6 4 5 3" xfId="15931"/>
    <cellStyle name="Note 2 6 4 5 3 2" xfId="33366"/>
    <cellStyle name="Note 2 6 4 5 3 3" xfId="47819"/>
    <cellStyle name="Note 2 6 4 5 4" xfId="21229"/>
    <cellStyle name="Note 2 6 4 5 5" xfId="35682"/>
    <cellStyle name="Note 2 6 4 6" xfId="6255"/>
    <cellStyle name="Note 2 6 4 6 2" xfId="23690"/>
    <cellStyle name="Note 2 6 4 6 3" xfId="38143"/>
    <cellStyle name="Note 2 6 4 7" xfId="8696"/>
    <cellStyle name="Note 2 6 4 7 2" xfId="26131"/>
    <cellStyle name="Note 2 6 4 7 3" xfId="40584"/>
    <cellStyle name="Note 2 6 4 8" xfId="11116"/>
    <cellStyle name="Note 2 6 4 8 2" xfId="28551"/>
    <cellStyle name="Note 2 6 4 8 3" xfId="43004"/>
    <cellStyle name="Note 2 6 4 9" xfId="18123"/>
    <cellStyle name="Note 2 6 5" xfId="1286"/>
    <cellStyle name="Note 2 6 5 2" xfId="1287"/>
    <cellStyle name="Note 2 6 5 2 2" xfId="3798"/>
    <cellStyle name="Note 2 6 5 2 2 2" xfId="13474"/>
    <cellStyle name="Note 2 6 5 2 2 2 2" xfId="30909"/>
    <cellStyle name="Note 2 6 5 2 2 2 3" xfId="45362"/>
    <cellStyle name="Note 2 6 5 2 2 3" xfId="15935"/>
    <cellStyle name="Note 2 6 5 2 2 3 2" xfId="33370"/>
    <cellStyle name="Note 2 6 5 2 2 3 3" xfId="47823"/>
    <cellStyle name="Note 2 6 5 2 2 4" xfId="21234"/>
    <cellStyle name="Note 2 6 5 2 2 5" xfId="35687"/>
    <cellStyle name="Note 2 6 5 2 3" xfId="6260"/>
    <cellStyle name="Note 2 6 5 2 3 2" xfId="23695"/>
    <cellStyle name="Note 2 6 5 2 3 3" xfId="38148"/>
    <cellStyle name="Note 2 6 5 2 4" xfId="8701"/>
    <cellStyle name="Note 2 6 5 2 4 2" xfId="26136"/>
    <cellStyle name="Note 2 6 5 2 4 3" xfId="40589"/>
    <cellStyle name="Note 2 6 5 2 5" xfId="11121"/>
    <cellStyle name="Note 2 6 5 2 5 2" xfId="28556"/>
    <cellStyle name="Note 2 6 5 2 5 3" xfId="43009"/>
    <cellStyle name="Note 2 6 5 2 6" xfId="18128"/>
    <cellStyle name="Note 2 6 5 3" xfId="1288"/>
    <cellStyle name="Note 2 6 5 3 2" xfId="3799"/>
    <cellStyle name="Note 2 6 5 3 2 2" xfId="13475"/>
    <cellStyle name="Note 2 6 5 3 2 2 2" xfId="30910"/>
    <cellStyle name="Note 2 6 5 3 2 2 3" xfId="45363"/>
    <cellStyle name="Note 2 6 5 3 2 3" xfId="15936"/>
    <cellStyle name="Note 2 6 5 3 2 3 2" xfId="33371"/>
    <cellStyle name="Note 2 6 5 3 2 3 3" xfId="47824"/>
    <cellStyle name="Note 2 6 5 3 2 4" xfId="21235"/>
    <cellStyle name="Note 2 6 5 3 2 5" xfId="35688"/>
    <cellStyle name="Note 2 6 5 3 3" xfId="6261"/>
    <cellStyle name="Note 2 6 5 3 3 2" xfId="23696"/>
    <cellStyle name="Note 2 6 5 3 3 3" xfId="38149"/>
    <cellStyle name="Note 2 6 5 3 4" xfId="8702"/>
    <cellStyle name="Note 2 6 5 3 4 2" xfId="26137"/>
    <cellStyle name="Note 2 6 5 3 4 3" xfId="40590"/>
    <cellStyle name="Note 2 6 5 3 5" xfId="11122"/>
    <cellStyle name="Note 2 6 5 3 5 2" xfId="28557"/>
    <cellStyle name="Note 2 6 5 3 5 3" xfId="43010"/>
    <cellStyle name="Note 2 6 5 3 6" xfId="18129"/>
    <cellStyle name="Note 2 6 5 4" xfId="1289"/>
    <cellStyle name="Note 2 6 5 4 2" xfId="3800"/>
    <cellStyle name="Note 2 6 5 4 2 2" xfId="21236"/>
    <cellStyle name="Note 2 6 5 4 2 3" xfId="35689"/>
    <cellStyle name="Note 2 6 5 4 3" xfId="6262"/>
    <cellStyle name="Note 2 6 5 4 3 2" xfId="23697"/>
    <cellStyle name="Note 2 6 5 4 3 3" xfId="38150"/>
    <cellStyle name="Note 2 6 5 4 4" xfId="8703"/>
    <cellStyle name="Note 2 6 5 4 4 2" xfId="26138"/>
    <cellStyle name="Note 2 6 5 4 4 3" xfId="40591"/>
    <cellStyle name="Note 2 6 5 4 5" xfId="11123"/>
    <cellStyle name="Note 2 6 5 4 5 2" xfId="28558"/>
    <cellStyle name="Note 2 6 5 4 5 3" xfId="43011"/>
    <cellStyle name="Note 2 6 5 4 6" xfId="15092"/>
    <cellStyle name="Note 2 6 5 4 6 2" xfId="32527"/>
    <cellStyle name="Note 2 6 5 4 6 3" xfId="46980"/>
    <cellStyle name="Note 2 6 5 4 7" xfId="18130"/>
    <cellStyle name="Note 2 6 5 4 8" xfId="20254"/>
    <cellStyle name="Note 2 6 5 5" xfId="3797"/>
    <cellStyle name="Note 2 6 5 5 2" xfId="13473"/>
    <cellStyle name="Note 2 6 5 5 2 2" xfId="30908"/>
    <cellStyle name="Note 2 6 5 5 2 3" xfId="45361"/>
    <cellStyle name="Note 2 6 5 5 3" xfId="15934"/>
    <cellStyle name="Note 2 6 5 5 3 2" xfId="33369"/>
    <cellStyle name="Note 2 6 5 5 3 3" xfId="47822"/>
    <cellStyle name="Note 2 6 5 5 4" xfId="21233"/>
    <cellStyle name="Note 2 6 5 5 5" xfId="35686"/>
    <cellStyle name="Note 2 6 5 6" xfId="6259"/>
    <cellStyle name="Note 2 6 5 6 2" xfId="23694"/>
    <cellStyle name="Note 2 6 5 6 3" xfId="38147"/>
    <cellStyle name="Note 2 6 5 7" xfId="8700"/>
    <cellStyle name="Note 2 6 5 7 2" xfId="26135"/>
    <cellStyle name="Note 2 6 5 7 3" xfId="40588"/>
    <cellStyle name="Note 2 6 5 8" xfId="11120"/>
    <cellStyle name="Note 2 6 5 8 2" xfId="28555"/>
    <cellStyle name="Note 2 6 5 8 3" xfId="43008"/>
    <cellStyle name="Note 2 6 5 9" xfId="18127"/>
    <cellStyle name="Note 2 6 6" xfId="1290"/>
    <cellStyle name="Note 2 6 6 2" xfId="3801"/>
    <cellStyle name="Note 2 6 6 2 2" xfId="13476"/>
    <cellStyle name="Note 2 6 6 2 2 2" xfId="30911"/>
    <cellStyle name="Note 2 6 6 2 2 3" xfId="45364"/>
    <cellStyle name="Note 2 6 6 2 3" xfId="15937"/>
    <cellStyle name="Note 2 6 6 2 3 2" xfId="33372"/>
    <cellStyle name="Note 2 6 6 2 3 3" xfId="47825"/>
    <cellStyle name="Note 2 6 6 2 4" xfId="21237"/>
    <cellStyle name="Note 2 6 6 2 5" xfId="35690"/>
    <cellStyle name="Note 2 6 6 3" xfId="6263"/>
    <cellStyle name="Note 2 6 6 3 2" xfId="23698"/>
    <cellStyle name="Note 2 6 6 3 3" xfId="38151"/>
    <cellStyle name="Note 2 6 6 4" xfId="8704"/>
    <cellStyle name="Note 2 6 6 4 2" xfId="26139"/>
    <cellStyle name="Note 2 6 6 4 3" xfId="40592"/>
    <cellStyle name="Note 2 6 6 5" xfId="11124"/>
    <cellStyle name="Note 2 6 6 5 2" xfId="28559"/>
    <cellStyle name="Note 2 6 6 5 3" xfId="43012"/>
    <cellStyle name="Note 2 6 6 6" xfId="18131"/>
    <cellStyle name="Note 2 6 7" xfId="1291"/>
    <cellStyle name="Note 2 6 7 2" xfId="3802"/>
    <cellStyle name="Note 2 6 7 2 2" xfId="13477"/>
    <cellStyle name="Note 2 6 7 2 2 2" xfId="30912"/>
    <cellStyle name="Note 2 6 7 2 2 3" xfId="45365"/>
    <cellStyle name="Note 2 6 7 2 3" xfId="15938"/>
    <cellStyle name="Note 2 6 7 2 3 2" xfId="33373"/>
    <cellStyle name="Note 2 6 7 2 3 3" xfId="47826"/>
    <cellStyle name="Note 2 6 7 2 4" xfId="21238"/>
    <cellStyle name="Note 2 6 7 2 5" xfId="35691"/>
    <cellStyle name="Note 2 6 7 3" xfId="6264"/>
    <cellStyle name="Note 2 6 7 3 2" xfId="23699"/>
    <cellStyle name="Note 2 6 7 3 3" xfId="38152"/>
    <cellStyle name="Note 2 6 7 4" xfId="8705"/>
    <cellStyle name="Note 2 6 7 4 2" xfId="26140"/>
    <cellStyle name="Note 2 6 7 4 3" xfId="40593"/>
    <cellStyle name="Note 2 6 7 5" xfId="11125"/>
    <cellStyle name="Note 2 6 7 5 2" xfId="28560"/>
    <cellStyle name="Note 2 6 7 5 3" xfId="43013"/>
    <cellStyle name="Note 2 6 7 6" xfId="18132"/>
    <cellStyle name="Note 2 6 8" xfId="1292"/>
    <cellStyle name="Note 2 6 8 2" xfId="3803"/>
    <cellStyle name="Note 2 6 8 2 2" xfId="21239"/>
    <cellStyle name="Note 2 6 8 2 3" xfId="35692"/>
    <cellStyle name="Note 2 6 8 3" xfId="6265"/>
    <cellStyle name="Note 2 6 8 3 2" xfId="23700"/>
    <cellStyle name="Note 2 6 8 3 3" xfId="38153"/>
    <cellStyle name="Note 2 6 8 4" xfId="8706"/>
    <cellStyle name="Note 2 6 8 4 2" xfId="26141"/>
    <cellStyle name="Note 2 6 8 4 3" xfId="40594"/>
    <cellStyle name="Note 2 6 8 5" xfId="11126"/>
    <cellStyle name="Note 2 6 8 5 2" xfId="28561"/>
    <cellStyle name="Note 2 6 8 5 3" xfId="43014"/>
    <cellStyle name="Note 2 6 8 6" xfId="15093"/>
    <cellStyle name="Note 2 6 8 6 2" xfId="32528"/>
    <cellStyle name="Note 2 6 8 6 3" xfId="46981"/>
    <cellStyle name="Note 2 6 8 7" xfId="18133"/>
    <cellStyle name="Note 2 6 8 8" xfId="20255"/>
    <cellStyle name="Note 2 6 9" xfId="3784"/>
    <cellStyle name="Note 2 6 9 2" xfId="13463"/>
    <cellStyle name="Note 2 6 9 2 2" xfId="30898"/>
    <cellStyle name="Note 2 6 9 2 3" xfId="45351"/>
    <cellStyle name="Note 2 6 9 3" xfId="15924"/>
    <cellStyle name="Note 2 6 9 3 2" xfId="33359"/>
    <cellStyle name="Note 2 6 9 3 3" xfId="47812"/>
    <cellStyle name="Note 2 6 9 4" xfId="21220"/>
    <cellStyle name="Note 2 6 9 5" xfId="35673"/>
    <cellStyle name="Note 2 7" xfId="1293"/>
    <cellStyle name="Note 2 7 10" xfId="6266"/>
    <cellStyle name="Note 2 7 10 2" xfId="23701"/>
    <cellStyle name="Note 2 7 10 3" xfId="38154"/>
    <cellStyle name="Note 2 7 11" xfId="8707"/>
    <cellStyle name="Note 2 7 11 2" xfId="26142"/>
    <cellStyle name="Note 2 7 11 3" xfId="40595"/>
    <cellStyle name="Note 2 7 12" xfId="11127"/>
    <cellStyle name="Note 2 7 12 2" xfId="28562"/>
    <cellStyle name="Note 2 7 12 3" xfId="43015"/>
    <cellStyle name="Note 2 7 13" xfId="18134"/>
    <cellStyle name="Note 2 7 2" xfId="1294"/>
    <cellStyle name="Note 2 7 2 2" xfId="1295"/>
    <cellStyle name="Note 2 7 2 2 2" xfId="3806"/>
    <cellStyle name="Note 2 7 2 2 2 2" xfId="13480"/>
    <cellStyle name="Note 2 7 2 2 2 2 2" xfId="30915"/>
    <cellStyle name="Note 2 7 2 2 2 2 3" xfId="45368"/>
    <cellStyle name="Note 2 7 2 2 2 3" xfId="15941"/>
    <cellStyle name="Note 2 7 2 2 2 3 2" xfId="33376"/>
    <cellStyle name="Note 2 7 2 2 2 3 3" xfId="47829"/>
    <cellStyle name="Note 2 7 2 2 2 4" xfId="21242"/>
    <cellStyle name="Note 2 7 2 2 2 5" xfId="35695"/>
    <cellStyle name="Note 2 7 2 2 3" xfId="6268"/>
    <cellStyle name="Note 2 7 2 2 3 2" xfId="23703"/>
    <cellStyle name="Note 2 7 2 2 3 3" xfId="38156"/>
    <cellStyle name="Note 2 7 2 2 4" xfId="8709"/>
    <cellStyle name="Note 2 7 2 2 4 2" xfId="26144"/>
    <cellStyle name="Note 2 7 2 2 4 3" xfId="40597"/>
    <cellStyle name="Note 2 7 2 2 5" xfId="11129"/>
    <cellStyle name="Note 2 7 2 2 5 2" xfId="28564"/>
    <cellStyle name="Note 2 7 2 2 5 3" xfId="43017"/>
    <cellStyle name="Note 2 7 2 2 6" xfId="18136"/>
    <cellStyle name="Note 2 7 2 3" xfId="1296"/>
    <cellStyle name="Note 2 7 2 3 2" xfId="3807"/>
    <cellStyle name="Note 2 7 2 3 2 2" xfId="13481"/>
    <cellStyle name="Note 2 7 2 3 2 2 2" xfId="30916"/>
    <cellStyle name="Note 2 7 2 3 2 2 3" xfId="45369"/>
    <cellStyle name="Note 2 7 2 3 2 3" xfId="15942"/>
    <cellStyle name="Note 2 7 2 3 2 3 2" xfId="33377"/>
    <cellStyle name="Note 2 7 2 3 2 3 3" xfId="47830"/>
    <cellStyle name="Note 2 7 2 3 2 4" xfId="21243"/>
    <cellStyle name="Note 2 7 2 3 2 5" xfId="35696"/>
    <cellStyle name="Note 2 7 2 3 3" xfId="6269"/>
    <cellStyle name="Note 2 7 2 3 3 2" xfId="23704"/>
    <cellStyle name="Note 2 7 2 3 3 3" xfId="38157"/>
    <cellStyle name="Note 2 7 2 3 4" xfId="8710"/>
    <cellStyle name="Note 2 7 2 3 4 2" xfId="26145"/>
    <cellStyle name="Note 2 7 2 3 4 3" xfId="40598"/>
    <cellStyle name="Note 2 7 2 3 5" xfId="11130"/>
    <cellStyle name="Note 2 7 2 3 5 2" xfId="28565"/>
    <cellStyle name="Note 2 7 2 3 5 3" xfId="43018"/>
    <cellStyle name="Note 2 7 2 3 6" xfId="18137"/>
    <cellStyle name="Note 2 7 2 4" xfId="1297"/>
    <cellStyle name="Note 2 7 2 4 2" xfId="3808"/>
    <cellStyle name="Note 2 7 2 4 2 2" xfId="21244"/>
    <cellStyle name="Note 2 7 2 4 2 3" xfId="35697"/>
    <cellStyle name="Note 2 7 2 4 3" xfId="6270"/>
    <cellStyle name="Note 2 7 2 4 3 2" xfId="23705"/>
    <cellStyle name="Note 2 7 2 4 3 3" xfId="38158"/>
    <cellStyle name="Note 2 7 2 4 4" xfId="8711"/>
    <cellStyle name="Note 2 7 2 4 4 2" xfId="26146"/>
    <cellStyle name="Note 2 7 2 4 4 3" xfId="40599"/>
    <cellStyle name="Note 2 7 2 4 5" xfId="11131"/>
    <cellStyle name="Note 2 7 2 4 5 2" xfId="28566"/>
    <cellStyle name="Note 2 7 2 4 5 3" xfId="43019"/>
    <cellStyle name="Note 2 7 2 4 6" xfId="15094"/>
    <cellStyle name="Note 2 7 2 4 6 2" xfId="32529"/>
    <cellStyle name="Note 2 7 2 4 6 3" xfId="46982"/>
    <cellStyle name="Note 2 7 2 4 7" xfId="18138"/>
    <cellStyle name="Note 2 7 2 4 8" xfId="20256"/>
    <cellStyle name="Note 2 7 2 5" xfId="3805"/>
    <cellStyle name="Note 2 7 2 5 2" xfId="13479"/>
    <cellStyle name="Note 2 7 2 5 2 2" xfId="30914"/>
    <cellStyle name="Note 2 7 2 5 2 3" xfId="45367"/>
    <cellStyle name="Note 2 7 2 5 3" xfId="15940"/>
    <cellStyle name="Note 2 7 2 5 3 2" xfId="33375"/>
    <cellStyle name="Note 2 7 2 5 3 3" xfId="47828"/>
    <cellStyle name="Note 2 7 2 5 4" xfId="21241"/>
    <cellStyle name="Note 2 7 2 5 5" xfId="35694"/>
    <cellStyle name="Note 2 7 2 6" xfId="6267"/>
    <cellStyle name="Note 2 7 2 6 2" xfId="23702"/>
    <cellStyle name="Note 2 7 2 6 3" xfId="38155"/>
    <cellStyle name="Note 2 7 2 7" xfId="8708"/>
    <cellStyle name="Note 2 7 2 7 2" xfId="26143"/>
    <cellStyle name="Note 2 7 2 7 3" xfId="40596"/>
    <cellStyle name="Note 2 7 2 8" xfId="11128"/>
    <cellStyle name="Note 2 7 2 8 2" xfId="28563"/>
    <cellStyle name="Note 2 7 2 8 3" xfId="43016"/>
    <cellStyle name="Note 2 7 2 9" xfId="18135"/>
    <cellStyle name="Note 2 7 3" xfId="1298"/>
    <cellStyle name="Note 2 7 3 2" xfId="1299"/>
    <cellStyle name="Note 2 7 3 2 2" xfId="3810"/>
    <cellStyle name="Note 2 7 3 2 2 2" xfId="13483"/>
    <cellStyle name="Note 2 7 3 2 2 2 2" xfId="30918"/>
    <cellStyle name="Note 2 7 3 2 2 2 3" xfId="45371"/>
    <cellStyle name="Note 2 7 3 2 2 3" xfId="15944"/>
    <cellStyle name="Note 2 7 3 2 2 3 2" xfId="33379"/>
    <cellStyle name="Note 2 7 3 2 2 3 3" xfId="47832"/>
    <cellStyle name="Note 2 7 3 2 2 4" xfId="21246"/>
    <cellStyle name="Note 2 7 3 2 2 5" xfId="35699"/>
    <cellStyle name="Note 2 7 3 2 3" xfId="6272"/>
    <cellStyle name="Note 2 7 3 2 3 2" xfId="23707"/>
    <cellStyle name="Note 2 7 3 2 3 3" xfId="38160"/>
    <cellStyle name="Note 2 7 3 2 4" xfId="8713"/>
    <cellStyle name="Note 2 7 3 2 4 2" xfId="26148"/>
    <cellStyle name="Note 2 7 3 2 4 3" xfId="40601"/>
    <cellStyle name="Note 2 7 3 2 5" xfId="11133"/>
    <cellStyle name="Note 2 7 3 2 5 2" xfId="28568"/>
    <cellStyle name="Note 2 7 3 2 5 3" xfId="43021"/>
    <cellStyle name="Note 2 7 3 2 6" xfId="18140"/>
    <cellStyle name="Note 2 7 3 3" xfId="1300"/>
    <cellStyle name="Note 2 7 3 3 2" xfId="3811"/>
    <cellStyle name="Note 2 7 3 3 2 2" xfId="13484"/>
    <cellStyle name="Note 2 7 3 3 2 2 2" xfId="30919"/>
    <cellStyle name="Note 2 7 3 3 2 2 3" xfId="45372"/>
    <cellStyle name="Note 2 7 3 3 2 3" xfId="15945"/>
    <cellStyle name="Note 2 7 3 3 2 3 2" xfId="33380"/>
    <cellStyle name="Note 2 7 3 3 2 3 3" xfId="47833"/>
    <cellStyle name="Note 2 7 3 3 2 4" xfId="21247"/>
    <cellStyle name="Note 2 7 3 3 2 5" xfId="35700"/>
    <cellStyle name="Note 2 7 3 3 3" xfId="6273"/>
    <cellStyle name="Note 2 7 3 3 3 2" xfId="23708"/>
    <cellStyle name="Note 2 7 3 3 3 3" xfId="38161"/>
    <cellStyle name="Note 2 7 3 3 4" xfId="8714"/>
    <cellStyle name="Note 2 7 3 3 4 2" xfId="26149"/>
    <cellStyle name="Note 2 7 3 3 4 3" xfId="40602"/>
    <cellStyle name="Note 2 7 3 3 5" xfId="11134"/>
    <cellStyle name="Note 2 7 3 3 5 2" xfId="28569"/>
    <cellStyle name="Note 2 7 3 3 5 3" xfId="43022"/>
    <cellStyle name="Note 2 7 3 3 6" xfId="18141"/>
    <cellStyle name="Note 2 7 3 4" xfId="1301"/>
    <cellStyle name="Note 2 7 3 4 2" xfId="3812"/>
    <cellStyle name="Note 2 7 3 4 2 2" xfId="21248"/>
    <cellStyle name="Note 2 7 3 4 2 3" xfId="35701"/>
    <cellStyle name="Note 2 7 3 4 3" xfId="6274"/>
    <cellStyle name="Note 2 7 3 4 3 2" xfId="23709"/>
    <cellStyle name="Note 2 7 3 4 3 3" xfId="38162"/>
    <cellStyle name="Note 2 7 3 4 4" xfId="8715"/>
    <cellStyle name="Note 2 7 3 4 4 2" xfId="26150"/>
    <cellStyle name="Note 2 7 3 4 4 3" xfId="40603"/>
    <cellStyle name="Note 2 7 3 4 5" xfId="11135"/>
    <cellStyle name="Note 2 7 3 4 5 2" xfId="28570"/>
    <cellStyle name="Note 2 7 3 4 5 3" xfId="43023"/>
    <cellStyle name="Note 2 7 3 4 6" xfId="15095"/>
    <cellStyle name="Note 2 7 3 4 6 2" xfId="32530"/>
    <cellStyle name="Note 2 7 3 4 6 3" xfId="46983"/>
    <cellStyle name="Note 2 7 3 4 7" xfId="18142"/>
    <cellStyle name="Note 2 7 3 4 8" xfId="20257"/>
    <cellStyle name="Note 2 7 3 5" xfId="3809"/>
    <cellStyle name="Note 2 7 3 5 2" xfId="13482"/>
    <cellStyle name="Note 2 7 3 5 2 2" xfId="30917"/>
    <cellStyle name="Note 2 7 3 5 2 3" xfId="45370"/>
    <cellStyle name="Note 2 7 3 5 3" xfId="15943"/>
    <cellStyle name="Note 2 7 3 5 3 2" xfId="33378"/>
    <cellStyle name="Note 2 7 3 5 3 3" xfId="47831"/>
    <cellStyle name="Note 2 7 3 5 4" xfId="21245"/>
    <cellStyle name="Note 2 7 3 5 5" xfId="35698"/>
    <cellStyle name="Note 2 7 3 6" xfId="6271"/>
    <cellStyle name="Note 2 7 3 6 2" xfId="23706"/>
    <cellStyle name="Note 2 7 3 6 3" xfId="38159"/>
    <cellStyle name="Note 2 7 3 7" xfId="8712"/>
    <cellStyle name="Note 2 7 3 7 2" xfId="26147"/>
    <cellStyle name="Note 2 7 3 7 3" xfId="40600"/>
    <cellStyle name="Note 2 7 3 8" xfId="11132"/>
    <cellStyle name="Note 2 7 3 8 2" xfId="28567"/>
    <cellStyle name="Note 2 7 3 8 3" xfId="43020"/>
    <cellStyle name="Note 2 7 3 9" xfId="18139"/>
    <cellStyle name="Note 2 7 4" xfId="1302"/>
    <cellStyle name="Note 2 7 4 2" xfId="1303"/>
    <cellStyle name="Note 2 7 4 2 2" xfId="3814"/>
    <cellStyle name="Note 2 7 4 2 2 2" xfId="13486"/>
    <cellStyle name="Note 2 7 4 2 2 2 2" xfId="30921"/>
    <cellStyle name="Note 2 7 4 2 2 2 3" xfId="45374"/>
    <cellStyle name="Note 2 7 4 2 2 3" xfId="15947"/>
    <cellStyle name="Note 2 7 4 2 2 3 2" xfId="33382"/>
    <cellStyle name="Note 2 7 4 2 2 3 3" xfId="47835"/>
    <cellStyle name="Note 2 7 4 2 2 4" xfId="21250"/>
    <cellStyle name="Note 2 7 4 2 2 5" xfId="35703"/>
    <cellStyle name="Note 2 7 4 2 3" xfId="6276"/>
    <cellStyle name="Note 2 7 4 2 3 2" xfId="23711"/>
    <cellStyle name="Note 2 7 4 2 3 3" xfId="38164"/>
    <cellStyle name="Note 2 7 4 2 4" xfId="8717"/>
    <cellStyle name="Note 2 7 4 2 4 2" xfId="26152"/>
    <cellStyle name="Note 2 7 4 2 4 3" xfId="40605"/>
    <cellStyle name="Note 2 7 4 2 5" xfId="11137"/>
    <cellStyle name="Note 2 7 4 2 5 2" xfId="28572"/>
    <cellStyle name="Note 2 7 4 2 5 3" xfId="43025"/>
    <cellStyle name="Note 2 7 4 2 6" xfId="18144"/>
    <cellStyle name="Note 2 7 4 3" xfId="1304"/>
    <cellStyle name="Note 2 7 4 3 2" xfId="3815"/>
    <cellStyle name="Note 2 7 4 3 2 2" xfId="13487"/>
    <cellStyle name="Note 2 7 4 3 2 2 2" xfId="30922"/>
    <cellStyle name="Note 2 7 4 3 2 2 3" xfId="45375"/>
    <cellStyle name="Note 2 7 4 3 2 3" xfId="15948"/>
    <cellStyle name="Note 2 7 4 3 2 3 2" xfId="33383"/>
    <cellStyle name="Note 2 7 4 3 2 3 3" xfId="47836"/>
    <cellStyle name="Note 2 7 4 3 2 4" xfId="21251"/>
    <cellStyle name="Note 2 7 4 3 2 5" xfId="35704"/>
    <cellStyle name="Note 2 7 4 3 3" xfId="6277"/>
    <cellStyle name="Note 2 7 4 3 3 2" xfId="23712"/>
    <cellStyle name="Note 2 7 4 3 3 3" xfId="38165"/>
    <cellStyle name="Note 2 7 4 3 4" xfId="8718"/>
    <cellStyle name="Note 2 7 4 3 4 2" xfId="26153"/>
    <cellStyle name="Note 2 7 4 3 4 3" xfId="40606"/>
    <cellStyle name="Note 2 7 4 3 5" xfId="11138"/>
    <cellStyle name="Note 2 7 4 3 5 2" xfId="28573"/>
    <cellStyle name="Note 2 7 4 3 5 3" xfId="43026"/>
    <cellStyle name="Note 2 7 4 3 6" xfId="18145"/>
    <cellStyle name="Note 2 7 4 4" xfId="1305"/>
    <cellStyle name="Note 2 7 4 4 2" xfId="3816"/>
    <cellStyle name="Note 2 7 4 4 2 2" xfId="21252"/>
    <cellStyle name="Note 2 7 4 4 2 3" xfId="35705"/>
    <cellStyle name="Note 2 7 4 4 3" xfId="6278"/>
    <cellStyle name="Note 2 7 4 4 3 2" xfId="23713"/>
    <cellStyle name="Note 2 7 4 4 3 3" xfId="38166"/>
    <cellStyle name="Note 2 7 4 4 4" xfId="8719"/>
    <cellStyle name="Note 2 7 4 4 4 2" xfId="26154"/>
    <cellStyle name="Note 2 7 4 4 4 3" xfId="40607"/>
    <cellStyle name="Note 2 7 4 4 5" xfId="11139"/>
    <cellStyle name="Note 2 7 4 4 5 2" xfId="28574"/>
    <cellStyle name="Note 2 7 4 4 5 3" xfId="43027"/>
    <cellStyle name="Note 2 7 4 4 6" xfId="15096"/>
    <cellStyle name="Note 2 7 4 4 6 2" xfId="32531"/>
    <cellStyle name="Note 2 7 4 4 6 3" xfId="46984"/>
    <cellStyle name="Note 2 7 4 4 7" xfId="18146"/>
    <cellStyle name="Note 2 7 4 4 8" xfId="20258"/>
    <cellStyle name="Note 2 7 4 5" xfId="3813"/>
    <cellStyle name="Note 2 7 4 5 2" xfId="13485"/>
    <cellStyle name="Note 2 7 4 5 2 2" xfId="30920"/>
    <cellStyle name="Note 2 7 4 5 2 3" xfId="45373"/>
    <cellStyle name="Note 2 7 4 5 3" xfId="15946"/>
    <cellStyle name="Note 2 7 4 5 3 2" xfId="33381"/>
    <cellStyle name="Note 2 7 4 5 3 3" xfId="47834"/>
    <cellStyle name="Note 2 7 4 5 4" xfId="21249"/>
    <cellStyle name="Note 2 7 4 5 5" xfId="35702"/>
    <cellStyle name="Note 2 7 4 6" xfId="6275"/>
    <cellStyle name="Note 2 7 4 6 2" xfId="23710"/>
    <cellStyle name="Note 2 7 4 6 3" xfId="38163"/>
    <cellStyle name="Note 2 7 4 7" xfId="8716"/>
    <cellStyle name="Note 2 7 4 7 2" xfId="26151"/>
    <cellStyle name="Note 2 7 4 7 3" xfId="40604"/>
    <cellStyle name="Note 2 7 4 8" xfId="11136"/>
    <cellStyle name="Note 2 7 4 8 2" xfId="28571"/>
    <cellStyle name="Note 2 7 4 8 3" xfId="43024"/>
    <cellStyle name="Note 2 7 4 9" xfId="18143"/>
    <cellStyle name="Note 2 7 5" xfId="1306"/>
    <cellStyle name="Note 2 7 5 2" xfId="1307"/>
    <cellStyle name="Note 2 7 5 2 2" xfId="3818"/>
    <cellStyle name="Note 2 7 5 2 2 2" xfId="13489"/>
    <cellStyle name="Note 2 7 5 2 2 2 2" xfId="30924"/>
    <cellStyle name="Note 2 7 5 2 2 2 3" xfId="45377"/>
    <cellStyle name="Note 2 7 5 2 2 3" xfId="15950"/>
    <cellStyle name="Note 2 7 5 2 2 3 2" xfId="33385"/>
    <cellStyle name="Note 2 7 5 2 2 3 3" xfId="47838"/>
    <cellStyle name="Note 2 7 5 2 2 4" xfId="21254"/>
    <cellStyle name="Note 2 7 5 2 2 5" xfId="35707"/>
    <cellStyle name="Note 2 7 5 2 3" xfId="6280"/>
    <cellStyle name="Note 2 7 5 2 3 2" xfId="23715"/>
    <cellStyle name="Note 2 7 5 2 3 3" xfId="38168"/>
    <cellStyle name="Note 2 7 5 2 4" xfId="8721"/>
    <cellStyle name="Note 2 7 5 2 4 2" xfId="26156"/>
    <cellStyle name="Note 2 7 5 2 4 3" xfId="40609"/>
    <cellStyle name="Note 2 7 5 2 5" xfId="11141"/>
    <cellStyle name="Note 2 7 5 2 5 2" xfId="28576"/>
    <cellStyle name="Note 2 7 5 2 5 3" xfId="43029"/>
    <cellStyle name="Note 2 7 5 2 6" xfId="18148"/>
    <cellStyle name="Note 2 7 5 3" xfId="1308"/>
    <cellStyle name="Note 2 7 5 3 2" xfId="3819"/>
    <cellStyle name="Note 2 7 5 3 2 2" xfId="13490"/>
    <cellStyle name="Note 2 7 5 3 2 2 2" xfId="30925"/>
    <cellStyle name="Note 2 7 5 3 2 2 3" xfId="45378"/>
    <cellStyle name="Note 2 7 5 3 2 3" xfId="15951"/>
    <cellStyle name="Note 2 7 5 3 2 3 2" xfId="33386"/>
    <cellStyle name="Note 2 7 5 3 2 3 3" xfId="47839"/>
    <cellStyle name="Note 2 7 5 3 2 4" xfId="21255"/>
    <cellStyle name="Note 2 7 5 3 2 5" xfId="35708"/>
    <cellStyle name="Note 2 7 5 3 3" xfId="6281"/>
    <cellStyle name="Note 2 7 5 3 3 2" xfId="23716"/>
    <cellStyle name="Note 2 7 5 3 3 3" xfId="38169"/>
    <cellStyle name="Note 2 7 5 3 4" xfId="8722"/>
    <cellStyle name="Note 2 7 5 3 4 2" xfId="26157"/>
    <cellStyle name="Note 2 7 5 3 4 3" xfId="40610"/>
    <cellStyle name="Note 2 7 5 3 5" xfId="11142"/>
    <cellStyle name="Note 2 7 5 3 5 2" xfId="28577"/>
    <cellStyle name="Note 2 7 5 3 5 3" xfId="43030"/>
    <cellStyle name="Note 2 7 5 3 6" xfId="18149"/>
    <cellStyle name="Note 2 7 5 4" xfId="1309"/>
    <cellStyle name="Note 2 7 5 4 2" xfId="3820"/>
    <cellStyle name="Note 2 7 5 4 2 2" xfId="21256"/>
    <cellStyle name="Note 2 7 5 4 2 3" xfId="35709"/>
    <cellStyle name="Note 2 7 5 4 3" xfId="6282"/>
    <cellStyle name="Note 2 7 5 4 3 2" xfId="23717"/>
    <cellStyle name="Note 2 7 5 4 3 3" xfId="38170"/>
    <cellStyle name="Note 2 7 5 4 4" xfId="8723"/>
    <cellStyle name="Note 2 7 5 4 4 2" xfId="26158"/>
    <cellStyle name="Note 2 7 5 4 4 3" xfId="40611"/>
    <cellStyle name="Note 2 7 5 4 5" xfId="11143"/>
    <cellStyle name="Note 2 7 5 4 5 2" xfId="28578"/>
    <cellStyle name="Note 2 7 5 4 5 3" xfId="43031"/>
    <cellStyle name="Note 2 7 5 4 6" xfId="15097"/>
    <cellStyle name="Note 2 7 5 4 6 2" xfId="32532"/>
    <cellStyle name="Note 2 7 5 4 6 3" xfId="46985"/>
    <cellStyle name="Note 2 7 5 4 7" xfId="18150"/>
    <cellStyle name="Note 2 7 5 4 8" xfId="20259"/>
    <cellStyle name="Note 2 7 5 5" xfId="3817"/>
    <cellStyle name="Note 2 7 5 5 2" xfId="13488"/>
    <cellStyle name="Note 2 7 5 5 2 2" xfId="30923"/>
    <cellStyle name="Note 2 7 5 5 2 3" xfId="45376"/>
    <cellStyle name="Note 2 7 5 5 3" xfId="15949"/>
    <cellStyle name="Note 2 7 5 5 3 2" xfId="33384"/>
    <cellStyle name="Note 2 7 5 5 3 3" xfId="47837"/>
    <cellStyle name="Note 2 7 5 5 4" xfId="21253"/>
    <cellStyle name="Note 2 7 5 5 5" xfId="35706"/>
    <cellStyle name="Note 2 7 5 6" xfId="6279"/>
    <cellStyle name="Note 2 7 5 6 2" xfId="23714"/>
    <cellStyle name="Note 2 7 5 6 3" xfId="38167"/>
    <cellStyle name="Note 2 7 5 7" xfId="8720"/>
    <cellStyle name="Note 2 7 5 7 2" xfId="26155"/>
    <cellStyle name="Note 2 7 5 7 3" xfId="40608"/>
    <cellStyle name="Note 2 7 5 8" xfId="11140"/>
    <cellStyle name="Note 2 7 5 8 2" xfId="28575"/>
    <cellStyle name="Note 2 7 5 8 3" xfId="43028"/>
    <cellStyle name="Note 2 7 5 9" xfId="18147"/>
    <cellStyle name="Note 2 7 6" xfId="1310"/>
    <cellStyle name="Note 2 7 6 2" xfId="3821"/>
    <cellStyle name="Note 2 7 6 2 2" xfId="13491"/>
    <cellStyle name="Note 2 7 6 2 2 2" xfId="30926"/>
    <cellStyle name="Note 2 7 6 2 2 3" xfId="45379"/>
    <cellStyle name="Note 2 7 6 2 3" xfId="15952"/>
    <cellStyle name="Note 2 7 6 2 3 2" xfId="33387"/>
    <cellStyle name="Note 2 7 6 2 3 3" xfId="47840"/>
    <cellStyle name="Note 2 7 6 2 4" xfId="21257"/>
    <cellStyle name="Note 2 7 6 2 5" xfId="35710"/>
    <cellStyle name="Note 2 7 6 3" xfId="6283"/>
    <cellStyle name="Note 2 7 6 3 2" xfId="23718"/>
    <cellStyle name="Note 2 7 6 3 3" xfId="38171"/>
    <cellStyle name="Note 2 7 6 4" xfId="8724"/>
    <cellStyle name="Note 2 7 6 4 2" xfId="26159"/>
    <cellStyle name="Note 2 7 6 4 3" xfId="40612"/>
    <cellStyle name="Note 2 7 6 5" xfId="11144"/>
    <cellStyle name="Note 2 7 6 5 2" xfId="28579"/>
    <cellStyle name="Note 2 7 6 5 3" xfId="43032"/>
    <cellStyle name="Note 2 7 6 6" xfId="18151"/>
    <cellStyle name="Note 2 7 7" xfId="1311"/>
    <cellStyle name="Note 2 7 7 2" xfId="3822"/>
    <cellStyle name="Note 2 7 7 2 2" xfId="13492"/>
    <cellStyle name="Note 2 7 7 2 2 2" xfId="30927"/>
    <cellStyle name="Note 2 7 7 2 2 3" xfId="45380"/>
    <cellStyle name="Note 2 7 7 2 3" xfId="15953"/>
    <cellStyle name="Note 2 7 7 2 3 2" xfId="33388"/>
    <cellStyle name="Note 2 7 7 2 3 3" xfId="47841"/>
    <cellStyle name="Note 2 7 7 2 4" xfId="21258"/>
    <cellStyle name="Note 2 7 7 2 5" xfId="35711"/>
    <cellStyle name="Note 2 7 7 3" xfId="6284"/>
    <cellStyle name="Note 2 7 7 3 2" xfId="23719"/>
    <cellStyle name="Note 2 7 7 3 3" xfId="38172"/>
    <cellStyle name="Note 2 7 7 4" xfId="8725"/>
    <cellStyle name="Note 2 7 7 4 2" xfId="26160"/>
    <cellStyle name="Note 2 7 7 4 3" xfId="40613"/>
    <cellStyle name="Note 2 7 7 5" xfId="11145"/>
    <cellStyle name="Note 2 7 7 5 2" xfId="28580"/>
    <cellStyle name="Note 2 7 7 5 3" xfId="43033"/>
    <cellStyle name="Note 2 7 7 6" xfId="18152"/>
    <cellStyle name="Note 2 7 8" xfId="1312"/>
    <cellStyle name="Note 2 7 8 2" xfId="3823"/>
    <cellStyle name="Note 2 7 8 2 2" xfId="21259"/>
    <cellStyle name="Note 2 7 8 2 3" xfId="35712"/>
    <cellStyle name="Note 2 7 8 3" xfId="6285"/>
    <cellStyle name="Note 2 7 8 3 2" xfId="23720"/>
    <cellStyle name="Note 2 7 8 3 3" xfId="38173"/>
    <cellStyle name="Note 2 7 8 4" xfId="8726"/>
    <cellStyle name="Note 2 7 8 4 2" xfId="26161"/>
    <cellStyle name="Note 2 7 8 4 3" xfId="40614"/>
    <cellStyle name="Note 2 7 8 5" xfId="11146"/>
    <cellStyle name="Note 2 7 8 5 2" xfId="28581"/>
    <cellStyle name="Note 2 7 8 5 3" xfId="43034"/>
    <cellStyle name="Note 2 7 8 6" xfId="15098"/>
    <cellStyle name="Note 2 7 8 6 2" xfId="32533"/>
    <cellStyle name="Note 2 7 8 6 3" xfId="46986"/>
    <cellStyle name="Note 2 7 8 7" xfId="18153"/>
    <cellStyle name="Note 2 7 8 8" xfId="20260"/>
    <cellStyle name="Note 2 7 9" xfId="3804"/>
    <cellStyle name="Note 2 7 9 2" xfId="13478"/>
    <cellStyle name="Note 2 7 9 2 2" xfId="30913"/>
    <cellStyle name="Note 2 7 9 2 3" xfId="45366"/>
    <cellStyle name="Note 2 7 9 3" xfId="15939"/>
    <cellStyle name="Note 2 7 9 3 2" xfId="33374"/>
    <cellStyle name="Note 2 7 9 3 3" xfId="47827"/>
    <cellStyle name="Note 2 7 9 4" xfId="21240"/>
    <cellStyle name="Note 2 7 9 5" xfId="35693"/>
    <cellStyle name="Note 2 8" xfId="1313"/>
    <cellStyle name="Note 2 8 10" xfId="6286"/>
    <cellStyle name="Note 2 8 10 2" xfId="23721"/>
    <cellStyle name="Note 2 8 10 3" xfId="38174"/>
    <cellStyle name="Note 2 8 11" xfId="8727"/>
    <cellStyle name="Note 2 8 11 2" xfId="26162"/>
    <cellStyle name="Note 2 8 11 3" xfId="40615"/>
    <cellStyle name="Note 2 8 12" xfId="11147"/>
    <cellStyle name="Note 2 8 12 2" xfId="28582"/>
    <cellStyle name="Note 2 8 12 3" xfId="43035"/>
    <cellStyle name="Note 2 8 13" xfId="18154"/>
    <cellStyle name="Note 2 8 2" xfId="1314"/>
    <cellStyle name="Note 2 8 2 2" xfId="1315"/>
    <cellStyle name="Note 2 8 2 2 2" xfId="3826"/>
    <cellStyle name="Note 2 8 2 2 2 2" xfId="13495"/>
    <cellStyle name="Note 2 8 2 2 2 2 2" xfId="30930"/>
    <cellStyle name="Note 2 8 2 2 2 2 3" xfId="45383"/>
    <cellStyle name="Note 2 8 2 2 2 3" xfId="15956"/>
    <cellStyle name="Note 2 8 2 2 2 3 2" xfId="33391"/>
    <cellStyle name="Note 2 8 2 2 2 3 3" xfId="47844"/>
    <cellStyle name="Note 2 8 2 2 2 4" xfId="21262"/>
    <cellStyle name="Note 2 8 2 2 2 5" xfId="35715"/>
    <cellStyle name="Note 2 8 2 2 3" xfId="6288"/>
    <cellStyle name="Note 2 8 2 2 3 2" xfId="23723"/>
    <cellStyle name="Note 2 8 2 2 3 3" xfId="38176"/>
    <cellStyle name="Note 2 8 2 2 4" xfId="8729"/>
    <cellStyle name="Note 2 8 2 2 4 2" xfId="26164"/>
    <cellStyle name="Note 2 8 2 2 4 3" xfId="40617"/>
    <cellStyle name="Note 2 8 2 2 5" xfId="11149"/>
    <cellStyle name="Note 2 8 2 2 5 2" xfId="28584"/>
    <cellStyle name="Note 2 8 2 2 5 3" xfId="43037"/>
    <cellStyle name="Note 2 8 2 2 6" xfId="18156"/>
    <cellStyle name="Note 2 8 2 3" xfId="1316"/>
    <cellStyle name="Note 2 8 2 3 2" xfId="3827"/>
    <cellStyle name="Note 2 8 2 3 2 2" xfId="13496"/>
    <cellStyle name="Note 2 8 2 3 2 2 2" xfId="30931"/>
    <cellStyle name="Note 2 8 2 3 2 2 3" xfId="45384"/>
    <cellStyle name="Note 2 8 2 3 2 3" xfId="15957"/>
    <cellStyle name="Note 2 8 2 3 2 3 2" xfId="33392"/>
    <cellStyle name="Note 2 8 2 3 2 3 3" xfId="47845"/>
    <cellStyle name="Note 2 8 2 3 2 4" xfId="21263"/>
    <cellStyle name="Note 2 8 2 3 2 5" xfId="35716"/>
    <cellStyle name="Note 2 8 2 3 3" xfId="6289"/>
    <cellStyle name="Note 2 8 2 3 3 2" xfId="23724"/>
    <cellStyle name="Note 2 8 2 3 3 3" xfId="38177"/>
    <cellStyle name="Note 2 8 2 3 4" xfId="8730"/>
    <cellStyle name="Note 2 8 2 3 4 2" xfId="26165"/>
    <cellStyle name="Note 2 8 2 3 4 3" xfId="40618"/>
    <cellStyle name="Note 2 8 2 3 5" xfId="11150"/>
    <cellStyle name="Note 2 8 2 3 5 2" xfId="28585"/>
    <cellStyle name="Note 2 8 2 3 5 3" xfId="43038"/>
    <cellStyle name="Note 2 8 2 3 6" xfId="18157"/>
    <cellStyle name="Note 2 8 2 4" xfId="1317"/>
    <cellStyle name="Note 2 8 2 4 2" xfId="3828"/>
    <cellStyle name="Note 2 8 2 4 2 2" xfId="21264"/>
    <cellStyle name="Note 2 8 2 4 2 3" xfId="35717"/>
    <cellStyle name="Note 2 8 2 4 3" xfId="6290"/>
    <cellStyle name="Note 2 8 2 4 3 2" xfId="23725"/>
    <cellStyle name="Note 2 8 2 4 3 3" xfId="38178"/>
    <cellStyle name="Note 2 8 2 4 4" xfId="8731"/>
    <cellStyle name="Note 2 8 2 4 4 2" xfId="26166"/>
    <cellStyle name="Note 2 8 2 4 4 3" xfId="40619"/>
    <cellStyle name="Note 2 8 2 4 5" xfId="11151"/>
    <cellStyle name="Note 2 8 2 4 5 2" xfId="28586"/>
    <cellStyle name="Note 2 8 2 4 5 3" xfId="43039"/>
    <cellStyle name="Note 2 8 2 4 6" xfId="15099"/>
    <cellStyle name="Note 2 8 2 4 6 2" xfId="32534"/>
    <cellStyle name="Note 2 8 2 4 6 3" xfId="46987"/>
    <cellStyle name="Note 2 8 2 4 7" xfId="18158"/>
    <cellStyle name="Note 2 8 2 4 8" xfId="20261"/>
    <cellStyle name="Note 2 8 2 5" xfId="3825"/>
    <cellStyle name="Note 2 8 2 5 2" xfId="13494"/>
    <cellStyle name="Note 2 8 2 5 2 2" xfId="30929"/>
    <cellStyle name="Note 2 8 2 5 2 3" xfId="45382"/>
    <cellStyle name="Note 2 8 2 5 3" xfId="15955"/>
    <cellStyle name="Note 2 8 2 5 3 2" xfId="33390"/>
    <cellStyle name="Note 2 8 2 5 3 3" xfId="47843"/>
    <cellStyle name="Note 2 8 2 5 4" xfId="21261"/>
    <cellStyle name="Note 2 8 2 5 5" xfId="35714"/>
    <cellStyle name="Note 2 8 2 6" xfId="6287"/>
    <cellStyle name="Note 2 8 2 6 2" xfId="23722"/>
    <cellStyle name="Note 2 8 2 6 3" xfId="38175"/>
    <cellStyle name="Note 2 8 2 7" xfId="8728"/>
    <cellStyle name="Note 2 8 2 7 2" xfId="26163"/>
    <cellStyle name="Note 2 8 2 7 3" xfId="40616"/>
    <cellStyle name="Note 2 8 2 8" xfId="11148"/>
    <cellStyle name="Note 2 8 2 8 2" xfId="28583"/>
    <cellStyle name="Note 2 8 2 8 3" xfId="43036"/>
    <cellStyle name="Note 2 8 2 9" xfId="18155"/>
    <cellStyle name="Note 2 8 3" xfId="1318"/>
    <cellStyle name="Note 2 8 3 2" xfId="1319"/>
    <cellStyle name="Note 2 8 3 2 2" xfId="3830"/>
    <cellStyle name="Note 2 8 3 2 2 2" xfId="13498"/>
    <cellStyle name="Note 2 8 3 2 2 2 2" xfId="30933"/>
    <cellStyle name="Note 2 8 3 2 2 2 3" xfId="45386"/>
    <cellStyle name="Note 2 8 3 2 2 3" xfId="15959"/>
    <cellStyle name="Note 2 8 3 2 2 3 2" xfId="33394"/>
    <cellStyle name="Note 2 8 3 2 2 3 3" xfId="47847"/>
    <cellStyle name="Note 2 8 3 2 2 4" xfId="21266"/>
    <cellStyle name="Note 2 8 3 2 2 5" xfId="35719"/>
    <cellStyle name="Note 2 8 3 2 3" xfId="6292"/>
    <cellStyle name="Note 2 8 3 2 3 2" xfId="23727"/>
    <cellStyle name="Note 2 8 3 2 3 3" xfId="38180"/>
    <cellStyle name="Note 2 8 3 2 4" xfId="8733"/>
    <cellStyle name="Note 2 8 3 2 4 2" xfId="26168"/>
    <cellStyle name="Note 2 8 3 2 4 3" xfId="40621"/>
    <cellStyle name="Note 2 8 3 2 5" xfId="11153"/>
    <cellStyle name="Note 2 8 3 2 5 2" xfId="28588"/>
    <cellStyle name="Note 2 8 3 2 5 3" xfId="43041"/>
    <cellStyle name="Note 2 8 3 2 6" xfId="18160"/>
    <cellStyle name="Note 2 8 3 3" xfId="1320"/>
    <cellStyle name="Note 2 8 3 3 2" xfId="3831"/>
    <cellStyle name="Note 2 8 3 3 2 2" xfId="13499"/>
    <cellStyle name="Note 2 8 3 3 2 2 2" xfId="30934"/>
    <cellStyle name="Note 2 8 3 3 2 2 3" xfId="45387"/>
    <cellStyle name="Note 2 8 3 3 2 3" xfId="15960"/>
    <cellStyle name="Note 2 8 3 3 2 3 2" xfId="33395"/>
    <cellStyle name="Note 2 8 3 3 2 3 3" xfId="47848"/>
    <cellStyle name="Note 2 8 3 3 2 4" xfId="21267"/>
    <cellStyle name="Note 2 8 3 3 2 5" xfId="35720"/>
    <cellStyle name="Note 2 8 3 3 3" xfId="6293"/>
    <cellStyle name="Note 2 8 3 3 3 2" xfId="23728"/>
    <cellStyle name="Note 2 8 3 3 3 3" xfId="38181"/>
    <cellStyle name="Note 2 8 3 3 4" xfId="8734"/>
    <cellStyle name="Note 2 8 3 3 4 2" xfId="26169"/>
    <cellStyle name="Note 2 8 3 3 4 3" xfId="40622"/>
    <cellStyle name="Note 2 8 3 3 5" xfId="11154"/>
    <cellStyle name="Note 2 8 3 3 5 2" xfId="28589"/>
    <cellStyle name="Note 2 8 3 3 5 3" xfId="43042"/>
    <cellStyle name="Note 2 8 3 3 6" xfId="18161"/>
    <cellStyle name="Note 2 8 3 4" xfId="1321"/>
    <cellStyle name="Note 2 8 3 4 2" xfId="3832"/>
    <cellStyle name="Note 2 8 3 4 2 2" xfId="21268"/>
    <cellStyle name="Note 2 8 3 4 2 3" xfId="35721"/>
    <cellStyle name="Note 2 8 3 4 3" xfId="6294"/>
    <cellStyle name="Note 2 8 3 4 3 2" xfId="23729"/>
    <cellStyle name="Note 2 8 3 4 3 3" xfId="38182"/>
    <cellStyle name="Note 2 8 3 4 4" xfId="8735"/>
    <cellStyle name="Note 2 8 3 4 4 2" xfId="26170"/>
    <cellStyle name="Note 2 8 3 4 4 3" xfId="40623"/>
    <cellStyle name="Note 2 8 3 4 5" xfId="11155"/>
    <cellStyle name="Note 2 8 3 4 5 2" xfId="28590"/>
    <cellStyle name="Note 2 8 3 4 5 3" xfId="43043"/>
    <cellStyle name="Note 2 8 3 4 6" xfId="15100"/>
    <cellStyle name="Note 2 8 3 4 6 2" xfId="32535"/>
    <cellStyle name="Note 2 8 3 4 6 3" xfId="46988"/>
    <cellStyle name="Note 2 8 3 4 7" xfId="18162"/>
    <cellStyle name="Note 2 8 3 4 8" xfId="20262"/>
    <cellStyle name="Note 2 8 3 5" xfId="3829"/>
    <cellStyle name="Note 2 8 3 5 2" xfId="13497"/>
    <cellStyle name="Note 2 8 3 5 2 2" xfId="30932"/>
    <cellStyle name="Note 2 8 3 5 2 3" xfId="45385"/>
    <cellStyle name="Note 2 8 3 5 3" xfId="15958"/>
    <cellStyle name="Note 2 8 3 5 3 2" xfId="33393"/>
    <cellStyle name="Note 2 8 3 5 3 3" xfId="47846"/>
    <cellStyle name="Note 2 8 3 5 4" xfId="21265"/>
    <cellStyle name="Note 2 8 3 5 5" xfId="35718"/>
    <cellStyle name="Note 2 8 3 6" xfId="6291"/>
    <cellStyle name="Note 2 8 3 6 2" xfId="23726"/>
    <cellStyle name="Note 2 8 3 6 3" xfId="38179"/>
    <cellStyle name="Note 2 8 3 7" xfId="8732"/>
    <cellStyle name="Note 2 8 3 7 2" xfId="26167"/>
    <cellStyle name="Note 2 8 3 7 3" xfId="40620"/>
    <cellStyle name="Note 2 8 3 8" xfId="11152"/>
    <cellStyle name="Note 2 8 3 8 2" xfId="28587"/>
    <cellStyle name="Note 2 8 3 8 3" xfId="43040"/>
    <cellStyle name="Note 2 8 3 9" xfId="18159"/>
    <cellStyle name="Note 2 8 4" xfId="1322"/>
    <cellStyle name="Note 2 8 4 2" xfId="1323"/>
    <cellStyle name="Note 2 8 4 2 2" xfId="3834"/>
    <cellStyle name="Note 2 8 4 2 2 2" xfId="13501"/>
    <cellStyle name="Note 2 8 4 2 2 2 2" xfId="30936"/>
    <cellStyle name="Note 2 8 4 2 2 2 3" xfId="45389"/>
    <cellStyle name="Note 2 8 4 2 2 3" xfId="15962"/>
    <cellStyle name="Note 2 8 4 2 2 3 2" xfId="33397"/>
    <cellStyle name="Note 2 8 4 2 2 3 3" xfId="47850"/>
    <cellStyle name="Note 2 8 4 2 2 4" xfId="21270"/>
    <cellStyle name="Note 2 8 4 2 2 5" xfId="35723"/>
    <cellStyle name="Note 2 8 4 2 3" xfId="6296"/>
    <cellStyle name="Note 2 8 4 2 3 2" xfId="23731"/>
    <cellStyle name="Note 2 8 4 2 3 3" xfId="38184"/>
    <cellStyle name="Note 2 8 4 2 4" xfId="8737"/>
    <cellStyle name="Note 2 8 4 2 4 2" xfId="26172"/>
    <cellStyle name="Note 2 8 4 2 4 3" xfId="40625"/>
    <cellStyle name="Note 2 8 4 2 5" xfId="11157"/>
    <cellStyle name="Note 2 8 4 2 5 2" xfId="28592"/>
    <cellStyle name="Note 2 8 4 2 5 3" xfId="43045"/>
    <cellStyle name="Note 2 8 4 2 6" xfId="18164"/>
    <cellStyle name="Note 2 8 4 3" xfId="1324"/>
    <cellStyle name="Note 2 8 4 3 2" xfId="3835"/>
    <cellStyle name="Note 2 8 4 3 2 2" xfId="13502"/>
    <cellStyle name="Note 2 8 4 3 2 2 2" xfId="30937"/>
    <cellStyle name="Note 2 8 4 3 2 2 3" xfId="45390"/>
    <cellStyle name="Note 2 8 4 3 2 3" xfId="15963"/>
    <cellStyle name="Note 2 8 4 3 2 3 2" xfId="33398"/>
    <cellStyle name="Note 2 8 4 3 2 3 3" xfId="47851"/>
    <cellStyle name="Note 2 8 4 3 2 4" xfId="21271"/>
    <cellStyle name="Note 2 8 4 3 2 5" xfId="35724"/>
    <cellStyle name="Note 2 8 4 3 3" xfId="6297"/>
    <cellStyle name="Note 2 8 4 3 3 2" xfId="23732"/>
    <cellStyle name="Note 2 8 4 3 3 3" xfId="38185"/>
    <cellStyle name="Note 2 8 4 3 4" xfId="8738"/>
    <cellStyle name="Note 2 8 4 3 4 2" xfId="26173"/>
    <cellStyle name="Note 2 8 4 3 4 3" xfId="40626"/>
    <cellStyle name="Note 2 8 4 3 5" xfId="11158"/>
    <cellStyle name="Note 2 8 4 3 5 2" xfId="28593"/>
    <cellStyle name="Note 2 8 4 3 5 3" xfId="43046"/>
    <cellStyle name="Note 2 8 4 3 6" xfId="18165"/>
    <cellStyle name="Note 2 8 4 4" xfId="1325"/>
    <cellStyle name="Note 2 8 4 4 2" xfId="3836"/>
    <cellStyle name="Note 2 8 4 4 2 2" xfId="21272"/>
    <cellStyle name="Note 2 8 4 4 2 3" xfId="35725"/>
    <cellStyle name="Note 2 8 4 4 3" xfId="6298"/>
    <cellStyle name="Note 2 8 4 4 3 2" xfId="23733"/>
    <cellStyle name="Note 2 8 4 4 3 3" xfId="38186"/>
    <cellStyle name="Note 2 8 4 4 4" xfId="8739"/>
    <cellStyle name="Note 2 8 4 4 4 2" xfId="26174"/>
    <cellStyle name="Note 2 8 4 4 4 3" xfId="40627"/>
    <cellStyle name="Note 2 8 4 4 5" xfId="11159"/>
    <cellStyle name="Note 2 8 4 4 5 2" xfId="28594"/>
    <cellStyle name="Note 2 8 4 4 5 3" xfId="43047"/>
    <cellStyle name="Note 2 8 4 4 6" xfId="15101"/>
    <cellStyle name="Note 2 8 4 4 6 2" xfId="32536"/>
    <cellStyle name="Note 2 8 4 4 6 3" xfId="46989"/>
    <cellStyle name="Note 2 8 4 4 7" xfId="18166"/>
    <cellStyle name="Note 2 8 4 4 8" xfId="20263"/>
    <cellStyle name="Note 2 8 4 5" xfId="3833"/>
    <cellStyle name="Note 2 8 4 5 2" xfId="13500"/>
    <cellStyle name="Note 2 8 4 5 2 2" xfId="30935"/>
    <cellStyle name="Note 2 8 4 5 2 3" xfId="45388"/>
    <cellStyle name="Note 2 8 4 5 3" xfId="15961"/>
    <cellStyle name="Note 2 8 4 5 3 2" xfId="33396"/>
    <cellStyle name="Note 2 8 4 5 3 3" xfId="47849"/>
    <cellStyle name="Note 2 8 4 5 4" xfId="21269"/>
    <cellStyle name="Note 2 8 4 5 5" xfId="35722"/>
    <cellStyle name="Note 2 8 4 6" xfId="6295"/>
    <cellStyle name="Note 2 8 4 6 2" xfId="23730"/>
    <cellStyle name="Note 2 8 4 6 3" xfId="38183"/>
    <cellStyle name="Note 2 8 4 7" xfId="8736"/>
    <cellStyle name="Note 2 8 4 7 2" xfId="26171"/>
    <cellStyle name="Note 2 8 4 7 3" xfId="40624"/>
    <cellStyle name="Note 2 8 4 8" xfId="11156"/>
    <cellStyle name="Note 2 8 4 8 2" xfId="28591"/>
    <cellStyle name="Note 2 8 4 8 3" xfId="43044"/>
    <cellStyle name="Note 2 8 4 9" xfId="18163"/>
    <cellStyle name="Note 2 8 5" xfId="1326"/>
    <cellStyle name="Note 2 8 5 2" xfId="1327"/>
    <cellStyle name="Note 2 8 5 2 2" xfId="3838"/>
    <cellStyle name="Note 2 8 5 2 2 2" xfId="13504"/>
    <cellStyle name="Note 2 8 5 2 2 2 2" xfId="30939"/>
    <cellStyle name="Note 2 8 5 2 2 2 3" xfId="45392"/>
    <cellStyle name="Note 2 8 5 2 2 3" xfId="15965"/>
    <cellStyle name="Note 2 8 5 2 2 3 2" xfId="33400"/>
    <cellStyle name="Note 2 8 5 2 2 3 3" xfId="47853"/>
    <cellStyle name="Note 2 8 5 2 2 4" xfId="21274"/>
    <cellStyle name="Note 2 8 5 2 2 5" xfId="35727"/>
    <cellStyle name="Note 2 8 5 2 3" xfId="6300"/>
    <cellStyle name="Note 2 8 5 2 3 2" xfId="23735"/>
    <cellStyle name="Note 2 8 5 2 3 3" xfId="38188"/>
    <cellStyle name="Note 2 8 5 2 4" xfId="8741"/>
    <cellStyle name="Note 2 8 5 2 4 2" xfId="26176"/>
    <cellStyle name="Note 2 8 5 2 4 3" xfId="40629"/>
    <cellStyle name="Note 2 8 5 2 5" xfId="11161"/>
    <cellStyle name="Note 2 8 5 2 5 2" xfId="28596"/>
    <cellStyle name="Note 2 8 5 2 5 3" xfId="43049"/>
    <cellStyle name="Note 2 8 5 2 6" xfId="18168"/>
    <cellStyle name="Note 2 8 5 3" xfId="1328"/>
    <cellStyle name="Note 2 8 5 3 2" xfId="3839"/>
    <cellStyle name="Note 2 8 5 3 2 2" xfId="13505"/>
    <cellStyle name="Note 2 8 5 3 2 2 2" xfId="30940"/>
    <cellStyle name="Note 2 8 5 3 2 2 3" xfId="45393"/>
    <cellStyle name="Note 2 8 5 3 2 3" xfId="15966"/>
    <cellStyle name="Note 2 8 5 3 2 3 2" xfId="33401"/>
    <cellStyle name="Note 2 8 5 3 2 3 3" xfId="47854"/>
    <cellStyle name="Note 2 8 5 3 2 4" xfId="21275"/>
    <cellStyle name="Note 2 8 5 3 2 5" xfId="35728"/>
    <cellStyle name="Note 2 8 5 3 3" xfId="6301"/>
    <cellStyle name="Note 2 8 5 3 3 2" xfId="23736"/>
    <cellStyle name="Note 2 8 5 3 3 3" xfId="38189"/>
    <cellStyle name="Note 2 8 5 3 4" xfId="8742"/>
    <cellStyle name="Note 2 8 5 3 4 2" xfId="26177"/>
    <cellStyle name="Note 2 8 5 3 4 3" xfId="40630"/>
    <cellStyle name="Note 2 8 5 3 5" xfId="11162"/>
    <cellStyle name="Note 2 8 5 3 5 2" xfId="28597"/>
    <cellStyle name="Note 2 8 5 3 5 3" xfId="43050"/>
    <cellStyle name="Note 2 8 5 3 6" xfId="18169"/>
    <cellStyle name="Note 2 8 5 4" xfId="1329"/>
    <cellStyle name="Note 2 8 5 4 2" xfId="3840"/>
    <cellStyle name="Note 2 8 5 4 2 2" xfId="21276"/>
    <cellStyle name="Note 2 8 5 4 2 3" xfId="35729"/>
    <cellStyle name="Note 2 8 5 4 3" xfId="6302"/>
    <cellStyle name="Note 2 8 5 4 3 2" xfId="23737"/>
    <cellStyle name="Note 2 8 5 4 3 3" xfId="38190"/>
    <cellStyle name="Note 2 8 5 4 4" xfId="8743"/>
    <cellStyle name="Note 2 8 5 4 4 2" xfId="26178"/>
    <cellStyle name="Note 2 8 5 4 4 3" xfId="40631"/>
    <cellStyle name="Note 2 8 5 4 5" xfId="11163"/>
    <cellStyle name="Note 2 8 5 4 5 2" xfId="28598"/>
    <cellStyle name="Note 2 8 5 4 5 3" xfId="43051"/>
    <cellStyle name="Note 2 8 5 4 6" xfId="15102"/>
    <cellStyle name="Note 2 8 5 4 6 2" xfId="32537"/>
    <cellStyle name="Note 2 8 5 4 6 3" xfId="46990"/>
    <cellStyle name="Note 2 8 5 4 7" xfId="18170"/>
    <cellStyle name="Note 2 8 5 4 8" xfId="20264"/>
    <cellStyle name="Note 2 8 5 5" xfId="3837"/>
    <cellStyle name="Note 2 8 5 5 2" xfId="13503"/>
    <cellStyle name="Note 2 8 5 5 2 2" xfId="30938"/>
    <cellStyle name="Note 2 8 5 5 2 3" xfId="45391"/>
    <cellStyle name="Note 2 8 5 5 3" xfId="15964"/>
    <cellStyle name="Note 2 8 5 5 3 2" xfId="33399"/>
    <cellStyle name="Note 2 8 5 5 3 3" xfId="47852"/>
    <cellStyle name="Note 2 8 5 5 4" xfId="21273"/>
    <cellStyle name="Note 2 8 5 5 5" xfId="35726"/>
    <cellStyle name="Note 2 8 5 6" xfId="6299"/>
    <cellStyle name="Note 2 8 5 6 2" xfId="23734"/>
    <cellStyle name="Note 2 8 5 6 3" xfId="38187"/>
    <cellStyle name="Note 2 8 5 7" xfId="8740"/>
    <cellStyle name="Note 2 8 5 7 2" xfId="26175"/>
    <cellStyle name="Note 2 8 5 7 3" xfId="40628"/>
    <cellStyle name="Note 2 8 5 8" xfId="11160"/>
    <cellStyle name="Note 2 8 5 8 2" xfId="28595"/>
    <cellStyle name="Note 2 8 5 8 3" xfId="43048"/>
    <cellStyle name="Note 2 8 5 9" xfId="18167"/>
    <cellStyle name="Note 2 8 6" xfId="1330"/>
    <cellStyle name="Note 2 8 6 2" xfId="3841"/>
    <cellStyle name="Note 2 8 6 2 2" xfId="13506"/>
    <cellStyle name="Note 2 8 6 2 2 2" xfId="30941"/>
    <cellStyle name="Note 2 8 6 2 2 3" xfId="45394"/>
    <cellStyle name="Note 2 8 6 2 3" xfId="15967"/>
    <cellStyle name="Note 2 8 6 2 3 2" xfId="33402"/>
    <cellStyle name="Note 2 8 6 2 3 3" xfId="47855"/>
    <cellStyle name="Note 2 8 6 2 4" xfId="21277"/>
    <cellStyle name="Note 2 8 6 2 5" xfId="35730"/>
    <cellStyle name="Note 2 8 6 3" xfId="6303"/>
    <cellStyle name="Note 2 8 6 3 2" xfId="23738"/>
    <cellStyle name="Note 2 8 6 3 3" xfId="38191"/>
    <cellStyle name="Note 2 8 6 4" xfId="8744"/>
    <cellStyle name="Note 2 8 6 4 2" xfId="26179"/>
    <cellStyle name="Note 2 8 6 4 3" xfId="40632"/>
    <cellStyle name="Note 2 8 6 5" xfId="11164"/>
    <cellStyle name="Note 2 8 6 5 2" xfId="28599"/>
    <cellStyle name="Note 2 8 6 5 3" xfId="43052"/>
    <cellStyle name="Note 2 8 6 6" xfId="18171"/>
    <cellStyle name="Note 2 8 7" xfId="1331"/>
    <cellStyle name="Note 2 8 7 2" xfId="3842"/>
    <cellStyle name="Note 2 8 7 2 2" xfId="13507"/>
    <cellStyle name="Note 2 8 7 2 2 2" xfId="30942"/>
    <cellStyle name="Note 2 8 7 2 2 3" xfId="45395"/>
    <cellStyle name="Note 2 8 7 2 3" xfId="15968"/>
    <cellStyle name="Note 2 8 7 2 3 2" xfId="33403"/>
    <cellStyle name="Note 2 8 7 2 3 3" xfId="47856"/>
    <cellStyle name="Note 2 8 7 2 4" xfId="21278"/>
    <cellStyle name="Note 2 8 7 2 5" xfId="35731"/>
    <cellStyle name="Note 2 8 7 3" xfId="6304"/>
    <cellStyle name="Note 2 8 7 3 2" xfId="23739"/>
    <cellStyle name="Note 2 8 7 3 3" xfId="38192"/>
    <cellStyle name="Note 2 8 7 4" xfId="8745"/>
    <cellStyle name="Note 2 8 7 4 2" xfId="26180"/>
    <cellStyle name="Note 2 8 7 4 3" xfId="40633"/>
    <cellStyle name="Note 2 8 7 5" xfId="11165"/>
    <cellStyle name="Note 2 8 7 5 2" xfId="28600"/>
    <cellStyle name="Note 2 8 7 5 3" xfId="43053"/>
    <cellStyle name="Note 2 8 7 6" xfId="18172"/>
    <cellStyle name="Note 2 8 8" xfId="1332"/>
    <cellStyle name="Note 2 8 8 2" xfId="3843"/>
    <cellStyle name="Note 2 8 8 2 2" xfId="21279"/>
    <cellStyle name="Note 2 8 8 2 3" xfId="35732"/>
    <cellStyle name="Note 2 8 8 3" xfId="6305"/>
    <cellStyle name="Note 2 8 8 3 2" xfId="23740"/>
    <cellStyle name="Note 2 8 8 3 3" xfId="38193"/>
    <cellStyle name="Note 2 8 8 4" xfId="8746"/>
    <cellStyle name="Note 2 8 8 4 2" xfId="26181"/>
    <cellStyle name="Note 2 8 8 4 3" xfId="40634"/>
    <cellStyle name="Note 2 8 8 5" xfId="11166"/>
    <cellStyle name="Note 2 8 8 5 2" xfId="28601"/>
    <cellStyle name="Note 2 8 8 5 3" xfId="43054"/>
    <cellStyle name="Note 2 8 8 6" xfId="15103"/>
    <cellStyle name="Note 2 8 8 6 2" xfId="32538"/>
    <cellStyle name="Note 2 8 8 6 3" xfId="46991"/>
    <cellStyle name="Note 2 8 8 7" xfId="18173"/>
    <cellStyle name="Note 2 8 8 8" xfId="20265"/>
    <cellStyle name="Note 2 8 9" xfId="3824"/>
    <cellStyle name="Note 2 8 9 2" xfId="13493"/>
    <cellStyle name="Note 2 8 9 2 2" xfId="30928"/>
    <cellStyle name="Note 2 8 9 2 3" xfId="45381"/>
    <cellStyle name="Note 2 8 9 3" xfId="15954"/>
    <cellStyle name="Note 2 8 9 3 2" xfId="33389"/>
    <cellStyle name="Note 2 8 9 3 3" xfId="47842"/>
    <cellStyle name="Note 2 8 9 4" xfId="21260"/>
    <cellStyle name="Note 2 8 9 5" xfId="35713"/>
    <cellStyle name="Note 2 9" xfId="1333"/>
    <cellStyle name="Note 2 9 10" xfId="6306"/>
    <cellStyle name="Note 2 9 10 2" xfId="23741"/>
    <cellStyle name="Note 2 9 10 3" xfId="38194"/>
    <cellStyle name="Note 2 9 11" xfId="8747"/>
    <cellStyle name="Note 2 9 11 2" xfId="26182"/>
    <cellStyle name="Note 2 9 11 3" xfId="40635"/>
    <cellStyle name="Note 2 9 12" xfId="11167"/>
    <cellStyle name="Note 2 9 12 2" xfId="28602"/>
    <cellStyle name="Note 2 9 12 3" xfId="43055"/>
    <cellStyle name="Note 2 9 13" xfId="18174"/>
    <cellStyle name="Note 2 9 2" xfId="1334"/>
    <cellStyle name="Note 2 9 2 2" xfId="1335"/>
    <cellStyle name="Note 2 9 2 2 2" xfId="3846"/>
    <cellStyle name="Note 2 9 2 2 2 2" xfId="13510"/>
    <cellStyle name="Note 2 9 2 2 2 2 2" xfId="30945"/>
    <cellStyle name="Note 2 9 2 2 2 2 3" xfId="45398"/>
    <cellStyle name="Note 2 9 2 2 2 3" xfId="15971"/>
    <cellStyle name="Note 2 9 2 2 2 3 2" xfId="33406"/>
    <cellStyle name="Note 2 9 2 2 2 3 3" xfId="47859"/>
    <cellStyle name="Note 2 9 2 2 2 4" xfId="21282"/>
    <cellStyle name="Note 2 9 2 2 2 5" xfId="35735"/>
    <cellStyle name="Note 2 9 2 2 3" xfId="6308"/>
    <cellStyle name="Note 2 9 2 2 3 2" xfId="23743"/>
    <cellStyle name="Note 2 9 2 2 3 3" xfId="38196"/>
    <cellStyle name="Note 2 9 2 2 4" xfId="8749"/>
    <cellStyle name="Note 2 9 2 2 4 2" xfId="26184"/>
    <cellStyle name="Note 2 9 2 2 4 3" xfId="40637"/>
    <cellStyle name="Note 2 9 2 2 5" xfId="11169"/>
    <cellStyle name="Note 2 9 2 2 5 2" xfId="28604"/>
    <cellStyle name="Note 2 9 2 2 5 3" xfId="43057"/>
    <cellStyle name="Note 2 9 2 2 6" xfId="18176"/>
    <cellStyle name="Note 2 9 2 3" xfId="1336"/>
    <cellStyle name="Note 2 9 2 3 2" xfId="3847"/>
    <cellStyle name="Note 2 9 2 3 2 2" xfId="13511"/>
    <cellStyle name="Note 2 9 2 3 2 2 2" xfId="30946"/>
    <cellStyle name="Note 2 9 2 3 2 2 3" xfId="45399"/>
    <cellStyle name="Note 2 9 2 3 2 3" xfId="15972"/>
    <cellStyle name="Note 2 9 2 3 2 3 2" xfId="33407"/>
    <cellStyle name="Note 2 9 2 3 2 3 3" xfId="47860"/>
    <cellStyle name="Note 2 9 2 3 2 4" xfId="21283"/>
    <cellStyle name="Note 2 9 2 3 2 5" xfId="35736"/>
    <cellStyle name="Note 2 9 2 3 3" xfId="6309"/>
    <cellStyle name="Note 2 9 2 3 3 2" xfId="23744"/>
    <cellStyle name="Note 2 9 2 3 3 3" xfId="38197"/>
    <cellStyle name="Note 2 9 2 3 4" xfId="8750"/>
    <cellStyle name="Note 2 9 2 3 4 2" xfId="26185"/>
    <cellStyle name="Note 2 9 2 3 4 3" xfId="40638"/>
    <cellStyle name="Note 2 9 2 3 5" xfId="11170"/>
    <cellStyle name="Note 2 9 2 3 5 2" xfId="28605"/>
    <cellStyle name="Note 2 9 2 3 5 3" xfId="43058"/>
    <cellStyle name="Note 2 9 2 3 6" xfId="18177"/>
    <cellStyle name="Note 2 9 2 4" xfId="1337"/>
    <cellStyle name="Note 2 9 2 4 2" xfId="3848"/>
    <cellStyle name="Note 2 9 2 4 2 2" xfId="21284"/>
    <cellStyle name="Note 2 9 2 4 2 3" xfId="35737"/>
    <cellStyle name="Note 2 9 2 4 3" xfId="6310"/>
    <cellStyle name="Note 2 9 2 4 3 2" xfId="23745"/>
    <cellStyle name="Note 2 9 2 4 3 3" xfId="38198"/>
    <cellStyle name="Note 2 9 2 4 4" xfId="8751"/>
    <cellStyle name="Note 2 9 2 4 4 2" xfId="26186"/>
    <cellStyle name="Note 2 9 2 4 4 3" xfId="40639"/>
    <cellStyle name="Note 2 9 2 4 5" xfId="11171"/>
    <cellStyle name="Note 2 9 2 4 5 2" xfId="28606"/>
    <cellStyle name="Note 2 9 2 4 5 3" xfId="43059"/>
    <cellStyle name="Note 2 9 2 4 6" xfId="15104"/>
    <cellStyle name="Note 2 9 2 4 6 2" xfId="32539"/>
    <cellStyle name="Note 2 9 2 4 6 3" xfId="46992"/>
    <cellStyle name="Note 2 9 2 4 7" xfId="18178"/>
    <cellStyle name="Note 2 9 2 4 8" xfId="20266"/>
    <cellStyle name="Note 2 9 2 5" xfId="3845"/>
    <cellStyle name="Note 2 9 2 5 2" xfId="13509"/>
    <cellStyle name="Note 2 9 2 5 2 2" xfId="30944"/>
    <cellStyle name="Note 2 9 2 5 2 3" xfId="45397"/>
    <cellStyle name="Note 2 9 2 5 3" xfId="15970"/>
    <cellStyle name="Note 2 9 2 5 3 2" xfId="33405"/>
    <cellStyle name="Note 2 9 2 5 3 3" xfId="47858"/>
    <cellStyle name="Note 2 9 2 5 4" xfId="21281"/>
    <cellStyle name="Note 2 9 2 5 5" xfId="35734"/>
    <cellStyle name="Note 2 9 2 6" xfId="6307"/>
    <cellStyle name="Note 2 9 2 6 2" xfId="23742"/>
    <cellStyle name="Note 2 9 2 6 3" xfId="38195"/>
    <cellStyle name="Note 2 9 2 7" xfId="8748"/>
    <cellStyle name="Note 2 9 2 7 2" xfId="26183"/>
    <cellStyle name="Note 2 9 2 7 3" xfId="40636"/>
    <cellStyle name="Note 2 9 2 8" xfId="11168"/>
    <cellStyle name="Note 2 9 2 8 2" xfId="28603"/>
    <cellStyle name="Note 2 9 2 8 3" xfId="43056"/>
    <cellStyle name="Note 2 9 2 9" xfId="18175"/>
    <cellStyle name="Note 2 9 3" xfId="1338"/>
    <cellStyle name="Note 2 9 3 2" xfId="1339"/>
    <cellStyle name="Note 2 9 3 2 2" xfId="3850"/>
    <cellStyle name="Note 2 9 3 2 2 2" xfId="13513"/>
    <cellStyle name="Note 2 9 3 2 2 2 2" xfId="30948"/>
    <cellStyle name="Note 2 9 3 2 2 2 3" xfId="45401"/>
    <cellStyle name="Note 2 9 3 2 2 3" xfId="15974"/>
    <cellStyle name="Note 2 9 3 2 2 3 2" xfId="33409"/>
    <cellStyle name="Note 2 9 3 2 2 3 3" xfId="47862"/>
    <cellStyle name="Note 2 9 3 2 2 4" xfId="21286"/>
    <cellStyle name="Note 2 9 3 2 2 5" xfId="35739"/>
    <cellStyle name="Note 2 9 3 2 3" xfId="6312"/>
    <cellStyle name="Note 2 9 3 2 3 2" xfId="23747"/>
    <cellStyle name="Note 2 9 3 2 3 3" xfId="38200"/>
    <cellStyle name="Note 2 9 3 2 4" xfId="8753"/>
    <cellStyle name="Note 2 9 3 2 4 2" xfId="26188"/>
    <cellStyle name="Note 2 9 3 2 4 3" xfId="40641"/>
    <cellStyle name="Note 2 9 3 2 5" xfId="11173"/>
    <cellStyle name="Note 2 9 3 2 5 2" xfId="28608"/>
    <cellStyle name="Note 2 9 3 2 5 3" xfId="43061"/>
    <cellStyle name="Note 2 9 3 2 6" xfId="18180"/>
    <cellStyle name="Note 2 9 3 3" xfId="1340"/>
    <cellStyle name="Note 2 9 3 3 2" xfId="3851"/>
    <cellStyle name="Note 2 9 3 3 2 2" xfId="13514"/>
    <cellStyle name="Note 2 9 3 3 2 2 2" xfId="30949"/>
    <cellStyle name="Note 2 9 3 3 2 2 3" xfId="45402"/>
    <cellStyle name="Note 2 9 3 3 2 3" xfId="15975"/>
    <cellStyle name="Note 2 9 3 3 2 3 2" xfId="33410"/>
    <cellStyle name="Note 2 9 3 3 2 3 3" xfId="47863"/>
    <cellStyle name="Note 2 9 3 3 2 4" xfId="21287"/>
    <cellStyle name="Note 2 9 3 3 2 5" xfId="35740"/>
    <cellStyle name="Note 2 9 3 3 3" xfId="6313"/>
    <cellStyle name="Note 2 9 3 3 3 2" xfId="23748"/>
    <cellStyle name="Note 2 9 3 3 3 3" xfId="38201"/>
    <cellStyle name="Note 2 9 3 3 4" xfId="8754"/>
    <cellStyle name="Note 2 9 3 3 4 2" xfId="26189"/>
    <cellStyle name="Note 2 9 3 3 4 3" xfId="40642"/>
    <cellStyle name="Note 2 9 3 3 5" xfId="11174"/>
    <cellStyle name="Note 2 9 3 3 5 2" xfId="28609"/>
    <cellStyle name="Note 2 9 3 3 5 3" xfId="43062"/>
    <cellStyle name="Note 2 9 3 3 6" xfId="18181"/>
    <cellStyle name="Note 2 9 3 4" xfId="1341"/>
    <cellStyle name="Note 2 9 3 4 2" xfId="3852"/>
    <cellStyle name="Note 2 9 3 4 2 2" xfId="21288"/>
    <cellStyle name="Note 2 9 3 4 2 3" xfId="35741"/>
    <cellStyle name="Note 2 9 3 4 3" xfId="6314"/>
    <cellStyle name="Note 2 9 3 4 3 2" xfId="23749"/>
    <cellStyle name="Note 2 9 3 4 3 3" xfId="38202"/>
    <cellStyle name="Note 2 9 3 4 4" xfId="8755"/>
    <cellStyle name="Note 2 9 3 4 4 2" xfId="26190"/>
    <cellStyle name="Note 2 9 3 4 4 3" xfId="40643"/>
    <cellStyle name="Note 2 9 3 4 5" xfId="11175"/>
    <cellStyle name="Note 2 9 3 4 5 2" xfId="28610"/>
    <cellStyle name="Note 2 9 3 4 5 3" xfId="43063"/>
    <cellStyle name="Note 2 9 3 4 6" xfId="15105"/>
    <cellStyle name="Note 2 9 3 4 6 2" xfId="32540"/>
    <cellStyle name="Note 2 9 3 4 6 3" xfId="46993"/>
    <cellStyle name="Note 2 9 3 4 7" xfId="18182"/>
    <cellStyle name="Note 2 9 3 4 8" xfId="20267"/>
    <cellStyle name="Note 2 9 3 5" xfId="3849"/>
    <cellStyle name="Note 2 9 3 5 2" xfId="13512"/>
    <cellStyle name="Note 2 9 3 5 2 2" xfId="30947"/>
    <cellStyle name="Note 2 9 3 5 2 3" xfId="45400"/>
    <cellStyle name="Note 2 9 3 5 3" xfId="15973"/>
    <cellStyle name="Note 2 9 3 5 3 2" xfId="33408"/>
    <cellStyle name="Note 2 9 3 5 3 3" xfId="47861"/>
    <cellStyle name="Note 2 9 3 5 4" xfId="21285"/>
    <cellStyle name="Note 2 9 3 5 5" xfId="35738"/>
    <cellStyle name="Note 2 9 3 6" xfId="6311"/>
    <cellStyle name="Note 2 9 3 6 2" xfId="23746"/>
    <cellStyle name="Note 2 9 3 6 3" xfId="38199"/>
    <cellStyle name="Note 2 9 3 7" xfId="8752"/>
    <cellStyle name="Note 2 9 3 7 2" xfId="26187"/>
    <cellStyle name="Note 2 9 3 7 3" xfId="40640"/>
    <cellStyle name="Note 2 9 3 8" xfId="11172"/>
    <cellStyle name="Note 2 9 3 8 2" xfId="28607"/>
    <cellStyle name="Note 2 9 3 8 3" xfId="43060"/>
    <cellStyle name="Note 2 9 3 9" xfId="18179"/>
    <cellStyle name="Note 2 9 4" xfId="1342"/>
    <cellStyle name="Note 2 9 4 2" xfId="1343"/>
    <cellStyle name="Note 2 9 4 2 2" xfId="3854"/>
    <cellStyle name="Note 2 9 4 2 2 2" xfId="13516"/>
    <cellStyle name="Note 2 9 4 2 2 2 2" xfId="30951"/>
    <cellStyle name="Note 2 9 4 2 2 2 3" xfId="45404"/>
    <cellStyle name="Note 2 9 4 2 2 3" xfId="15977"/>
    <cellStyle name="Note 2 9 4 2 2 3 2" xfId="33412"/>
    <cellStyle name="Note 2 9 4 2 2 3 3" xfId="47865"/>
    <cellStyle name="Note 2 9 4 2 2 4" xfId="21290"/>
    <cellStyle name="Note 2 9 4 2 2 5" xfId="35743"/>
    <cellStyle name="Note 2 9 4 2 3" xfId="6316"/>
    <cellStyle name="Note 2 9 4 2 3 2" xfId="23751"/>
    <cellStyle name="Note 2 9 4 2 3 3" xfId="38204"/>
    <cellStyle name="Note 2 9 4 2 4" xfId="8757"/>
    <cellStyle name="Note 2 9 4 2 4 2" xfId="26192"/>
    <cellStyle name="Note 2 9 4 2 4 3" xfId="40645"/>
    <cellStyle name="Note 2 9 4 2 5" xfId="11177"/>
    <cellStyle name="Note 2 9 4 2 5 2" xfId="28612"/>
    <cellStyle name="Note 2 9 4 2 5 3" xfId="43065"/>
    <cellStyle name="Note 2 9 4 2 6" xfId="18184"/>
    <cellStyle name="Note 2 9 4 3" xfId="1344"/>
    <cellStyle name="Note 2 9 4 3 2" xfId="3855"/>
    <cellStyle name="Note 2 9 4 3 2 2" xfId="13517"/>
    <cellStyle name="Note 2 9 4 3 2 2 2" xfId="30952"/>
    <cellStyle name="Note 2 9 4 3 2 2 3" xfId="45405"/>
    <cellStyle name="Note 2 9 4 3 2 3" xfId="15978"/>
    <cellStyle name="Note 2 9 4 3 2 3 2" xfId="33413"/>
    <cellStyle name="Note 2 9 4 3 2 3 3" xfId="47866"/>
    <cellStyle name="Note 2 9 4 3 2 4" xfId="21291"/>
    <cellStyle name="Note 2 9 4 3 2 5" xfId="35744"/>
    <cellStyle name="Note 2 9 4 3 3" xfId="6317"/>
    <cellStyle name="Note 2 9 4 3 3 2" xfId="23752"/>
    <cellStyle name="Note 2 9 4 3 3 3" xfId="38205"/>
    <cellStyle name="Note 2 9 4 3 4" xfId="8758"/>
    <cellStyle name="Note 2 9 4 3 4 2" xfId="26193"/>
    <cellStyle name="Note 2 9 4 3 4 3" xfId="40646"/>
    <cellStyle name="Note 2 9 4 3 5" xfId="11178"/>
    <cellStyle name="Note 2 9 4 3 5 2" xfId="28613"/>
    <cellStyle name="Note 2 9 4 3 5 3" xfId="43066"/>
    <cellStyle name="Note 2 9 4 3 6" xfId="18185"/>
    <cellStyle name="Note 2 9 4 4" xfId="1345"/>
    <cellStyle name="Note 2 9 4 4 2" xfId="3856"/>
    <cellStyle name="Note 2 9 4 4 2 2" xfId="21292"/>
    <cellStyle name="Note 2 9 4 4 2 3" xfId="35745"/>
    <cellStyle name="Note 2 9 4 4 3" xfId="6318"/>
    <cellStyle name="Note 2 9 4 4 3 2" xfId="23753"/>
    <cellStyle name="Note 2 9 4 4 3 3" xfId="38206"/>
    <cellStyle name="Note 2 9 4 4 4" xfId="8759"/>
    <cellStyle name="Note 2 9 4 4 4 2" xfId="26194"/>
    <cellStyle name="Note 2 9 4 4 4 3" xfId="40647"/>
    <cellStyle name="Note 2 9 4 4 5" xfId="11179"/>
    <cellStyle name="Note 2 9 4 4 5 2" xfId="28614"/>
    <cellStyle name="Note 2 9 4 4 5 3" xfId="43067"/>
    <cellStyle name="Note 2 9 4 4 6" xfId="15106"/>
    <cellStyle name="Note 2 9 4 4 6 2" xfId="32541"/>
    <cellStyle name="Note 2 9 4 4 6 3" xfId="46994"/>
    <cellStyle name="Note 2 9 4 4 7" xfId="18186"/>
    <cellStyle name="Note 2 9 4 4 8" xfId="20268"/>
    <cellStyle name="Note 2 9 4 5" xfId="3853"/>
    <cellStyle name="Note 2 9 4 5 2" xfId="13515"/>
    <cellStyle name="Note 2 9 4 5 2 2" xfId="30950"/>
    <cellStyle name="Note 2 9 4 5 2 3" xfId="45403"/>
    <cellStyle name="Note 2 9 4 5 3" xfId="15976"/>
    <cellStyle name="Note 2 9 4 5 3 2" xfId="33411"/>
    <cellStyle name="Note 2 9 4 5 3 3" xfId="47864"/>
    <cellStyle name="Note 2 9 4 5 4" xfId="21289"/>
    <cellStyle name="Note 2 9 4 5 5" xfId="35742"/>
    <cellStyle name="Note 2 9 4 6" xfId="6315"/>
    <cellStyle name="Note 2 9 4 6 2" xfId="23750"/>
    <cellStyle name="Note 2 9 4 6 3" xfId="38203"/>
    <cellStyle name="Note 2 9 4 7" xfId="8756"/>
    <cellStyle name="Note 2 9 4 7 2" xfId="26191"/>
    <cellStyle name="Note 2 9 4 7 3" xfId="40644"/>
    <cellStyle name="Note 2 9 4 8" xfId="11176"/>
    <cellStyle name="Note 2 9 4 8 2" xfId="28611"/>
    <cellStyle name="Note 2 9 4 8 3" xfId="43064"/>
    <cellStyle name="Note 2 9 4 9" xfId="18183"/>
    <cellStyle name="Note 2 9 5" xfId="1346"/>
    <cellStyle name="Note 2 9 5 2" xfId="1347"/>
    <cellStyle name="Note 2 9 5 2 2" xfId="3858"/>
    <cellStyle name="Note 2 9 5 2 2 2" xfId="13519"/>
    <cellStyle name="Note 2 9 5 2 2 2 2" xfId="30954"/>
    <cellStyle name="Note 2 9 5 2 2 2 3" xfId="45407"/>
    <cellStyle name="Note 2 9 5 2 2 3" xfId="15980"/>
    <cellStyle name="Note 2 9 5 2 2 3 2" xfId="33415"/>
    <cellStyle name="Note 2 9 5 2 2 3 3" xfId="47868"/>
    <cellStyle name="Note 2 9 5 2 2 4" xfId="21294"/>
    <cellStyle name="Note 2 9 5 2 2 5" xfId="35747"/>
    <cellStyle name="Note 2 9 5 2 3" xfId="6320"/>
    <cellStyle name="Note 2 9 5 2 3 2" xfId="23755"/>
    <cellStyle name="Note 2 9 5 2 3 3" xfId="38208"/>
    <cellStyle name="Note 2 9 5 2 4" xfId="8761"/>
    <cellStyle name="Note 2 9 5 2 4 2" xfId="26196"/>
    <cellStyle name="Note 2 9 5 2 4 3" xfId="40649"/>
    <cellStyle name="Note 2 9 5 2 5" xfId="11181"/>
    <cellStyle name="Note 2 9 5 2 5 2" xfId="28616"/>
    <cellStyle name="Note 2 9 5 2 5 3" xfId="43069"/>
    <cellStyle name="Note 2 9 5 2 6" xfId="18188"/>
    <cellStyle name="Note 2 9 5 3" xfId="1348"/>
    <cellStyle name="Note 2 9 5 3 2" xfId="3859"/>
    <cellStyle name="Note 2 9 5 3 2 2" xfId="13520"/>
    <cellStyle name="Note 2 9 5 3 2 2 2" xfId="30955"/>
    <cellStyle name="Note 2 9 5 3 2 2 3" xfId="45408"/>
    <cellStyle name="Note 2 9 5 3 2 3" xfId="15981"/>
    <cellStyle name="Note 2 9 5 3 2 3 2" xfId="33416"/>
    <cellStyle name="Note 2 9 5 3 2 3 3" xfId="47869"/>
    <cellStyle name="Note 2 9 5 3 2 4" xfId="21295"/>
    <cellStyle name="Note 2 9 5 3 2 5" xfId="35748"/>
    <cellStyle name="Note 2 9 5 3 3" xfId="6321"/>
    <cellStyle name="Note 2 9 5 3 3 2" xfId="23756"/>
    <cellStyle name="Note 2 9 5 3 3 3" xfId="38209"/>
    <cellStyle name="Note 2 9 5 3 4" xfId="8762"/>
    <cellStyle name="Note 2 9 5 3 4 2" xfId="26197"/>
    <cellStyle name="Note 2 9 5 3 4 3" xfId="40650"/>
    <cellStyle name="Note 2 9 5 3 5" xfId="11182"/>
    <cellStyle name="Note 2 9 5 3 5 2" xfId="28617"/>
    <cellStyle name="Note 2 9 5 3 5 3" xfId="43070"/>
    <cellStyle name="Note 2 9 5 3 6" xfId="18189"/>
    <cellStyle name="Note 2 9 5 4" xfId="1349"/>
    <cellStyle name="Note 2 9 5 4 2" xfId="3860"/>
    <cellStyle name="Note 2 9 5 4 2 2" xfId="21296"/>
    <cellStyle name="Note 2 9 5 4 2 3" xfId="35749"/>
    <cellStyle name="Note 2 9 5 4 3" xfId="6322"/>
    <cellStyle name="Note 2 9 5 4 3 2" xfId="23757"/>
    <cellStyle name="Note 2 9 5 4 3 3" xfId="38210"/>
    <cellStyle name="Note 2 9 5 4 4" xfId="8763"/>
    <cellStyle name="Note 2 9 5 4 4 2" xfId="26198"/>
    <cellStyle name="Note 2 9 5 4 4 3" xfId="40651"/>
    <cellStyle name="Note 2 9 5 4 5" xfId="11183"/>
    <cellStyle name="Note 2 9 5 4 5 2" xfId="28618"/>
    <cellStyle name="Note 2 9 5 4 5 3" xfId="43071"/>
    <cellStyle name="Note 2 9 5 4 6" xfId="15107"/>
    <cellStyle name="Note 2 9 5 4 6 2" xfId="32542"/>
    <cellStyle name="Note 2 9 5 4 6 3" xfId="46995"/>
    <cellStyle name="Note 2 9 5 4 7" xfId="18190"/>
    <cellStyle name="Note 2 9 5 4 8" xfId="20269"/>
    <cellStyle name="Note 2 9 5 5" xfId="3857"/>
    <cellStyle name="Note 2 9 5 5 2" xfId="13518"/>
    <cellStyle name="Note 2 9 5 5 2 2" xfId="30953"/>
    <cellStyle name="Note 2 9 5 5 2 3" xfId="45406"/>
    <cellStyle name="Note 2 9 5 5 3" xfId="15979"/>
    <cellStyle name="Note 2 9 5 5 3 2" xfId="33414"/>
    <cellStyle name="Note 2 9 5 5 3 3" xfId="47867"/>
    <cellStyle name="Note 2 9 5 5 4" xfId="21293"/>
    <cellStyle name="Note 2 9 5 5 5" xfId="35746"/>
    <cellStyle name="Note 2 9 5 6" xfId="6319"/>
    <cellStyle name="Note 2 9 5 6 2" xfId="23754"/>
    <cellStyle name="Note 2 9 5 6 3" xfId="38207"/>
    <cellStyle name="Note 2 9 5 7" xfId="8760"/>
    <cellStyle name="Note 2 9 5 7 2" xfId="26195"/>
    <cellStyle name="Note 2 9 5 7 3" xfId="40648"/>
    <cellStyle name="Note 2 9 5 8" xfId="11180"/>
    <cellStyle name="Note 2 9 5 8 2" xfId="28615"/>
    <cellStyle name="Note 2 9 5 8 3" xfId="43068"/>
    <cellStyle name="Note 2 9 5 9" xfId="18187"/>
    <cellStyle name="Note 2 9 6" xfId="1350"/>
    <cellStyle name="Note 2 9 6 2" xfId="3861"/>
    <cellStyle name="Note 2 9 6 2 2" xfId="13521"/>
    <cellStyle name="Note 2 9 6 2 2 2" xfId="30956"/>
    <cellStyle name="Note 2 9 6 2 2 3" xfId="45409"/>
    <cellStyle name="Note 2 9 6 2 3" xfId="15982"/>
    <cellStyle name="Note 2 9 6 2 3 2" xfId="33417"/>
    <cellStyle name="Note 2 9 6 2 3 3" xfId="47870"/>
    <cellStyle name="Note 2 9 6 2 4" xfId="21297"/>
    <cellStyle name="Note 2 9 6 2 5" xfId="35750"/>
    <cellStyle name="Note 2 9 6 3" xfId="6323"/>
    <cellStyle name="Note 2 9 6 3 2" xfId="23758"/>
    <cellStyle name="Note 2 9 6 3 3" xfId="38211"/>
    <cellStyle name="Note 2 9 6 4" xfId="8764"/>
    <cellStyle name="Note 2 9 6 4 2" xfId="26199"/>
    <cellStyle name="Note 2 9 6 4 3" xfId="40652"/>
    <cellStyle name="Note 2 9 6 5" xfId="11184"/>
    <cellStyle name="Note 2 9 6 5 2" xfId="28619"/>
    <cellStyle name="Note 2 9 6 5 3" xfId="43072"/>
    <cellStyle name="Note 2 9 6 6" xfId="18191"/>
    <cellStyle name="Note 2 9 7" xfId="1351"/>
    <cellStyle name="Note 2 9 7 2" xfId="3862"/>
    <cellStyle name="Note 2 9 7 2 2" xfId="13522"/>
    <cellStyle name="Note 2 9 7 2 2 2" xfId="30957"/>
    <cellStyle name="Note 2 9 7 2 2 3" xfId="45410"/>
    <cellStyle name="Note 2 9 7 2 3" xfId="15983"/>
    <cellStyle name="Note 2 9 7 2 3 2" xfId="33418"/>
    <cellStyle name="Note 2 9 7 2 3 3" xfId="47871"/>
    <cellStyle name="Note 2 9 7 2 4" xfId="21298"/>
    <cellStyle name="Note 2 9 7 2 5" xfId="35751"/>
    <cellStyle name="Note 2 9 7 3" xfId="6324"/>
    <cellStyle name="Note 2 9 7 3 2" xfId="23759"/>
    <cellStyle name="Note 2 9 7 3 3" xfId="38212"/>
    <cellStyle name="Note 2 9 7 4" xfId="8765"/>
    <cellStyle name="Note 2 9 7 4 2" xfId="26200"/>
    <cellStyle name="Note 2 9 7 4 3" xfId="40653"/>
    <cellStyle name="Note 2 9 7 5" xfId="11185"/>
    <cellStyle name="Note 2 9 7 5 2" xfId="28620"/>
    <cellStyle name="Note 2 9 7 5 3" xfId="43073"/>
    <cellStyle name="Note 2 9 7 6" xfId="18192"/>
    <cellStyle name="Note 2 9 8" xfId="1352"/>
    <cellStyle name="Note 2 9 8 2" xfId="3863"/>
    <cellStyle name="Note 2 9 8 2 2" xfId="21299"/>
    <cellStyle name="Note 2 9 8 2 3" xfId="35752"/>
    <cellStyle name="Note 2 9 8 3" xfId="6325"/>
    <cellStyle name="Note 2 9 8 3 2" xfId="23760"/>
    <cellStyle name="Note 2 9 8 3 3" xfId="38213"/>
    <cellStyle name="Note 2 9 8 4" xfId="8766"/>
    <cellStyle name="Note 2 9 8 4 2" xfId="26201"/>
    <cellStyle name="Note 2 9 8 4 3" xfId="40654"/>
    <cellStyle name="Note 2 9 8 5" xfId="11186"/>
    <cellStyle name="Note 2 9 8 5 2" xfId="28621"/>
    <cellStyle name="Note 2 9 8 5 3" xfId="43074"/>
    <cellStyle name="Note 2 9 8 6" xfId="15108"/>
    <cellStyle name="Note 2 9 8 6 2" xfId="32543"/>
    <cellStyle name="Note 2 9 8 6 3" xfId="46996"/>
    <cellStyle name="Note 2 9 8 7" xfId="18193"/>
    <cellStyle name="Note 2 9 8 8" xfId="20270"/>
    <cellStyle name="Note 2 9 9" xfId="3844"/>
    <cellStyle name="Note 2 9 9 2" xfId="13508"/>
    <cellStyle name="Note 2 9 9 2 2" xfId="30943"/>
    <cellStyle name="Note 2 9 9 2 3" xfId="45396"/>
    <cellStyle name="Note 2 9 9 3" xfId="15969"/>
    <cellStyle name="Note 2 9 9 3 2" xfId="33404"/>
    <cellStyle name="Note 2 9 9 3 3" xfId="47857"/>
    <cellStyle name="Note 2 9 9 4" xfId="21280"/>
    <cellStyle name="Note 2 9 9 5" xfId="35733"/>
    <cellStyle name="Note 20" xfId="1353"/>
    <cellStyle name="Note 20 2" xfId="1354"/>
    <cellStyle name="Note 20 2 2" xfId="3865"/>
    <cellStyle name="Note 20 2 2 2" xfId="13524"/>
    <cellStyle name="Note 20 2 2 2 2" xfId="30959"/>
    <cellStyle name="Note 20 2 2 2 3" xfId="45412"/>
    <cellStyle name="Note 20 2 2 3" xfId="15985"/>
    <cellStyle name="Note 20 2 2 3 2" xfId="33420"/>
    <cellStyle name="Note 20 2 2 3 3" xfId="47873"/>
    <cellStyle name="Note 20 2 2 4" xfId="21301"/>
    <cellStyle name="Note 20 2 2 5" xfId="35754"/>
    <cellStyle name="Note 20 2 3" xfId="6327"/>
    <cellStyle name="Note 20 2 3 2" xfId="23762"/>
    <cellStyle name="Note 20 2 3 3" xfId="38215"/>
    <cellStyle name="Note 20 2 4" xfId="8768"/>
    <cellStyle name="Note 20 2 4 2" xfId="26203"/>
    <cellStyle name="Note 20 2 4 3" xfId="40656"/>
    <cellStyle name="Note 20 2 5" xfId="11188"/>
    <cellStyle name="Note 20 2 5 2" xfId="28623"/>
    <cellStyle name="Note 20 2 5 3" xfId="43076"/>
    <cellStyle name="Note 20 2 6" xfId="18195"/>
    <cellStyle name="Note 20 3" xfId="1355"/>
    <cellStyle name="Note 20 3 2" xfId="3866"/>
    <cellStyle name="Note 20 3 2 2" xfId="13525"/>
    <cellStyle name="Note 20 3 2 2 2" xfId="30960"/>
    <cellStyle name="Note 20 3 2 2 3" xfId="45413"/>
    <cellStyle name="Note 20 3 2 3" xfId="15986"/>
    <cellStyle name="Note 20 3 2 3 2" xfId="33421"/>
    <cellStyle name="Note 20 3 2 3 3" xfId="47874"/>
    <cellStyle name="Note 20 3 2 4" xfId="21302"/>
    <cellStyle name="Note 20 3 2 5" xfId="35755"/>
    <cellStyle name="Note 20 3 3" xfId="6328"/>
    <cellStyle name="Note 20 3 3 2" xfId="23763"/>
    <cellStyle name="Note 20 3 3 3" xfId="38216"/>
    <cellStyle name="Note 20 3 4" xfId="8769"/>
    <cellStyle name="Note 20 3 4 2" xfId="26204"/>
    <cellStyle name="Note 20 3 4 3" xfId="40657"/>
    <cellStyle name="Note 20 3 5" xfId="11189"/>
    <cellStyle name="Note 20 3 5 2" xfId="28624"/>
    <cellStyle name="Note 20 3 5 3" xfId="43077"/>
    <cellStyle name="Note 20 3 6" xfId="18196"/>
    <cellStyle name="Note 20 4" xfId="1356"/>
    <cellStyle name="Note 20 4 2" xfId="3867"/>
    <cellStyle name="Note 20 4 2 2" xfId="21303"/>
    <cellStyle name="Note 20 4 2 3" xfId="35756"/>
    <cellStyle name="Note 20 4 3" xfId="6329"/>
    <cellStyle name="Note 20 4 3 2" xfId="23764"/>
    <cellStyle name="Note 20 4 3 3" xfId="38217"/>
    <cellStyle name="Note 20 4 4" xfId="8770"/>
    <cellStyle name="Note 20 4 4 2" xfId="26205"/>
    <cellStyle name="Note 20 4 4 3" xfId="40658"/>
    <cellStyle name="Note 20 4 5" xfId="11190"/>
    <cellStyle name="Note 20 4 5 2" xfId="28625"/>
    <cellStyle name="Note 20 4 5 3" xfId="43078"/>
    <cellStyle name="Note 20 4 6" xfId="15109"/>
    <cellStyle name="Note 20 4 6 2" xfId="32544"/>
    <cellStyle name="Note 20 4 6 3" xfId="46997"/>
    <cellStyle name="Note 20 4 7" xfId="18197"/>
    <cellStyle name="Note 20 4 8" xfId="20271"/>
    <cellStyle name="Note 20 5" xfId="3864"/>
    <cellStyle name="Note 20 5 2" xfId="13523"/>
    <cellStyle name="Note 20 5 2 2" xfId="30958"/>
    <cellStyle name="Note 20 5 2 3" xfId="45411"/>
    <cellStyle name="Note 20 5 3" xfId="15984"/>
    <cellStyle name="Note 20 5 3 2" xfId="33419"/>
    <cellStyle name="Note 20 5 3 3" xfId="47872"/>
    <cellStyle name="Note 20 5 4" xfId="21300"/>
    <cellStyle name="Note 20 5 5" xfId="35753"/>
    <cellStyle name="Note 20 6" xfId="6326"/>
    <cellStyle name="Note 20 6 2" xfId="23761"/>
    <cellStyle name="Note 20 6 3" xfId="38214"/>
    <cellStyle name="Note 20 7" xfId="8767"/>
    <cellStyle name="Note 20 7 2" xfId="26202"/>
    <cellStyle name="Note 20 7 3" xfId="40655"/>
    <cellStyle name="Note 20 8" xfId="11187"/>
    <cellStyle name="Note 20 8 2" xfId="28622"/>
    <cellStyle name="Note 20 8 3" xfId="43075"/>
    <cellStyle name="Note 20 9" xfId="18194"/>
    <cellStyle name="Note 21" xfId="1357"/>
    <cellStyle name="Note 21 2" xfId="1358"/>
    <cellStyle name="Note 21 2 2" xfId="3869"/>
    <cellStyle name="Note 21 2 2 2" xfId="13527"/>
    <cellStyle name="Note 21 2 2 2 2" xfId="30962"/>
    <cellStyle name="Note 21 2 2 2 3" xfId="45415"/>
    <cellStyle name="Note 21 2 2 3" xfId="15988"/>
    <cellStyle name="Note 21 2 2 3 2" xfId="33423"/>
    <cellStyle name="Note 21 2 2 3 3" xfId="47876"/>
    <cellStyle name="Note 21 2 2 4" xfId="21305"/>
    <cellStyle name="Note 21 2 2 5" xfId="35758"/>
    <cellStyle name="Note 21 2 3" xfId="6331"/>
    <cellStyle name="Note 21 2 3 2" xfId="23766"/>
    <cellStyle name="Note 21 2 3 3" xfId="38219"/>
    <cellStyle name="Note 21 2 4" xfId="8772"/>
    <cellStyle name="Note 21 2 4 2" xfId="26207"/>
    <cellStyle name="Note 21 2 4 3" xfId="40660"/>
    <cellStyle name="Note 21 2 5" xfId="11192"/>
    <cellStyle name="Note 21 2 5 2" xfId="28627"/>
    <cellStyle name="Note 21 2 5 3" xfId="43080"/>
    <cellStyle name="Note 21 2 6" xfId="18199"/>
    <cellStyle name="Note 21 3" xfId="1359"/>
    <cellStyle name="Note 21 3 2" xfId="3870"/>
    <cellStyle name="Note 21 3 2 2" xfId="13528"/>
    <cellStyle name="Note 21 3 2 2 2" xfId="30963"/>
    <cellStyle name="Note 21 3 2 2 3" xfId="45416"/>
    <cellStyle name="Note 21 3 2 3" xfId="15989"/>
    <cellStyle name="Note 21 3 2 3 2" xfId="33424"/>
    <cellStyle name="Note 21 3 2 3 3" xfId="47877"/>
    <cellStyle name="Note 21 3 2 4" xfId="21306"/>
    <cellStyle name="Note 21 3 2 5" xfId="35759"/>
    <cellStyle name="Note 21 3 3" xfId="6332"/>
    <cellStyle name="Note 21 3 3 2" xfId="23767"/>
    <cellStyle name="Note 21 3 3 3" xfId="38220"/>
    <cellStyle name="Note 21 3 4" xfId="8773"/>
    <cellStyle name="Note 21 3 4 2" xfId="26208"/>
    <cellStyle name="Note 21 3 4 3" xfId="40661"/>
    <cellStyle name="Note 21 3 5" xfId="11193"/>
    <cellStyle name="Note 21 3 5 2" xfId="28628"/>
    <cellStyle name="Note 21 3 5 3" xfId="43081"/>
    <cellStyle name="Note 21 3 6" xfId="18200"/>
    <cellStyle name="Note 21 4" xfId="1360"/>
    <cellStyle name="Note 21 4 2" xfId="3871"/>
    <cellStyle name="Note 21 4 2 2" xfId="21307"/>
    <cellStyle name="Note 21 4 2 3" xfId="35760"/>
    <cellStyle name="Note 21 4 3" xfId="6333"/>
    <cellStyle name="Note 21 4 3 2" xfId="23768"/>
    <cellStyle name="Note 21 4 3 3" xfId="38221"/>
    <cellStyle name="Note 21 4 4" xfId="8774"/>
    <cellStyle name="Note 21 4 4 2" xfId="26209"/>
    <cellStyle name="Note 21 4 4 3" xfId="40662"/>
    <cellStyle name="Note 21 4 5" xfId="11194"/>
    <cellStyle name="Note 21 4 5 2" xfId="28629"/>
    <cellStyle name="Note 21 4 5 3" xfId="43082"/>
    <cellStyle name="Note 21 4 6" xfId="15110"/>
    <cellStyle name="Note 21 4 6 2" xfId="32545"/>
    <cellStyle name="Note 21 4 6 3" xfId="46998"/>
    <cellStyle name="Note 21 4 7" xfId="18201"/>
    <cellStyle name="Note 21 4 8" xfId="20272"/>
    <cellStyle name="Note 21 5" xfId="3868"/>
    <cellStyle name="Note 21 5 2" xfId="13526"/>
    <cellStyle name="Note 21 5 2 2" xfId="30961"/>
    <cellStyle name="Note 21 5 2 3" xfId="45414"/>
    <cellStyle name="Note 21 5 3" xfId="15987"/>
    <cellStyle name="Note 21 5 3 2" xfId="33422"/>
    <cellStyle name="Note 21 5 3 3" xfId="47875"/>
    <cellStyle name="Note 21 5 4" xfId="21304"/>
    <cellStyle name="Note 21 5 5" xfId="35757"/>
    <cellStyle name="Note 21 6" xfId="6330"/>
    <cellStyle name="Note 21 6 2" xfId="23765"/>
    <cellStyle name="Note 21 6 3" xfId="38218"/>
    <cellStyle name="Note 21 7" xfId="8771"/>
    <cellStyle name="Note 21 7 2" xfId="26206"/>
    <cellStyle name="Note 21 7 3" xfId="40659"/>
    <cellStyle name="Note 21 8" xfId="11191"/>
    <cellStyle name="Note 21 8 2" xfId="28626"/>
    <cellStyle name="Note 21 8 3" xfId="43079"/>
    <cellStyle name="Note 21 9" xfId="18198"/>
    <cellStyle name="Note 22" xfId="1361"/>
    <cellStyle name="Note 22 2" xfId="1362"/>
    <cellStyle name="Note 22 2 2" xfId="3873"/>
    <cellStyle name="Note 22 2 2 2" xfId="13530"/>
    <cellStyle name="Note 22 2 2 2 2" xfId="30965"/>
    <cellStyle name="Note 22 2 2 2 3" xfId="45418"/>
    <cellStyle name="Note 22 2 2 3" xfId="15991"/>
    <cellStyle name="Note 22 2 2 3 2" xfId="33426"/>
    <cellStyle name="Note 22 2 2 3 3" xfId="47879"/>
    <cellStyle name="Note 22 2 2 4" xfId="21309"/>
    <cellStyle name="Note 22 2 2 5" xfId="35762"/>
    <cellStyle name="Note 22 2 3" xfId="6335"/>
    <cellStyle name="Note 22 2 3 2" xfId="23770"/>
    <cellStyle name="Note 22 2 3 3" xfId="38223"/>
    <cellStyle name="Note 22 2 4" xfId="8776"/>
    <cellStyle name="Note 22 2 4 2" xfId="26211"/>
    <cellStyle name="Note 22 2 4 3" xfId="40664"/>
    <cellStyle name="Note 22 2 5" xfId="11196"/>
    <cellStyle name="Note 22 2 5 2" xfId="28631"/>
    <cellStyle name="Note 22 2 5 3" xfId="43084"/>
    <cellStyle name="Note 22 2 6" xfId="18203"/>
    <cellStyle name="Note 22 3" xfId="1363"/>
    <cellStyle name="Note 22 3 2" xfId="3874"/>
    <cellStyle name="Note 22 3 2 2" xfId="13531"/>
    <cellStyle name="Note 22 3 2 2 2" xfId="30966"/>
    <cellStyle name="Note 22 3 2 2 3" xfId="45419"/>
    <cellStyle name="Note 22 3 2 3" xfId="15992"/>
    <cellStyle name="Note 22 3 2 3 2" xfId="33427"/>
    <cellStyle name="Note 22 3 2 3 3" xfId="47880"/>
    <cellStyle name="Note 22 3 2 4" xfId="21310"/>
    <cellStyle name="Note 22 3 2 5" xfId="35763"/>
    <cellStyle name="Note 22 3 3" xfId="6336"/>
    <cellStyle name="Note 22 3 3 2" xfId="23771"/>
    <cellStyle name="Note 22 3 3 3" xfId="38224"/>
    <cellStyle name="Note 22 3 4" xfId="8777"/>
    <cellStyle name="Note 22 3 4 2" xfId="26212"/>
    <cellStyle name="Note 22 3 4 3" xfId="40665"/>
    <cellStyle name="Note 22 3 5" xfId="11197"/>
    <cellStyle name="Note 22 3 5 2" xfId="28632"/>
    <cellStyle name="Note 22 3 5 3" xfId="43085"/>
    <cellStyle name="Note 22 3 6" xfId="18204"/>
    <cellStyle name="Note 22 4" xfId="1364"/>
    <cellStyle name="Note 22 4 2" xfId="3875"/>
    <cellStyle name="Note 22 4 2 2" xfId="21311"/>
    <cellStyle name="Note 22 4 2 3" xfId="35764"/>
    <cellStyle name="Note 22 4 3" xfId="6337"/>
    <cellStyle name="Note 22 4 3 2" xfId="23772"/>
    <cellStyle name="Note 22 4 3 3" xfId="38225"/>
    <cellStyle name="Note 22 4 4" xfId="8778"/>
    <cellStyle name="Note 22 4 4 2" xfId="26213"/>
    <cellStyle name="Note 22 4 4 3" xfId="40666"/>
    <cellStyle name="Note 22 4 5" xfId="11198"/>
    <cellStyle name="Note 22 4 5 2" xfId="28633"/>
    <cellStyle name="Note 22 4 5 3" xfId="43086"/>
    <cellStyle name="Note 22 4 6" xfId="15111"/>
    <cellStyle name="Note 22 4 6 2" xfId="32546"/>
    <cellStyle name="Note 22 4 6 3" xfId="46999"/>
    <cellStyle name="Note 22 4 7" xfId="18205"/>
    <cellStyle name="Note 22 4 8" xfId="20273"/>
    <cellStyle name="Note 22 5" xfId="3872"/>
    <cellStyle name="Note 22 5 2" xfId="13529"/>
    <cellStyle name="Note 22 5 2 2" xfId="30964"/>
    <cellStyle name="Note 22 5 2 3" xfId="45417"/>
    <cellStyle name="Note 22 5 3" xfId="15990"/>
    <cellStyle name="Note 22 5 3 2" xfId="33425"/>
    <cellStyle name="Note 22 5 3 3" xfId="47878"/>
    <cellStyle name="Note 22 5 4" xfId="21308"/>
    <cellStyle name="Note 22 5 5" xfId="35761"/>
    <cellStyle name="Note 22 6" xfId="6334"/>
    <cellStyle name="Note 22 6 2" xfId="23769"/>
    <cellStyle name="Note 22 6 3" xfId="38222"/>
    <cellStyle name="Note 22 7" xfId="8775"/>
    <cellStyle name="Note 22 7 2" xfId="26210"/>
    <cellStyle name="Note 22 7 3" xfId="40663"/>
    <cellStyle name="Note 22 8" xfId="11195"/>
    <cellStyle name="Note 22 8 2" xfId="28630"/>
    <cellStyle name="Note 22 8 3" xfId="43083"/>
    <cellStyle name="Note 22 9" xfId="18202"/>
    <cellStyle name="Note 23" xfId="1365"/>
    <cellStyle name="Note 23 2" xfId="1366"/>
    <cellStyle name="Note 23 2 2" xfId="3877"/>
    <cellStyle name="Note 23 2 2 2" xfId="13533"/>
    <cellStyle name="Note 23 2 2 2 2" xfId="30968"/>
    <cellStyle name="Note 23 2 2 2 3" xfId="45421"/>
    <cellStyle name="Note 23 2 2 3" xfId="15994"/>
    <cellStyle name="Note 23 2 2 3 2" xfId="33429"/>
    <cellStyle name="Note 23 2 2 3 3" xfId="47882"/>
    <cellStyle name="Note 23 2 2 4" xfId="21313"/>
    <cellStyle name="Note 23 2 2 5" xfId="35766"/>
    <cellStyle name="Note 23 2 3" xfId="6339"/>
    <cellStyle name="Note 23 2 3 2" xfId="23774"/>
    <cellStyle name="Note 23 2 3 3" xfId="38227"/>
    <cellStyle name="Note 23 2 4" xfId="8780"/>
    <cellStyle name="Note 23 2 4 2" xfId="26215"/>
    <cellStyle name="Note 23 2 4 3" xfId="40668"/>
    <cellStyle name="Note 23 2 5" xfId="11200"/>
    <cellStyle name="Note 23 2 5 2" xfId="28635"/>
    <cellStyle name="Note 23 2 5 3" xfId="43088"/>
    <cellStyle name="Note 23 2 6" xfId="18207"/>
    <cellStyle name="Note 23 3" xfId="1367"/>
    <cellStyle name="Note 23 3 2" xfId="3878"/>
    <cellStyle name="Note 23 3 2 2" xfId="13534"/>
    <cellStyle name="Note 23 3 2 2 2" xfId="30969"/>
    <cellStyle name="Note 23 3 2 2 3" xfId="45422"/>
    <cellStyle name="Note 23 3 2 3" xfId="15995"/>
    <cellStyle name="Note 23 3 2 3 2" xfId="33430"/>
    <cellStyle name="Note 23 3 2 3 3" xfId="47883"/>
    <cellStyle name="Note 23 3 2 4" xfId="21314"/>
    <cellStyle name="Note 23 3 2 5" xfId="35767"/>
    <cellStyle name="Note 23 3 3" xfId="6340"/>
    <cellStyle name="Note 23 3 3 2" xfId="23775"/>
    <cellStyle name="Note 23 3 3 3" xfId="38228"/>
    <cellStyle name="Note 23 3 4" xfId="8781"/>
    <cellStyle name="Note 23 3 4 2" xfId="26216"/>
    <cellStyle name="Note 23 3 4 3" xfId="40669"/>
    <cellStyle name="Note 23 3 5" xfId="11201"/>
    <cellStyle name="Note 23 3 5 2" xfId="28636"/>
    <cellStyle name="Note 23 3 5 3" xfId="43089"/>
    <cellStyle name="Note 23 3 6" xfId="18208"/>
    <cellStyle name="Note 23 4" xfId="1368"/>
    <cellStyle name="Note 23 4 2" xfId="3879"/>
    <cellStyle name="Note 23 4 2 2" xfId="21315"/>
    <cellStyle name="Note 23 4 2 3" xfId="35768"/>
    <cellStyle name="Note 23 4 3" xfId="6341"/>
    <cellStyle name="Note 23 4 3 2" xfId="23776"/>
    <cellStyle name="Note 23 4 3 3" xfId="38229"/>
    <cellStyle name="Note 23 4 4" xfId="8782"/>
    <cellStyle name="Note 23 4 4 2" xfId="26217"/>
    <cellStyle name="Note 23 4 4 3" xfId="40670"/>
    <cellStyle name="Note 23 4 5" xfId="11202"/>
    <cellStyle name="Note 23 4 5 2" xfId="28637"/>
    <cellStyle name="Note 23 4 5 3" xfId="43090"/>
    <cellStyle name="Note 23 4 6" xfId="15112"/>
    <cellStyle name="Note 23 4 6 2" xfId="32547"/>
    <cellStyle name="Note 23 4 6 3" xfId="47000"/>
    <cellStyle name="Note 23 4 7" xfId="18209"/>
    <cellStyle name="Note 23 4 8" xfId="20274"/>
    <cellStyle name="Note 23 5" xfId="3876"/>
    <cellStyle name="Note 23 5 2" xfId="13532"/>
    <cellStyle name="Note 23 5 2 2" xfId="30967"/>
    <cellStyle name="Note 23 5 2 3" xfId="45420"/>
    <cellStyle name="Note 23 5 3" xfId="15993"/>
    <cellStyle name="Note 23 5 3 2" xfId="33428"/>
    <cellStyle name="Note 23 5 3 3" xfId="47881"/>
    <cellStyle name="Note 23 5 4" xfId="21312"/>
    <cellStyle name="Note 23 5 5" xfId="35765"/>
    <cellStyle name="Note 23 6" xfId="6338"/>
    <cellStyle name="Note 23 6 2" xfId="23773"/>
    <cellStyle name="Note 23 6 3" xfId="38226"/>
    <cellStyle name="Note 23 7" xfId="8779"/>
    <cellStyle name="Note 23 7 2" xfId="26214"/>
    <cellStyle name="Note 23 7 3" xfId="40667"/>
    <cellStyle name="Note 23 8" xfId="11199"/>
    <cellStyle name="Note 23 8 2" xfId="28634"/>
    <cellStyle name="Note 23 8 3" xfId="43087"/>
    <cellStyle name="Note 23 9" xfId="18206"/>
    <cellStyle name="Note 24" xfId="1369"/>
    <cellStyle name="Note 24 2" xfId="1370"/>
    <cellStyle name="Note 24 2 2" xfId="3881"/>
    <cellStyle name="Note 24 2 2 2" xfId="13536"/>
    <cellStyle name="Note 24 2 2 2 2" xfId="30971"/>
    <cellStyle name="Note 24 2 2 2 3" xfId="45424"/>
    <cellStyle name="Note 24 2 2 3" xfId="15997"/>
    <cellStyle name="Note 24 2 2 3 2" xfId="33432"/>
    <cellStyle name="Note 24 2 2 3 3" xfId="47885"/>
    <cellStyle name="Note 24 2 2 4" xfId="21317"/>
    <cellStyle name="Note 24 2 2 5" xfId="35770"/>
    <cellStyle name="Note 24 2 3" xfId="6343"/>
    <cellStyle name="Note 24 2 3 2" xfId="23778"/>
    <cellStyle name="Note 24 2 3 3" xfId="38231"/>
    <cellStyle name="Note 24 2 4" xfId="8784"/>
    <cellStyle name="Note 24 2 4 2" xfId="26219"/>
    <cellStyle name="Note 24 2 4 3" xfId="40672"/>
    <cellStyle name="Note 24 2 5" xfId="11204"/>
    <cellStyle name="Note 24 2 5 2" xfId="28639"/>
    <cellStyle name="Note 24 2 5 3" xfId="43092"/>
    <cellStyle name="Note 24 2 6" xfId="18211"/>
    <cellStyle name="Note 24 3" xfId="1371"/>
    <cellStyle name="Note 24 3 2" xfId="3882"/>
    <cellStyle name="Note 24 3 2 2" xfId="13537"/>
    <cellStyle name="Note 24 3 2 2 2" xfId="30972"/>
    <cellStyle name="Note 24 3 2 2 3" xfId="45425"/>
    <cellStyle name="Note 24 3 2 3" xfId="15998"/>
    <cellStyle name="Note 24 3 2 3 2" xfId="33433"/>
    <cellStyle name="Note 24 3 2 3 3" xfId="47886"/>
    <cellStyle name="Note 24 3 2 4" xfId="21318"/>
    <cellStyle name="Note 24 3 2 5" xfId="35771"/>
    <cellStyle name="Note 24 3 3" xfId="6344"/>
    <cellStyle name="Note 24 3 3 2" xfId="23779"/>
    <cellStyle name="Note 24 3 3 3" xfId="38232"/>
    <cellStyle name="Note 24 3 4" xfId="8785"/>
    <cellStyle name="Note 24 3 4 2" xfId="26220"/>
    <cellStyle name="Note 24 3 4 3" xfId="40673"/>
    <cellStyle name="Note 24 3 5" xfId="11205"/>
    <cellStyle name="Note 24 3 5 2" xfId="28640"/>
    <cellStyle name="Note 24 3 5 3" xfId="43093"/>
    <cellStyle name="Note 24 3 6" xfId="18212"/>
    <cellStyle name="Note 24 4" xfId="1372"/>
    <cellStyle name="Note 24 4 2" xfId="3883"/>
    <cellStyle name="Note 24 4 2 2" xfId="21319"/>
    <cellStyle name="Note 24 4 2 3" xfId="35772"/>
    <cellStyle name="Note 24 4 3" xfId="6345"/>
    <cellStyle name="Note 24 4 3 2" xfId="23780"/>
    <cellStyle name="Note 24 4 3 3" xfId="38233"/>
    <cellStyle name="Note 24 4 4" xfId="8786"/>
    <cellStyle name="Note 24 4 4 2" xfId="26221"/>
    <cellStyle name="Note 24 4 4 3" xfId="40674"/>
    <cellStyle name="Note 24 4 5" xfId="11206"/>
    <cellStyle name="Note 24 4 5 2" xfId="28641"/>
    <cellStyle name="Note 24 4 5 3" xfId="43094"/>
    <cellStyle name="Note 24 4 6" xfId="15113"/>
    <cellStyle name="Note 24 4 6 2" xfId="32548"/>
    <cellStyle name="Note 24 4 6 3" xfId="47001"/>
    <cellStyle name="Note 24 4 7" xfId="18213"/>
    <cellStyle name="Note 24 4 8" xfId="20275"/>
    <cellStyle name="Note 24 5" xfId="3880"/>
    <cellStyle name="Note 24 5 2" xfId="13535"/>
    <cellStyle name="Note 24 5 2 2" xfId="30970"/>
    <cellStyle name="Note 24 5 2 3" xfId="45423"/>
    <cellStyle name="Note 24 5 3" xfId="15996"/>
    <cellStyle name="Note 24 5 3 2" xfId="33431"/>
    <cellStyle name="Note 24 5 3 3" xfId="47884"/>
    <cellStyle name="Note 24 5 4" xfId="21316"/>
    <cellStyle name="Note 24 5 5" xfId="35769"/>
    <cellStyle name="Note 24 6" xfId="6342"/>
    <cellStyle name="Note 24 6 2" xfId="23777"/>
    <cellStyle name="Note 24 6 3" xfId="38230"/>
    <cellStyle name="Note 24 7" xfId="8783"/>
    <cellStyle name="Note 24 7 2" xfId="26218"/>
    <cellStyle name="Note 24 7 3" xfId="40671"/>
    <cellStyle name="Note 24 8" xfId="11203"/>
    <cellStyle name="Note 24 8 2" xfId="28638"/>
    <cellStyle name="Note 24 8 3" xfId="43091"/>
    <cellStyle name="Note 24 9" xfId="18210"/>
    <cellStyle name="Note 25" xfId="1373"/>
    <cellStyle name="Note 25 2" xfId="1374"/>
    <cellStyle name="Note 25 2 2" xfId="3885"/>
    <cellStyle name="Note 25 2 2 2" xfId="13539"/>
    <cellStyle name="Note 25 2 2 2 2" xfId="30974"/>
    <cellStyle name="Note 25 2 2 2 3" xfId="45427"/>
    <cellStyle name="Note 25 2 2 3" xfId="16000"/>
    <cellStyle name="Note 25 2 2 3 2" xfId="33435"/>
    <cellStyle name="Note 25 2 2 3 3" xfId="47888"/>
    <cellStyle name="Note 25 2 2 4" xfId="21321"/>
    <cellStyle name="Note 25 2 2 5" xfId="35774"/>
    <cellStyle name="Note 25 2 3" xfId="6347"/>
    <cellStyle name="Note 25 2 3 2" xfId="23782"/>
    <cellStyle name="Note 25 2 3 3" xfId="38235"/>
    <cellStyle name="Note 25 2 4" xfId="8788"/>
    <cellStyle name="Note 25 2 4 2" xfId="26223"/>
    <cellStyle name="Note 25 2 4 3" xfId="40676"/>
    <cellStyle name="Note 25 2 5" xfId="11208"/>
    <cellStyle name="Note 25 2 5 2" xfId="28643"/>
    <cellStyle name="Note 25 2 5 3" xfId="43096"/>
    <cellStyle name="Note 25 2 6" xfId="18215"/>
    <cellStyle name="Note 25 3" xfId="1375"/>
    <cellStyle name="Note 25 3 2" xfId="3886"/>
    <cellStyle name="Note 25 3 2 2" xfId="13540"/>
    <cellStyle name="Note 25 3 2 2 2" xfId="30975"/>
    <cellStyle name="Note 25 3 2 2 3" xfId="45428"/>
    <cellStyle name="Note 25 3 2 3" xfId="16001"/>
    <cellStyle name="Note 25 3 2 3 2" xfId="33436"/>
    <cellStyle name="Note 25 3 2 3 3" xfId="47889"/>
    <cellStyle name="Note 25 3 2 4" xfId="21322"/>
    <cellStyle name="Note 25 3 2 5" xfId="35775"/>
    <cellStyle name="Note 25 3 3" xfId="6348"/>
    <cellStyle name="Note 25 3 3 2" xfId="23783"/>
    <cellStyle name="Note 25 3 3 3" xfId="38236"/>
    <cellStyle name="Note 25 3 4" xfId="8789"/>
    <cellStyle name="Note 25 3 4 2" xfId="26224"/>
    <cellStyle name="Note 25 3 4 3" xfId="40677"/>
    <cellStyle name="Note 25 3 5" xfId="11209"/>
    <cellStyle name="Note 25 3 5 2" xfId="28644"/>
    <cellStyle name="Note 25 3 5 3" xfId="43097"/>
    <cellStyle name="Note 25 3 6" xfId="18216"/>
    <cellStyle name="Note 25 4" xfId="1376"/>
    <cellStyle name="Note 25 4 2" xfId="3887"/>
    <cellStyle name="Note 25 4 2 2" xfId="21323"/>
    <cellStyle name="Note 25 4 2 3" xfId="35776"/>
    <cellStyle name="Note 25 4 3" xfId="6349"/>
    <cellStyle name="Note 25 4 3 2" xfId="23784"/>
    <cellStyle name="Note 25 4 3 3" xfId="38237"/>
    <cellStyle name="Note 25 4 4" xfId="8790"/>
    <cellStyle name="Note 25 4 4 2" xfId="26225"/>
    <cellStyle name="Note 25 4 4 3" xfId="40678"/>
    <cellStyle name="Note 25 4 5" xfId="11210"/>
    <cellStyle name="Note 25 4 5 2" xfId="28645"/>
    <cellStyle name="Note 25 4 5 3" xfId="43098"/>
    <cellStyle name="Note 25 4 6" xfId="15114"/>
    <cellStyle name="Note 25 4 6 2" xfId="32549"/>
    <cellStyle name="Note 25 4 6 3" xfId="47002"/>
    <cellStyle name="Note 25 4 7" xfId="18217"/>
    <cellStyle name="Note 25 4 8" xfId="20276"/>
    <cellStyle name="Note 25 5" xfId="3884"/>
    <cellStyle name="Note 25 5 2" xfId="13538"/>
    <cellStyle name="Note 25 5 2 2" xfId="30973"/>
    <cellStyle name="Note 25 5 2 3" xfId="45426"/>
    <cellStyle name="Note 25 5 3" xfId="15999"/>
    <cellStyle name="Note 25 5 3 2" xfId="33434"/>
    <cellStyle name="Note 25 5 3 3" xfId="47887"/>
    <cellStyle name="Note 25 5 4" xfId="21320"/>
    <cellStyle name="Note 25 5 5" xfId="35773"/>
    <cellStyle name="Note 25 6" xfId="6346"/>
    <cellStyle name="Note 25 6 2" xfId="23781"/>
    <cellStyle name="Note 25 6 3" xfId="38234"/>
    <cellStyle name="Note 25 7" xfId="8787"/>
    <cellStyle name="Note 25 7 2" xfId="26222"/>
    <cellStyle name="Note 25 7 3" xfId="40675"/>
    <cellStyle name="Note 25 8" xfId="11207"/>
    <cellStyle name="Note 25 8 2" xfId="28642"/>
    <cellStyle name="Note 25 8 3" xfId="43095"/>
    <cellStyle name="Note 25 9" xfId="18214"/>
    <cellStyle name="Note 26" xfId="1377"/>
    <cellStyle name="Note 26 2" xfId="1378"/>
    <cellStyle name="Note 26 2 2" xfId="3889"/>
    <cellStyle name="Note 26 2 2 2" xfId="13542"/>
    <cellStyle name="Note 26 2 2 2 2" xfId="30977"/>
    <cellStyle name="Note 26 2 2 2 3" xfId="45430"/>
    <cellStyle name="Note 26 2 2 3" xfId="16003"/>
    <cellStyle name="Note 26 2 2 3 2" xfId="33438"/>
    <cellStyle name="Note 26 2 2 3 3" xfId="47891"/>
    <cellStyle name="Note 26 2 2 4" xfId="21325"/>
    <cellStyle name="Note 26 2 2 5" xfId="35778"/>
    <cellStyle name="Note 26 2 3" xfId="6351"/>
    <cellStyle name="Note 26 2 3 2" xfId="23786"/>
    <cellStyle name="Note 26 2 3 3" xfId="38239"/>
    <cellStyle name="Note 26 2 4" xfId="8792"/>
    <cellStyle name="Note 26 2 4 2" xfId="26227"/>
    <cellStyle name="Note 26 2 4 3" xfId="40680"/>
    <cellStyle name="Note 26 2 5" xfId="11212"/>
    <cellStyle name="Note 26 2 5 2" xfId="28647"/>
    <cellStyle name="Note 26 2 5 3" xfId="43100"/>
    <cellStyle name="Note 26 2 6" xfId="18219"/>
    <cellStyle name="Note 26 3" xfId="1379"/>
    <cellStyle name="Note 26 3 2" xfId="3890"/>
    <cellStyle name="Note 26 3 2 2" xfId="13543"/>
    <cellStyle name="Note 26 3 2 2 2" xfId="30978"/>
    <cellStyle name="Note 26 3 2 2 3" xfId="45431"/>
    <cellStyle name="Note 26 3 2 3" xfId="16004"/>
    <cellStyle name="Note 26 3 2 3 2" xfId="33439"/>
    <cellStyle name="Note 26 3 2 3 3" xfId="47892"/>
    <cellStyle name="Note 26 3 2 4" xfId="21326"/>
    <cellStyle name="Note 26 3 2 5" xfId="35779"/>
    <cellStyle name="Note 26 3 3" xfId="6352"/>
    <cellStyle name="Note 26 3 3 2" xfId="23787"/>
    <cellStyle name="Note 26 3 3 3" xfId="38240"/>
    <cellStyle name="Note 26 3 4" xfId="8793"/>
    <cellStyle name="Note 26 3 4 2" xfId="26228"/>
    <cellStyle name="Note 26 3 4 3" xfId="40681"/>
    <cellStyle name="Note 26 3 5" xfId="11213"/>
    <cellStyle name="Note 26 3 5 2" xfId="28648"/>
    <cellStyle name="Note 26 3 5 3" xfId="43101"/>
    <cellStyle name="Note 26 3 6" xfId="18220"/>
    <cellStyle name="Note 26 4" xfId="1380"/>
    <cellStyle name="Note 26 4 2" xfId="3891"/>
    <cellStyle name="Note 26 4 2 2" xfId="21327"/>
    <cellStyle name="Note 26 4 2 3" xfId="35780"/>
    <cellStyle name="Note 26 4 3" xfId="6353"/>
    <cellStyle name="Note 26 4 3 2" xfId="23788"/>
    <cellStyle name="Note 26 4 3 3" xfId="38241"/>
    <cellStyle name="Note 26 4 4" xfId="8794"/>
    <cellStyle name="Note 26 4 4 2" xfId="26229"/>
    <cellStyle name="Note 26 4 4 3" xfId="40682"/>
    <cellStyle name="Note 26 4 5" xfId="11214"/>
    <cellStyle name="Note 26 4 5 2" xfId="28649"/>
    <cellStyle name="Note 26 4 5 3" xfId="43102"/>
    <cellStyle name="Note 26 4 6" xfId="15115"/>
    <cellStyle name="Note 26 4 6 2" xfId="32550"/>
    <cellStyle name="Note 26 4 6 3" xfId="47003"/>
    <cellStyle name="Note 26 4 7" xfId="18221"/>
    <cellStyle name="Note 26 4 8" xfId="20277"/>
    <cellStyle name="Note 26 5" xfId="3888"/>
    <cellStyle name="Note 26 5 2" xfId="13541"/>
    <cellStyle name="Note 26 5 2 2" xfId="30976"/>
    <cellStyle name="Note 26 5 2 3" xfId="45429"/>
    <cellStyle name="Note 26 5 3" xfId="16002"/>
    <cellStyle name="Note 26 5 3 2" xfId="33437"/>
    <cellStyle name="Note 26 5 3 3" xfId="47890"/>
    <cellStyle name="Note 26 5 4" xfId="21324"/>
    <cellStyle name="Note 26 5 5" xfId="35777"/>
    <cellStyle name="Note 26 6" xfId="6350"/>
    <cellStyle name="Note 26 6 2" xfId="23785"/>
    <cellStyle name="Note 26 6 3" xfId="38238"/>
    <cellStyle name="Note 26 7" xfId="8791"/>
    <cellStyle name="Note 26 7 2" xfId="26226"/>
    <cellStyle name="Note 26 7 3" xfId="40679"/>
    <cellStyle name="Note 26 8" xfId="11211"/>
    <cellStyle name="Note 26 8 2" xfId="28646"/>
    <cellStyle name="Note 26 8 3" xfId="43099"/>
    <cellStyle name="Note 26 9" xfId="18218"/>
    <cellStyle name="Note 27" xfId="1381"/>
    <cellStyle name="Note 27 2" xfId="1382"/>
    <cellStyle name="Note 27 2 2" xfId="3893"/>
    <cellStyle name="Note 27 2 2 2" xfId="13545"/>
    <cellStyle name="Note 27 2 2 2 2" xfId="30980"/>
    <cellStyle name="Note 27 2 2 2 3" xfId="45433"/>
    <cellStyle name="Note 27 2 2 3" xfId="16006"/>
    <cellStyle name="Note 27 2 2 3 2" xfId="33441"/>
    <cellStyle name="Note 27 2 2 3 3" xfId="47894"/>
    <cellStyle name="Note 27 2 2 4" xfId="21329"/>
    <cellStyle name="Note 27 2 2 5" xfId="35782"/>
    <cellStyle name="Note 27 2 3" xfId="6355"/>
    <cellStyle name="Note 27 2 3 2" xfId="23790"/>
    <cellStyle name="Note 27 2 3 3" xfId="38243"/>
    <cellStyle name="Note 27 2 4" xfId="8796"/>
    <cellStyle name="Note 27 2 4 2" xfId="26231"/>
    <cellStyle name="Note 27 2 4 3" xfId="40684"/>
    <cellStyle name="Note 27 2 5" xfId="11216"/>
    <cellStyle name="Note 27 2 5 2" xfId="28651"/>
    <cellStyle name="Note 27 2 5 3" xfId="43104"/>
    <cellStyle name="Note 27 2 6" xfId="18223"/>
    <cellStyle name="Note 27 3" xfId="1383"/>
    <cellStyle name="Note 27 3 2" xfId="3894"/>
    <cellStyle name="Note 27 3 2 2" xfId="13546"/>
    <cellStyle name="Note 27 3 2 2 2" xfId="30981"/>
    <cellStyle name="Note 27 3 2 2 3" xfId="45434"/>
    <cellStyle name="Note 27 3 2 3" xfId="16007"/>
    <cellStyle name="Note 27 3 2 3 2" xfId="33442"/>
    <cellStyle name="Note 27 3 2 3 3" xfId="47895"/>
    <cellStyle name="Note 27 3 2 4" xfId="21330"/>
    <cellStyle name="Note 27 3 2 5" xfId="35783"/>
    <cellStyle name="Note 27 3 3" xfId="6356"/>
    <cellStyle name="Note 27 3 3 2" xfId="23791"/>
    <cellStyle name="Note 27 3 3 3" xfId="38244"/>
    <cellStyle name="Note 27 3 4" xfId="8797"/>
    <cellStyle name="Note 27 3 4 2" xfId="26232"/>
    <cellStyle name="Note 27 3 4 3" xfId="40685"/>
    <cellStyle name="Note 27 3 5" xfId="11217"/>
    <cellStyle name="Note 27 3 5 2" xfId="28652"/>
    <cellStyle name="Note 27 3 5 3" xfId="43105"/>
    <cellStyle name="Note 27 3 6" xfId="18224"/>
    <cellStyle name="Note 27 4" xfId="1384"/>
    <cellStyle name="Note 27 4 2" xfId="3895"/>
    <cellStyle name="Note 27 4 2 2" xfId="21331"/>
    <cellStyle name="Note 27 4 2 3" xfId="35784"/>
    <cellStyle name="Note 27 4 3" xfId="6357"/>
    <cellStyle name="Note 27 4 3 2" xfId="23792"/>
    <cellStyle name="Note 27 4 3 3" xfId="38245"/>
    <cellStyle name="Note 27 4 4" xfId="8798"/>
    <cellStyle name="Note 27 4 4 2" xfId="26233"/>
    <cellStyle name="Note 27 4 4 3" xfId="40686"/>
    <cellStyle name="Note 27 4 5" xfId="11218"/>
    <cellStyle name="Note 27 4 5 2" xfId="28653"/>
    <cellStyle name="Note 27 4 5 3" xfId="43106"/>
    <cellStyle name="Note 27 4 6" xfId="15116"/>
    <cellStyle name="Note 27 4 6 2" xfId="32551"/>
    <cellStyle name="Note 27 4 6 3" xfId="47004"/>
    <cellStyle name="Note 27 4 7" xfId="18225"/>
    <cellStyle name="Note 27 4 8" xfId="20278"/>
    <cellStyle name="Note 27 5" xfId="3892"/>
    <cellStyle name="Note 27 5 2" xfId="13544"/>
    <cellStyle name="Note 27 5 2 2" xfId="30979"/>
    <cellStyle name="Note 27 5 2 3" xfId="45432"/>
    <cellStyle name="Note 27 5 3" xfId="16005"/>
    <cellStyle name="Note 27 5 3 2" xfId="33440"/>
    <cellStyle name="Note 27 5 3 3" xfId="47893"/>
    <cellStyle name="Note 27 5 4" xfId="21328"/>
    <cellStyle name="Note 27 5 5" xfId="35781"/>
    <cellStyle name="Note 27 6" xfId="6354"/>
    <cellStyle name="Note 27 6 2" xfId="23789"/>
    <cellStyle name="Note 27 6 3" xfId="38242"/>
    <cellStyle name="Note 27 7" xfId="8795"/>
    <cellStyle name="Note 27 7 2" xfId="26230"/>
    <cellStyle name="Note 27 7 3" xfId="40683"/>
    <cellStyle name="Note 27 8" xfId="11215"/>
    <cellStyle name="Note 27 8 2" xfId="28650"/>
    <cellStyle name="Note 27 8 3" xfId="43103"/>
    <cellStyle name="Note 27 9" xfId="18222"/>
    <cellStyle name="Note 28" xfId="1385"/>
    <cellStyle name="Note 28 2" xfId="1386"/>
    <cellStyle name="Note 28 2 2" xfId="3897"/>
    <cellStyle name="Note 28 2 2 2" xfId="13548"/>
    <cellStyle name="Note 28 2 2 2 2" xfId="30983"/>
    <cellStyle name="Note 28 2 2 2 3" xfId="45436"/>
    <cellStyle name="Note 28 2 2 3" xfId="16009"/>
    <cellStyle name="Note 28 2 2 3 2" xfId="33444"/>
    <cellStyle name="Note 28 2 2 3 3" xfId="47897"/>
    <cellStyle name="Note 28 2 2 4" xfId="21333"/>
    <cellStyle name="Note 28 2 2 5" xfId="35786"/>
    <cellStyle name="Note 28 2 3" xfId="6359"/>
    <cellStyle name="Note 28 2 3 2" xfId="23794"/>
    <cellStyle name="Note 28 2 3 3" xfId="38247"/>
    <cellStyle name="Note 28 2 4" xfId="8800"/>
    <cellStyle name="Note 28 2 4 2" xfId="26235"/>
    <cellStyle name="Note 28 2 4 3" xfId="40688"/>
    <cellStyle name="Note 28 2 5" xfId="11220"/>
    <cellStyle name="Note 28 2 5 2" xfId="28655"/>
    <cellStyle name="Note 28 2 5 3" xfId="43108"/>
    <cellStyle name="Note 28 2 6" xfId="18227"/>
    <cellStyle name="Note 28 3" xfId="1387"/>
    <cellStyle name="Note 28 3 2" xfId="3898"/>
    <cellStyle name="Note 28 3 2 2" xfId="13549"/>
    <cellStyle name="Note 28 3 2 2 2" xfId="30984"/>
    <cellStyle name="Note 28 3 2 2 3" xfId="45437"/>
    <cellStyle name="Note 28 3 2 3" xfId="16010"/>
    <cellStyle name="Note 28 3 2 3 2" xfId="33445"/>
    <cellStyle name="Note 28 3 2 3 3" xfId="47898"/>
    <cellStyle name="Note 28 3 2 4" xfId="21334"/>
    <cellStyle name="Note 28 3 2 5" xfId="35787"/>
    <cellStyle name="Note 28 3 3" xfId="6360"/>
    <cellStyle name="Note 28 3 3 2" xfId="23795"/>
    <cellStyle name="Note 28 3 3 3" xfId="38248"/>
    <cellStyle name="Note 28 3 4" xfId="8801"/>
    <cellStyle name="Note 28 3 4 2" xfId="26236"/>
    <cellStyle name="Note 28 3 4 3" xfId="40689"/>
    <cellStyle name="Note 28 3 5" xfId="11221"/>
    <cellStyle name="Note 28 3 5 2" xfId="28656"/>
    <cellStyle name="Note 28 3 5 3" xfId="43109"/>
    <cellStyle name="Note 28 3 6" xfId="18228"/>
    <cellStyle name="Note 28 4" xfId="1388"/>
    <cellStyle name="Note 28 4 2" xfId="3899"/>
    <cellStyle name="Note 28 4 2 2" xfId="21335"/>
    <cellStyle name="Note 28 4 2 3" xfId="35788"/>
    <cellStyle name="Note 28 4 3" xfId="6361"/>
    <cellStyle name="Note 28 4 3 2" xfId="23796"/>
    <cellStyle name="Note 28 4 3 3" xfId="38249"/>
    <cellStyle name="Note 28 4 4" xfId="8802"/>
    <cellStyle name="Note 28 4 4 2" xfId="26237"/>
    <cellStyle name="Note 28 4 4 3" xfId="40690"/>
    <cellStyle name="Note 28 4 5" xfId="11222"/>
    <cellStyle name="Note 28 4 5 2" xfId="28657"/>
    <cellStyle name="Note 28 4 5 3" xfId="43110"/>
    <cellStyle name="Note 28 4 6" xfId="15117"/>
    <cellStyle name="Note 28 4 6 2" xfId="32552"/>
    <cellStyle name="Note 28 4 6 3" xfId="47005"/>
    <cellStyle name="Note 28 4 7" xfId="18229"/>
    <cellStyle name="Note 28 4 8" xfId="20279"/>
    <cellStyle name="Note 28 5" xfId="3896"/>
    <cellStyle name="Note 28 5 2" xfId="13547"/>
    <cellStyle name="Note 28 5 2 2" xfId="30982"/>
    <cellStyle name="Note 28 5 2 3" xfId="45435"/>
    <cellStyle name="Note 28 5 3" xfId="16008"/>
    <cellStyle name="Note 28 5 3 2" xfId="33443"/>
    <cellStyle name="Note 28 5 3 3" xfId="47896"/>
    <cellStyle name="Note 28 5 4" xfId="21332"/>
    <cellStyle name="Note 28 5 5" xfId="35785"/>
    <cellStyle name="Note 28 6" xfId="6358"/>
    <cellStyle name="Note 28 6 2" xfId="23793"/>
    <cellStyle name="Note 28 6 3" xfId="38246"/>
    <cellStyle name="Note 28 7" xfId="8799"/>
    <cellStyle name="Note 28 7 2" xfId="26234"/>
    <cellStyle name="Note 28 7 3" xfId="40687"/>
    <cellStyle name="Note 28 8" xfId="11219"/>
    <cellStyle name="Note 28 8 2" xfId="28654"/>
    <cellStyle name="Note 28 8 3" xfId="43107"/>
    <cellStyle name="Note 28 9" xfId="18226"/>
    <cellStyle name="Note 29" xfId="1389"/>
    <cellStyle name="Note 29 2" xfId="1390"/>
    <cellStyle name="Note 29 2 2" xfId="3901"/>
    <cellStyle name="Note 29 2 2 2" xfId="13551"/>
    <cellStyle name="Note 29 2 2 2 2" xfId="30986"/>
    <cellStyle name="Note 29 2 2 2 3" xfId="45439"/>
    <cellStyle name="Note 29 2 2 3" xfId="16012"/>
    <cellStyle name="Note 29 2 2 3 2" xfId="33447"/>
    <cellStyle name="Note 29 2 2 3 3" xfId="47900"/>
    <cellStyle name="Note 29 2 2 4" xfId="21337"/>
    <cellStyle name="Note 29 2 2 5" xfId="35790"/>
    <cellStyle name="Note 29 2 3" xfId="6363"/>
    <cellStyle name="Note 29 2 3 2" xfId="23798"/>
    <cellStyle name="Note 29 2 3 3" xfId="38251"/>
    <cellStyle name="Note 29 2 4" xfId="8804"/>
    <cellStyle name="Note 29 2 4 2" xfId="26239"/>
    <cellStyle name="Note 29 2 4 3" xfId="40692"/>
    <cellStyle name="Note 29 2 5" xfId="11224"/>
    <cellStyle name="Note 29 2 5 2" xfId="28659"/>
    <cellStyle name="Note 29 2 5 3" xfId="43112"/>
    <cellStyle name="Note 29 2 6" xfId="18231"/>
    <cellStyle name="Note 29 3" xfId="1391"/>
    <cellStyle name="Note 29 3 2" xfId="3902"/>
    <cellStyle name="Note 29 3 2 2" xfId="13552"/>
    <cellStyle name="Note 29 3 2 2 2" xfId="30987"/>
    <cellStyle name="Note 29 3 2 2 3" xfId="45440"/>
    <cellStyle name="Note 29 3 2 3" xfId="16013"/>
    <cellStyle name="Note 29 3 2 3 2" xfId="33448"/>
    <cellStyle name="Note 29 3 2 3 3" xfId="47901"/>
    <cellStyle name="Note 29 3 2 4" xfId="21338"/>
    <cellStyle name="Note 29 3 2 5" xfId="35791"/>
    <cellStyle name="Note 29 3 3" xfId="6364"/>
    <cellStyle name="Note 29 3 3 2" xfId="23799"/>
    <cellStyle name="Note 29 3 3 3" xfId="38252"/>
    <cellStyle name="Note 29 3 4" xfId="8805"/>
    <cellStyle name="Note 29 3 4 2" xfId="26240"/>
    <cellStyle name="Note 29 3 4 3" xfId="40693"/>
    <cellStyle name="Note 29 3 5" xfId="11225"/>
    <cellStyle name="Note 29 3 5 2" xfId="28660"/>
    <cellStyle name="Note 29 3 5 3" xfId="43113"/>
    <cellStyle name="Note 29 3 6" xfId="18232"/>
    <cellStyle name="Note 29 4" xfId="1392"/>
    <cellStyle name="Note 29 4 2" xfId="3903"/>
    <cellStyle name="Note 29 4 2 2" xfId="21339"/>
    <cellStyle name="Note 29 4 2 3" xfId="35792"/>
    <cellStyle name="Note 29 4 3" xfId="6365"/>
    <cellStyle name="Note 29 4 3 2" xfId="23800"/>
    <cellStyle name="Note 29 4 3 3" xfId="38253"/>
    <cellStyle name="Note 29 4 4" xfId="8806"/>
    <cellStyle name="Note 29 4 4 2" xfId="26241"/>
    <cellStyle name="Note 29 4 4 3" xfId="40694"/>
    <cellStyle name="Note 29 4 5" xfId="11226"/>
    <cellStyle name="Note 29 4 5 2" xfId="28661"/>
    <cellStyle name="Note 29 4 5 3" xfId="43114"/>
    <cellStyle name="Note 29 4 6" xfId="15118"/>
    <cellStyle name="Note 29 4 6 2" xfId="32553"/>
    <cellStyle name="Note 29 4 6 3" xfId="47006"/>
    <cellStyle name="Note 29 4 7" xfId="18233"/>
    <cellStyle name="Note 29 4 8" xfId="20280"/>
    <cellStyle name="Note 29 5" xfId="3900"/>
    <cellStyle name="Note 29 5 2" xfId="13550"/>
    <cellStyle name="Note 29 5 2 2" xfId="30985"/>
    <cellStyle name="Note 29 5 2 3" xfId="45438"/>
    <cellStyle name="Note 29 5 3" xfId="16011"/>
    <cellStyle name="Note 29 5 3 2" xfId="33446"/>
    <cellStyle name="Note 29 5 3 3" xfId="47899"/>
    <cellStyle name="Note 29 5 4" xfId="21336"/>
    <cellStyle name="Note 29 5 5" xfId="35789"/>
    <cellStyle name="Note 29 6" xfId="6362"/>
    <cellStyle name="Note 29 6 2" xfId="23797"/>
    <cellStyle name="Note 29 6 3" xfId="38250"/>
    <cellStyle name="Note 29 7" xfId="8803"/>
    <cellStyle name="Note 29 7 2" xfId="26238"/>
    <cellStyle name="Note 29 7 3" xfId="40691"/>
    <cellStyle name="Note 29 8" xfId="11223"/>
    <cellStyle name="Note 29 8 2" xfId="28658"/>
    <cellStyle name="Note 29 8 3" xfId="43111"/>
    <cellStyle name="Note 29 9" xfId="18230"/>
    <cellStyle name="Note 3" xfId="1393"/>
    <cellStyle name="Note 3 10" xfId="1394"/>
    <cellStyle name="Note 3 10 10" xfId="6367"/>
    <cellStyle name="Note 3 10 10 2" xfId="23802"/>
    <cellStyle name="Note 3 10 10 3" xfId="38255"/>
    <cellStyle name="Note 3 10 11" xfId="8808"/>
    <cellStyle name="Note 3 10 11 2" xfId="26243"/>
    <cellStyle name="Note 3 10 11 3" xfId="40696"/>
    <cellStyle name="Note 3 10 12" xfId="11228"/>
    <cellStyle name="Note 3 10 12 2" xfId="28663"/>
    <cellStyle name="Note 3 10 12 3" xfId="43116"/>
    <cellStyle name="Note 3 10 13" xfId="18235"/>
    <cellStyle name="Note 3 10 2" xfId="1395"/>
    <cellStyle name="Note 3 10 2 2" xfId="1396"/>
    <cellStyle name="Note 3 10 2 2 2" xfId="3907"/>
    <cellStyle name="Note 3 10 2 2 2 2" xfId="13556"/>
    <cellStyle name="Note 3 10 2 2 2 2 2" xfId="30991"/>
    <cellStyle name="Note 3 10 2 2 2 2 3" xfId="45444"/>
    <cellStyle name="Note 3 10 2 2 2 3" xfId="16017"/>
    <cellStyle name="Note 3 10 2 2 2 3 2" xfId="33452"/>
    <cellStyle name="Note 3 10 2 2 2 3 3" xfId="47905"/>
    <cellStyle name="Note 3 10 2 2 2 4" xfId="21343"/>
    <cellStyle name="Note 3 10 2 2 2 5" xfId="35796"/>
    <cellStyle name="Note 3 10 2 2 3" xfId="6369"/>
    <cellStyle name="Note 3 10 2 2 3 2" xfId="23804"/>
    <cellStyle name="Note 3 10 2 2 3 3" xfId="38257"/>
    <cellStyle name="Note 3 10 2 2 4" xfId="8810"/>
    <cellStyle name="Note 3 10 2 2 4 2" xfId="26245"/>
    <cellStyle name="Note 3 10 2 2 4 3" xfId="40698"/>
    <cellStyle name="Note 3 10 2 2 5" xfId="11230"/>
    <cellStyle name="Note 3 10 2 2 5 2" xfId="28665"/>
    <cellStyle name="Note 3 10 2 2 5 3" xfId="43118"/>
    <cellStyle name="Note 3 10 2 2 6" xfId="18237"/>
    <cellStyle name="Note 3 10 2 3" xfId="1397"/>
    <cellStyle name="Note 3 10 2 3 2" xfId="3908"/>
    <cellStyle name="Note 3 10 2 3 2 2" xfId="13557"/>
    <cellStyle name="Note 3 10 2 3 2 2 2" xfId="30992"/>
    <cellStyle name="Note 3 10 2 3 2 2 3" xfId="45445"/>
    <cellStyle name="Note 3 10 2 3 2 3" xfId="16018"/>
    <cellStyle name="Note 3 10 2 3 2 3 2" xfId="33453"/>
    <cellStyle name="Note 3 10 2 3 2 3 3" xfId="47906"/>
    <cellStyle name="Note 3 10 2 3 2 4" xfId="21344"/>
    <cellStyle name="Note 3 10 2 3 2 5" xfId="35797"/>
    <cellStyle name="Note 3 10 2 3 3" xfId="6370"/>
    <cellStyle name="Note 3 10 2 3 3 2" xfId="23805"/>
    <cellStyle name="Note 3 10 2 3 3 3" xfId="38258"/>
    <cellStyle name="Note 3 10 2 3 4" xfId="8811"/>
    <cellStyle name="Note 3 10 2 3 4 2" xfId="26246"/>
    <cellStyle name="Note 3 10 2 3 4 3" xfId="40699"/>
    <cellStyle name="Note 3 10 2 3 5" xfId="11231"/>
    <cellStyle name="Note 3 10 2 3 5 2" xfId="28666"/>
    <cellStyle name="Note 3 10 2 3 5 3" xfId="43119"/>
    <cellStyle name="Note 3 10 2 3 6" xfId="18238"/>
    <cellStyle name="Note 3 10 2 4" xfId="1398"/>
    <cellStyle name="Note 3 10 2 4 2" xfId="3909"/>
    <cellStyle name="Note 3 10 2 4 2 2" xfId="21345"/>
    <cellStyle name="Note 3 10 2 4 2 3" xfId="35798"/>
    <cellStyle name="Note 3 10 2 4 3" xfId="6371"/>
    <cellStyle name="Note 3 10 2 4 3 2" xfId="23806"/>
    <cellStyle name="Note 3 10 2 4 3 3" xfId="38259"/>
    <cellStyle name="Note 3 10 2 4 4" xfId="8812"/>
    <cellStyle name="Note 3 10 2 4 4 2" xfId="26247"/>
    <cellStyle name="Note 3 10 2 4 4 3" xfId="40700"/>
    <cellStyle name="Note 3 10 2 4 5" xfId="11232"/>
    <cellStyle name="Note 3 10 2 4 5 2" xfId="28667"/>
    <cellStyle name="Note 3 10 2 4 5 3" xfId="43120"/>
    <cellStyle name="Note 3 10 2 4 6" xfId="15119"/>
    <cellStyle name="Note 3 10 2 4 6 2" xfId="32554"/>
    <cellStyle name="Note 3 10 2 4 6 3" xfId="47007"/>
    <cellStyle name="Note 3 10 2 4 7" xfId="18239"/>
    <cellStyle name="Note 3 10 2 4 8" xfId="20281"/>
    <cellStyle name="Note 3 10 2 5" xfId="3906"/>
    <cellStyle name="Note 3 10 2 5 2" xfId="13555"/>
    <cellStyle name="Note 3 10 2 5 2 2" xfId="30990"/>
    <cellStyle name="Note 3 10 2 5 2 3" xfId="45443"/>
    <cellStyle name="Note 3 10 2 5 3" xfId="16016"/>
    <cellStyle name="Note 3 10 2 5 3 2" xfId="33451"/>
    <cellStyle name="Note 3 10 2 5 3 3" xfId="47904"/>
    <cellStyle name="Note 3 10 2 5 4" xfId="21342"/>
    <cellStyle name="Note 3 10 2 5 5" xfId="35795"/>
    <cellStyle name="Note 3 10 2 6" xfId="6368"/>
    <cellStyle name="Note 3 10 2 6 2" xfId="23803"/>
    <cellStyle name="Note 3 10 2 6 3" xfId="38256"/>
    <cellStyle name="Note 3 10 2 7" xfId="8809"/>
    <cellStyle name="Note 3 10 2 7 2" xfId="26244"/>
    <cellStyle name="Note 3 10 2 7 3" xfId="40697"/>
    <cellStyle name="Note 3 10 2 8" xfId="11229"/>
    <cellStyle name="Note 3 10 2 8 2" xfId="28664"/>
    <cellStyle name="Note 3 10 2 8 3" xfId="43117"/>
    <cellStyle name="Note 3 10 2 9" xfId="18236"/>
    <cellStyle name="Note 3 10 3" xfId="1399"/>
    <cellStyle name="Note 3 10 3 2" xfId="1400"/>
    <cellStyle name="Note 3 10 3 2 2" xfId="3911"/>
    <cellStyle name="Note 3 10 3 2 2 2" xfId="13559"/>
    <cellStyle name="Note 3 10 3 2 2 2 2" xfId="30994"/>
    <cellStyle name="Note 3 10 3 2 2 2 3" xfId="45447"/>
    <cellStyle name="Note 3 10 3 2 2 3" xfId="16020"/>
    <cellStyle name="Note 3 10 3 2 2 3 2" xfId="33455"/>
    <cellStyle name="Note 3 10 3 2 2 3 3" xfId="47908"/>
    <cellStyle name="Note 3 10 3 2 2 4" xfId="21347"/>
    <cellStyle name="Note 3 10 3 2 2 5" xfId="35800"/>
    <cellStyle name="Note 3 10 3 2 3" xfId="6373"/>
    <cellStyle name="Note 3 10 3 2 3 2" xfId="23808"/>
    <cellStyle name="Note 3 10 3 2 3 3" xfId="38261"/>
    <cellStyle name="Note 3 10 3 2 4" xfId="8814"/>
    <cellStyle name="Note 3 10 3 2 4 2" xfId="26249"/>
    <cellStyle name="Note 3 10 3 2 4 3" xfId="40702"/>
    <cellStyle name="Note 3 10 3 2 5" xfId="11234"/>
    <cellStyle name="Note 3 10 3 2 5 2" xfId="28669"/>
    <cellStyle name="Note 3 10 3 2 5 3" xfId="43122"/>
    <cellStyle name="Note 3 10 3 2 6" xfId="18241"/>
    <cellStyle name="Note 3 10 3 3" xfId="1401"/>
    <cellStyle name="Note 3 10 3 3 2" xfId="3912"/>
    <cellStyle name="Note 3 10 3 3 2 2" xfId="13560"/>
    <cellStyle name="Note 3 10 3 3 2 2 2" xfId="30995"/>
    <cellStyle name="Note 3 10 3 3 2 2 3" xfId="45448"/>
    <cellStyle name="Note 3 10 3 3 2 3" xfId="16021"/>
    <cellStyle name="Note 3 10 3 3 2 3 2" xfId="33456"/>
    <cellStyle name="Note 3 10 3 3 2 3 3" xfId="47909"/>
    <cellStyle name="Note 3 10 3 3 2 4" xfId="21348"/>
    <cellStyle name="Note 3 10 3 3 2 5" xfId="35801"/>
    <cellStyle name="Note 3 10 3 3 3" xfId="6374"/>
    <cellStyle name="Note 3 10 3 3 3 2" xfId="23809"/>
    <cellStyle name="Note 3 10 3 3 3 3" xfId="38262"/>
    <cellStyle name="Note 3 10 3 3 4" xfId="8815"/>
    <cellStyle name="Note 3 10 3 3 4 2" xfId="26250"/>
    <cellStyle name="Note 3 10 3 3 4 3" xfId="40703"/>
    <cellStyle name="Note 3 10 3 3 5" xfId="11235"/>
    <cellStyle name="Note 3 10 3 3 5 2" xfId="28670"/>
    <cellStyle name="Note 3 10 3 3 5 3" xfId="43123"/>
    <cellStyle name="Note 3 10 3 3 6" xfId="18242"/>
    <cellStyle name="Note 3 10 3 4" xfId="1402"/>
    <cellStyle name="Note 3 10 3 4 2" xfId="3913"/>
    <cellStyle name="Note 3 10 3 4 2 2" xfId="21349"/>
    <cellStyle name="Note 3 10 3 4 2 3" xfId="35802"/>
    <cellStyle name="Note 3 10 3 4 3" xfId="6375"/>
    <cellStyle name="Note 3 10 3 4 3 2" xfId="23810"/>
    <cellStyle name="Note 3 10 3 4 3 3" xfId="38263"/>
    <cellStyle name="Note 3 10 3 4 4" xfId="8816"/>
    <cellStyle name="Note 3 10 3 4 4 2" xfId="26251"/>
    <cellStyle name="Note 3 10 3 4 4 3" xfId="40704"/>
    <cellStyle name="Note 3 10 3 4 5" xfId="11236"/>
    <cellStyle name="Note 3 10 3 4 5 2" xfId="28671"/>
    <cellStyle name="Note 3 10 3 4 5 3" xfId="43124"/>
    <cellStyle name="Note 3 10 3 4 6" xfId="15120"/>
    <cellStyle name="Note 3 10 3 4 6 2" xfId="32555"/>
    <cellStyle name="Note 3 10 3 4 6 3" xfId="47008"/>
    <cellStyle name="Note 3 10 3 4 7" xfId="18243"/>
    <cellStyle name="Note 3 10 3 4 8" xfId="20282"/>
    <cellStyle name="Note 3 10 3 5" xfId="3910"/>
    <cellStyle name="Note 3 10 3 5 2" xfId="13558"/>
    <cellStyle name="Note 3 10 3 5 2 2" xfId="30993"/>
    <cellStyle name="Note 3 10 3 5 2 3" xfId="45446"/>
    <cellStyle name="Note 3 10 3 5 3" xfId="16019"/>
    <cellStyle name="Note 3 10 3 5 3 2" xfId="33454"/>
    <cellStyle name="Note 3 10 3 5 3 3" xfId="47907"/>
    <cellStyle name="Note 3 10 3 5 4" xfId="21346"/>
    <cellStyle name="Note 3 10 3 5 5" xfId="35799"/>
    <cellStyle name="Note 3 10 3 6" xfId="6372"/>
    <cellStyle name="Note 3 10 3 6 2" xfId="23807"/>
    <cellStyle name="Note 3 10 3 6 3" xfId="38260"/>
    <cellStyle name="Note 3 10 3 7" xfId="8813"/>
    <cellStyle name="Note 3 10 3 7 2" xfId="26248"/>
    <cellStyle name="Note 3 10 3 7 3" xfId="40701"/>
    <cellStyle name="Note 3 10 3 8" xfId="11233"/>
    <cellStyle name="Note 3 10 3 8 2" xfId="28668"/>
    <cellStyle name="Note 3 10 3 8 3" xfId="43121"/>
    <cellStyle name="Note 3 10 3 9" xfId="18240"/>
    <cellStyle name="Note 3 10 4" xfId="1403"/>
    <cellStyle name="Note 3 10 4 2" xfId="1404"/>
    <cellStyle name="Note 3 10 4 2 2" xfId="3915"/>
    <cellStyle name="Note 3 10 4 2 2 2" xfId="13562"/>
    <cellStyle name="Note 3 10 4 2 2 2 2" xfId="30997"/>
    <cellStyle name="Note 3 10 4 2 2 2 3" xfId="45450"/>
    <cellStyle name="Note 3 10 4 2 2 3" xfId="16023"/>
    <cellStyle name="Note 3 10 4 2 2 3 2" xfId="33458"/>
    <cellStyle name="Note 3 10 4 2 2 3 3" xfId="47911"/>
    <cellStyle name="Note 3 10 4 2 2 4" xfId="21351"/>
    <cellStyle name="Note 3 10 4 2 2 5" xfId="35804"/>
    <cellStyle name="Note 3 10 4 2 3" xfId="6377"/>
    <cellStyle name="Note 3 10 4 2 3 2" xfId="23812"/>
    <cellStyle name="Note 3 10 4 2 3 3" xfId="38265"/>
    <cellStyle name="Note 3 10 4 2 4" xfId="8818"/>
    <cellStyle name="Note 3 10 4 2 4 2" xfId="26253"/>
    <cellStyle name="Note 3 10 4 2 4 3" xfId="40706"/>
    <cellStyle name="Note 3 10 4 2 5" xfId="11238"/>
    <cellStyle name="Note 3 10 4 2 5 2" xfId="28673"/>
    <cellStyle name="Note 3 10 4 2 5 3" xfId="43126"/>
    <cellStyle name="Note 3 10 4 2 6" xfId="18245"/>
    <cellStyle name="Note 3 10 4 3" xfId="1405"/>
    <cellStyle name="Note 3 10 4 3 2" xfId="3916"/>
    <cellStyle name="Note 3 10 4 3 2 2" xfId="13563"/>
    <cellStyle name="Note 3 10 4 3 2 2 2" xfId="30998"/>
    <cellStyle name="Note 3 10 4 3 2 2 3" xfId="45451"/>
    <cellStyle name="Note 3 10 4 3 2 3" xfId="16024"/>
    <cellStyle name="Note 3 10 4 3 2 3 2" xfId="33459"/>
    <cellStyle name="Note 3 10 4 3 2 3 3" xfId="47912"/>
    <cellStyle name="Note 3 10 4 3 2 4" xfId="21352"/>
    <cellStyle name="Note 3 10 4 3 2 5" xfId="35805"/>
    <cellStyle name="Note 3 10 4 3 3" xfId="6378"/>
    <cellStyle name="Note 3 10 4 3 3 2" xfId="23813"/>
    <cellStyle name="Note 3 10 4 3 3 3" xfId="38266"/>
    <cellStyle name="Note 3 10 4 3 4" xfId="8819"/>
    <cellStyle name="Note 3 10 4 3 4 2" xfId="26254"/>
    <cellStyle name="Note 3 10 4 3 4 3" xfId="40707"/>
    <cellStyle name="Note 3 10 4 3 5" xfId="11239"/>
    <cellStyle name="Note 3 10 4 3 5 2" xfId="28674"/>
    <cellStyle name="Note 3 10 4 3 5 3" xfId="43127"/>
    <cellStyle name="Note 3 10 4 3 6" xfId="18246"/>
    <cellStyle name="Note 3 10 4 4" xfId="1406"/>
    <cellStyle name="Note 3 10 4 4 2" xfId="3917"/>
    <cellStyle name="Note 3 10 4 4 2 2" xfId="21353"/>
    <cellStyle name="Note 3 10 4 4 2 3" xfId="35806"/>
    <cellStyle name="Note 3 10 4 4 3" xfId="6379"/>
    <cellStyle name="Note 3 10 4 4 3 2" xfId="23814"/>
    <cellStyle name="Note 3 10 4 4 3 3" xfId="38267"/>
    <cellStyle name="Note 3 10 4 4 4" xfId="8820"/>
    <cellStyle name="Note 3 10 4 4 4 2" xfId="26255"/>
    <cellStyle name="Note 3 10 4 4 4 3" xfId="40708"/>
    <cellStyle name="Note 3 10 4 4 5" xfId="11240"/>
    <cellStyle name="Note 3 10 4 4 5 2" xfId="28675"/>
    <cellStyle name="Note 3 10 4 4 5 3" xfId="43128"/>
    <cellStyle name="Note 3 10 4 4 6" xfId="15121"/>
    <cellStyle name="Note 3 10 4 4 6 2" xfId="32556"/>
    <cellStyle name="Note 3 10 4 4 6 3" xfId="47009"/>
    <cellStyle name="Note 3 10 4 4 7" xfId="18247"/>
    <cellStyle name="Note 3 10 4 4 8" xfId="20283"/>
    <cellStyle name="Note 3 10 4 5" xfId="3914"/>
    <cellStyle name="Note 3 10 4 5 2" xfId="13561"/>
    <cellStyle name="Note 3 10 4 5 2 2" xfId="30996"/>
    <cellStyle name="Note 3 10 4 5 2 3" xfId="45449"/>
    <cellStyle name="Note 3 10 4 5 3" xfId="16022"/>
    <cellStyle name="Note 3 10 4 5 3 2" xfId="33457"/>
    <cellStyle name="Note 3 10 4 5 3 3" xfId="47910"/>
    <cellStyle name="Note 3 10 4 5 4" xfId="21350"/>
    <cellStyle name="Note 3 10 4 5 5" xfId="35803"/>
    <cellStyle name="Note 3 10 4 6" xfId="6376"/>
    <cellStyle name="Note 3 10 4 6 2" xfId="23811"/>
    <cellStyle name="Note 3 10 4 6 3" xfId="38264"/>
    <cellStyle name="Note 3 10 4 7" xfId="8817"/>
    <cellStyle name="Note 3 10 4 7 2" xfId="26252"/>
    <cellStyle name="Note 3 10 4 7 3" xfId="40705"/>
    <cellStyle name="Note 3 10 4 8" xfId="11237"/>
    <cellStyle name="Note 3 10 4 8 2" xfId="28672"/>
    <cellStyle name="Note 3 10 4 8 3" xfId="43125"/>
    <cellStyle name="Note 3 10 4 9" xfId="18244"/>
    <cellStyle name="Note 3 10 5" xfId="1407"/>
    <cellStyle name="Note 3 10 5 2" xfId="1408"/>
    <cellStyle name="Note 3 10 5 2 2" xfId="3919"/>
    <cellStyle name="Note 3 10 5 2 2 2" xfId="13565"/>
    <cellStyle name="Note 3 10 5 2 2 2 2" xfId="31000"/>
    <cellStyle name="Note 3 10 5 2 2 2 3" xfId="45453"/>
    <cellStyle name="Note 3 10 5 2 2 3" xfId="16026"/>
    <cellStyle name="Note 3 10 5 2 2 3 2" xfId="33461"/>
    <cellStyle name="Note 3 10 5 2 2 3 3" xfId="47914"/>
    <cellStyle name="Note 3 10 5 2 2 4" xfId="21355"/>
    <cellStyle name="Note 3 10 5 2 2 5" xfId="35808"/>
    <cellStyle name="Note 3 10 5 2 3" xfId="6381"/>
    <cellStyle name="Note 3 10 5 2 3 2" xfId="23816"/>
    <cellStyle name="Note 3 10 5 2 3 3" xfId="38269"/>
    <cellStyle name="Note 3 10 5 2 4" xfId="8822"/>
    <cellStyle name="Note 3 10 5 2 4 2" xfId="26257"/>
    <cellStyle name="Note 3 10 5 2 4 3" xfId="40710"/>
    <cellStyle name="Note 3 10 5 2 5" xfId="11242"/>
    <cellStyle name="Note 3 10 5 2 5 2" xfId="28677"/>
    <cellStyle name="Note 3 10 5 2 5 3" xfId="43130"/>
    <cellStyle name="Note 3 10 5 2 6" xfId="18249"/>
    <cellStyle name="Note 3 10 5 3" xfId="1409"/>
    <cellStyle name="Note 3 10 5 3 2" xfId="3920"/>
    <cellStyle name="Note 3 10 5 3 2 2" xfId="13566"/>
    <cellStyle name="Note 3 10 5 3 2 2 2" xfId="31001"/>
    <cellStyle name="Note 3 10 5 3 2 2 3" xfId="45454"/>
    <cellStyle name="Note 3 10 5 3 2 3" xfId="16027"/>
    <cellStyle name="Note 3 10 5 3 2 3 2" xfId="33462"/>
    <cellStyle name="Note 3 10 5 3 2 3 3" xfId="47915"/>
    <cellStyle name="Note 3 10 5 3 2 4" xfId="21356"/>
    <cellStyle name="Note 3 10 5 3 2 5" xfId="35809"/>
    <cellStyle name="Note 3 10 5 3 3" xfId="6382"/>
    <cellStyle name="Note 3 10 5 3 3 2" xfId="23817"/>
    <cellStyle name="Note 3 10 5 3 3 3" xfId="38270"/>
    <cellStyle name="Note 3 10 5 3 4" xfId="8823"/>
    <cellStyle name="Note 3 10 5 3 4 2" xfId="26258"/>
    <cellStyle name="Note 3 10 5 3 4 3" xfId="40711"/>
    <cellStyle name="Note 3 10 5 3 5" xfId="11243"/>
    <cellStyle name="Note 3 10 5 3 5 2" xfId="28678"/>
    <cellStyle name="Note 3 10 5 3 5 3" xfId="43131"/>
    <cellStyle name="Note 3 10 5 3 6" xfId="18250"/>
    <cellStyle name="Note 3 10 5 4" xfId="1410"/>
    <cellStyle name="Note 3 10 5 4 2" xfId="3921"/>
    <cellStyle name="Note 3 10 5 4 2 2" xfId="21357"/>
    <cellStyle name="Note 3 10 5 4 2 3" xfId="35810"/>
    <cellStyle name="Note 3 10 5 4 3" xfId="6383"/>
    <cellStyle name="Note 3 10 5 4 3 2" xfId="23818"/>
    <cellStyle name="Note 3 10 5 4 3 3" xfId="38271"/>
    <cellStyle name="Note 3 10 5 4 4" xfId="8824"/>
    <cellStyle name="Note 3 10 5 4 4 2" xfId="26259"/>
    <cellStyle name="Note 3 10 5 4 4 3" xfId="40712"/>
    <cellStyle name="Note 3 10 5 4 5" xfId="11244"/>
    <cellStyle name="Note 3 10 5 4 5 2" xfId="28679"/>
    <cellStyle name="Note 3 10 5 4 5 3" xfId="43132"/>
    <cellStyle name="Note 3 10 5 4 6" xfId="15122"/>
    <cellStyle name="Note 3 10 5 4 6 2" xfId="32557"/>
    <cellStyle name="Note 3 10 5 4 6 3" xfId="47010"/>
    <cellStyle name="Note 3 10 5 4 7" xfId="18251"/>
    <cellStyle name="Note 3 10 5 4 8" xfId="20284"/>
    <cellStyle name="Note 3 10 5 5" xfId="3918"/>
    <cellStyle name="Note 3 10 5 5 2" xfId="13564"/>
    <cellStyle name="Note 3 10 5 5 2 2" xfId="30999"/>
    <cellStyle name="Note 3 10 5 5 2 3" xfId="45452"/>
    <cellStyle name="Note 3 10 5 5 3" xfId="16025"/>
    <cellStyle name="Note 3 10 5 5 3 2" xfId="33460"/>
    <cellStyle name="Note 3 10 5 5 3 3" xfId="47913"/>
    <cellStyle name="Note 3 10 5 5 4" xfId="21354"/>
    <cellStyle name="Note 3 10 5 5 5" xfId="35807"/>
    <cellStyle name="Note 3 10 5 6" xfId="6380"/>
    <cellStyle name="Note 3 10 5 6 2" xfId="23815"/>
    <cellStyle name="Note 3 10 5 6 3" xfId="38268"/>
    <cellStyle name="Note 3 10 5 7" xfId="8821"/>
    <cellStyle name="Note 3 10 5 7 2" xfId="26256"/>
    <cellStyle name="Note 3 10 5 7 3" xfId="40709"/>
    <cellStyle name="Note 3 10 5 8" xfId="11241"/>
    <cellStyle name="Note 3 10 5 8 2" xfId="28676"/>
    <cellStyle name="Note 3 10 5 8 3" xfId="43129"/>
    <cellStyle name="Note 3 10 5 9" xfId="18248"/>
    <cellStyle name="Note 3 10 6" xfId="1411"/>
    <cellStyle name="Note 3 10 6 2" xfId="3922"/>
    <cellStyle name="Note 3 10 6 2 2" xfId="13567"/>
    <cellStyle name="Note 3 10 6 2 2 2" xfId="31002"/>
    <cellStyle name="Note 3 10 6 2 2 3" xfId="45455"/>
    <cellStyle name="Note 3 10 6 2 3" xfId="16028"/>
    <cellStyle name="Note 3 10 6 2 3 2" xfId="33463"/>
    <cellStyle name="Note 3 10 6 2 3 3" xfId="47916"/>
    <cellStyle name="Note 3 10 6 2 4" xfId="21358"/>
    <cellStyle name="Note 3 10 6 2 5" xfId="35811"/>
    <cellStyle name="Note 3 10 6 3" xfId="6384"/>
    <cellStyle name="Note 3 10 6 3 2" xfId="23819"/>
    <cellStyle name="Note 3 10 6 3 3" xfId="38272"/>
    <cellStyle name="Note 3 10 6 4" xfId="8825"/>
    <cellStyle name="Note 3 10 6 4 2" xfId="26260"/>
    <cellStyle name="Note 3 10 6 4 3" xfId="40713"/>
    <cellStyle name="Note 3 10 6 5" xfId="11245"/>
    <cellStyle name="Note 3 10 6 5 2" xfId="28680"/>
    <cellStyle name="Note 3 10 6 5 3" xfId="43133"/>
    <cellStyle name="Note 3 10 6 6" xfId="18252"/>
    <cellStyle name="Note 3 10 7" xfId="1412"/>
    <cellStyle name="Note 3 10 7 2" xfId="3923"/>
    <cellStyle name="Note 3 10 7 2 2" xfId="13568"/>
    <cellStyle name="Note 3 10 7 2 2 2" xfId="31003"/>
    <cellStyle name="Note 3 10 7 2 2 3" xfId="45456"/>
    <cellStyle name="Note 3 10 7 2 3" xfId="16029"/>
    <cellStyle name="Note 3 10 7 2 3 2" xfId="33464"/>
    <cellStyle name="Note 3 10 7 2 3 3" xfId="47917"/>
    <cellStyle name="Note 3 10 7 2 4" xfId="21359"/>
    <cellStyle name="Note 3 10 7 2 5" xfId="35812"/>
    <cellStyle name="Note 3 10 7 3" xfId="6385"/>
    <cellStyle name="Note 3 10 7 3 2" xfId="23820"/>
    <cellStyle name="Note 3 10 7 3 3" xfId="38273"/>
    <cellStyle name="Note 3 10 7 4" xfId="8826"/>
    <cellStyle name="Note 3 10 7 4 2" xfId="26261"/>
    <cellStyle name="Note 3 10 7 4 3" xfId="40714"/>
    <cellStyle name="Note 3 10 7 5" xfId="11246"/>
    <cellStyle name="Note 3 10 7 5 2" xfId="28681"/>
    <cellStyle name="Note 3 10 7 5 3" xfId="43134"/>
    <cellStyle name="Note 3 10 7 6" xfId="18253"/>
    <cellStyle name="Note 3 10 8" xfId="1413"/>
    <cellStyle name="Note 3 10 8 2" xfId="3924"/>
    <cellStyle name="Note 3 10 8 2 2" xfId="21360"/>
    <cellStyle name="Note 3 10 8 2 3" xfId="35813"/>
    <cellStyle name="Note 3 10 8 3" xfId="6386"/>
    <cellStyle name="Note 3 10 8 3 2" xfId="23821"/>
    <cellStyle name="Note 3 10 8 3 3" xfId="38274"/>
    <cellStyle name="Note 3 10 8 4" xfId="8827"/>
    <cellStyle name="Note 3 10 8 4 2" xfId="26262"/>
    <cellStyle name="Note 3 10 8 4 3" xfId="40715"/>
    <cellStyle name="Note 3 10 8 5" xfId="11247"/>
    <cellStyle name="Note 3 10 8 5 2" xfId="28682"/>
    <cellStyle name="Note 3 10 8 5 3" xfId="43135"/>
    <cellStyle name="Note 3 10 8 6" xfId="15123"/>
    <cellStyle name="Note 3 10 8 6 2" xfId="32558"/>
    <cellStyle name="Note 3 10 8 6 3" xfId="47011"/>
    <cellStyle name="Note 3 10 8 7" xfId="18254"/>
    <cellStyle name="Note 3 10 8 8" xfId="20285"/>
    <cellStyle name="Note 3 10 9" xfId="3905"/>
    <cellStyle name="Note 3 10 9 2" xfId="13554"/>
    <cellStyle name="Note 3 10 9 2 2" xfId="30989"/>
    <cellStyle name="Note 3 10 9 2 3" xfId="45442"/>
    <cellStyle name="Note 3 10 9 3" xfId="16015"/>
    <cellStyle name="Note 3 10 9 3 2" xfId="33450"/>
    <cellStyle name="Note 3 10 9 3 3" xfId="47903"/>
    <cellStyle name="Note 3 10 9 4" xfId="21341"/>
    <cellStyle name="Note 3 10 9 5" xfId="35794"/>
    <cellStyle name="Note 3 11" xfId="1414"/>
    <cellStyle name="Note 3 11 10" xfId="6387"/>
    <cellStyle name="Note 3 11 10 2" xfId="23822"/>
    <cellStyle name="Note 3 11 10 3" xfId="38275"/>
    <cellStyle name="Note 3 11 11" xfId="8828"/>
    <cellStyle name="Note 3 11 11 2" xfId="26263"/>
    <cellStyle name="Note 3 11 11 3" xfId="40716"/>
    <cellStyle name="Note 3 11 12" xfId="11248"/>
    <cellStyle name="Note 3 11 12 2" xfId="28683"/>
    <cellStyle name="Note 3 11 12 3" xfId="43136"/>
    <cellStyle name="Note 3 11 13" xfId="18255"/>
    <cellStyle name="Note 3 11 2" xfId="1415"/>
    <cellStyle name="Note 3 11 2 2" xfId="1416"/>
    <cellStyle name="Note 3 11 2 2 2" xfId="3927"/>
    <cellStyle name="Note 3 11 2 2 2 2" xfId="13571"/>
    <cellStyle name="Note 3 11 2 2 2 2 2" xfId="31006"/>
    <cellStyle name="Note 3 11 2 2 2 2 3" xfId="45459"/>
    <cellStyle name="Note 3 11 2 2 2 3" xfId="16032"/>
    <cellStyle name="Note 3 11 2 2 2 3 2" xfId="33467"/>
    <cellStyle name="Note 3 11 2 2 2 3 3" xfId="47920"/>
    <cellStyle name="Note 3 11 2 2 2 4" xfId="21363"/>
    <cellStyle name="Note 3 11 2 2 2 5" xfId="35816"/>
    <cellStyle name="Note 3 11 2 2 3" xfId="6389"/>
    <cellStyle name="Note 3 11 2 2 3 2" xfId="23824"/>
    <cellStyle name="Note 3 11 2 2 3 3" xfId="38277"/>
    <cellStyle name="Note 3 11 2 2 4" xfId="8830"/>
    <cellStyle name="Note 3 11 2 2 4 2" xfId="26265"/>
    <cellStyle name="Note 3 11 2 2 4 3" xfId="40718"/>
    <cellStyle name="Note 3 11 2 2 5" xfId="11250"/>
    <cellStyle name="Note 3 11 2 2 5 2" xfId="28685"/>
    <cellStyle name="Note 3 11 2 2 5 3" xfId="43138"/>
    <cellStyle name="Note 3 11 2 2 6" xfId="18257"/>
    <cellStyle name="Note 3 11 2 3" xfId="1417"/>
    <cellStyle name="Note 3 11 2 3 2" xfId="3928"/>
    <cellStyle name="Note 3 11 2 3 2 2" xfId="13572"/>
    <cellStyle name="Note 3 11 2 3 2 2 2" xfId="31007"/>
    <cellStyle name="Note 3 11 2 3 2 2 3" xfId="45460"/>
    <cellStyle name="Note 3 11 2 3 2 3" xfId="16033"/>
    <cellStyle name="Note 3 11 2 3 2 3 2" xfId="33468"/>
    <cellStyle name="Note 3 11 2 3 2 3 3" xfId="47921"/>
    <cellStyle name="Note 3 11 2 3 2 4" xfId="21364"/>
    <cellStyle name="Note 3 11 2 3 2 5" xfId="35817"/>
    <cellStyle name="Note 3 11 2 3 3" xfId="6390"/>
    <cellStyle name="Note 3 11 2 3 3 2" xfId="23825"/>
    <cellStyle name="Note 3 11 2 3 3 3" xfId="38278"/>
    <cellStyle name="Note 3 11 2 3 4" xfId="8831"/>
    <cellStyle name="Note 3 11 2 3 4 2" xfId="26266"/>
    <cellStyle name="Note 3 11 2 3 4 3" xfId="40719"/>
    <cellStyle name="Note 3 11 2 3 5" xfId="11251"/>
    <cellStyle name="Note 3 11 2 3 5 2" xfId="28686"/>
    <cellStyle name="Note 3 11 2 3 5 3" xfId="43139"/>
    <cellStyle name="Note 3 11 2 3 6" xfId="18258"/>
    <cellStyle name="Note 3 11 2 4" xfId="1418"/>
    <cellStyle name="Note 3 11 2 4 2" xfId="3929"/>
    <cellStyle name="Note 3 11 2 4 2 2" xfId="21365"/>
    <cellStyle name="Note 3 11 2 4 2 3" xfId="35818"/>
    <cellStyle name="Note 3 11 2 4 3" xfId="6391"/>
    <cellStyle name="Note 3 11 2 4 3 2" xfId="23826"/>
    <cellStyle name="Note 3 11 2 4 3 3" xfId="38279"/>
    <cellStyle name="Note 3 11 2 4 4" xfId="8832"/>
    <cellStyle name="Note 3 11 2 4 4 2" xfId="26267"/>
    <cellStyle name="Note 3 11 2 4 4 3" xfId="40720"/>
    <cellStyle name="Note 3 11 2 4 5" xfId="11252"/>
    <cellStyle name="Note 3 11 2 4 5 2" xfId="28687"/>
    <cellStyle name="Note 3 11 2 4 5 3" xfId="43140"/>
    <cellStyle name="Note 3 11 2 4 6" xfId="15124"/>
    <cellStyle name="Note 3 11 2 4 6 2" xfId="32559"/>
    <cellStyle name="Note 3 11 2 4 6 3" xfId="47012"/>
    <cellStyle name="Note 3 11 2 4 7" xfId="18259"/>
    <cellStyle name="Note 3 11 2 4 8" xfId="20286"/>
    <cellStyle name="Note 3 11 2 5" xfId="3926"/>
    <cellStyle name="Note 3 11 2 5 2" xfId="13570"/>
    <cellStyle name="Note 3 11 2 5 2 2" xfId="31005"/>
    <cellStyle name="Note 3 11 2 5 2 3" xfId="45458"/>
    <cellStyle name="Note 3 11 2 5 3" xfId="16031"/>
    <cellStyle name="Note 3 11 2 5 3 2" xfId="33466"/>
    <cellStyle name="Note 3 11 2 5 3 3" xfId="47919"/>
    <cellStyle name="Note 3 11 2 5 4" xfId="21362"/>
    <cellStyle name="Note 3 11 2 5 5" xfId="35815"/>
    <cellStyle name="Note 3 11 2 6" xfId="6388"/>
    <cellStyle name="Note 3 11 2 6 2" xfId="23823"/>
    <cellStyle name="Note 3 11 2 6 3" xfId="38276"/>
    <cellStyle name="Note 3 11 2 7" xfId="8829"/>
    <cellStyle name="Note 3 11 2 7 2" xfId="26264"/>
    <cellStyle name="Note 3 11 2 7 3" xfId="40717"/>
    <cellStyle name="Note 3 11 2 8" xfId="11249"/>
    <cellStyle name="Note 3 11 2 8 2" xfId="28684"/>
    <cellStyle name="Note 3 11 2 8 3" xfId="43137"/>
    <cellStyle name="Note 3 11 2 9" xfId="18256"/>
    <cellStyle name="Note 3 11 3" xfId="1419"/>
    <cellStyle name="Note 3 11 3 2" xfId="1420"/>
    <cellStyle name="Note 3 11 3 2 2" xfId="3931"/>
    <cellStyle name="Note 3 11 3 2 2 2" xfId="13574"/>
    <cellStyle name="Note 3 11 3 2 2 2 2" xfId="31009"/>
    <cellStyle name="Note 3 11 3 2 2 2 3" xfId="45462"/>
    <cellStyle name="Note 3 11 3 2 2 3" xfId="16035"/>
    <cellStyle name="Note 3 11 3 2 2 3 2" xfId="33470"/>
    <cellStyle name="Note 3 11 3 2 2 3 3" xfId="47923"/>
    <cellStyle name="Note 3 11 3 2 2 4" xfId="21367"/>
    <cellStyle name="Note 3 11 3 2 2 5" xfId="35820"/>
    <cellStyle name="Note 3 11 3 2 3" xfId="6393"/>
    <cellStyle name="Note 3 11 3 2 3 2" xfId="23828"/>
    <cellStyle name="Note 3 11 3 2 3 3" xfId="38281"/>
    <cellStyle name="Note 3 11 3 2 4" xfId="8834"/>
    <cellStyle name="Note 3 11 3 2 4 2" xfId="26269"/>
    <cellStyle name="Note 3 11 3 2 4 3" xfId="40722"/>
    <cellStyle name="Note 3 11 3 2 5" xfId="11254"/>
    <cellStyle name="Note 3 11 3 2 5 2" xfId="28689"/>
    <cellStyle name="Note 3 11 3 2 5 3" xfId="43142"/>
    <cellStyle name="Note 3 11 3 2 6" xfId="18261"/>
    <cellStyle name="Note 3 11 3 3" xfId="1421"/>
    <cellStyle name="Note 3 11 3 3 2" xfId="3932"/>
    <cellStyle name="Note 3 11 3 3 2 2" xfId="13575"/>
    <cellStyle name="Note 3 11 3 3 2 2 2" xfId="31010"/>
    <cellStyle name="Note 3 11 3 3 2 2 3" xfId="45463"/>
    <cellStyle name="Note 3 11 3 3 2 3" xfId="16036"/>
    <cellStyle name="Note 3 11 3 3 2 3 2" xfId="33471"/>
    <cellStyle name="Note 3 11 3 3 2 3 3" xfId="47924"/>
    <cellStyle name="Note 3 11 3 3 2 4" xfId="21368"/>
    <cellStyle name="Note 3 11 3 3 2 5" xfId="35821"/>
    <cellStyle name="Note 3 11 3 3 3" xfId="6394"/>
    <cellStyle name="Note 3 11 3 3 3 2" xfId="23829"/>
    <cellStyle name="Note 3 11 3 3 3 3" xfId="38282"/>
    <cellStyle name="Note 3 11 3 3 4" xfId="8835"/>
    <cellStyle name="Note 3 11 3 3 4 2" xfId="26270"/>
    <cellStyle name="Note 3 11 3 3 4 3" xfId="40723"/>
    <cellStyle name="Note 3 11 3 3 5" xfId="11255"/>
    <cellStyle name="Note 3 11 3 3 5 2" xfId="28690"/>
    <cellStyle name="Note 3 11 3 3 5 3" xfId="43143"/>
    <cellStyle name="Note 3 11 3 3 6" xfId="18262"/>
    <cellStyle name="Note 3 11 3 4" xfId="1422"/>
    <cellStyle name="Note 3 11 3 4 2" xfId="3933"/>
    <cellStyle name="Note 3 11 3 4 2 2" xfId="21369"/>
    <cellStyle name="Note 3 11 3 4 2 3" xfId="35822"/>
    <cellStyle name="Note 3 11 3 4 3" xfId="6395"/>
    <cellStyle name="Note 3 11 3 4 3 2" xfId="23830"/>
    <cellStyle name="Note 3 11 3 4 3 3" xfId="38283"/>
    <cellStyle name="Note 3 11 3 4 4" xfId="8836"/>
    <cellStyle name="Note 3 11 3 4 4 2" xfId="26271"/>
    <cellStyle name="Note 3 11 3 4 4 3" xfId="40724"/>
    <cellStyle name="Note 3 11 3 4 5" xfId="11256"/>
    <cellStyle name="Note 3 11 3 4 5 2" xfId="28691"/>
    <cellStyle name="Note 3 11 3 4 5 3" xfId="43144"/>
    <cellStyle name="Note 3 11 3 4 6" xfId="15125"/>
    <cellStyle name="Note 3 11 3 4 6 2" xfId="32560"/>
    <cellStyle name="Note 3 11 3 4 6 3" xfId="47013"/>
    <cellStyle name="Note 3 11 3 4 7" xfId="18263"/>
    <cellStyle name="Note 3 11 3 4 8" xfId="20287"/>
    <cellStyle name="Note 3 11 3 5" xfId="3930"/>
    <cellStyle name="Note 3 11 3 5 2" xfId="13573"/>
    <cellStyle name="Note 3 11 3 5 2 2" xfId="31008"/>
    <cellStyle name="Note 3 11 3 5 2 3" xfId="45461"/>
    <cellStyle name="Note 3 11 3 5 3" xfId="16034"/>
    <cellStyle name="Note 3 11 3 5 3 2" xfId="33469"/>
    <cellStyle name="Note 3 11 3 5 3 3" xfId="47922"/>
    <cellStyle name="Note 3 11 3 5 4" xfId="21366"/>
    <cellStyle name="Note 3 11 3 5 5" xfId="35819"/>
    <cellStyle name="Note 3 11 3 6" xfId="6392"/>
    <cellStyle name="Note 3 11 3 6 2" xfId="23827"/>
    <cellStyle name="Note 3 11 3 6 3" xfId="38280"/>
    <cellStyle name="Note 3 11 3 7" xfId="8833"/>
    <cellStyle name="Note 3 11 3 7 2" xfId="26268"/>
    <cellStyle name="Note 3 11 3 7 3" xfId="40721"/>
    <cellStyle name="Note 3 11 3 8" xfId="11253"/>
    <cellStyle name="Note 3 11 3 8 2" xfId="28688"/>
    <cellStyle name="Note 3 11 3 8 3" xfId="43141"/>
    <cellStyle name="Note 3 11 3 9" xfId="18260"/>
    <cellStyle name="Note 3 11 4" xfId="1423"/>
    <cellStyle name="Note 3 11 4 2" xfId="1424"/>
    <cellStyle name="Note 3 11 4 2 2" xfId="3935"/>
    <cellStyle name="Note 3 11 4 2 2 2" xfId="13577"/>
    <cellStyle name="Note 3 11 4 2 2 2 2" xfId="31012"/>
    <cellStyle name="Note 3 11 4 2 2 2 3" xfId="45465"/>
    <cellStyle name="Note 3 11 4 2 2 3" xfId="16038"/>
    <cellStyle name="Note 3 11 4 2 2 3 2" xfId="33473"/>
    <cellStyle name="Note 3 11 4 2 2 3 3" xfId="47926"/>
    <cellStyle name="Note 3 11 4 2 2 4" xfId="21371"/>
    <cellStyle name="Note 3 11 4 2 2 5" xfId="35824"/>
    <cellStyle name="Note 3 11 4 2 3" xfId="6397"/>
    <cellStyle name="Note 3 11 4 2 3 2" xfId="23832"/>
    <cellStyle name="Note 3 11 4 2 3 3" xfId="38285"/>
    <cellStyle name="Note 3 11 4 2 4" xfId="8838"/>
    <cellStyle name="Note 3 11 4 2 4 2" xfId="26273"/>
    <cellStyle name="Note 3 11 4 2 4 3" xfId="40726"/>
    <cellStyle name="Note 3 11 4 2 5" xfId="11258"/>
    <cellStyle name="Note 3 11 4 2 5 2" xfId="28693"/>
    <cellStyle name="Note 3 11 4 2 5 3" xfId="43146"/>
    <cellStyle name="Note 3 11 4 2 6" xfId="18265"/>
    <cellStyle name="Note 3 11 4 3" xfId="1425"/>
    <cellStyle name="Note 3 11 4 3 2" xfId="3936"/>
    <cellStyle name="Note 3 11 4 3 2 2" xfId="13578"/>
    <cellStyle name="Note 3 11 4 3 2 2 2" xfId="31013"/>
    <cellStyle name="Note 3 11 4 3 2 2 3" xfId="45466"/>
    <cellStyle name="Note 3 11 4 3 2 3" xfId="16039"/>
    <cellStyle name="Note 3 11 4 3 2 3 2" xfId="33474"/>
    <cellStyle name="Note 3 11 4 3 2 3 3" xfId="47927"/>
    <cellStyle name="Note 3 11 4 3 2 4" xfId="21372"/>
    <cellStyle name="Note 3 11 4 3 2 5" xfId="35825"/>
    <cellStyle name="Note 3 11 4 3 3" xfId="6398"/>
    <cellStyle name="Note 3 11 4 3 3 2" xfId="23833"/>
    <cellStyle name="Note 3 11 4 3 3 3" xfId="38286"/>
    <cellStyle name="Note 3 11 4 3 4" xfId="8839"/>
    <cellStyle name="Note 3 11 4 3 4 2" xfId="26274"/>
    <cellStyle name="Note 3 11 4 3 4 3" xfId="40727"/>
    <cellStyle name="Note 3 11 4 3 5" xfId="11259"/>
    <cellStyle name="Note 3 11 4 3 5 2" xfId="28694"/>
    <cellStyle name="Note 3 11 4 3 5 3" xfId="43147"/>
    <cellStyle name="Note 3 11 4 3 6" xfId="18266"/>
    <cellStyle name="Note 3 11 4 4" xfId="1426"/>
    <cellStyle name="Note 3 11 4 4 2" xfId="3937"/>
    <cellStyle name="Note 3 11 4 4 2 2" xfId="21373"/>
    <cellStyle name="Note 3 11 4 4 2 3" xfId="35826"/>
    <cellStyle name="Note 3 11 4 4 3" xfId="6399"/>
    <cellStyle name="Note 3 11 4 4 3 2" xfId="23834"/>
    <cellStyle name="Note 3 11 4 4 3 3" xfId="38287"/>
    <cellStyle name="Note 3 11 4 4 4" xfId="8840"/>
    <cellStyle name="Note 3 11 4 4 4 2" xfId="26275"/>
    <cellStyle name="Note 3 11 4 4 4 3" xfId="40728"/>
    <cellStyle name="Note 3 11 4 4 5" xfId="11260"/>
    <cellStyle name="Note 3 11 4 4 5 2" xfId="28695"/>
    <cellStyle name="Note 3 11 4 4 5 3" xfId="43148"/>
    <cellStyle name="Note 3 11 4 4 6" xfId="15126"/>
    <cellStyle name="Note 3 11 4 4 6 2" xfId="32561"/>
    <cellStyle name="Note 3 11 4 4 6 3" xfId="47014"/>
    <cellStyle name="Note 3 11 4 4 7" xfId="18267"/>
    <cellStyle name="Note 3 11 4 4 8" xfId="20288"/>
    <cellStyle name="Note 3 11 4 5" xfId="3934"/>
    <cellStyle name="Note 3 11 4 5 2" xfId="13576"/>
    <cellStyle name="Note 3 11 4 5 2 2" xfId="31011"/>
    <cellStyle name="Note 3 11 4 5 2 3" xfId="45464"/>
    <cellStyle name="Note 3 11 4 5 3" xfId="16037"/>
    <cellStyle name="Note 3 11 4 5 3 2" xfId="33472"/>
    <cellStyle name="Note 3 11 4 5 3 3" xfId="47925"/>
    <cellStyle name="Note 3 11 4 5 4" xfId="21370"/>
    <cellStyle name="Note 3 11 4 5 5" xfId="35823"/>
    <cellStyle name="Note 3 11 4 6" xfId="6396"/>
    <cellStyle name="Note 3 11 4 6 2" xfId="23831"/>
    <cellStyle name="Note 3 11 4 6 3" xfId="38284"/>
    <cellStyle name="Note 3 11 4 7" xfId="8837"/>
    <cellStyle name="Note 3 11 4 7 2" xfId="26272"/>
    <cellStyle name="Note 3 11 4 7 3" xfId="40725"/>
    <cellStyle name="Note 3 11 4 8" xfId="11257"/>
    <cellStyle name="Note 3 11 4 8 2" xfId="28692"/>
    <cellStyle name="Note 3 11 4 8 3" xfId="43145"/>
    <cellStyle name="Note 3 11 4 9" xfId="18264"/>
    <cellStyle name="Note 3 11 5" xfId="1427"/>
    <cellStyle name="Note 3 11 5 2" xfId="1428"/>
    <cellStyle name="Note 3 11 5 2 2" xfId="3939"/>
    <cellStyle name="Note 3 11 5 2 2 2" xfId="13580"/>
    <cellStyle name="Note 3 11 5 2 2 2 2" xfId="31015"/>
    <cellStyle name="Note 3 11 5 2 2 2 3" xfId="45468"/>
    <cellStyle name="Note 3 11 5 2 2 3" xfId="16041"/>
    <cellStyle name="Note 3 11 5 2 2 3 2" xfId="33476"/>
    <cellStyle name="Note 3 11 5 2 2 3 3" xfId="47929"/>
    <cellStyle name="Note 3 11 5 2 2 4" xfId="21375"/>
    <cellStyle name="Note 3 11 5 2 2 5" xfId="35828"/>
    <cellStyle name="Note 3 11 5 2 3" xfId="6401"/>
    <cellStyle name="Note 3 11 5 2 3 2" xfId="23836"/>
    <cellStyle name="Note 3 11 5 2 3 3" xfId="38289"/>
    <cellStyle name="Note 3 11 5 2 4" xfId="8842"/>
    <cellStyle name="Note 3 11 5 2 4 2" xfId="26277"/>
    <cellStyle name="Note 3 11 5 2 4 3" xfId="40730"/>
    <cellStyle name="Note 3 11 5 2 5" xfId="11262"/>
    <cellStyle name="Note 3 11 5 2 5 2" xfId="28697"/>
    <cellStyle name="Note 3 11 5 2 5 3" xfId="43150"/>
    <cellStyle name="Note 3 11 5 2 6" xfId="18269"/>
    <cellStyle name="Note 3 11 5 3" xfId="1429"/>
    <cellStyle name="Note 3 11 5 3 2" xfId="3940"/>
    <cellStyle name="Note 3 11 5 3 2 2" xfId="13581"/>
    <cellStyle name="Note 3 11 5 3 2 2 2" xfId="31016"/>
    <cellStyle name="Note 3 11 5 3 2 2 3" xfId="45469"/>
    <cellStyle name="Note 3 11 5 3 2 3" xfId="16042"/>
    <cellStyle name="Note 3 11 5 3 2 3 2" xfId="33477"/>
    <cellStyle name="Note 3 11 5 3 2 3 3" xfId="47930"/>
    <cellStyle name="Note 3 11 5 3 2 4" xfId="21376"/>
    <cellStyle name="Note 3 11 5 3 2 5" xfId="35829"/>
    <cellStyle name="Note 3 11 5 3 3" xfId="6402"/>
    <cellStyle name="Note 3 11 5 3 3 2" xfId="23837"/>
    <cellStyle name="Note 3 11 5 3 3 3" xfId="38290"/>
    <cellStyle name="Note 3 11 5 3 4" xfId="8843"/>
    <cellStyle name="Note 3 11 5 3 4 2" xfId="26278"/>
    <cellStyle name="Note 3 11 5 3 4 3" xfId="40731"/>
    <cellStyle name="Note 3 11 5 3 5" xfId="11263"/>
    <cellStyle name="Note 3 11 5 3 5 2" xfId="28698"/>
    <cellStyle name="Note 3 11 5 3 5 3" xfId="43151"/>
    <cellStyle name="Note 3 11 5 3 6" xfId="18270"/>
    <cellStyle name="Note 3 11 5 4" xfId="1430"/>
    <cellStyle name="Note 3 11 5 4 2" xfId="3941"/>
    <cellStyle name="Note 3 11 5 4 2 2" xfId="21377"/>
    <cellStyle name="Note 3 11 5 4 2 3" xfId="35830"/>
    <cellStyle name="Note 3 11 5 4 3" xfId="6403"/>
    <cellStyle name="Note 3 11 5 4 3 2" xfId="23838"/>
    <cellStyle name="Note 3 11 5 4 3 3" xfId="38291"/>
    <cellStyle name="Note 3 11 5 4 4" xfId="8844"/>
    <cellStyle name="Note 3 11 5 4 4 2" xfId="26279"/>
    <cellStyle name="Note 3 11 5 4 4 3" xfId="40732"/>
    <cellStyle name="Note 3 11 5 4 5" xfId="11264"/>
    <cellStyle name="Note 3 11 5 4 5 2" xfId="28699"/>
    <cellStyle name="Note 3 11 5 4 5 3" xfId="43152"/>
    <cellStyle name="Note 3 11 5 4 6" xfId="15127"/>
    <cellStyle name="Note 3 11 5 4 6 2" xfId="32562"/>
    <cellStyle name="Note 3 11 5 4 6 3" xfId="47015"/>
    <cellStyle name="Note 3 11 5 4 7" xfId="18271"/>
    <cellStyle name="Note 3 11 5 4 8" xfId="20289"/>
    <cellStyle name="Note 3 11 5 5" xfId="3938"/>
    <cellStyle name="Note 3 11 5 5 2" xfId="13579"/>
    <cellStyle name="Note 3 11 5 5 2 2" xfId="31014"/>
    <cellStyle name="Note 3 11 5 5 2 3" xfId="45467"/>
    <cellStyle name="Note 3 11 5 5 3" xfId="16040"/>
    <cellStyle name="Note 3 11 5 5 3 2" xfId="33475"/>
    <cellStyle name="Note 3 11 5 5 3 3" xfId="47928"/>
    <cellStyle name="Note 3 11 5 5 4" xfId="21374"/>
    <cellStyle name="Note 3 11 5 5 5" xfId="35827"/>
    <cellStyle name="Note 3 11 5 6" xfId="6400"/>
    <cellStyle name="Note 3 11 5 6 2" xfId="23835"/>
    <cellStyle name="Note 3 11 5 6 3" xfId="38288"/>
    <cellStyle name="Note 3 11 5 7" xfId="8841"/>
    <cellStyle name="Note 3 11 5 7 2" xfId="26276"/>
    <cellStyle name="Note 3 11 5 7 3" xfId="40729"/>
    <cellStyle name="Note 3 11 5 8" xfId="11261"/>
    <cellStyle name="Note 3 11 5 8 2" xfId="28696"/>
    <cellStyle name="Note 3 11 5 8 3" xfId="43149"/>
    <cellStyle name="Note 3 11 5 9" xfId="18268"/>
    <cellStyle name="Note 3 11 6" xfId="1431"/>
    <cellStyle name="Note 3 11 6 2" xfId="3942"/>
    <cellStyle name="Note 3 11 6 2 2" xfId="13582"/>
    <cellStyle name="Note 3 11 6 2 2 2" xfId="31017"/>
    <cellStyle name="Note 3 11 6 2 2 3" xfId="45470"/>
    <cellStyle name="Note 3 11 6 2 3" xfId="16043"/>
    <cellStyle name="Note 3 11 6 2 3 2" xfId="33478"/>
    <cellStyle name="Note 3 11 6 2 3 3" xfId="47931"/>
    <cellStyle name="Note 3 11 6 2 4" xfId="21378"/>
    <cellStyle name="Note 3 11 6 2 5" xfId="35831"/>
    <cellStyle name="Note 3 11 6 3" xfId="6404"/>
    <cellStyle name="Note 3 11 6 3 2" xfId="23839"/>
    <cellStyle name="Note 3 11 6 3 3" xfId="38292"/>
    <cellStyle name="Note 3 11 6 4" xfId="8845"/>
    <cellStyle name="Note 3 11 6 4 2" xfId="26280"/>
    <cellStyle name="Note 3 11 6 4 3" xfId="40733"/>
    <cellStyle name="Note 3 11 6 5" xfId="11265"/>
    <cellStyle name="Note 3 11 6 5 2" xfId="28700"/>
    <cellStyle name="Note 3 11 6 5 3" xfId="43153"/>
    <cellStyle name="Note 3 11 6 6" xfId="18272"/>
    <cellStyle name="Note 3 11 7" xfId="1432"/>
    <cellStyle name="Note 3 11 7 2" xfId="3943"/>
    <cellStyle name="Note 3 11 7 2 2" xfId="13583"/>
    <cellStyle name="Note 3 11 7 2 2 2" xfId="31018"/>
    <cellStyle name="Note 3 11 7 2 2 3" xfId="45471"/>
    <cellStyle name="Note 3 11 7 2 3" xfId="16044"/>
    <cellStyle name="Note 3 11 7 2 3 2" xfId="33479"/>
    <cellStyle name="Note 3 11 7 2 3 3" xfId="47932"/>
    <cellStyle name="Note 3 11 7 2 4" xfId="21379"/>
    <cellStyle name="Note 3 11 7 2 5" xfId="35832"/>
    <cellStyle name="Note 3 11 7 3" xfId="6405"/>
    <cellStyle name="Note 3 11 7 3 2" xfId="23840"/>
    <cellStyle name="Note 3 11 7 3 3" xfId="38293"/>
    <cellStyle name="Note 3 11 7 4" xfId="8846"/>
    <cellStyle name="Note 3 11 7 4 2" xfId="26281"/>
    <cellStyle name="Note 3 11 7 4 3" xfId="40734"/>
    <cellStyle name="Note 3 11 7 5" xfId="11266"/>
    <cellStyle name="Note 3 11 7 5 2" xfId="28701"/>
    <cellStyle name="Note 3 11 7 5 3" xfId="43154"/>
    <cellStyle name="Note 3 11 7 6" xfId="18273"/>
    <cellStyle name="Note 3 11 8" xfId="1433"/>
    <cellStyle name="Note 3 11 8 2" xfId="3944"/>
    <cellStyle name="Note 3 11 8 2 2" xfId="21380"/>
    <cellStyle name="Note 3 11 8 2 3" xfId="35833"/>
    <cellStyle name="Note 3 11 8 3" xfId="6406"/>
    <cellStyle name="Note 3 11 8 3 2" xfId="23841"/>
    <cellStyle name="Note 3 11 8 3 3" xfId="38294"/>
    <cellStyle name="Note 3 11 8 4" xfId="8847"/>
    <cellStyle name="Note 3 11 8 4 2" xfId="26282"/>
    <cellStyle name="Note 3 11 8 4 3" xfId="40735"/>
    <cellStyle name="Note 3 11 8 5" xfId="11267"/>
    <cellStyle name="Note 3 11 8 5 2" xfId="28702"/>
    <cellStyle name="Note 3 11 8 5 3" xfId="43155"/>
    <cellStyle name="Note 3 11 8 6" xfId="15128"/>
    <cellStyle name="Note 3 11 8 6 2" xfId="32563"/>
    <cellStyle name="Note 3 11 8 6 3" xfId="47016"/>
    <cellStyle name="Note 3 11 8 7" xfId="18274"/>
    <cellStyle name="Note 3 11 8 8" xfId="20290"/>
    <cellStyle name="Note 3 11 9" xfId="3925"/>
    <cellStyle name="Note 3 11 9 2" xfId="13569"/>
    <cellStyle name="Note 3 11 9 2 2" xfId="31004"/>
    <cellStyle name="Note 3 11 9 2 3" xfId="45457"/>
    <cellStyle name="Note 3 11 9 3" xfId="16030"/>
    <cellStyle name="Note 3 11 9 3 2" xfId="33465"/>
    <cellStyle name="Note 3 11 9 3 3" xfId="47918"/>
    <cellStyle name="Note 3 11 9 4" xfId="21361"/>
    <cellStyle name="Note 3 11 9 5" xfId="35814"/>
    <cellStyle name="Note 3 12" xfId="1434"/>
    <cellStyle name="Note 3 12 10" xfId="6407"/>
    <cellStyle name="Note 3 12 10 2" xfId="23842"/>
    <cellStyle name="Note 3 12 10 3" xfId="38295"/>
    <cellStyle name="Note 3 12 11" xfId="8848"/>
    <cellStyle name="Note 3 12 11 2" xfId="26283"/>
    <cellStyle name="Note 3 12 11 3" xfId="40736"/>
    <cellStyle name="Note 3 12 12" xfId="11268"/>
    <cellStyle name="Note 3 12 12 2" xfId="28703"/>
    <cellStyle name="Note 3 12 12 3" xfId="43156"/>
    <cellStyle name="Note 3 12 13" xfId="18275"/>
    <cellStyle name="Note 3 12 2" xfId="1435"/>
    <cellStyle name="Note 3 12 2 2" xfId="1436"/>
    <cellStyle name="Note 3 12 2 2 2" xfId="3947"/>
    <cellStyle name="Note 3 12 2 2 2 2" xfId="13586"/>
    <cellStyle name="Note 3 12 2 2 2 2 2" xfId="31021"/>
    <cellStyle name="Note 3 12 2 2 2 2 3" xfId="45474"/>
    <cellStyle name="Note 3 12 2 2 2 3" xfId="16047"/>
    <cellStyle name="Note 3 12 2 2 2 3 2" xfId="33482"/>
    <cellStyle name="Note 3 12 2 2 2 3 3" xfId="47935"/>
    <cellStyle name="Note 3 12 2 2 2 4" xfId="21383"/>
    <cellStyle name="Note 3 12 2 2 2 5" xfId="35836"/>
    <cellStyle name="Note 3 12 2 2 3" xfId="6409"/>
    <cellStyle name="Note 3 12 2 2 3 2" xfId="23844"/>
    <cellStyle name="Note 3 12 2 2 3 3" xfId="38297"/>
    <cellStyle name="Note 3 12 2 2 4" xfId="8850"/>
    <cellStyle name="Note 3 12 2 2 4 2" xfId="26285"/>
    <cellStyle name="Note 3 12 2 2 4 3" xfId="40738"/>
    <cellStyle name="Note 3 12 2 2 5" xfId="11270"/>
    <cellStyle name="Note 3 12 2 2 5 2" xfId="28705"/>
    <cellStyle name="Note 3 12 2 2 5 3" xfId="43158"/>
    <cellStyle name="Note 3 12 2 2 6" xfId="18277"/>
    <cellStyle name="Note 3 12 2 3" xfId="1437"/>
    <cellStyle name="Note 3 12 2 3 2" xfId="3948"/>
    <cellStyle name="Note 3 12 2 3 2 2" xfId="13587"/>
    <cellStyle name="Note 3 12 2 3 2 2 2" xfId="31022"/>
    <cellStyle name="Note 3 12 2 3 2 2 3" xfId="45475"/>
    <cellStyle name="Note 3 12 2 3 2 3" xfId="16048"/>
    <cellStyle name="Note 3 12 2 3 2 3 2" xfId="33483"/>
    <cellStyle name="Note 3 12 2 3 2 3 3" xfId="47936"/>
    <cellStyle name="Note 3 12 2 3 2 4" xfId="21384"/>
    <cellStyle name="Note 3 12 2 3 2 5" xfId="35837"/>
    <cellStyle name="Note 3 12 2 3 3" xfId="6410"/>
    <cellStyle name="Note 3 12 2 3 3 2" xfId="23845"/>
    <cellStyle name="Note 3 12 2 3 3 3" xfId="38298"/>
    <cellStyle name="Note 3 12 2 3 4" xfId="8851"/>
    <cellStyle name="Note 3 12 2 3 4 2" xfId="26286"/>
    <cellStyle name="Note 3 12 2 3 4 3" xfId="40739"/>
    <cellStyle name="Note 3 12 2 3 5" xfId="11271"/>
    <cellStyle name="Note 3 12 2 3 5 2" xfId="28706"/>
    <cellStyle name="Note 3 12 2 3 5 3" xfId="43159"/>
    <cellStyle name="Note 3 12 2 3 6" xfId="18278"/>
    <cellStyle name="Note 3 12 2 4" xfId="1438"/>
    <cellStyle name="Note 3 12 2 4 2" xfId="3949"/>
    <cellStyle name="Note 3 12 2 4 2 2" xfId="21385"/>
    <cellStyle name="Note 3 12 2 4 2 3" xfId="35838"/>
    <cellStyle name="Note 3 12 2 4 3" xfId="6411"/>
    <cellStyle name="Note 3 12 2 4 3 2" xfId="23846"/>
    <cellStyle name="Note 3 12 2 4 3 3" xfId="38299"/>
    <cellStyle name="Note 3 12 2 4 4" xfId="8852"/>
    <cellStyle name="Note 3 12 2 4 4 2" xfId="26287"/>
    <cellStyle name="Note 3 12 2 4 4 3" xfId="40740"/>
    <cellStyle name="Note 3 12 2 4 5" xfId="11272"/>
    <cellStyle name="Note 3 12 2 4 5 2" xfId="28707"/>
    <cellStyle name="Note 3 12 2 4 5 3" xfId="43160"/>
    <cellStyle name="Note 3 12 2 4 6" xfId="15129"/>
    <cellStyle name="Note 3 12 2 4 6 2" xfId="32564"/>
    <cellStyle name="Note 3 12 2 4 6 3" xfId="47017"/>
    <cellStyle name="Note 3 12 2 4 7" xfId="18279"/>
    <cellStyle name="Note 3 12 2 4 8" xfId="20291"/>
    <cellStyle name="Note 3 12 2 5" xfId="3946"/>
    <cellStyle name="Note 3 12 2 5 2" xfId="13585"/>
    <cellStyle name="Note 3 12 2 5 2 2" xfId="31020"/>
    <cellStyle name="Note 3 12 2 5 2 3" xfId="45473"/>
    <cellStyle name="Note 3 12 2 5 3" xfId="16046"/>
    <cellStyle name="Note 3 12 2 5 3 2" xfId="33481"/>
    <cellStyle name="Note 3 12 2 5 3 3" xfId="47934"/>
    <cellStyle name="Note 3 12 2 5 4" xfId="21382"/>
    <cellStyle name="Note 3 12 2 5 5" xfId="35835"/>
    <cellStyle name="Note 3 12 2 6" xfId="6408"/>
    <cellStyle name="Note 3 12 2 6 2" xfId="23843"/>
    <cellStyle name="Note 3 12 2 6 3" xfId="38296"/>
    <cellStyle name="Note 3 12 2 7" xfId="8849"/>
    <cellStyle name="Note 3 12 2 7 2" xfId="26284"/>
    <cellStyle name="Note 3 12 2 7 3" xfId="40737"/>
    <cellStyle name="Note 3 12 2 8" xfId="11269"/>
    <cellStyle name="Note 3 12 2 8 2" xfId="28704"/>
    <cellStyle name="Note 3 12 2 8 3" xfId="43157"/>
    <cellStyle name="Note 3 12 2 9" xfId="18276"/>
    <cellStyle name="Note 3 12 3" xfId="1439"/>
    <cellStyle name="Note 3 12 3 2" xfId="1440"/>
    <cellStyle name="Note 3 12 3 2 2" xfId="3951"/>
    <cellStyle name="Note 3 12 3 2 2 2" xfId="13589"/>
    <cellStyle name="Note 3 12 3 2 2 2 2" xfId="31024"/>
    <cellStyle name="Note 3 12 3 2 2 2 3" xfId="45477"/>
    <cellStyle name="Note 3 12 3 2 2 3" xfId="16050"/>
    <cellStyle name="Note 3 12 3 2 2 3 2" xfId="33485"/>
    <cellStyle name="Note 3 12 3 2 2 3 3" xfId="47938"/>
    <cellStyle name="Note 3 12 3 2 2 4" xfId="21387"/>
    <cellStyle name="Note 3 12 3 2 2 5" xfId="35840"/>
    <cellStyle name="Note 3 12 3 2 3" xfId="6413"/>
    <cellStyle name="Note 3 12 3 2 3 2" xfId="23848"/>
    <cellStyle name="Note 3 12 3 2 3 3" xfId="38301"/>
    <cellStyle name="Note 3 12 3 2 4" xfId="8854"/>
    <cellStyle name="Note 3 12 3 2 4 2" xfId="26289"/>
    <cellStyle name="Note 3 12 3 2 4 3" xfId="40742"/>
    <cellStyle name="Note 3 12 3 2 5" xfId="11274"/>
    <cellStyle name="Note 3 12 3 2 5 2" xfId="28709"/>
    <cellStyle name="Note 3 12 3 2 5 3" xfId="43162"/>
    <cellStyle name="Note 3 12 3 2 6" xfId="18281"/>
    <cellStyle name="Note 3 12 3 3" xfId="1441"/>
    <cellStyle name="Note 3 12 3 3 2" xfId="3952"/>
    <cellStyle name="Note 3 12 3 3 2 2" xfId="13590"/>
    <cellStyle name="Note 3 12 3 3 2 2 2" xfId="31025"/>
    <cellStyle name="Note 3 12 3 3 2 2 3" xfId="45478"/>
    <cellStyle name="Note 3 12 3 3 2 3" xfId="16051"/>
    <cellStyle name="Note 3 12 3 3 2 3 2" xfId="33486"/>
    <cellStyle name="Note 3 12 3 3 2 3 3" xfId="47939"/>
    <cellStyle name="Note 3 12 3 3 2 4" xfId="21388"/>
    <cellStyle name="Note 3 12 3 3 2 5" xfId="35841"/>
    <cellStyle name="Note 3 12 3 3 3" xfId="6414"/>
    <cellStyle name="Note 3 12 3 3 3 2" xfId="23849"/>
    <cellStyle name="Note 3 12 3 3 3 3" xfId="38302"/>
    <cellStyle name="Note 3 12 3 3 4" xfId="8855"/>
    <cellStyle name="Note 3 12 3 3 4 2" xfId="26290"/>
    <cellStyle name="Note 3 12 3 3 4 3" xfId="40743"/>
    <cellStyle name="Note 3 12 3 3 5" xfId="11275"/>
    <cellStyle name="Note 3 12 3 3 5 2" xfId="28710"/>
    <cellStyle name="Note 3 12 3 3 5 3" xfId="43163"/>
    <cellStyle name="Note 3 12 3 3 6" xfId="18282"/>
    <cellStyle name="Note 3 12 3 4" xfId="1442"/>
    <cellStyle name="Note 3 12 3 4 2" xfId="3953"/>
    <cellStyle name="Note 3 12 3 4 2 2" xfId="21389"/>
    <cellStyle name="Note 3 12 3 4 2 3" xfId="35842"/>
    <cellStyle name="Note 3 12 3 4 3" xfId="6415"/>
    <cellStyle name="Note 3 12 3 4 3 2" xfId="23850"/>
    <cellStyle name="Note 3 12 3 4 3 3" xfId="38303"/>
    <cellStyle name="Note 3 12 3 4 4" xfId="8856"/>
    <cellStyle name="Note 3 12 3 4 4 2" xfId="26291"/>
    <cellStyle name="Note 3 12 3 4 4 3" xfId="40744"/>
    <cellStyle name="Note 3 12 3 4 5" xfId="11276"/>
    <cellStyle name="Note 3 12 3 4 5 2" xfId="28711"/>
    <cellStyle name="Note 3 12 3 4 5 3" xfId="43164"/>
    <cellStyle name="Note 3 12 3 4 6" xfId="15130"/>
    <cellStyle name="Note 3 12 3 4 6 2" xfId="32565"/>
    <cellStyle name="Note 3 12 3 4 6 3" xfId="47018"/>
    <cellStyle name="Note 3 12 3 4 7" xfId="18283"/>
    <cellStyle name="Note 3 12 3 4 8" xfId="20292"/>
    <cellStyle name="Note 3 12 3 5" xfId="3950"/>
    <cellStyle name="Note 3 12 3 5 2" xfId="13588"/>
    <cellStyle name="Note 3 12 3 5 2 2" xfId="31023"/>
    <cellStyle name="Note 3 12 3 5 2 3" xfId="45476"/>
    <cellStyle name="Note 3 12 3 5 3" xfId="16049"/>
    <cellStyle name="Note 3 12 3 5 3 2" xfId="33484"/>
    <cellStyle name="Note 3 12 3 5 3 3" xfId="47937"/>
    <cellStyle name="Note 3 12 3 5 4" xfId="21386"/>
    <cellStyle name="Note 3 12 3 5 5" xfId="35839"/>
    <cellStyle name="Note 3 12 3 6" xfId="6412"/>
    <cellStyle name="Note 3 12 3 6 2" xfId="23847"/>
    <cellStyle name="Note 3 12 3 6 3" xfId="38300"/>
    <cellStyle name="Note 3 12 3 7" xfId="8853"/>
    <cellStyle name="Note 3 12 3 7 2" xfId="26288"/>
    <cellStyle name="Note 3 12 3 7 3" xfId="40741"/>
    <cellStyle name="Note 3 12 3 8" xfId="11273"/>
    <cellStyle name="Note 3 12 3 8 2" xfId="28708"/>
    <cellStyle name="Note 3 12 3 8 3" xfId="43161"/>
    <cellStyle name="Note 3 12 3 9" xfId="18280"/>
    <cellStyle name="Note 3 12 4" xfId="1443"/>
    <cellStyle name="Note 3 12 4 2" xfId="1444"/>
    <cellStyle name="Note 3 12 4 2 2" xfId="3955"/>
    <cellStyle name="Note 3 12 4 2 2 2" xfId="13592"/>
    <cellStyle name="Note 3 12 4 2 2 2 2" xfId="31027"/>
    <cellStyle name="Note 3 12 4 2 2 2 3" xfId="45480"/>
    <cellStyle name="Note 3 12 4 2 2 3" xfId="16053"/>
    <cellStyle name="Note 3 12 4 2 2 3 2" xfId="33488"/>
    <cellStyle name="Note 3 12 4 2 2 3 3" xfId="47941"/>
    <cellStyle name="Note 3 12 4 2 2 4" xfId="21391"/>
    <cellStyle name="Note 3 12 4 2 2 5" xfId="35844"/>
    <cellStyle name="Note 3 12 4 2 3" xfId="6417"/>
    <cellStyle name="Note 3 12 4 2 3 2" xfId="23852"/>
    <cellStyle name="Note 3 12 4 2 3 3" xfId="38305"/>
    <cellStyle name="Note 3 12 4 2 4" xfId="8858"/>
    <cellStyle name="Note 3 12 4 2 4 2" xfId="26293"/>
    <cellStyle name="Note 3 12 4 2 4 3" xfId="40746"/>
    <cellStyle name="Note 3 12 4 2 5" xfId="11278"/>
    <cellStyle name="Note 3 12 4 2 5 2" xfId="28713"/>
    <cellStyle name="Note 3 12 4 2 5 3" xfId="43166"/>
    <cellStyle name="Note 3 12 4 2 6" xfId="18285"/>
    <cellStyle name="Note 3 12 4 3" xfId="1445"/>
    <cellStyle name="Note 3 12 4 3 2" xfId="3956"/>
    <cellStyle name="Note 3 12 4 3 2 2" xfId="13593"/>
    <cellStyle name="Note 3 12 4 3 2 2 2" xfId="31028"/>
    <cellStyle name="Note 3 12 4 3 2 2 3" xfId="45481"/>
    <cellStyle name="Note 3 12 4 3 2 3" xfId="16054"/>
    <cellStyle name="Note 3 12 4 3 2 3 2" xfId="33489"/>
    <cellStyle name="Note 3 12 4 3 2 3 3" xfId="47942"/>
    <cellStyle name="Note 3 12 4 3 2 4" xfId="21392"/>
    <cellStyle name="Note 3 12 4 3 2 5" xfId="35845"/>
    <cellStyle name="Note 3 12 4 3 3" xfId="6418"/>
    <cellStyle name="Note 3 12 4 3 3 2" xfId="23853"/>
    <cellStyle name="Note 3 12 4 3 3 3" xfId="38306"/>
    <cellStyle name="Note 3 12 4 3 4" xfId="8859"/>
    <cellStyle name="Note 3 12 4 3 4 2" xfId="26294"/>
    <cellStyle name="Note 3 12 4 3 4 3" xfId="40747"/>
    <cellStyle name="Note 3 12 4 3 5" xfId="11279"/>
    <cellStyle name="Note 3 12 4 3 5 2" xfId="28714"/>
    <cellStyle name="Note 3 12 4 3 5 3" xfId="43167"/>
    <cellStyle name="Note 3 12 4 3 6" xfId="18286"/>
    <cellStyle name="Note 3 12 4 4" xfId="1446"/>
    <cellStyle name="Note 3 12 4 4 2" xfId="3957"/>
    <cellStyle name="Note 3 12 4 4 2 2" xfId="21393"/>
    <cellStyle name="Note 3 12 4 4 2 3" xfId="35846"/>
    <cellStyle name="Note 3 12 4 4 3" xfId="6419"/>
    <cellStyle name="Note 3 12 4 4 3 2" xfId="23854"/>
    <cellStyle name="Note 3 12 4 4 3 3" xfId="38307"/>
    <cellStyle name="Note 3 12 4 4 4" xfId="8860"/>
    <cellStyle name="Note 3 12 4 4 4 2" xfId="26295"/>
    <cellStyle name="Note 3 12 4 4 4 3" xfId="40748"/>
    <cellStyle name="Note 3 12 4 4 5" xfId="11280"/>
    <cellStyle name="Note 3 12 4 4 5 2" xfId="28715"/>
    <cellStyle name="Note 3 12 4 4 5 3" xfId="43168"/>
    <cellStyle name="Note 3 12 4 4 6" xfId="15131"/>
    <cellStyle name="Note 3 12 4 4 6 2" xfId="32566"/>
    <cellStyle name="Note 3 12 4 4 6 3" xfId="47019"/>
    <cellStyle name="Note 3 12 4 4 7" xfId="18287"/>
    <cellStyle name="Note 3 12 4 4 8" xfId="20293"/>
    <cellStyle name="Note 3 12 4 5" xfId="3954"/>
    <cellStyle name="Note 3 12 4 5 2" xfId="13591"/>
    <cellStyle name="Note 3 12 4 5 2 2" xfId="31026"/>
    <cellStyle name="Note 3 12 4 5 2 3" xfId="45479"/>
    <cellStyle name="Note 3 12 4 5 3" xfId="16052"/>
    <cellStyle name="Note 3 12 4 5 3 2" xfId="33487"/>
    <cellStyle name="Note 3 12 4 5 3 3" xfId="47940"/>
    <cellStyle name="Note 3 12 4 5 4" xfId="21390"/>
    <cellStyle name="Note 3 12 4 5 5" xfId="35843"/>
    <cellStyle name="Note 3 12 4 6" xfId="6416"/>
    <cellStyle name="Note 3 12 4 6 2" xfId="23851"/>
    <cellStyle name="Note 3 12 4 6 3" xfId="38304"/>
    <cellStyle name="Note 3 12 4 7" xfId="8857"/>
    <cellStyle name="Note 3 12 4 7 2" xfId="26292"/>
    <cellStyle name="Note 3 12 4 7 3" xfId="40745"/>
    <cellStyle name="Note 3 12 4 8" xfId="11277"/>
    <cellStyle name="Note 3 12 4 8 2" xfId="28712"/>
    <cellStyle name="Note 3 12 4 8 3" xfId="43165"/>
    <cellStyle name="Note 3 12 4 9" xfId="18284"/>
    <cellStyle name="Note 3 12 5" xfId="1447"/>
    <cellStyle name="Note 3 12 5 2" xfId="1448"/>
    <cellStyle name="Note 3 12 5 2 2" xfId="3959"/>
    <cellStyle name="Note 3 12 5 2 2 2" xfId="13595"/>
    <cellStyle name="Note 3 12 5 2 2 2 2" xfId="31030"/>
    <cellStyle name="Note 3 12 5 2 2 2 3" xfId="45483"/>
    <cellStyle name="Note 3 12 5 2 2 3" xfId="16056"/>
    <cellStyle name="Note 3 12 5 2 2 3 2" xfId="33491"/>
    <cellStyle name="Note 3 12 5 2 2 3 3" xfId="47944"/>
    <cellStyle name="Note 3 12 5 2 2 4" xfId="21395"/>
    <cellStyle name="Note 3 12 5 2 2 5" xfId="35848"/>
    <cellStyle name="Note 3 12 5 2 3" xfId="6421"/>
    <cellStyle name="Note 3 12 5 2 3 2" xfId="23856"/>
    <cellStyle name="Note 3 12 5 2 3 3" xfId="38309"/>
    <cellStyle name="Note 3 12 5 2 4" xfId="8862"/>
    <cellStyle name="Note 3 12 5 2 4 2" xfId="26297"/>
    <cellStyle name="Note 3 12 5 2 4 3" xfId="40750"/>
    <cellStyle name="Note 3 12 5 2 5" xfId="11282"/>
    <cellStyle name="Note 3 12 5 2 5 2" xfId="28717"/>
    <cellStyle name="Note 3 12 5 2 5 3" xfId="43170"/>
    <cellStyle name="Note 3 12 5 2 6" xfId="18289"/>
    <cellStyle name="Note 3 12 5 3" xfId="1449"/>
    <cellStyle name="Note 3 12 5 3 2" xfId="3960"/>
    <cellStyle name="Note 3 12 5 3 2 2" xfId="13596"/>
    <cellStyle name="Note 3 12 5 3 2 2 2" xfId="31031"/>
    <cellStyle name="Note 3 12 5 3 2 2 3" xfId="45484"/>
    <cellStyle name="Note 3 12 5 3 2 3" xfId="16057"/>
    <cellStyle name="Note 3 12 5 3 2 3 2" xfId="33492"/>
    <cellStyle name="Note 3 12 5 3 2 3 3" xfId="47945"/>
    <cellStyle name="Note 3 12 5 3 2 4" xfId="21396"/>
    <cellStyle name="Note 3 12 5 3 2 5" xfId="35849"/>
    <cellStyle name="Note 3 12 5 3 3" xfId="6422"/>
    <cellStyle name="Note 3 12 5 3 3 2" xfId="23857"/>
    <cellStyle name="Note 3 12 5 3 3 3" xfId="38310"/>
    <cellStyle name="Note 3 12 5 3 4" xfId="8863"/>
    <cellStyle name="Note 3 12 5 3 4 2" xfId="26298"/>
    <cellStyle name="Note 3 12 5 3 4 3" xfId="40751"/>
    <cellStyle name="Note 3 12 5 3 5" xfId="11283"/>
    <cellStyle name="Note 3 12 5 3 5 2" xfId="28718"/>
    <cellStyle name="Note 3 12 5 3 5 3" xfId="43171"/>
    <cellStyle name="Note 3 12 5 3 6" xfId="18290"/>
    <cellStyle name="Note 3 12 5 4" xfId="1450"/>
    <cellStyle name="Note 3 12 5 4 2" xfId="3961"/>
    <cellStyle name="Note 3 12 5 4 2 2" xfId="21397"/>
    <cellStyle name="Note 3 12 5 4 2 3" xfId="35850"/>
    <cellStyle name="Note 3 12 5 4 3" xfId="6423"/>
    <cellStyle name="Note 3 12 5 4 3 2" xfId="23858"/>
    <cellStyle name="Note 3 12 5 4 3 3" xfId="38311"/>
    <cellStyle name="Note 3 12 5 4 4" xfId="8864"/>
    <cellStyle name="Note 3 12 5 4 4 2" xfId="26299"/>
    <cellStyle name="Note 3 12 5 4 4 3" xfId="40752"/>
    <cellStyle name="Note 3 12 5 4 5" xfId="11284"/>
    <cellStyle name="Note 3 12 5 4 5 2" xfId="28719"/>
    <cellStyle name="Note 3 12 5 4 5 3" xfId="43172"/>
    <cellStyle name="Note 3 12 5 4 6" xfId="15132"/>
    <cellStyle name="Note 3 12 5 4 6 2" xfId="32567"/>
    <cellStyle name="Note 3 12 5 4 6 3" xfId="47020"/>
    <cellStyle name="Note 3 12 5 4 7" xfId="18291"/>
    <cellStyle name="Note 3 12 5 4 8" xfId="20294"/>
    <cellStyle name="Note 3 12 5 5" xfId="3958"/>
    <cellStyle name="Note 3 12 5 5 2" xfId="13594"/>
    <cellStyle name="Note 3 12 5 5 2 2" xfId="31029"/>
    <cellStyle name="Note 3 12 5 5 2 3" xfId="45482"/>
    <cellStyle name="Note 3 12 5 5 3" xfId="16055"/>
    <cellStyle name="Note 3 12 5 5 3 2" xfId="33490"/>
    <cellStyle name="Note 3 12 5 5 3 3" xfId="47943"/>
    <cellStyle name="Note 3 12 5 5 4" xfId="21394"/>
    <cellStyle name="Note 3 12 5 5 5" xfId="35847"/>
    <cellStyle name="Note 3 12 5 6" xfId="6420"/>
    <cellStyle name="Note 3 12 5 6 2" xfId="23855"/>
    <cellStyle name="Note 3 12 5 6 3" xfId="38308"/>
    <cellStyle name="Note 3 12 5 7" xfId="8861"/>
    <cellStyle name="Note 3 12 5 7 2" xfId="26296"/>
    <cellStyle name="Note 3 12 5 7 3" xfId="40749"/>
    <cellStyle name="Note 3 12 5 8" xfId="11281"/>
    <cellStyle name="Note 3 12 5 8 2" xfId="28716"/>
    <cellStyle name="Note 3 12 5 8 3" xfId="43169"/>
    <cellStyle name="Note 3 12 5 9" xfId="18288"/>
    <cellStyle name="Note 3 12 6" xfId="1451"/>
    <cellStyle name="Note 3 12 6 2" xfId="3962"/>
    <cellStyle name="Note 3 12 6 2 2" xfId="13597"/>
    <cellStyle name="Note 3 12 6 2 2 2" xfId="31032"/>
    <cellStyle name="Note 3 12 6 2 2 3" xfId="45485"/>
    <cellStyle name="Note 3 12 6 2 3" xfId="16058"/>
    <cellStyle name="Note 3 12 6 2 3 2" xfId="33493"/>
    <cellStyle name="Note 3 12 6 2 3 3" xfId="47946"/>
    <cellStyle name="Note 3 12 6 2 4" xfId="21398"/>
    <cellStyle name="Note 3 12 6 2 5" xfId="35851"/>
    <cellStyle name="Note 3 12 6 3" xfId="6424"/>
    <cellStyle name="Note 3 12 6 3 2" xfId="23859"/>
    <cellStyle name="Note 3 12 6 3 3" xfId="38312"/>
    <cellStyle name="Note 3 12 6 4" xfId="8865"/>
    <cellStyle name="Note 3 12 6 4 2" xfId="26300"/>
    <cellStyle name="Note 3 12 6 4 3" xfId="40753"/>
    <cellStyle name="Note 3 12 6 5" xfId="11285"/>
    <cellStyle name="Note 3 12 6 5 2" xfId="28720"/>
    <cellStyle name="Note 3 12 6 5 3" xfId="43173"/>
    <cellStyle name="Note 3 12 6 6" xfId="18292"/>
    <cellStyle name="Note 3 12 7" xfId="1452"/>
    <cellStyle name="Note 3 12 7 2" xfId="3963"/>
    <cellStyle name="Note 3 12 7 2 2" xfId="13598"/>
    <cellStyle name="Note 3 12 7 2 2 2" xfId="31033"/>
    <cellStyle name="Note 3 12 7 2 2 3" xfId="45486"/>
    <cellStyle name="Note 3 12 7 2 3" xfId="16059"/>
    <cellStyle name="Note 3 12 7 2 3 2" xfId="33494"/>
    <cellStyle name="Note 3 12 7 2 3 3" xfId="47947"/>
    <cellStyle name="Note 3 12 7 2 4" xfId="21399"/>
    <cellStyle name="Note 3 12 7 2 5" xfId="35852"/>
    <cellStyle name="Note 3 12 7 3" xfId="6425"/>
    <cellStyle name="Note 3 12 7 3 2" xfId="23860"/>
    <cellStyle name="Note 3 12 7 3 3" xfId="38313"/>
    <cellStyle name="Note 3 12 7 4" xfId="8866"/>
    <cellStyle name="Note 3 12 7 4 2" xfId="26301"/>
    <cellStyle name="Note 3 12 7 4 3" xfId="40754"/>
    <cellStyle name="Note 3 12 7 5" xfId="11286"/>
    <cellStyle name="Note 3 12 7 5 2" xfId="28721"/>
    <cellStyle name="Note 3 12 7 5 3" xfId="43174"/>
    <cellStyle name="Note 3 12 7 6" xfId="18293"/>
    <cellStyle name="Note 3 12 8" xfId="1453"/>
    <cellStyle name="Note 3 12 8 2" xfId="3964"/>
    <cellStyle name="Note 3 12 8 2 2" xfId="21400"/>
    <cellStyle name="Note 3 12 8 2 3" xfId="35853"/>
    <cellStyle name="Note 3 12 8 3" xfId="6426"/>
    <cellStyle name="Note 3 12 8 3 2" xfId="23861"/>
    <cellStyle name="Note 3 12 8 3 3" xfId="38314"/>
    <cellStyle name="Note 3 12 8 4" xfId="8867"/>
    <cellStyle name="Note 3 12 8 4 2" xfId="26302"/>
    <cellStyle name="Note 3 12 8 4 3" xfId="40755"/>
    <cellStyle name="Note 3 12 8 5" xfId="11287"/>
    <cellStyle name="Note 3 12 8 5 2" xfId="28722"/>
    <cellStyle name="Note 3 12 8 5 3" xfId="43175"/>
    <cellStyle name="Note 3 12 8 6" xfId="15133"/>
    <cellStyle name="Note 3 12 8 6 2" xfId="32568"/>
    <cellStyle name="Note 3 12 8 6 3" xfId="47021"/>
    <cellStyle name="Note 3 12 8 7" xfId="18294"/>
    <cellStyle name="Note 3 12 8 8" xfId="20295"/>
    <cellStyle name="Note 3 12 9" xfId="3945"/>
    <cellStyle name="Note 3 12 9 2" xfId="13584"/>
    <cellStyle name="Note 3 12 9 2 2" xfId="31019"/>
    <cellStyle name="Note 3 12 9 2 3" xfId="45472"/>
    <cellStyle name="Note 3 12 9 3" xfId="16045"/>
    <cellStyle name="Note 3 12 9 3 2" xfId="33480"/>
    <cellStyle name="Note 3 12 9 3 3" xfId="47933"/>
    <cellStyle name="Note 3 12 9 4" xfId="21381"/>
    <cellStyle name="Note 3 12 9 5" xfId="35834"/>
    <cellStyle name="Note 3 13" xfId="1454"/>
    <cellStyle name="Note 3 13 10" xfId="6427"/>
    <cellStyle name="Note 3 13 10 2" xfId="23862"/>
    <cellStyle name="Note 3 13 10 3" xfId="38315"/>
    <cellStyle name="Note 3 13 11" xfId="8868"/>
    <cellStyle name="Note 3 13 11 2" xfId="26303"/>
    <cellStyle name="Note 3 13 11 3" xfId="40756"/>
    <cellStyle name="Note 3 13 12" xfId="11288"/>
    <cellStyle name="Note 3 13 12 2" xfId="28723"/>
    <cellStyle name="Note 3 13 12 3" xfId="43176"/>
    <cellStyle name="Note 3 13 13" xfId="18295"/>
    <cellStyle name="Note 3 13 2" xfId="1455"/>
    <cellStyle name="Note 3 13 2 2" xfId="1456"/>
    <cellStyle name="Note 3 13 2 2 2" xfId="3967"/>
    <cellStyle name="Note 3 13 2 2 2 2" xfId="13601"/>
    <cellStyle name="Note 3 13 2 2 2 2 2" xfId="31036"/>
    <cellStyle name="Note 3 13 2 2 2 2 3" xfId="45489"/>
    <cellStyle name="Note 3 13 2 2 2 3" xfId="16062"/>
    <cellStyle name="Note 3 13 2 2 2 3 2" xfId="33497"/>
    <cellStyle name="Note 3 13 2 2 2 3 3" xfId="47950"/>
    <cellStyle name="Note 3 13 2 2 2 4" xfId="21403"/>
    <cellStyle name="Note 3 13 2 2 2 5" xfId="35856"/>
    <cellStyle name="Note 3 13 2 2 3" xfId="6429"/>
    <cellStyle name="Note 3 13 2 2 3 2" xfId="23864"/>
    <cellStyle name="Note 3 13 2 2 3 3" xfId="38317"/>
    <cellStyle name="Note 3 13 2 2 4" xfId="8870"/>
    <cellStyle name="Note 3 13 2 2 4 2" xfId="26305"/>
    <cellStyle name="Note 3 13 2 2 4 3" xfId="40758"/>
    <cellStyle name="Note 3 13 2 2 5" xfId="11290"/>
    <cellStyle name="Note 3 13 2 2 5 2" xfId="28725"/>
    <cellStyle name="Note 3 13 2 2 5 3" xfId="43178"/>
    <cellStyle name="Note 3 13 2 2 6" xfId="18297"/>
    <cellStyle name="Note 3 13 2 3" xfId="1457"/>
    <cellStyle name="Note 3 13 2 3 2" xfId="3968"/>
    <cellStyle name="Note 3 13 2 3 2 2" xfId="13602"/>
    <cellStyle name="Note 3 13 2 3 2 2 2" xfId="31037"/>
    <cellStyle name="Note 3 13 2 3 2 2 3" xfId="45490"/>
    <cellStyle name="Note 3 13 2 3 2 3" xfId="16063"/>
    <cellStyle name="Note 3 13 2 3 2 3 2" xfId="33498"/>
    <cellStyle name="Note 3 13 2 3 2 3 3" xfId="47951"/>
    <cellStyle name="Note 3 13 2 3 2 4" xfId="21404"/>
    <cellStyle name="Note 3 13 2 3 2 5" xfId="35857"/>
    <cellStyle name="Note 3 13 2 3 3" xfId="6430"/>
    <cellStyle name="Note 3 13 2 3 3 2" xfId="23865"/>
    <cellStyle name="Note 3 13 2 3 3 3" xfId="38318"/>
    <cellStyle name="Note 3 13 2 3 4" xfId="8871"/>
    <cellStyle name="Note 3 13 2 3 4 2" xfId="26306"/>
    <cellStyle name="Note 3 13 2 3 4 3" xfId="40759"/>
    <cellStyle name="Note 3 13 2 3 5" xfId="11291"/>
    <cellStyle name="Note 3 13 2 3 5 2" xfId="28726"/>
    <cellStyle name="Note 3 13 2 3 5 3" xfId="43179"/>
    <cellStyle name="Note 3 13 2 3 6" xfId="18298"/>
    <cellStyle name="Note 3 13 2 4" xfId="1458"/>
    <cellStyle name="Note 3 13 2 4 2" xfId="3969"/>
    <cellStyle name="Note 3 13 2 4 2 2" xfId="21405"/>
    <cellStyle name="Note 3 13 2 4 2 3" xfId="35858"/>
    <cellStyle name="Note 3 13 2 4 3" xfId="6431"/>
    <cellStyle name="Note 3 13 2 4 3 2" xfId="23866"/>
    <cellStyle name="Note 3 13 2 4 3 3" xfId="38319"/>
    <cellStyle name="Note 3 13 2 4 4" xfId="8872"/>
    <cellStyle name="Note 3 13 2 4 4 2" xfId="26307"/>
    <cellStyle name="Note 3 13 2 4 4 3" xfId="40760"/>
    <cellStyle name="Note 3 13 2 4 5" xfId="11292"/>
    <cellStyle name="Note 3 13 2 4 5 2" xfId="28727"/>
    <cellStyle name="Note 3 13 2 4 5 3" xfId="43180"/>
    <cellStyle name="Note 3 13 2 4 6" xfId="15134"/>
    <cellStyle name="Note 3 13 2 4 6 2" xfId="32569"/>
    <cellStyle name="Note 3 13 2 4 6 3" xfId="47022"/>
    <cellStyle name="Note 3 13 2 4 7" xfId="18299"/>
    <cellStyle name="Note 3 13 2 4 8" xfId="20296"/>
    <cellStyle name="Note 3 13 2 5" xfId="3966"/>
    <cellStyle name="Note 3 13 2 5 2" xfId="13600"/>
    <cellStyle name="Note 3 13 2 5 2 2" xfId="31035"/>
    <cellStyle name="Note 3 13 2 5 2 3" xfId="45488"/>
    <cellStyle name="Note 3 13 2 5 3" xfId="16061"/>
    <cellStyle name="Note 3 13 2 5 3 2" xfId="33496"/>
    <cellStyle name="Note 3 13 2 5 3 3" xfId="47949"/>
    <cellStyle name="Note 3 13 2 5 4" xfId="21402"/>
    <cellStyle name="Note 3 13 2 5 5" xfId="35855"/>
    <cellStyle name="Note 3 13 2 6" xfId="6428"/>
    <cellStyle name="Note 3 13 2 6 2" xfId="23863"/>
    <cellStyle name="Note 3 13 2 6 3" xfId="38316"/>
    <cellStyle name="Note 3 13 2 7" xfId="8869"/>
    <cellStyle name="Note 3 13 2 7 2" xfId="26304"/>
    <cellStyle name="Note 3 13 2 7 3" xfId="40757"/>
    <cellStyle name="Note 3 13 2 8" xfId="11289"/>
    <cellStyle name="Note 3 13 2 8 2" xfId="28724"/>
    <cellStyle name="Note 3 13 2 8 3" xfId="43177"/>
    <cellStyle name="Note 3 13 2 9" xfId="18296"/>
    <cellStyle name="Note 3 13 3" xfId="1459"/>
    <cellStyle name="Note 3 13 3 2" xfId="1460"/>
    <cellStyle name="Note 3 13 3 2 2" xfId="3971"/>
    <cellStyle name="Note 3 13 3 2 2 2" xfId="13604"/>
    <cellStyle name="Note 3 13 3 2 2 2 2" xfId="31039"/>
    <cellStyle name="Note 3 13 3 2 2 2 3" xfId="45492"/>
    <cellStyle name="Note 3 13 3 2 2 3" xfId="16065"/>
    <cellStyle name="Note 3 13 3 2 2 3 2" xfId="33500"/>
    <cellStyle name="Note 3 13 3 2 2 3 3" xfId="47953"/>
    <cellStyle name="Note 3 13 3 2 2 4" xfId="21407"/>
    <cellStyle name="Note 3 13 3 2 2 5" xfId="35860"/>
    <cellStyle name="Note 3 13 3 2 3" xfId="6433"/>
    <cellStyle name="Note 3 13 3 2 3 2" xfId="23868"/>
    <cellStyle name="Note 3 13 3 2 3 3" xfId="38321"/>
    <cellStyle name="Note 3 13 3 2 4" xfId="8874"/>
    <cellStyle name="Note 3 13 3 2 4 2" xfId="26309"/>
    <cellStyle name="Note 3 13 3 2 4 3" xfId="40762"/>
    <cellStyle name="Note 3 13 3 2 5" xfId="11294"/>
    <cellStyle name="Note 3 13 3 2 5 2" xfId="28729"/>
    <cellStyle name="Note 3 13 3 2 5 3" xfId="43182"/>
    <cellStyle name="Note 3 13 3 2 6" xfId="18301"/>
    <cellStyle name="Note 3 13 3 3" xfId="1461"/>
    <cellStyle name="Note 3 13 3 3 2" xfId="3972"/>
    <cellStyle name="Note 3 13 3 3 2 2" xfId="13605"/>
    <cellStyle name="Note 3 13 3 3 2 2 2" xfId="31040"/>
    <cellStyle name="Note 3 13 3 3 2 2 3" xfId="45493"/>
    <cellStyle name="Note 3 13 3 3 2 3" xfId="16066"/>
    <cellStyle name="Note 3 13 3 3 2 3 2" xfId="33501"/>
    <cellStyle name="Note 3 13 3 3 2 3 3" xfId="47954"/>
    <cellStyle name="Note 3 13 3 3 2 4" xfId="21408"/>
    <cellStyle name="Note 3 13 3 3 2 5" xfId="35861"/>
    <cellStyle name="Note 3 13 3 3 3" xfId="6434"/>
    <cellStyle name="Note 3 13 3 3 3 2" xfId="23869"/>
    <cellStyle name="Note 3 13 3 3 3 3" xfId="38322"/>
    <cellStyle name="Note 3 13 3 3 4" xfId="8875"/>
    <cellStyle name="Note 3 13 3 3 4 2" xfId="26310"/>
    <cellStyle name="Note 3 13 3 3 4 3" xfId="40763"/>
    <cellStyle name="Note 3 13 3 3 5" xfId="11295"/>
    <cellStyle name="Note 3 13 3 3 5 2" xfId="28730"/>
    <cellStyle name="Note 3 13 3 3 5 3" xfId="43183"/>
    <cellStyle name="Note 3 13 3 3 6" xfId="18302"/>
    <cellStyle name="Note 3 13 3 4" xfId="1462"/>
    <cellStyle name="Note 3 13 3 4 2" xfId="3973"/>
    <cellStyle name="Note 3 13 3 4 2 2" xfId="21409"/>
    <cellStyle name="Note 3 13 3 4 2 3" xfId="35862"/>
    <cellStyle name="Note 3 13 3 4 3" xfId="6435"/>
    <cellStyle name="Note 3 13 3 4 3 2" xfId="23870"/>
    <cellStyle name="Note 3 13 3 4 3 3" xfId="38323"/>
    <cellStyle name="Note 3 13 3 4 4" xfId="8876"/>
    <cellStyle name="Note 3 13 3 4 4 2" xfId="26311"/>
    <cellStyle name="Note 3 13 3 4 4 3" xfId="40764"/>
    <cellStyle name="Note 3 13 3 4 5" xfId="11296"/>
    <cellStyle name="Note 3 13 3 4 5 2" xfId="28731"/>
    <cellStyle name="Note 3 13 3 4 5 3" xfId="43184"/>
    <cellStyle name="Note 3 13 3 4 6" xfId="15135"/>
    <cellStyle name="Note 3 13 3 4 6 2" xfId="32570"/>
    <cellStyle name="Note 3 13 3 4 6 3" xfId="47023"/>
    <cellStyle name="Note 3 13 3 4 7" xfId="18303"/>
    <cellStyle name="Note 3 13 3 4 8" xfId="20297"/>
    <cellStyle name="Note 3 13 3 5" xfId="3970"/>
    <cellStyle name="Note 3 13 3 5 2" xfId="13603"/>
    <cellStyle name="Note 3 13 3 5 2 2" xfId="31038"/>
    <cellStyle name="Note 3 13 3 5 2 3" xfId="45491"/>
    <cellStyle name="Note 3 13 3 5 3" xfId="16064"/>
    <cellStyle name="Note 3 13 3 5 3 2" xfId="33499"/>
    <cellStyle name="Note 3 13 3 5 3 3" xfId="47952"/>
    <cellStyle name="Note 3 13 3 5 4" xfId="21406"/>
    <cellStyle name="Note 3 13 3 5 5" xfId="35859"/>
    <cellStyle name="Note 3 13 3 6" xfId="6432"/>
    <cellStyle name="Note 3 13 3 6 2" xfId="23867"/>
    <cellStyle name="Note 3 13 3 6 3" xfId="38320"/>
    <cellStyle name="Note 3 13 3 7" xfId="8873"/>
    <cellStyle name="Note 3 13 3 7 2" xfId="26308"/>
    <cellStyle name="Note 3 13 3 7 3" xfId="40761"/>
    <cellStyle name="Note 3 13 3 8" xfId="11293"/>
    <cellStyle name="Note 3 13 3 8 2" xfId="28728"/>
    <cellStyle name="Note 3 13 3 8 3" xfId="43181"/>
    <cellStyle name="Note 3 13 3 9" xfId="18300"/>
    <cellStyle name="Note 3 13 4" xfId="1463"/>
    <cellStyle name="Note 3 13 4 2" xfId="1464"/>
    <cellStyle name="Note 3 13 4 2 2" xfId="3975"/>
    <cellStyle name="Note 3 13 4 2 2 2" xfId="13607"/>
    <cellStyle name="Note 3 13 4 2 2 2 2" xfId="31042"/>
    <cellStyle name="Note 3 13 4 2 2 2 3" xfId="45495"/>
    <cellStyle name="Note 3 13 4 2 2 3" xfId="16068"/>
    <cellStyle name="Note 3 13 4 2 2 3 2" xfId="33503"/>
    <cellStyle name="Note 3 13 4 2 2 3 3" xfId="47956"/>
    <cellStyle name="Note 3 13 4 2 2 4" xfId="21411"/>
    <cellStyle name="Note 3 13 4 2 2 5" xfId="35864"/>
    <cellStyle name="Note 3 13 4 2 3" xfId="6437"/>
    <cellStyle name="Note 3 13 4 2 3 2" xfId="23872"/>
    <cellStyle name="Note 3 13 4 2 3 3" xfId="38325"/>
    <cellStyle name="Note 3 13 4 2 4" xfId="8878"/>
    <cellStyle name="Note 3 13 4 2 4 2" xfId="26313"/>
    <cellStyle name="Note 3 13 4 2 4 3" xfId="40766"/>
    <cellStyle name="Note 3 13 4 2 5" xfId="11298"/>
    <cellStyle name="Note 3 13 4 2 5 2" xfId="28733"/>
    <cellStyle name="Note 3 13 4 2 5 3" xfId="43186"/>
    <cellStyle name="Note 3 13 4 2 6" xfId="18305"/>
    <cellStyle name="Note 3 13 4 3" xfId="1465"/>
    <cellStyle name="Note 3 13 4 3 2" xfId="3976"/>
    <cellStyle name="Note 3 13 4 3 2 2" xfId="13608"/>
    <cellStyle name="Note 3 13 4 3 2 2 2" xfId="31043"/>
    <cellStyle name="Note 3 13 4 3 2 2 3" xfId="45496"/>
    <cellStyle name="Note 3 13 4 3 2 3" xfId="16069"/>
    <cellStyle name="Note 3 13 4 3 2 3 2" xfId="33504"/>
    <cellStyle name="Note 3 13 4 3 2 3 3" xfId="47957"/>
    <cellStyle name="Note 3 13 4 3 2 4" xfId="21412"/>
    <cellStyle name="Note 3 13 4 3 2 5" xfId="35865"/>
    <cellStyle name="Note 3 13 4 3 3" xfId="6438"/>
    <cellStyle name="Note 3 13 4 3 3 2" xfId="23873"/>
    <cellStyle name="Note 3 13 4 3 3 3" xfId="38326"/>
    <cellStyle name="Note 3 13 4 3 4" xfId="8879"/>
    <cellStyle name="Note 3 13 4 3 4 2" xfId="26314"/>
    <cellStyle name="Note 3 13 4 3 4 3" xfId="40767"/>
    <cellStyle name="Note 3 13 4 3 5" xfId="11299"/>
    <cellStyle name="Note 3 13 4 3 5 2" xfId="28734"/>
    <cellStyle name="Note 3 13 4 3 5 3" xfId="43187"/>
    <cellStyle name="Note 3 13 4 3 6" xfId="18306"/>
    <cellStyle name="Note 3 13 4 4" xfId="1466"/>
    <cellStyle name="Note 3 13 4 4 2" xfId="3977"/>
    <cellStyle name="Note 3 13 4 4 2 2" xfId="21413"/>
    <cellStyle name="Note 3 13 4 4 2 3" xfId="35866"/>
    <cellStyle name="Note 3 13 4 4 3" xfId="6439"/>
    <cellStyle name="Note 3 13 4 4 3 2" xfId="23874"/>
    <cellStyle name="Note 3 13 4 4 3 3" xfId="38327"/>
    <cellStyle name="Note 3 13 4 4 4" xfId="8880"/>
    <cellStyle name="Note 3 13 4 4 4 2" xfId="26315"/>
    <cellStyle name="Note 3 13 4 4 4 3" xfId="40768"/>
    <cellStyle name="Note 3 13 4 4 5" xfId="11300"/>
    <cellStyle name="Note 3 13 4 4 5 2" xfId="28735"/>
    <cellStyle name="Note 3 13 4 4 5 3" xfId="43188"/>
    <cellStyle name="Note 3 13 4 4 6" xfId="15136"/>
    <cellStyle name="Note 3 13 4 4 6 2" xfId="32571"/>
    <cellStyle name="Note 3 13 4 4 6 3" xfId="47024"/>
    <cellStyle name="Note 3 13 4 4 7" xfId="18307"/>
    <cellStyle name="Note 3 13 4 4 8" xfId="20298"/>
    <cellStyle name="Note 3 13 4 5" xfId="3974"/>
    <cellStyle name="Note 3 13 4 5 2" xfId="13606"/>
    <cellStyle name="Note 3 13 4 5 2 2" xfId="31041"/>
    <cellStyle name="Note 3 13 4 5 2 3" xfId="45494"/>
    <cellStyle name="Note 3 13 4 5 3" xfId="16067"/>
    <cellStyle name="Note 3 13 4 5 3 2" xfId="33502"/>
    <cellStyle name="Note 3 13 4 5 3 3" xfId="47955"/>
    <cellStyle name="Note 3 13 4 5 4" xfId="21410"/>
    <cellStyle name="Note 3 13 4 5 5" xfId="35863"/>
    <cellStyle name="Note 3 13 4 6" xfId="6436"/>
    <cellStyle name="Note 3 13 4 6 2" xfId="23871"/>
    <cellStyle name="Note 3 13 4 6 3" xfId="38324"/>
    <cellStyle name="Note 3 13 4 7" xfId="8877"/>
    <cellStyle name="Note 3 13 4 7 2" xfId="26312"/>
    <cellStyle name="Note 3 13 4 7 3" xfId="40765"/>
    <cellStyle name="Note 3 13 4 8" xfId="11297"/>
    <cellStyle name="Note 3 13 4 8 2" xfId="28732"/>
    <cellStyle name="Note 3 13 4 8 3" xfId="43185"/>
    <cellStyle name="Note 3 13 4 9" xfId="18304"/>
    <cellStyle name="Note 3 13 5" xfId="1467"/>
    <cellStyle name="Note 3 13 5 2" xfId="1468"/>
    <cellStyle name="Note 3 13 5 2 2" xfId="3979"/>
    <cellStyle name="Note 3 13 5 2 2 2" xfId="13610"/>
    <cellStyle name="Note 3 13 5 2 2 2 2" xfId="31045"/>
    <cellStyle name="Note 3 13 5 2 2 2 3" xfId="45498"/>
    <cellStyle name="Note 3 13 5 2 2 3" xfId="16071"/>
    <cellStyle name="Note 3 13 5 2 2 3 2" xfId="33506"/>
    <cellStyle name="Note 3 13 5 2 2 3 3" xfId="47959"/>
    <cellStyle name="Note 3 13 5 2 2 4" xfId="21415"/>
    <cellStyle name="Note 3 13 5 2 2 5" xfId="35868"/>
    <cellStyle name="Note 3 13 5 2 3" xfId="6441"/>
    <cellStyle name="Note 3 13 5 2 3 2" xfId="23876"/>
    <cellStyle name="Note 3 13 5 2 3 3" xfId="38329"/>
    <cellStyle name="Note 3 13 5 2 4" xfId="8882"/>
    <cellStyle name="Note 3 13 5 2 4 2" xfId="26317"/>
    <cellStyle name="Note 3 13 5 2 4 3" xfId="40770"/>
    <cellStyle name="Note 3 13 5 2 5" xfId="11302"/>
    <cellStyle name="Note 3 13 5 2 5 2" xfId="28737"/>
    <cellStyle name="Note 3 13 5 2 5 3" xfId="43190"/>
    <cellStyle name="Note 3 13 5 2 6" xfId="18309"/>
    <cellStyle name="Note 3 13 5 3" xfId="1469"/>
    <cellStyle name="Note 3 13 5 3 2" xfId="3980"/>
    <cellStyle name="Note 3 13 5 3 2 2" xfId="13611"/>
    <cellStyle name="Note 3 13 5 3 2 2 2" xfId="31046"/>
    <cellStyle name="Note 3 13 5 3 2 2 3" xfId="45499"/>
    <cellStyle name="Note 3 13 5 3 2 3" xfId="16072"/>
    <cellStyle name="Note 3 13 5 3 2 3 2" xfId="33507"/>
    <cellStyle name="Note 3 13 5 3 2 3 3" xfId="47960"/>
    <cellStyle name="Note 3 13 5 3 2 4" xfId="21416"/>
    <cellStyle name="Note 3 13 5 3 2 5" xfId="35869"/>
    <cellStyle name="Note 3 13 5 3 3" xfId="6442"/>
    <cellStyle name="Note 3 13 5 3 3 2" xfId="23877"/>
    <cellStyle name="Note 3 13 5 3 3 3" xfId="38330"/>
    <cellStyle name="Note 3 13 5 3 4" xfId="8883"/>
    <cellStyle name="Note 3 13 5 3 4 2" xfId="26318"/>
    <cellStyle name="Note 3 13 5 3 4 3" xfId="40771"/>
    <cellStyle name="Note 3 13 5 3 5" xfId="11303"/>
    <cellStyle name="Note 3 13 5 3 5 2" xfId="28738"/>
    <cellStyle name="Note 3 13 5 3 5 3" xfId="43191"/>
    <cellStyle name="Note 3 13 5 3 6" xfId="18310"/>
    <cellStyle name="Note 3 13 5 4" xfId="1470"/>
    <cellStyle name="Note 3 13 5 4 2" xfId="3981"/>
    <cellStyle name="Note 3 13 5 4 2 2" xfId="21417"/>
    <cellStyle name="Note 3 13 5 4 2 3" xfId="35870"/>
    <cellStyle name="Note 3 13 5 4 3" xfId="6443"/>
    <cellStyle name="Note 3 13 5 4 3 2" xfId="23878"/>
    <cellStyle name="Note 3 13 5 4 3 3" xfId="38331"/>
    <cellStyle name="Note 3 13 5 4 4" xfId="8884"/>
    <cellStyle name="Note 3 13 5 4 4 2" xfId="26319"/>
    <cellStyle name="Note 3 13 5 4 4 3" xfId="40772"/>
    <cellStyle name="Note 3 13 5 4 5" xfId="11304"/>
    <cellStyle name="Note 3 13 5 4 5 2" xfId="28739"/>
    <cellStyle name="Note 3 13 5 4 5 3" xfId="43192"/>
    <cellStyle name="Note 3 13 5 4 6" xfId="15137"/>
    <cellStyle name="Note 3 13 5 4 6 2" xfId="32572"/>
    <cellStyle name="Note 3 13 5 4 6 3" xfId="47025"/>
    <cellStyle name="Note 3 13 5 4 7" xfId="18311"/>
    <cellStyle name="Note 3 13 5 4 8" xfId="20299"/>
    <cellStyle name="Note 3 13 5 5" xfId="3978"/>
    <cellStyle name="Note 3 13 5 5 2" xfId="13609"/>
    <cellStyle name="Note 3 13 5 5 2 2" xfId="31044"/>
    <cellStyle name="Note 3 13 5 5 2 3" xfId="45497"/>
    <cellStyle name="Note 3 13 5 5 3" xfId="16070"/>
    <cellStyle name="Note 3 13 5 5 3 2" xfId="33505"/>
    <cellStyle name="Note 3 13 5 5 3 3" xfId="47958"/>
    <cellStyle name="Note 3 13 5 5 4" xfId="21414"/>
    <cellStyle name="Note 3 13 5 5 5" xfId="35867"/>
    <cellStyle name="Note 3 13 5 6" xfId="6440"/>
    <cellStyle name="Note 3 13 5 6 2" xfId="23875"/>
    <cellStyle name="Note 3 13 5 6 3" xfId="38328"/>
    <cellStyle name="Note 3 13 5 7" xfId="8881"/>
    <cellStyle name="Note 3 13 5 7 2" xfId="26316"/>
    <cellStyle name="Note 3 13 5 7 3" xfId="40769"/>
    <cellStyle name="Note 3 13 5 8" xfId="11301"/>
    <cellStyle name="Note 3 13 5 8 2" xfId="28736"/>
    <cellStyle name="Note 3 13 5 8 3" xfId="43189"/>
    <cellStyle name="Note 3 13 5 9" xfId="18308"/>
    <cellStyle name="Note 3 13 6" xfId="1471"/>
    <cellStyle name="Note 3 13 6 2" xfId="3982"/>
    <cellStyle name="Note 3 13 6 2 2" xfId="13612"/>
    <cellStyle name="Note 3 13 6 2 2 2" xfId="31047"/>
    <cellStyle name="Note 3 13 6 2 2 3" xfId="45500"/>
    <cellStyle name="Note 3 13 6 2 3" xfId="16073"/>
    <cellStyle name="Note 3 13 6 2 3 2" xfId="33508"/>
    <cellStyle name="Note 3 13 6 2 3 3" xfId="47961"/>
    <cellStyle name="Note 3 13 6 2 4" xfId="21418"/>
    <cellStyle name="Note 3 13 6 2 5" xfId="35871"/>
    <cellStyle name="Note 3 13 6 3" xfId="6444"/>
    <cellStyle name="Note 3 13 6 3 2" xfId="23879"/>
    <cellStyle name="Note 3 13 6 3 3" xfId="38332"/>
    <cellStyle name="Note 3 13 6 4" xfId="8885"/>
    <cellStyle name="Note 3 13 6 4 2" xfId="26320"/>
    <cellStyle name="Note 3 13 6 4 3" xfId="40773"/>
    <cellStyle name="Note 3 13 6 5" xfId="11305"/>
    <cellStyle name="Note 3 13 6 5 2" xfId="28740"/>
    <cellStyle name="Note 3 13 6 5 3" xfId="43193"/>
    <cellStyle name="Note 3 13 6 6" xfId="18312"/>
    <cellStyle name="Note 3 13 7" xfId="1472"/>
    <cellStyle name="Note 3 13 7 2" xfId="3983"/>
    <cellStyle name="Note 3 13 7 2 2" xfId="13613"/>
    <cellStyle name="Note 3 13 7 2 2 2" xfId="31048"/>
    <cellStyle name="Note 3 13 7 2 2 3" xfId="45501"/>
    <cellStyle name="Note 3 13 7 2 3" xfId="16074"/>
    <cellStyle name="Note 3 13 7 2 3 2" xfId="33509"/>
    <cellStyle name="Note 3 13 7 2 3 3" xfId="47962"/>
    <cellStyle name="Note 3 13 7 2 4" xfId="21419"/>
    <cellStyle name="Note 3 13 7 2 5" xfId="35872"/>
    <cellStyle name="Note 3 13 7 3" xfId="6445"/>
    <cellStyle name="Note 3 13 7 3 2" xfId="23880"/>
    <cellStyle name="Note 3 13 7 3 3" xfId="38333"/>
    <cellStyle name="Note 3 13 7 4" xfId="8886"/>
    <cellStyle name="Note 3 13 7 4 2" xfId="26321"/>
    <cellStyle name="Note 3 13 7 4 3" xfId="40774"/>
    <cellStyle name="Note 3 13 7 5" xfId="11306"/>
    <cellStyle name="Note 3 13 7 5 2" xfId="28741"/>
    <cellStyle name="Note 3 13 7 5 3" xfId="43194"/>
    <cellStyle name="Note 3 13 7 6" xfId="18313"/>
    <cellStyle name="Note 3 13 8" xfId="1473"/>
    <cellStyle name="Note 3 13 8 2" xfId="3984"/>
    <cellStyle name="Note 3 13 8 2 2" xfId="21420"/>
    <cellStyle name="Note 3 13 8 2 3" xfId="35873"/>
    <cellStyle name="Note 3 13 8 3" xfId="6446"/>
    <cellStyle name="Note 3 13 8 3 2" xfId="23881"/>
    <cellStyle name="Note 3 13 8 3 3" xfId="38334"/>
    <cellStyle name="Note 3 13 8 4" xfId="8887"/>
    <cellStyle name="Note 3 13 8 4 2" xfId="26322"/>
    <cellStyle name="Note 3 13 8 4 3" xfId="40775"/>
    <cellStyle name="Note 3 13 8 5" xfId="11307"/>
    <cellStyle name="Note 3 13 8 5 2" xfId="28742"/>
    <cellStyle name="Note 3 13 8 5 3" xfId="43195"/>
    <cellStyle name="Note 3 13 8 6" xfId="15138"/>
    <cellStyle name="Note 3 13 8 6 2" xfId="32573"/>
    <cellStyle name="Note 3 13 8 6 3" xfId="47026"/>
    <cellStyle name="Note 3 13 8 7" xfId="18314"/>
    <cellStyle name="Note 3 13 8 8" xfId="20300"/>
    <cellStyle name="Note 3 13 9" xfId="3965"/>
    <cellStyle name="Note 3 13 9 2" xfId="13599"/>
    <cellStyle name="Note 3 13 9 2 2" xfId="31034"/>
    <cellStyle name="Note 3 13 9 2 3" xfId="45487"/>
    <cellStyle name="Note 3 13 9 3" xfId="16060"/>
    <cellStyle name="Note 3 13 9 3 2" xfId="33495"/>
    <cellStyle name="Note 3 13 9 3 3" xfId="47948"/>
    <cellStyle name="Note 3 13 9 4" xfId="21401"/>
    <cellStyle name="Note 3 13 9 5" xfId="35854"/>
    <cellStyle name="Note 3 14" xfId="1474"/>
    <cellStyle name="Note 3 14 10" xfId="6447"/>
    <cellStyle name="Note 3 14 10 2" xfId="23882"/>
    <cellStyle name="Note 3 14 10 3" xfId="38335"/>
    <cellStyle name="Note 3 14 11" xfId="8888"/>
    <cellStyle name="Note 3 14 11 2" xfId="26323"/>
    <cellStyle name="Note 3 14 11 3" xfId="40776"/>
    <cellStyle name="Note 3 14 12" xfId="11308"/>
    <cellStyle name="Note 3 14 12 2" xfId="28743"/>
    <cellStyle name="Note 3 14 12 3" xfId="43196"/>
    <cellStyle name="Note 3 14 13" xfId="18315"/>
    <cellStyle name="Note 3 14 2" xfId="1475"/>
    <cellStyle name="Note 3 14 2 2" xfId="1476"/>
    <cellStyle name="Note 3 14 2 2 2" xfId="3987"/>
    <cellStyle name="Note 3 14 2 2 2 2" xfId="13616"/>
    <cellStyle name="Note 3 14 2 2 2 2 2" xfId="31051"/>
    <cellStyle name="Note 3 14 2 2 2 2 3" xfId="45504"/>
    <cellStyle name="Note 3 14 2 2 2 3" xfId="16077"/>
    <cellStyle name="Note 3 14 2 2 2 3 2" xfId="33512"/>
    <cellStyle name="Note 3 14 2 2 2 3 3" xfId="47965"/>
    <cellStyle name="Note 3 14 2 2 2 4" xfId="21423"/>
    <cellStyle name="Note 3 14 2 2 2 5" xfId="35876"/>
    <cellStyle name="Note 3 14 2 2 3" xfId="6449"/>
    <cellStyle name="Note 3 14 2 2 3 2" xfId="23884"/>
    <cellStyle name="Note 3 14 2 2 3 3" xfId="38337"/>
    <cellStyle name="Note 3 14 2 2 4" xfId="8890"/>
    <cellStyle name="Note 3 14 2 2 4 2" xfId="26325"/>
    <cellStyle name="Note 3 14 2 2 4 3" xfId="40778"/>
    <cellStyle name="Note 3 14 2 2 5" xfId="11310"/>
    <cellStyle name="Note 3 14 2 2 5 2" xfId="28745"/>
    <cellStyle name="Note 3 14 2 2 5 3" xfId="43198"/>
    <cellStyle name="Note 3 14 2 2 6" xfId="18317"/>
    <cellStyle name="Note 3 14 2 3" xfId="1477"/>
    <cellStyle name="Note 3 14 2 3 2" xfId="3988"/>
    <cellStyle name="Note 3 14 2 3 2 2" xfId="13617"/>
    <cellStyle name="Note 3 14 2 3 2 2 2" xfId="31052"/>
    <cellStyle name="Note 3 14 2 3 2 2 3" xfId="45505"/>
    <cellStyle name="Note 3 14 2 3 2 3" xfId="16078"/>
    <cellStyle name="Note 3 14 2 3 2 3 2" xfId="33513"/>
    <cellStyle name="Note 3 14 2 3 2 3 3" xfId="47966"/>
    <cellStyle name="Note 3 14 2 3 2 4" xfId="21424"/>
    <cellStyle name="Note 3 14 2 3 2 5" xfId="35877"/>
    <cellStyle name="Note 3 14 2 3 3" xfId="6450"/>
    <cellStyle name="Note 3 14 2 3 3 2" xfId="23885"/>
    <cellStyle name="Note 3 14 2 3 3 3" xfId="38338"/>
    <cellStyle name="Note 3 14 2 3 4" xfId="8891"/>
    <cellStyle name="Note 3 14 2 3 4 2" xfId="26326"/>
    <cellStyle name="Note 3 14 2 3 4 3" xfId="40779"/>
    <cellStyle name="Note 3 14 2 3 5" xfId="11311"/>
    <cellStyle name="Note 3 14 2 3 5 2" xfId="28746"/>
    <cellStyle name="Note 3 14 2 3 5 3" xfId="43199"/>
    <cellStyle name="Note 3 14 2 3 6" xfId="18318"/>
    <cellStyle name="Note 3 14 2 4" xfId="1478"/>
    <cellStyle name="Note 3 14 2 4 2" xfId="3989"/>
    <cellStyle name="Note 3 14 2 4 2 2" xfId="21425"/>
    <cellStyle name="Note 3 14 2 4 2 3" xfId="35878"/>
    <cellStyle name="Note 3 14 2 4 3" xfId="6451"/>
    <cellStyle name="Note 3 14 2 4 3 2" xfId="23886"/>
    <cellStyle name="Note 3 14 2 4 3 3" xfId="38339"/>
    <cellStyle name="Note 3 14 2 4 4" xfId="8892"/>
    <cellStyle name="Note 3 14 2 4 4 2" xfId="26327"/>
    <cellStyle name="Note 3 14 2 4 4 3" xfId="40780"/>
    <cellStyle name="Note 3 14 2 4 5" xfId="11312"/>
    <cellStyle name="Note 3 14 2 4 5 2" xfId="28747"/>
    <cellStyle name="Note 3 14 2 4 5 3" xfId="43200"/>
    <cellStyle name="Note 3 14 2 4 6" xfId="15139"/>
    <cellStyle name="Note 3 14 2 4 6 2" xfId="32574"/>
    <cellStyle name="Note 3 14 2 4 6 3" xfId="47027"/>
    <cellStyle name="Note 3 14 2 4 7" xfId="18319"/>
    <cellStyle name="Note 3 14 2 4 8" xfId="20301"/>
    <cellStyle name="Note 3 14 2 5" xfId="3986"/>
    <cellStyle name="Note 3 14 2 5 2" xfId="13615"/>
    <cellStyle name="Note 3 14 2 5 2 2" xfId="31050"/>
    <cellStyle name="Note 3 14 2 5 2 3" xfId="45503"/>
    <cellStyle name="Note 3 14 2 5 3" xfId="16076"/>
    <cellStyle name="Note 3 14 2 5 3 2" xfId="33511"/>
    <cellStyle name="Note 3 14 2 5 3 3" xfId="47964"/>
    <cellStyle name="Note 3 14 2 5 4" xfId="21422"/>
    <cellStyle name="Note 3 14 2 5 5" xfId="35875"/>
    <cellStyle name="Note 3 14 2 6" xfId="6448"/>
    <cellStyle name="Note 3 14 2 6 2" xfId="23883"/>
    <cellStyle name="Note 3 14 2 6 3" xfId="38336"/>
    <cellStyle name="Note 3 14 2 7" xfId="8889"/>
    <cellStyle name="Note 3 14 2 7 2" xfId="26324"/>
    <cellStyle name="Note 3 14 2 7 3" xfId="40777"/>
    <cellStyle name="Note 3 14 2 8" xfId="11309"/>
    <cellStyle name="Note 3 14 2 8 2" xfId="28744"/>
    <cellStyle name="Note 3 14 2 8 3" xfId="43197"/>
    <cellStyle name="Note 3 14 2 9" xfId="18316"/>
    <cellStyle name="Note 3 14 3" xfId="1479"/>
    <cellStyle name="Note 3 14 3 2" xfId="1480"/>
    <cellStyle name="Note 3 14 3 2 2" xfId="3991"/>
    <cellStyle name="Note 3 14 3 2 2 2" xfId="13619"/>
    <cellStyle name="Note 3 14 3 2 2 2 2" xfId="31054"/>
    <cellStyle name="Note 3 14 3 2 2 2 3" xfId="45507"/>
    <cellStyle name="Note 3 14 3 2 2 3" xfId="16080"/>
    <cellStyle name="Note 3 14 3 2 2 3 2" xfId="33515"/>
    <cellStyle name="Note 3 14 3 2 2 3 3" xfId="47968"/>
    <cellStyle name="Note 3 14 3 2 2 4" xfId="21427"/>
    <cellStyle name="Note 3 14 3 2 2 5" xfId="35880"/>
    <cellStyle name="Note 3 14 3 2 3" xfId="6453"/>
    <cellStyle name="Note 3 14 3 2 3 2" xfId="23888"/>
    <cellStyle name="Note 3 14 3 2 3 3" xfId="38341"/>
    <cellStyle name="Note 3 14 3 2 4" xfId="8894"/>
    <cellStyle name="Note 3 14 3 2 4 2" xfId="26329"/>
    <cellStyle name="Note 3 14 3 2 4 3" xfId="40782"/>
    <cellStyle name="Note 3 14 3 2 5" xfId="11314"/>
    <cellStyle name="Note 3 14 3 2 5 2" xfId="28749"/>
    <cellStyle name="Note 3 14 3 2 5 3" xfId="43202"/>
    <cellStyle name="Note 3 14 3 2 6" xfId="18321"/>
    <cellStyle name="Note 3 14 3 3" xfId="1481"/>
    <cellStyle name="Note 3 14 3 3 2" xfId="3992"/>
    <cellStyle name="Note 3 14 3 3 2 2" xfId="13620"/>
    <cellStyle name="Note 3 14 3 3 2 2 2" xfId="31055"/>
    <cellStyle name="Note 3 14 3 3 2 2 3" xfId="45508"/>
    <cellStyle name="Note 3 14 3 3 2 3" xfId="16081"/>
    <cellStyle name="Note 3 14 3 3 2 3 2" xfId="33516"/>
    <cellStyle name="Note 3 14 3 3 2 3 3" xfId="47969"/>
    <cellStyle name="Note 3 14 3 3 2 4" xfId="21428"/>
    <cellStyle name="Note 3 14 3 3 2 5" xfId="35881"/>
    <cellStyle name="Note 3 14 3 3 3" xfId="6454"/>
    <cellStyle name="Note 3 14 3 3 3 2" xfId="23889"/>
    <cellStyle name="Note 3 14 3 3 3 3" xfId="38342"/>
    <cellStyle name="Note 3 14 3 3 4" xfId="8895"/>
    <cellStyle name="Note 3 14 3 3 4 2" xfId="26330"/>
    <cellStyle name="Note 3 14 3 3 4 3" xfId="40783"/>
    <cellStyle name="Note 3 14 3 3 5" xfId="11315"/>
    <cellStyle name="Note 3 14 3 3 5 2" xfId="28750"/>
    <cellStyle name="Note 3 14 3 3 5 3" xfId="43203"/>
    <cellStyle name="Note 3 14 3 3 6" xfId="18322"/>
    <cellStyle name="Note 3 14 3 4" xfId="1482"/>
    <cellStyle name="Note 3 14 3 4 2" xfId="3993"/>
    <cellStyle name="Note 3 14 3 4 2 2" xfId="21429"/>
    <cellStyle name="Note 3 14 3 4 2 3" xfId="35882"/>
    <cellStyle name="Note 3 14 3 4 3" xfId="6455"/>
    <cellStyle name="Note 3 14 3 4 3 2" xfId="23890"/>
    <cellStyle name="Note 3 14 3 4 3 3" xfId="38343"/>
    <cellStyle name="Note 3 14 3 4 4" xfId="8896"/>
    <cellStyle name="Note 3 14 3 4 4 2" xfId="26331"/>
    <cellStyle name="Note 3 14 3 4 4 3" xfId="40784"/>
    <cellStyle name="Note 3 14 3 4 5" xfId="11316"/>
    <cellStyle name="Note 3 14 3 4 5 2" xfId="28751"/>
    <cellStyle name="Note 3 14 3 4 5 3" xfId="43204"/>
    <cellStyle name="Note 3 14 3 4 6" xfId="15140"/>
    <cellStyle name="Note 3 14 3 4 6 2" xfId="32575"/>
    <cellStyle name="Note 3 14 3 4 6 3" xfId="47028"/>
    <cellStyle name="Note 3 14 3 4 7" xfId="18323"/>
    <cellStyle name="Note 3 14 3 4 8" xfId="20302"/>
    <cellStyle name="Note 3 14 3 5" xfId="3990"/>
    <cellStyle name="Note 3 14 3 5 2" xfId="13618"/>
    <cellStyle name="Note 3 14 3 5 2 2" xfId="31053"/>
    <cellStyle name="Note 3 14 3 5 2 3" xfId="45506"/>
    <cellStyle name="Note 3 14 3 5 3" xfId="16079"/>
    <cellStyle name="Note 3 14 3 5 3 2" xfId="33514"/>
    <cellStyle name="Note 3 14 3 5 3 3" xfId="47967"/>
    <cellStyle name="Note 3 14 3 5 4" xfId="21426"/>
    <cellStyle name="Note 3 14 3 5 5" xfId="35879"/>
    <cellStyle name="Note 3 14 3 6" xfId="6452"/>
    <cellStyle name="Note 3 14 3 6 2" xfId="23887"/>
    <cellStyle name="Note 3 14 3 6 3" xfId="38340"/>
    <cellStyle name="Note 3 14 3 7" xfId="8893"/>
    <cellStyle name="Note 3 14 3 7 2" xfId="26328"/>
    <cellStyle name="Note 3 14 3 7 3" xfId="40781"/>
    <cellStyle name="Note 3 14 3 8" xfId="11313"/>
    <cellStyle name="Note 3 14 3 8 2" xfId="28748"/>
    <cellStyle name="Note 3 14 3 8 3" xfId="43201"/>
    <cellStyle name="Note 3 14 3 9" xfId="18320"/>
    <cellStyle name="Note 3 14 4" xfId="1483"/>
    <cellStyle name="Note 3 14 4 2" xfId="1484"/>
    <cellStyle name="Note 3 14 4 2 2" xfId="3995"/>
    <cellStyle name="Note 3 14 4 2 2 2" xfId="13622"/>
    <cellStyle name="Note 3 14 4 2 2 2 2" xfId="31057"/>
    <cellStyle name="Note 3 14 4 2 2 2 3" xfId="45510"/>
    <cellStyle name="Note 3 14 4 2 2 3" xfId="16083"/>
    <cellStyle name="Note 3 14 4 2 2 3 2" xfId="33518"/>
    <cellStyle name="Note 3 14 4 2 2 3 3" xfId="47971"/>
    <cellStyle name="Note 3 14 4 2 2 4" xfId="21431"/>
    <cellStyle name="Note 3 14 4 2 2 5" xfId="35884"/>
    <cellStyle name="Note 3 14 4 2 3" xfId="6457"/>
    <cellStyle name="Note 3 14 4 2 3 2" xfId="23892"/>
    <cellStyle name="Note 3 14 4 2 3 3" xfId="38345"/>
    <cellStyle name="Note 3 14 4 2 4" xfId="8898"/>
    <cellStyle name="Note 3 14 4 2 4 2" xfId="26333"/>
    <cellStyle name="Note 3 14 4 2 4 3" xfId="40786"/>
    <cellStyle name="Note 3 14 4 2 5" xfId="11318"/>
    <cellStyle name="Note 3 14 4 2 5 2" xfId="28753"/>
    <cellStyle name="Note 3 14 4 2 5 3" xfId="43206"/>
    <cellStyle name="Note 3 14 4 2 6" xfId="18325"/>
    <cellStyle name="Note 3 14 4 3" xfId="1485"/>
    <cellStyle name="Note 3 14 4 3 2" xfId="3996"/>
    <cellStyle name="Note 3 14 4 3 2 2" xfId="13623"/>
    <cellStyle name="Note 3 14 4 3 2 2 2" xfId="31058"/>
    <cellStyle name="Note 3 14 4 3 2 2 3" xfId="45511"/>
    <cellStyle name="Note 3 14 4 3 2 3" xfId="16084"/>
    <cellStyle name="Note 3 14 4 3 2 3 2" xfId="33519"/>
    <cellStyle name="Note 3 14 4 3 2 3 3" xfId="47972"/>
    <cellStyle name="Note 3 14 4 3 2 4" xfId="21432"/>
    <cellStyle name="Note 3 14 4 3 2 5" xfId="35885"/>
    <cellStyle name="Note 3 14 4 3 3" xfId="6458"/>
    <cellStyle name="Note 3 14 4 3 3 2" xfId="23893"/>
    <cellStyle name="Note 3 14 4 3 3 3" xfId="38346"/>
    <cellStyle name="Note 3 14 4 3 4" xfId="8899"/>
    <cellStyle name="Note 3 14 4 3 4 2" xfId="26334"/>
    <cellStyle name="Note 3 14 4 3 4 3" xfId="40787"/>
    <cellStyle name="Note 3 14 4 3 5" xfId="11319"/>
    <cellStyle name="Note 3 14 4 3 5 2" xfId="28754"/>
    <cellStyle name="Note 3 14 4 3 5 3" xfId="43207"/>
    <cellStyle name="Note 3 14 4 3 6" xfId="18326"/>
    <cellStyle name="Note 3 14 4 4" xfId="1486"/>
    <cellStyle name="Note 3 14 4 4 2" xfId="3997"/>
    <cellStyle name="Note 3 14 4 4 2 2" xfId="21433"/>
    <cellStyle name="Note 3 14 4 4 2 3" xfId="35886"/>
    <cellStyle name="Note 3 14 4 4 3" xfId="6459"/>
    <cellStyle name="Note 3 14 4 4 3 2" xfId="23894"/>
    <cellStyle name="Note 3 14 4 4 3 3" xfId="38347"/>
    <cellStyle name="Note 3 14 4 4 4" xfId="8900"/>
    <cellStyle name="Note 3 14 4 4 4 2" xfId="26335"/>
    <cellStyle name="Note 3 14 4 4 4 3" xfId="40788"/>
    <cellStyle name="Note 3 14 4 4 5" xfId="11320"/>
    <cellStyle name="Note 3 14 4 4 5 2" xfId="28755"/>
    <cellStyle name="Note 3 14 4 4 5 3" xfId="43208"/>
    <cellStyle name="Note 3 14 4 4 6" xfId="15141"/>
    <cellStyle name="Note 3 14 4 4 6 2" xfId="32576"/>
    <cellStyle name="Note 3 14 4 4 6 3" xfId="47029"/>
    <cellStyle name="Note 3 14 4 4 7" xfId="18327"/>
    <cellStyle name="Note 3 14 4 4 8" xfId="20303"/>
    <cellStyle name="Note 3 14 4 5" xfId="3994"/>
    <cellStyle name="Note 3 14 4 5 2" xfId="13621"/>
    <cellStyle name="Note 3 14 4 5 2 2" xfId="31056"/>
    <cellStyle name="Note 3 14 4 5 2 3" xfId="45509"/>
    <cellStyle name="Note 3 14 4 5 3" xfId="16082"/>
    <cellStyle name="Note 3 14 4 5 3 2" xfId="33517"/>
    <cellStyle name="Note 3 14 4 5 3 3" xfId="47970"/>
    <cellStyle name="Note 3 14 4 5 4" xfId="21430"/>
    <cellStyle name="Note 3 14 4 5 5" xfId="35883"/>
    <cellStyle name="Note 3 14 4 6" xfId="6456"/>
    <cellStyle name="Note 3 14 4 6 2" xfId="23891"/>
    <cellStyle name="Note 3 14 4 6 3" xfId="38344"/>
    <cellStyle name="Note 3 14 4 7" xfId="8897"/>
    <cellStyle name="Note 3 14 4 7 2" xfId="26332"/>
    <cellStyle name="Note 3 14 4 7 3" xfId="40785"/>
    <cellStyle name="Note 3 14 4 8" xfId="11317"/>
    <cellStyle name="Note 3 14 4 8 2" xfId="28752"/>
    <cellStyle name="Note 3 14 4 8 3" xfId="43205"/>
    <cellStyle name="Note 3 14 4 9" xfId="18324"/>
    <cellStyle name="Note 3 14 5" xfId="1487"/>
    <cellStyle name="Note 3 14 5 2" xfId="1488"/>
    <cellStyle name="Note 3 14 5 2 2" xfId="3999"/>
    <cellStyle name="Note 3 14 5 2 2 2" xfId="13625"/>
    <cellStyle name="Note 3 14 5 2 2 2 2" xfId="31060"/>
    <cellStyle name="Note 3 14 5 2 2 2 3" xfId="45513"/>
    <cellStyle name="Note 3 14 5 2 2 3" xfId="16086"/>
    <cellStyle name="Note 3 14 5 2 2 3 2" xfId="33521"/>
    <cellStyle name="Note 3 14 5 2 2 3 3" xfId="47974"/>
    <cellStyle name="Note 3 14 5 2 2 4" xfId="21435"/>
    <cellStyle name="Note 3 14 5 2 2 5" xfId="35888"/>
    <cellStyle name="Note 3 14 5 2 3" xfId="6461"/>
    <cellStyle name="Note 3 14 5 2 3 2" xfId="23896"/>
    <cellStyle name="Note 3 14 5 2 3 3" xfId="38349"/>
    <cellStyle name="Note 3 14 5 2 4" xfId="8902"/>
    <cellStyle name="Note 3 14 5 2 4 2" xfId="26337"/>
    <cellStyle name="Note 3 14 5 2 4 3" xfId="40790"/>
    <cellStyle name="Note 3 14 5 2 5" xfId="11322"/>
    <cellStyle name="Note 3 14 5 2 5 2" xfId="28757"/>
    <cellStyle name="Note 3 14 5 2 5 3" xfId="43210"/>
    <cellStyle name="Note 3 14 5 2 6" xfId="18329"/>
    <cellStyle name="Note 3 14 5 3" xfId="1489"/>
    <cellStyle name="Note 3 14 5 3 2" xfId="4000"/>
    <cellStyle name="Note 3 14 5 3 2 2" xfId="13626"/>
    <cellStyle name="Note 3 14 5 3 2 2 2" xfId="31061"/>
    <cellStyle name="Note 3 14 5 3 2 2 3" xfId="45514"/>
    <cellStyle name="Note 3 14 5 3 2 3" xfId="16087"/>
    <cellStyle name="Note 3 14 5 3 2 3 2" xfId="33522"/>
    <cellStyle name="Note 3 14 5 3 2 3 3" xfId="47975"/>
    <cellStyle name="Note 3 14 5 3 2 4" xfId="21436"/>
    <cellStyle name="Note 3 14 5 3 2 5" xfId="35889"/>
    <cellStyle name="Note 3 14 5 3 3" xfId="6462"/>
    <cellStyle name="Note 3 14 5 3 3 2" xfId="23897"/>
    <cellStyle name="Note 3 14 5 3 3 3" xfId="38350"/>
    <cellStyle name="Note 3 14 5 3 4" xfId="8903"/>
    <cellStyle name="Note 3 14 5 3 4 2" xfId="26338"/>
    <cellStyle name="Note 3 14 5 3 4 3" xfId="40791"/>
    <cellStyle name="Note 3 14 5 3 5" xfId="11323"/>
    <cellStyle name="Note 3 14 5 3 5 2" xfId="28758"/>
    <cellStyle name="Note 3 14 5 3 5 3" xfId="43211"/>
    <cellStyle name="Note 3 14 5 3 6" xfId="18330"/>
    <cellStyle name="Note 3 14 5 4" xfId="1490"/>
    <cellStyle name="Note 3 14 5 4 2" xfId="4001"/>
    <cellStyle name="Note 3 14 5 4 2 2" xfId="21437"/>
    <cellStyle name="Note 3 14 5 4 2 3" xfId="35890"/>
    <cellStyle name="Note 3 14 5 4 3" xfId="6463"/>
    <cellStyle name="Note 3 14 5 4 3 2" xfId="23898"/>
    <cellStyle name="Note 3 14 5 4 3 3" xfId="38351"/>
    <cellStyle name="Note 3 14 5 4 4" xfId="8904"/>
    <cellStyle name="Note 3 14 5 4 4 2" xfId="26339"/>
    <cellStyle name="Note 3 14 5 4 4 3" xfId="40792"/>
    <cellStyle name="Note 3 14 5 4 5" xfId="11324"/>
    <cellStyle name="Note 3 14 5 4 5 2" xfId="28759"/>
    <cellStyle name="Note 3 14 5 4 5 3" xfId="43212"/>
    <cellStyle name="Note 3 14 5 4 6" xfId="15142"/>
    <cellStyle name="Note 3 14 5 4 6 2" xfId="32577"/>
    <cellStyle name="Note 3 14 5 4 6 3" xfId="47030"/>
    <cellStyle name="Note 3 14 5 4 7" xfId="18331"/>
    <cellStyle name="Note 3 14 5 4 8" xfId="20304"/>
    <cellStyle name="Note 3 14 5 5" xfId="3998"/>
    <cellStyle name="Note 3 14 5 5 2" xfId="13624"/>
    <cellStyle name="Note 3 14 5 5 2 2" xfId="31059"/>
    <cellStyle name="Note 3 14 5 5 2 3" xfId="45512"/>
    <cellStyle name="Note 3 14 5 5 3" xfId="16085"/>
    <cellStyle name="Note 3 14 5 5 3 2" xfId="33520"/>
    <cellStyle name="Note 3 14 5 5 3 3" xfId="47973"/>
    <cellStyle name="Note 3 14 5 5 4" xfId="21434"/>
    <cellStyle name="Note 3 14 5 5 5" xfId="35887"/>
    <cellStyle name="Note 3 14 5 6" xfId="6460"/>
    <cellStyle name="Note 3 14 5 6 2" xfId="23895"/>
    <cellStyle name="Note 3 14 5 6 3" xfId="38348"/>
    <cellStyle name="Note 3 14 5 7" xfId="8901"/>
    <cellStyle name="Note 3 14 5 7 2" xfId="26336"/>
    <cellStyle name="Note 3 14 5 7 3" xfId="40789"/>
    <cellStyle name="Note 3 14 5 8" xfId="11321"/>
    <cellStyle name="Note 3 14 5 8 2" xfId="28756"/>
    <cellStyle name="Note 3 14 5 8 3" xfId="43209"/>
    <cellStyle name="Note 3 14 5 9" xfId="18328"/>
    <cellStyle name="Note 3 14 6" xfId="1491"/>
    <cellStyle name="Note 3 14 6 2" xfId="4002"/>
    <cellStyle name="Note 3 14 6 2 2" xfId="13627"/>
    <cellStyle name="Note 3 14 6 2 2 2" xfId="31062"/>
    <cellStyle name="Note 3 14 6 2 2 3" xfId="45515"/>
    <cellStyle name="Note 3 14 6 2 3" xfId="16088"/>
    <cellStyle name="Note 3 14 6 2 3 2" xfId="33523"/>
    <cellStyle name="Note 3 14 6 2 3 3" xfId="47976"/>
    <cellStyle name="Note 3 14 6 2 4" xfId="21438"/>
    <cellStyle name="Note 3 14 6 2 5" xfId="35891"/>
    <cellStyle name="Note 3 14 6 3" xfId="6464"/>
    <cellStyle name="Note 3 14 6 3 2" xfId="23899"/>
    <cellStyle name="Note 3 14 6 3 3" xfId="38352"/>
    <cellStyle name="Note 3 14 6 4" xfId="8905"/>
    <cellStyle name="Note 3 14 6 4 2" xfId="26340"/>
    <cellStyle name="Note 3 14 6 4 3" xfId="40793"/>
    <cellStyle name="Note 3 14 6 5" xfId="11325"/>
    <cellStyle name="Note 3 14 6 5 2" xfId="28760"/>
    <cellStyle name="Note 3 14 6 5 3" xfId="43213"/>
    <cellStyle name="Note 3 14 6 6" xfId="18332"/>
    <cellStyle name="Note 3 14 7" xfId="1492"/>
    <cellStyle name="Note 3 14 7 2" xfId="4003"/>
    <cellStyle name="Note 3 14 7 2 2" xfId="13628"/>
    <cellStyle name="Note 3 14 7 2 2 2" xfId="31063"/>
    <cellStyle name="Note 3 14 7 2 2 3" xfId="45516"/>
    <cellStyle name="Note 3 14 7 2 3" xfId="16089"/>
    <cellStyle name="Note 3 14 7 2 3 2" xfId="33524"/>
    <cellStyle name="Note 3 14 7 2 3 3" xfId="47977"/>
    <cellStyle name="Note 3 14 7 2 4" xfId="21439"/>
    <cellStyle name="Note 3 14 7 2 5" xfId="35892"/>
    <cellStyle name="Note 3 14 7 3" xfId="6465"/>
    <cellStyle name="Note 3 14 7 3 2" xfId="23900"/>
    <cellStyle name="Note 3 14 7 3 3" xfId="38353"/>
    <cellStyle name="Note 3 14 7 4" xfId="8906"/>
    <cellStyle name="Note 3 14 7 4 2" xfId="26341"/>
    <cellStyle name="Note 3 14 7 4 3" xfId="40794"/>
    <cellStyle name="Note 3 14 7 5" xfId="11326"/>
    <cellStyle name="Note 3 14 7 5 2" xfId="28761"/>
    <cellStyle name="Note 3 14 7 5 3" xfId="43214"/>
    <cellStyle name="Note 3 14 7 6" xfId="18333"/>
    <cellStyle name="Note 3 14 8" xfId="1493"/>
    <cellStyle name="Note 3 14 8 2" xfId="4004"/>
    <cellStyle name="Note 3 14 8 2 2" xfId="21440"/>
    <cellStyle name="Note 3 14 8 2 3" xfId="35893"/>
    <cellStyle name="Note 3 14 8 3" xfId="6466"/>
    <cellStyle name="Note 3 14 8 3 2" xfId="23901"/>
    <cellStyle name="Note 3 14 8 3 3" xfId="38354"/>
    <cellStyle name="Note 3 14 8 4" xfId="8907"/>
    <cellStyle name="Note 3 14 8 4 2" xfId="26342"/>
    <cellStyle name="Note 3 14 8 4 3" xfId="40795"/>
    <cellStyle name="Note 3 14 8 5" xfId="11327"/>
    <cellStyle name="Note 3 14 8 5 2" xfId="28762"/>
    <cellStyle name="Note 3 14 8 5 3" xfId="43215"/>
    <cellStyle name="Note 3 14 8 6" xfId="15143"/>
    <cellStyle name="Note 3 14 8 6 2" xfId="32578"/>
    <cellStyle name="Note 3 14 8 6 3" xfId="47031"/>
    <cellStyle name="Note 3 14 8 7" xfId="18334"/>
    <cellStyle name="Note 3 14 8 8" xfId="20305"/>
    <cellStyle name="Note 3 14 9" xfId="3985"/>
    <cellStyle name="Note 3 14 9 2" xfId="13614"/>
    <cellStyle name="Note 3 14 9 2 2" xfId="31049"/>
    <cellStyle name="Note 3 14 9 2 3" xfId="45502"/>
    <cellStyle name="Note 3 14 9 3" xfId="16075"/>
    <cellStyle name="Note 3 14 9 3 2" xfId="33510"/>
    <cellStyle name="Note 3 14 9 3 3" xfId="47963"/>
    <cellStyle name="Note 3 14 9 4" xfId="21421"/>
    <cellStyle name="Note 3 14 9 5" xfId="35874"/>
    <cellStyle name="Note 3 15" xfId="1494"/>
    <cellStyle name="Note 3 15 10" xfId="6467"/>
    <cellStyle name="Note 3 15 10 2" xfId="23902"/>
    <cellStyle name="Note 3 15 10 3" xfId="38355"/>
    <cellStyle name="Note 3 15 11" xfId="8908"/>
    <cellStyle name="Note 3 15 11 2" xfId="26343"/>
    <cellStyle name="Note 3 15 11 3" xfId="40796"/>
    <cellStyle name="Note 3 15 12" xfId="11328"/>
    <cellStyle name="Note 3 15 12 2" xfId="28763"/>
    <cellStyle name="Note 3 15 12 3" xfId="43216"/>
    <cellStyle name="Note 3 15 13" xfId="18335"/>
    <cellStyle name="Note 3 15 2" xfId="1495"/>
    <cellStyle name="Note 3 15 2 2" xfId="1496"/>
    <cellStyle name="Note 3 15 2 2 2" xfId="4007"/>
    <cellStyle name="Note 3 15 2 2 2 2" xfId="13631"/>
    <cellStyle name="Note 3 15 2 2 2 2 2" xfId="31066"/>
    <cellStyle name="Note 3 15 2 2 2 2 3" xfId="45519"/>
    <cellStyle name="Note 3 15 2 2 2 3" xfId="16092"/>
    <cellStyle name="Note 3 15 2 2 2 3 2" xfId="33527"/>
    <cellStyle name="Note 3 15 2 2 2 3 3" xfId="47980"/>
    <cellStyle name="Note 3 15 2 2 2 4" xfId="21443"/>
    <cellStyle name="Note 3 15 2 2 2 5" xfId="35896"/>
    <cellStyle name="Note 3 15 2 2 3" xfId="6469"/>
    <cellStyle name="Note 3 15 2 2 3 2" xfId="23904"/>
    <cellStyle name="Note 3 15 2 2 3 3" xfId="38357"/>
    <cellStyle name="Note 3 15 2 2 4" xfId="8910"/>
    <cellStyle name="Note 3 15 2 2 4 2" xfId="26345"/>
    <cellStyle name="Note 3 15 2 2 4 3" xfId="40798"/>
    <cellStyle name="Note 3 15 2 2 5" xfId="11330"/>
    <cellStyle name="Note 3 15 2 2 5 2" xfId="28765"/>
    <cellStyle name="Note 3 15 2 2 5 3" xfId="43218"/>
    <cellStyle name="Note 3 15 2 2 6" xfId="18337"/>
    <cellStyle name="Note 3 15 2 3" xfId="1497"/>
    <cellStyle name="Note 3 15 2 3 2" xfId="4008"/>
    <cellStyle name="Note 3 15 2 3 2 2" xfId="13632"/>
    <cellStyle name="Note 3 15 2 3 2 2 2" xfId="31067"/>
    <cellStyle name="Note 3 15 2 3 2 2 3" xfId="45520"/>
    <cellStyle name="Note 3 15 2 3 2 3" xfId="16093"/>
    <cellStyle name="Note 3 15 2 3 2 3 2" xfId="33528"/>
    <cellStyle name="Note 3 15 2 3 2 3 3" xfId="47981"/>
    <cellStyle name="Note 3 15 2 3 2 4" xfId="21444"/>
    <cellStyle name="Note 3 15 2 3 2 5" xfId="35897"/>
    <cellStyle name="Note 3 15 2 3 3" xfId="6470"/>
    <cellStyle name="Note 3 15 2 3 3 2" xfId="23905"/>
    <cellStyle name="Note 3 15 2 3 3 3" xfId="38358"/>
    <cellStyle name="Note 3 15 2 3 4" xfId="8911"/>
    <cellStyle name="Note 3 15 2 3 4 2" xfId="26346"/>
    <cellStyle name="Note 3 15 2 3 4 3" xfId="40799"/>
    <cellStyle name="Note 3 15 2 3 5" xfId="11331"/>
    <cellStyle name="Note 3 15 2 3 5 2" xfId="28766"/>
    <cellStyle name="Note 3 15 2 3 5 3" xfId="43219"/>
    <cellStyle name="Note 3 15 2 3 6" xfId="18338"/>
    <cellStyle name="Note 3 15 2 4" xfId="1498"/>
    <cellStyle name="Note 3 15 2 4 2" xfId="4009"/>
    <cellStyle name="Note 3 15 2 4 2 2" xfId="21445"/>
    <cellStyle name="Note 3 15 2 4 2 3" xfId="35898"/>
    <cellStyle name="Note 3 15 2 4 3" xfId="6471"/>
    <cellStyle name="Note 3 15 2 4 3 2" xfId="23906"/>
    <cellStyle name="Note 3 15 2 4 3 3" xfId="38359"/>
    <cellStyle name="Note 3 15 2 4 4" xfId="8912"/>
    <cellStyle name="Note 3 15 2 4 4 2" xfId="26347"/>
    <cellStyle name="Note 3 15 2 4 4 3" xfId="40800"/>
    <cellStyle name="Note 3 15 2 4 5" xfId="11332"/>
    <cellStyle name="Note 3 15 2 4 5 2" xfId="28767"/>
    <cellStyle name="Note 3 15 2 4 5 3" xfId="43220"/>
    <cellStyle name="Note 3 15 2 4 6" xfId="15144"/>
    <cellStyle name="Note 3 15 2 4 6 2" xfId="32579"/>
    <cellStyle name="Note 3 15 2 4 6 3" xfId="47032"/>
    <cellStyle name="Note 3 15 2 4 7" xfId="18339"/>
    <cellStyle name="Note 3 15 2 4 8" xfId="20306"/>
    <cellStyle name="Note 3 15 2 5" xfId="4006"/>
    <cellStyle name="Note 3 15 2 5 2" xfId="13630"/>
    <cellStyle name="Note 3 15 2 5 2 2" xfId="31065"/>
    <cellStyle name="Note 3 15 2 5 2 3" xfId="45518"/>
    <cellStyle name="Note 3 15 2 5 3" xfId="16091"/>
    <cellStyle name="Note 3 15 2 5 3 2" xfId="33526"/>
    <cellStyle name="Note 3 15 2 5 3 3" xfId="47979"/>
    <cellStyle name="Note 3 15 2 5 4" xfId="21442"/>
    <cellStyle name="Note 3 15 2 5 5" xfId="35895"/>
    <cellStyle name="Note 3 15 2 6" xfId="6468"/>
    <cellStyle name="Note 3 15 2 6 2" xfId="23903"/>
    <cellStyle name="Note 3 15 2 6 3" xfId="38356"/>
    <cellStyle name="Note 3 15 2 7" xfId="8909"/>
    <cellStyle name="Note 3 15 2 7 2" xfId="26344"/>
    <cellStyle name="Note 3 15 2 7 3" xfId="40797"/>
    <cellStyle name="Note 3 15 2 8" xfId="11329"/>
    <cellStyle name="Note 3 15 2 8 2" xfId="28764"/>
    <cellStyle name="Note 3 15 2 8 3" xfId="43217"/>
    <cellStyle name="Note 3 15 2 9" xfId="18336"/>
    <cellStyle name="Note 3 15 3" xfId="1499"/>
    <cellStyle name="Note 3 15 3 2" xfId="1500"/>
    <cellStyle name="Note 3 15 3 2 2" xfId="4011"/>
    <cellStyle name="Note 3 15 3 2 2 2" xfId="13634"/>
    <cellStyle name="Note 3 15 3 2 2 2 2" xfId="31069"/>
    <cellStyle name="Note 3 15 3 2 2 2 3" xfId="45522"/>
    <cellStyle name="Note 3 15 3 2 2 3" xfId="16095"/>
    <cellStyle name="Note 3 15 3 2 2 3 2" xfId="33530"/>
    <cellStyle name="Note 3 15 3 2 2 3 3" xfId="47983"/>
    <cellStyle name="Note 3 15 3 2 2 4" xfId="21447"/>
    <cellStyle name="Note 3 15 3 2 2 5" xfId="35900"/>
    <cellStyle name="Note 3 15 3 2 3" xfId="6473"/>
    <cellStyle name="Note 3 15 3 2 3 2" xfId="23908"/>
    <cellStyle name="Note 3 15 3 2 3 3" xfId="38361"/>
    <cellStyle name="Note 3 15 3 2 4" xfId="8914"/>
    <cellStyle name="Note 3 15 3 2 4 2" xfId="26349"/>
    <cellStyle name="Note 3 15 3 2 4 3" xfId="40802"/>
    <cellStyle name="Note 3 15 3 2 5" xfId="11334"/>
    <cellStyle name="Note 3 15 3 2 5 2" xfId="28769"/>
    <cellStyle name="Note 3 15 3 2 5 3" xfId="43222"/>
    <cellStyle name="Note 3 15 3 2 6" xfId="18341"/>
    <cellStyle name="Note 3 15 3 3" xfId="1501"/>
    <cellStyle name="Note 3 15 3 3 2" xfId="4012"/>
    <cellStyle name="Note 3 15 3 3 2 2" xfId="13635"/>
    <cellStyle name="Note 3 15 3 3 2 2 2" xfId="31070"/>
    <cellStyle name="Note 3 15 3 3 2 2 3" xfId="45523"/>
    <cellStyle name="Note 3 15 3 3 2 3" xfId="16096"/>
    <cellStyle name="Note 3 15 3 3 2 3 2" xfId="33531"/>
    <cellStyle name="Note 3 15 3 3 2 3 3" xfId="47984"/>
    <cellStyle name="Note 3 15 3 3 2 4" xfId="21448"/>
    <cellStyle name="Note 3 15 3 3 2 5" xfId="35901"/>
    <cellStyle name="Note 3 15 3 3 3" xfId="6474"/>
    <cellStyle name="Note 3 15 3 3 3 2" xfId="23909"/>
    <cellStyle name="Note 3 15 3 3 3 3" xfId="38362"/>
    <cellStyle name="Note 3 15 3 3 4" xfId="8915"/>
    <cellStyle name="Note 3 15 3 3 4 2" xfId="26350"/>
    <cellStyle name="Note 3 15 3 3 4 3" xfId="40803"/>
    <cellStyle name="Note 3 15 3 3 5" xfId="11335"/>
    <cellStyle name="Note 3 15 3 3 5 2" xfId="28770"/>
    <cellStyle name="Note 3 15 3 3 5 3" xfId="43223"/>
    <cellStyle name="Note 3 15 3 3 6" xfId="18342"/>
    <cellStyle name="Note 3 15 3 4" xfId="1502"/>
    <cellStyle name="Note 3 15 3 4 2" xfId="4013"/>
    <cellStyle name="Note 3 15 3 4 2 2" xfId="21449"/>
    <cellStyle name="Note 3 15 3 4 2 3" xfId="35902"/>
    <cellStyle name="Note 3 15 3 4 3" xfId="6475"/>
    <cellStyle name="Note 3 15 3 4 3 2" xfId="23910"/>
    <cellStyle name="Note 3 15 3 4 3 3" xfId="38363"/>
    <cellStyle name="Note 3 15 3 4 4" xfId="8916"/>
    <cellStyle name="Note 3 15 3 4 4 2" xfId="26351"/>
    <cellStyle name="Note 3 15 3 4 4 3" xfId="40804"/>
    <cellStyle name="Note 3 15 3 4 5" xfId="11336"/>
    <cellStyle name="Note 3 15 3 4 5 2" xfId="28771"/>
    <cellStyle name="Note 3 15 3 4 5 3" xfId="43224"/>
    <cellStyle name="Note 3 15 3 4 6" xfId="15145"/>
    <cellStyle name="Note 3 15 3 4 6 2" xfId="32580"/>
    <cellStyle name="Note 3 15 3 4 6 3" xfId="47033"/>
    <cellStyle name="Note 3 15 3 4 7" xfId="18343"/>
    <cellStyle name="Note 3 15 3 4 8" xfId="20307"/>
    <cellStyle name="Note 3 15 3 5" xfId="4010"/>
    <cellStyle name="Note 3 15 3 5 2" xfId="13633"/>
    <cellStyle name="Note 3 15 3 5 2 2" xfId="31068"/>
    <cellStyle name="Note 3 15 3 5 2 3" xfId="45521"/>
    <cellStyle name="Note 3 15 3 5 3" xfId="16094"/>
    <cellStyle name="Note 3 15 3 5 3 2" xfId="33529"/>
    <cellStyle name="Note 3 15 3 5 3 3" xfId="47982"/>
    <cellStyle name="Note 3 15 3 5 4" xfId="21446"/>
    <cellStyle name="Note 3 15 3 5 5" xfId="35899"/>
    <cellStyle name="Note 3 15 3 6" xfId="6472"/>
    <cellStyle name="Note 3 15 3 6 2" xfId="23907"/>
    <cellStyle name="Note 3 15 3 6 3" xfId="38360"/>
    <cellStyle name="Note 3 15 3 7" xfId="8913"/>
    <cellStyle name="Note 3 15 3 7 2" xfId="26348"/>
    <cellStyle name="Note 3 15 3 7 3" xfId="40801"/>
    <cellStyle name="Note 3 15 3 8" xfId="11333"/>
    <cellStyle name="Note 3 15 3 8 2" xfId="28768"/>
    <cellStyle name="Note 3 15 3 8 3" xfId="43221"/>
    <cellStyle name="Note 3 15 3 9" xfId="18340"/>
    <cellStyle name="Note 3 15 4" xfId="1503"/>
    <cellStyle name="Note 3 15 4 2" xfId="1504"/>
    <cellStyle name="Note 3 15 4 2 2" xfId="4015"/>
    <cellStyle name="Note 3 15 4 2 2 2" xfId="13637"/>
    <cellStyle name="Note 3 15 4 2 2 2 2" xfId="31072"/>
    <cellStyle name="Note 3 15 4 2 2 2 3" xfId="45525"/>
    <cellStyle name="Note 3 15 4 2 2 3" xfId="16098"/>
    <cellStyle name="Note 3 15 4 2 2 3 2" xfId="33533"/>
    <cellStyle name="Note 3 15 4 2 2 3 3" xfId="47986"/>
    <cellStyle name="Note 3 15 4 2 2 4" xfId="21451"/>
    <cellStyle name="Note 3 15 4 2 2 5" xfId="35904"/>
    <cellStyle name="Note 3 15 4 2 3" xfId="6477"/>
    <cellStyle name="Note 3 15 4 2 3 2" xfId="23912"/>
    <cellStyle name="Note 3 15 4 2 3 3" xfId="38365"/>
    <cellStyle name="Note 3 15 4 2 4" xfId="8918"/>
    <cellStyle name="Note 3 15 4 2 4 2" xfId="26353"/>
    <cellStyle name="Note 3 15 4 2 4 3" xfId="40806"/>
    <cellStyle name="Note 3 15 4 2 5" xfId="11338"/>
    <cellStyle name="Note 3 15 4 2 5 2" xfId="28773"/>
    <cellStyle name="Note 3 15 4 2 5 3" xfId="43226"/>
    <cellStyle name="Note 3 15 4 2 6" xfId="18345"/>
    <cellStyle name="Note 3 15 4 3" xfId="1505"/>
    <cellStyle name="Note 3 15 4 3 2" xfId="4016"/>
    <cellStyle name="Note 3 15 4 3 2 2" xfId="13638"/>
    <cellStyle name="Note 3 15 4 3 2 2 2" xfId="31073"/>
    <cellStyle name="Note 3 15 4 3 2 2 3" xfId="45526"/>
    <cellStyle name="Note 3 15 4 3 2 3" xfId="16099"/>
    <cellStyle name="Note 3 15 4 3 2 3 2" xfId="33534"/>
    <cellStyle name="Note 3 15 4 3 2 3 3" xfId="47987"/>
    <cellStyle name="Note 3 15 4 3 2 4" xfId="21452"/>
    <cellStyle name="Note 3 15 4 3 2 5" xfId="35905"/>
    <cellStyle name="Note 3 15 4 3 3" xfId="6478"/>
    <cellStyle name="Note 3 15 4 3 3 2" xfId="23913"/>
    <cellStyle name="Note 3 15 4 3 3 3" xfId="38366"/>
    <cellStyle name="Note 3 15 4 3 4" xfId="8919"/>
    <cellStyle name="Note 3 15 4 3 4 2" xfId="26354"/>
    <cellStyle name="Note 3 15 4 3 4 3" xfId="40807"/>
    <cellStyle name="Note 3 15 4 3 5" xfId="11339"/>
    <cellStyle name="Note 3 15 4 3 5 2" xfId="28774"/>
    <cellStyle name="Note 3 15 4 3 5 3" xfId="43227"/>
    <cellStyle name="Note 3 15 4 3 6" xfId="18346"/>
    <cellStyle name="Note 3 15 4 4" xfId="1506"/>
    <cellStyle name="Note 3 15 4 4 2" xfId="4017"/>
    <cellStyle name="Note 3 15 4 4 2 2" xfId="21453"/>
    <cellStyle name="Note 3 15 4 4 2 3" xfId="35906"/>
    <cellStyle name="Note 3 15 4 4 3" xfId="6479"/>
    <cellStyle name="Note 3 15 4 4 3 2" xfId="23914"/>
    <cellStyle name="Note 3 15 4 4 3 3" xfId="38367"/>
    <cellStyle name="Note 3 15 4 4 4" xfId="8920"/>
    <cellStyle name="Note 3 15 4 4 4 2" xfId="26355"/>
    <cellStyle name="Note 3 15 4 4 4 3" xfId="40808"/>
    <cellStyle name="Note 3 15 4 4 5" xfId="11340"/>
    <cellStyle name="Note 3 15 4 4 5 2" xfId="28775"/>
    <cellStyle name="Note 3 15 4 4 5 3" xfId="43228"/>
    <cellStyle name="Note 3 15 4 4 6" xfId="15146"/>
    <cellStyle name="Note 3 15 4 4 6 2" xfId="32581"/>
    <cellStyle name="Note 3 15 4 4 6 3" xfId="47034"/>
    <cellStyle name="Note 3 15 4 4 7" xfId="18347"/>
    <cellStyle name="Note 3 15 4 4 8" xfId="20308"/>
    <cellStyle name="Note 3 15 4 5" xfId="4014"/>
    <cellStyle name="Note 3 15 4 5 2" xfId="13636"/>
    <cellStyle name="Note 3 15 4 5 2 2" xfId="31071"/>
    <cellStyle name="Note 3 15 4 5 2 3" xfId="45524"/>
    <cellStyle name="Note 3 15 4 5 3" xfId="16097"/>
    <cellStyle name="Note 3 15 4 5 3 2" xfId="33532"/>
    <cellStyle name="Note 3 15 4 5 3 3" xfId="47985"/>
    <cellStyle name="Note 3 15 4 5 4" xfId="21450"/>
    <cellStyle name="Note 3 15 4 5 5" xfId="35903"/>
    <cellStyle name="Note 3 15 4 6" xfId="6476"/>
    <cellStyle name="Note 3 15 4 6 2" xfId="23911"/>
    <cellStyle name="Note 3 15 4 6 3" xfId="38364"/>
    <cellStyle name="Note 3 15 4 7" xfId="8917"/>
    <cellStyle name="Note 3 15 4 7 2" xfId="26352"/>
    <cellStyle name="Note 3 15 4 7 3" xfId="40805"/>
    <cellStyle name="Note 3 15 4 8" xfId="11337"/>
    <cellStyle name="Note 3 15 4 8 2" xfId="28772"/>
    <cellStyle name="Note 3 15 4 8 3" xfId="43225"/>
    <cellStyle name="Note 3 15 4 9" xfId="18344"/>
    <cellStyle name="Note 3 15 5" xfId="1507"/>
    <cellStyle name="Note 3 15 5 2" xfId="1508"/>
    <cellStyle name="Note 3 15 5 2 2" xfId="4019"/>
    <cellStyle name="Note 3 15 5 2 2 2" xfId="13640"/>
    <cellStyle name="Note 3 15 5 2 2 2 2" xfId="31075"/>
    <cellStyle name="Note 3 15 5 2 2 2 3" xfId="45528"/>
    <cellStyle name="Note 3 15 5 2 2 3" xfId="16101"/>
    <cellStyle name="Note 3 15 5 2 2 3 2" xfId="33536"/>
    <cellStyle name="Note 3 15 5 2 2 3 3" xfId="47989"/>
    <cellStyle name="Note 3 15 5 2 2 4" xfId="21455"/>
    <cellStyle name="Note 3 15 5 2 2 5" xfId="35908"/>
    <cellStyle name="Note 3 15 5 2 3" xfId="6481"/>
    <cellStyle name="Note 3 15 5 2 3 2" xfId="23916"/>
    <cellStyle name="Note 3 15 5 2 3 3" xfId="38369"/>
    <cellStyle name="Note 3 15 5 2 4" xfId="8922"/>
    <cellStyle name="Note 3 15 5 2 4 2" xfId="26357"/>
    <cellStyle name="Note 3 15 5 2 4 3" xfId="40810"/>
    <cellStyle name="Note 3 15 5 2 5" xfId="11342"/>
    <cellStyle name="Note 3 15 5 2 5 2" xfId="28777"/>
    <cellStyle name="Note 3 15 5 2 5 3" xfId="43230"/>
    <cellStyle name="Note 3 15 5 2 6" xfId="18349"/>
    <cellStyle name="Note 3 15 5 3" xfId="1509"/>
    <cellStyle name="Note 3 15 5 3 2" xfId="4020"/>
    <cellStyle name="Note 3 15 5 3 2 2" xfId="13641"/>
    <cellStyle name="Note 3 15 5 3 2 2 2" xfId="31076"/>
    <cellStyle name="Note 3 15 5 3 2 2 3" xfId="45529"/>
    <cellStyle name="Note 3 15 5 3 2 3" xfId="16102"/>
    <cellStyle name="Note 3 15 5 3 2 3 2" xfId="33537"/>
    <cellStyle name="Note 3 15 5 3 2 3 3" xfId="47990"/>
    <cellStyle name="Note 3 15 5 3 2 4" xfId="21456"/>
    <cellStyle name="Note 3 15 5 3 2 5" xfId="35909"/>
    <cellStyle name="Note 3 15 5 3 3" xfId="6482"/>
    <cellStyle name="Note 3 15 5 3 3 2" xfId="23917"/>
    <cellStyle name="Note 3 15 5 3 3 3" xfId="38370"/>
    <cellStyle name="Note 3 15 5 3 4" xfId="8923"/>
    <cellStyle name="Note 3 15 5 3 4 2" xfId="26358"/>
    <cellStyle name="Note 3 15 5 3 4 3" xfId="40811"/>
    <cellStyle name="Note 3 15 5 3 5" xfId="11343"/>
    <cellStyle name="Note 3 15 5 3 5 2" xfId="28778"/>
    <cellStyle name="Note 3 15 5 3 5 3" xfId="43231"/>
    <cellStyle name="Note 3 15 5 3 6" xfId="18350"/>
    <cellStyle name="Note 3 15 5 4" xfId="1510"/>
    <cellStyle name="Note 3 15 5 4 2" xfId="4021"/>
    <cellStyle name="Note 3 15 5 4 2 2" xfId="21457"/>
    <cellStyle name="Note 3 15 5 4 2 3" xfId="35910"/>
    <cellStyle name="Note 3 15 5 4 3" xfId="6483"/>
    <cellStyle name="Note 3 15 5 4 3 2" xfId="23918"/>
    <cellStyle name="Note 3 15 5 4 3 3" xfId="38371"/>
    <cellStyle name="Note 3 15 5 4 4" xfId="8924"/>
    <cellStyle name="Note 3 15 5 4 4 2" xfId="26359"/>
    <cellStyle name="Note 3 15 5 4 4 3" xfId="40812"/>
    <cellStyle name="Note 3 15 5 4 5" xfId="11344"/>
    <cellStyle name="Note 3 15 5 4 5 2" xfId="28779"/>
    <cellStyle name="Note 3 15 5 4 5 3" xfId="43232"/>
    <cellStyle name="Note 3 15 5 4 6" xfId="15147"/>
    <cellStyle name="Note 3 15 5 4 6 2" xfId="32582"/>
    <cellStyle name="Note 3 15 5 4 6 3" xfId="47035"/>
    <cellStyle name="Note 3 15 5 4 7" xfId="18351"/>
    <cellStyle name="Note 3 15 5 4 8" xfId="20309"/>
    <cellStyle name="Note 3 15 5 5" xfId="4018"/>
    <cellStyle name="Note 3 15 5 5 2" xfId="13639"/>
    <cellStyle name="Note 3 15 5 5 2 2" xfId="31074"/>
    <cellStyle name="Note 3 15 5 5 2 3" xfId="45527"/>
    <cellStyle name="Note 3 15 5 5 3" xfId="16100"/>
    <cellStyle name="Note 3 15 5 5 3 2" xfId="33535"/>
    <cellStyle name="Note 3 15 5 5 3 3" xfId="47988"/>
    <cellStyle name="Note 3 15 5 5 4" xfId="21454"/>
    <cellStyle name="Note 3 15 5 5 5" xfId="35907"/>
    <cellStyle name="Note 3 15 5 6" xfId="6480"/>
    <cellStyle name="Note 3 15 5 6 2" xfId="23915"/>
    <cellStyle name="Note 3 15 5 6 3" xfId="38368"/>
    <cellStyle name="Note 3 15 5 7" xfId="8921"/>
    <cellStyle name="Note 3 15 5 7 2" xfId="26356"/>
    <cellStyle name="Note 3 15 5 7 3" xfId="40809"/>
    <cellStyle name="Note 3 15 5 8" xfId="11341"/>
    <cellStyle name="Note 3 15 5 8 2" xfId="28776"/>
    <cellStyle name="Note 3 15 5 8 3" xfId="43229"/>
    <cellStyle name="Note 3 15 5 9" xfId="18348"/>
    <cellStyle name="Note 3 15 6" xfId="1511"/>
    <cellStyle name="Note 3 15 6 2" xfId="4022"/>
    <cellStyle name="Note 3 15 6 2 2" xfId="13642"/>
    <cellStyle name="Note 3 15 6 2 2 2" xfId="31077"/>
    <cellStyle name="Note 3 15 6 2 2 3" xfId="45530"/>
    <cellStyle name="Note 3 15 6 2 3" xfId="16103"/>
    <cellStyle name="Note 3 15 6 2 3 2" xfId="33538"/>
    <cellStyle name="Note 3 15 6 2 3 3" xfId="47991"/>
    <cellStyle name="Note 3 15 6 2 4" xfId="21458"/>
    <cellStyle name="Note 3 15 6 2 5" xfId="35911"/>
    <cellStyle name="Note 3 15 6 3" xfId="6484"/>
    <cellStyle name="Note 3 15 6 3 2" xfId="23919"/>
    <cellStyle name="Note 3 15 6 3 3" xfId="38372"/>
    <cellStyle name="Note 3 15 6 4" xfId="8925"/>
    <cellStyle name="Note 3 15 6 4 2" xfId="26360"/>
    <cellStyle name="Note 3 15 6 4 3" xfId="40813"/>
    <cellStyle name="Note 3 15 6 5" xfId="11345"/>
    <cellStyle name="Note 3 15 6 5 2" xfId="28780"/>
    <cellStyle name="Note 3 15 6 5 3" xfId="43233"/>
    <cellStyle name="Note 3 15 6 6" xfId="18352"/>
    <cellStyle name="Note 3 15 7" xfId="1512"/>
    <cellStyle name="Note 3 15 7 2" xfId="4023"/>
    <cellStyle name="Note 3 15 7 2 2" xfId="13643"/>
    <cellStyle name="Note 3 15 7 2 2 2" xfId="31078"/>
    <cellStyle name="Note 3 15 7 2 2 3" xfId="45531"/>
    <cellStyle name="Note 3 15 7 2 3" xfId="16104"/>
    <cellStyle name="Note 3 15 7 2 3 2" xfId="33539"/>
    <cellStyle name="Note 3 15 7 2 3 3" xfId="47992"/>
    <cellStyle name="Note 3 15 7 2 4" xfId="21459"/>
    <cellStyle name="Note 3 15 7 2 5" xfId="35912"/>
    <cellStyle name="Note 3 15 7 3" xfId="6485"/>
    <cellStyle name="Note 3 15 7 3 2" xfId="23920"/>
    <cellStyle name="Note 3 15 7 3 3" xfId="38373"/>
    <cellStyle name="Note 3 15 7 4" xfId="8926"/>
    <cellStyle name="Note 3 15 7 4 2" xfId="26361"/>
    <cellStyle name="Note 3 15 7 4 3" xfId="40814"/>
    <cellStyle name="Note 3 15 7 5" xfId="11346"/>
    <cellStyle name="Note 3 15 7 5 2" xfId="28781"/>
    <cellStyle name="Note 3 15 7 5 3" xfId="43234"/>
    <cellStyle name="Note 3 15 7 6" xfId="18353"/>
    <cellStyle name="Note 3 15 8" xfId="1513"/>
    <cellStyle name="Note 3 15 8 2" xfId="4024"/>
    <cellStyle name="Note 3 15 8 2 2" xfId="21460"/>
    <cellStyle name="Note 3 15 8 2 3" xfId="35913"/>
    <cellStyle name="Note 3 15 8 3" xfId="6486"/>
    <cellStyle name="Note 3 15 8 3 2" xfId="23921"/>
    <cellStyle name="Note 3 15 8 3 3" xfId="38374"/>
    <cellStyle name="Note 3 15 8 4" xfId="8927"/>
    <cellStyle name="Note 3 15 8 4 2" xfId="26362"/>
    <cellStyle name="Note 3 15 8 4 3" xfId="40815"/>
    <cellStyle name="Note 3 15 8 5" xfId="11347"/>
    <cellStyle name="Note 3 15 8 5 2" xfId="28782"/>
    <cellStyle name="Note 3 15 8 5 3" xfId="43235"/>
    <cellStyle name="Note 3 15 8 6" xfId="15148"/>
    <cellStyle name="Note 3 15 8 6 2" xfId="32583"/>
    <cellStyle name="Note 3 15 8 6 3" xfId="47036"/>
    <cellStyle name="Note 3 15 8 7" xfId="18354"/>
    <cellStyle name="Note 3 15 8 8" xfId="20310"/>
    <cellStyle name="Note 3 15 9" xfId="4005"/>
    <cellStyle name="Note 3 15 9 2" xfId="13629"/>
    <cellStyle name="Note 3 15 9 2 2" xfId="31064"/>
    <cellStyle name="Note 3 15 9 2 3" xfId="45517"/>
    <cellStyle name="Note 3 15 9 3" xfId="16090"/>
    <cellStyle name="Note 3 15 9 3 2" xfId="33525"/>
    <cellStyle name="Note 3 15 9 3 3" xfId="47978"/>
    <cellStyle name="Note 3 15 9 4" xfId="21441"/>
    <cellStyle name="Note 3 15 9 5" xfId="35894"/>
    <cellStyle name="Note 3 16" xfId="1514"/>
    <cellStyle name="Note 3 16 10" xfId="6487"/>
    <cellStyle name="Note 3 16 10 2" xfId="23922"/>
    <cellStyle name="Note 3 16 10 3" xfId="38375"/>
    <cellStyle name="Note 3 16 11" xfId="8928"/>
    <cellStyle name="Note 3 16 11 2" xfId="26363"/>
    <cellStyle name="Note 3 16 11 3" xfId="40816"/>
    <cellStyle name="Note 3 16 12" xfId="11348"/>
    <cellStyle name="Note 3 16 12 2" xfId="28783"/>
    <cellStyle name="Note 3 16 12 3" xfId="43236"/>
    <cellStyle name="Note 3 16 13" xfId="18355"/>
    <cellStyle name="Note 3 16 2" xfId="1515"/>
    <cellStyle name="Note 3 16 2 2" xfId="1516"/>
    <cellStyle name="Note 3 16 2 2 2" xfId="4027"/>
    <cellStyle name="Note 3 16 2 2 2 2" xfId="13646"/>
    <cellStyle name="Note 3 16 2 2 2 2 2" xfId="31081"/>
    <cellStyle name="Note 3 16 2 2 2 2 3" xfId="45534"/>
    <cellStyle name="Note 3 16 2 2 2 3" xfId="16107"/>
    <cellStyle name="Note 3 16 2 2 2 3 2" xfId="33542"/>
    <cellStyle name="Note 3 16 2 2 2 3 3" xfId="47995"/>
    <cellStyle name="Note 3 16 2 2 2 4" xfId="21463"/>
    <cellStyle name="Note 3 16 2 2 2 5" xfId="35916"/>
    <cellStyle name="Note 3 16 2 2 3" xfId="6489"/>
    <cellStyle name="Note 3 16 2 2 3 2" xfId="23924"/>
    <cellStyle name="Note 3 16 2 2 3 3" xfId="38377"/>
    <cellStyle name="Note 3 16 2 2 4" xfId="8930"/>
    <cellStyle name="Note 3 16 2 2 4 2" xfId="26365"/>
    <cellStyle name="Note 3 16 2 2 4 3" xfId="40818"/>
    <cellStyle name="Note 3 16 2 2 5" xfId="11350"/>
    <cellStyle name="Note 3 16 2 2 5 2" xfId="28785"/>
    <cellStyle name="Note 3 16 2 2 5 3" xfId="43238"/>
    <cellStyle name="Note 3 16 2 2 6" xfId="18357"/>
    <cellStyle name="Note 3 16 2 3" xfId="1517"/>
    <cellStyle name="Note 3 16 2 3 2" xfId="4028"/>
    <cellStyle name="Note 3 16 2 3 2 2" xfId="13647"/>
    <cellStyle name="Note 3 16 2 3 2 2 2" xfId="31082"/>
    <cellStyle name="Note 3 16 2 3 2 2 3" xfId="45535"/>
    <cellStyle name="Note 3 16 2 3 2 3" xfId="16108"/>
    <cellStyle name="Note 3 16 2 3 2 3 2" xfId="33543"/>
    <cellStyle name="Note 3 16 2 3 2 3 3" xfId="47996"/>
    <cellStyle name="Note 3 16 2 3 2 4" xfId="21464"/>
    <cellStyle name="Note 3 16 2 3 2 5" xfId="35917"/>
    <cellStyle name="Note 3 16 2 3 3" xfId="6490"/>
    <cellStyle name="Note 3 16 2 3 3 2" xfId="23925"/>
    <cellStyle name="Note 3 16 2 3 3 3" xfId="38378"/>
    <cellStyle name="Note 3 16 2 3 4" xfId="8931"/>
    <cellStyle name="Note 3 16 2 3 4 2" xfId="26366"/>
    <cellStyle name="Note 3 16 2 3 4 3" xfId="40819"/>
    <cellStyle name="Note 3 16 2 3 5" xfId="11351"/>
    <cellStyle name="Note 3 16 2 3 5 2" xfId="28786"/>
    <cellStyle name="Note 3 16 2 3 5 3" xfId="43239"/>
    <cellStyle name="Note 3 16 2 3 6" xfId="18358"/>
    <cellStyle name="Note 3 16 2 4" xfId="1518"/>
    <cellStyle name="Note 3 16 2 4 2" xfId="4029"/>
    <cellStyle name="Note 3 16 2 4 2 2" xfId="21465"/>
    <cellStyle name="Note 3 16 2 4 2 3" xfId="35918"/>
    <cellStyle name="Note 3 16 2 4 3" xfId="6491"/>
    <cellStyle name="Note 3 16 2 4 3 2" xfId="23926"/>
    <cellStyle name="Note 3 16 2 4 3 3" xfId="38379"/>
    <cellStyle name="Note 3 16 2 4 4" xfId="8932"/>
    <cellStyle name="Note 3 16 2 4 4 2" xfId="26367"/>
    <cellStyle name="Note 3 16 2 4 4 3" xfId="40820"/>
    <cellStyle name="Note 3 16 2 4 5" xfId="11352"/>
    <cellStyle name="Note 3 16 2 4 5 2" xfId="28787"/>
    <cellStyle name="Note 3 16 2 4 5 3" xfId="43240"/>
    <cellStyle name="Note 3 16 2 4 6" xfId="15149"/>
    <cellStyle name="Note 3 16 2 4 6 2" xfId="32584"/>
    <cellStyle name="Note 3 16 2 4 6 3" xfId="47037"/>
    <cellStyle name="Note 3 16 2 4 7" xfId="18359"/>
    <cellStyle name="Note 3 16 2 4 8" xfId="20311"/>
    <cellStyle name="Note 3 16 2 5" xfId="4026"/>
    <cellStyle name="Note 3 16 2 5 2" xfId="13645"/>
    <cellStyle name="Note 3 16 2 5 2 2" xfId="31080"/>
    <cellStyle name="Note 3 16 2 5 2 3" xfId="45533"/>
    <cellStyle name="Note 3 16 2 5 3" xfId="16106"/>
    <cellStyle name="Note 3 16 2 5 3 2" xfId="33541"/>
    <cellStyle name="Note 3 16 2 5 3 3" xfId="47994"/>
    <cellStyle name="Note 3 16 2 5 4" xfId="21462"/>
    <cellStyle name="Note 3 16 2 5 5" xfId="35915"/>
    <cellStyle name="Note 3 16 2 6" xfId="6488"/>
    <cellStyle name="Note 3 16 2 6 2" xfId="23923"/>
    <cellStyle name="Note 3 16 2 6 3" xfId="38376"/>
    <cellStyle name="Note 3 16 2 7" xfId="8929"/>
    <cellStyle name="Note 3 16 2 7 2" xfId="26364"/>
    <cellStyle name="Note 3 16 2 7 3" xfId="40817"/>
    <cellStyle name="Note 3 16 2 8" xfId="11349"/>
    <cellStyle name="Note 3 16 2 8 2" xfId="28784"/>
    <cellStyle name="Note 3 16 2 8 3" xfId="43237"/>
    <cellStyle name="Note 3 16 2 9" xfId="18356"/>
    <cellStyle name="Note 3 16 3" xfId="1519"/>
    <cellStyle name="Note 3 16 3 2" xfId="1520"/>
    <cellStyle name="Note 3 16 3 2 2" xfId="4031"/>
    <cellStyle name="Note 3 16 3 2 2 2" xfId="13649"/>
    <cellStyle name="Note 3 16 3 2 2 2 2" xfId="31084"/>
    <cellStyle name="Note 3 16 3 2 2 2 3" xfId="45537"/>
    <cellStyle name="Note 3 16 3 2 2 3" xfId="16110"/>
    <cellStyle name="Note 3 16 3 2 2 3 2" xfId="33545"/>
    <cellStyle name="Note 3 16 3 2 2 3 3" xfId="47998"/>
    <cellStyle name="Note 3 16 3 2 2 4" xfId="21467"/>
    <cellStyle name="Note 3 16 3 2 2 5" xfId="35920"/>
    <cellStyle name="Note 3 16 3 2 3" xfId="6493"/>
    <cellStyle name="Note 3 16 3 2 3 2" xfId="23928"/>
    <cellStyle name="Note 3 16 3 2 3 3" xfId="38381"/>
    <cellStyle name="Note 3 16 3 2 4" xfId="8934"/>
    <cellStyle name="Note 3 16 3 2 4 2" xfId="26369"/>
    <cellStyle name="Note 3 16 3 2 4 3" xfId="40822"/>
    <cellStyle name="Note 3 16 3 2 5" xfId="11354"/>
    <cellStyle name="Note 3 16 3 2 5 2" xfId="28789"/>
    <cellStyle name="Note 3 16 3 2 5 3" xfId="43242"/>
    <cellStyle name="Note 3 16 3 2 6" xfId="18361"/>
    <cellStyle name="Note 3 16 3 3" xfId="1521"/>
    <cellStyle name="Note 3 16 3 3 2" xfId="4032"/>
    <cellStyle name="Note 3 16 3 3 2 2" xfId="13650"/>
    <cellStyle name="Note 3 16 3 3 2 2 2" xfId="31085"/>
    <cellStyle name="Note 3 16 3 3 2 2 3" xfId="45538"/>
    <cellStyle name="Note 3 16 3 3 2 3" xfId="16111"/>
    <cellStyle name="Note 3 16 3 3 2 3 2" xfId="33546"/>
    <cellStyle name="Note 3 16 3 3 2 3 3" xfId="47999"/>
    <cellStyle name="Note 3 16 3 3 2 4" xfId="21468"/>
    <cellStyle name="Note 3 16 3 3 2 5" xfId="35921"/>
    <cellStyle name="Note 3 16 3 3 3" xfId="6494"/>
    <cellStyle name="Note 3 16 3 3 3 2" xfId="23929"/>
    <cellStyle name="Note 3 16 3 3 3 3" xfId="38382"/>
    <cellStyle name="Note 3 16 3 3 4" xfId="8935"/>
    <cellStyle name="Note 3 16 3 3 4 2" xfId="26370"/>
    <cellStyle name="Note 3 16 3 3 4 3" xfId="40823"/>
    <cellStyle name="Note 3 16 3 3 5" xfId="11355"/>
    <cellStyle name="Note 3 16 3 3 5 2" xfId="28790"/>
    <cellStyle name="Note 3 16 3 3 5 3" xfId="43243"/>
    <cellStyle name="Note 3 16 3 3 6" xfId="18362"/>
    <cellStyle name="Note 3 16 3 4" xfId="1522"/>
    <cellStyle name="Note 3 16 3 4 2" xfId="4033"/>
    <cellStyle name="Note 3 16 3 4 2 2" xfId="21469"/>
    <cellStyle name="Note 3 16 3 4 2 3" xfId="35922"/>
    <cellStyle name="Note 3 16 3 4 3" xfId="6495"/>
    <cellStyle name="Note 3 16 3 4 3 2" xfId="23930"/>
    <cellStyle name="Note 3 16 3 4 3 3" xfId="38383"/>
    <cellStyle name="Note 3 16 3 4 4" xfId="8936"/>
    <cellStyle name="Note 3 16 3 4 4 2" xfId="26371"/>
    <cellStyle name="Note 3 16 3 4 4 3" xfId="40824"/>
    <cellStyle name="Note 3 16 3 4 5" xfId="11356"/>
    <cellStyle name="Note 3 16 3 4 5 2" xfId="28791"/>
    <cellStyle name="Note 3 16 3 4 5 3" xfId="43244"/>
    <cellStyle name="Note 3 16 3 4 6" xfId="15150"/>
    <cellStyle name="Note 3 16 3 4 6 2" xfId="32585"/>
    <cellStyle name="Note 3 16 3 4 6 3" xfId="47038"/>
    <cellStyle name="Note 3 16 3 4 7" xfId="18363"/>
    <cellStyle name="Note 3 16 3 4 8" xfId="20312"/>
    <cellStyle name="Note 3 16 3 5" xfId="4030"/>
    <cellStyle name="Note 3 16 3 5 2" xfId="13648"/>
    <cellStyle name="Note 3 16 3 5 2 2" xfId="31083"/>
    <cellStyle name="Note 3 16 3 5 2 3" xfId="45536"/>
    <cellStyle name="Note 3 16 3 5 3" xfId="16109"/>
    <cellStyle name="Note 3 16 3 5 3 2" xfId="33544"/>
    <cellStyle name="Note 3 16 3 5 3 3" xfId="47997"/>
    <cellStyle name="Note 3 16 3 5 4" xfId="21466"/>
    <cellStyle name="Note 3 16 3 5 5" xfId="35919"/>
    <cellStyle name="Note 3 16 3 6" xfId="6492"/>
    <cellStyle name="Note 3 16 3 6 2" xfId="23927"/>
    <cellStyle name="Note 3 16 3 6 3" xfId="38380"/>
    <cellStyle name="Note 3 16 3 7" xfId="8933"/>
    <cellStyle name="Note 3 16 3 7 2" xfId="26368"/>
    <cellStyle name="Note 3 16 3 7 3" xfId="40821"/>
    <cellStyle name="Note 3 16 3 8" xfId="11353"/>
    <cellStyle name="Note 3 16 3 8 2" xfId="28788"/>
    <cellStyle name="Note 3 16 3 8 3" xfId="43241"/>
    <cellStyle name="Note 3 16 3 9" xfId="18360"/>
    <cellStyle name="Note 3 16 4" xfId="1523"/>
    <cellStyle name="Note 3 16 4 2" xfId="1524"/>
    <cellStyle name="Note 3 16 4 2 2" xfId="4035"/>
    <cellStyle name="Note 3 16 4 2 2 2" xfId="13652"/>
    <cellStyle name="Note 3 16 4 2 2 2 2" xfId="31087"/>
    <cellStyle name="Note 3 16 4 2 2 2 3" xfId="45540"/>
    <cellStyle name="Note 3 16 4 2 2 3" xfId="16113"/>
    <cellStyle name="Note 3 16 4 2 2 3 2" xfId="33548"/>
    <cellStyle name="Note 3 16 4 2 2 3 3" xfId="48001"/>
    <cellStyle name="Note 3 16 4 2 2 4" xfId="21471"/>
    <cellStyle name="Note 3 16 4 2 2 5" xfId="35924"/>
    <cellStyle name="Note 3 16 4 2 3" xfId="6497"/>
    <cellStyle name="Note 3 16 4 2 3 2" xfId="23932"/>
    <cellStyle name="Note 3 16 4 2 3 3" xfId="38385"/>
    <cellStyle name="Note 3 16 4 2 4" xfId="8938"/>
    <cellStyle name="Note 3 16 4 2 4 2" xfId="26373"/>
    <cellStyle name="Note 3 16 4 2 4 3" xfId="40826"/>
    <cellStyle name="Note 3 16 4 2 5" xfId="11358"/>
    <cellStyle name="Note 3 16 4 2 5 2" xfId="28793"/>
    <cellStyle name="Note 3 16 4 2 5 3" xfId="43246"/>
    <cellStyle name="Note 3 16 4 2 6" xfId="18365"/>
    <cellStyle name="Note 3 16 4 3" xfId="1525"/>
    <cellStyle name="Note 3 16 4 3 2" xfId="4036"/>
    <cellStyle name="Note 3 16 4 3 2 2" xfId="13653"/>
    <cellStyle name="Note 3 16 4 3 2 2 2" xfId="31088"/>
    <cellStyle name="Note 3 16 4 3 2 2 3" xfId="45541"/>
    <cellStyle name="Note 3 16 4 3 2 3" xfId="16114"/>
    <cellStyle name="Note 3 16 4 3 2 3 2" xfId="33549"/>
    <cellStyle name="Note 3 16 4 3 2 3 3" xfId="48002"/>
    <cellStyle name="Note 3 16 4 3 2 4" xfId="21472"/>
    <cellStyle name="Note 3 16 4 3 2 5" xfId="35925"/>
    <cellStyle name="Note 3 16 4 3 3" xfId="6498"/>
    <cellStyle name="Note 3 16 4 3 3 2" xfId="23933"/>
    <cellStyle name="Note 3 16 4 3 3 3" xfId="38386"/>
    <cellStyle name="Note 3 16 4 3 4" xfId="8939"/>
    <cellStyle name="Note 3 16 4 3 4 2" xfId="26374"/>
    <cellStyle name="Note 3 16 4 3 4 3" xfId="40827"/>
    <cellStyle name="Note 3 16 4 3 5" xfId="11359"/>
    <cellStyle name="Note 3 16 4 3 5 2" xfId="28794"/>
    <cellStyle name="Note 3 16 4 3 5 3" xfId="43247"/>
    <cellStyle name="Note 3 16 4 3 6" xfId="18366"/>
    <cellStyle name="Note 3 16 4 4" xfId="1526"/>
    <cellStyle name="Note 3 16 4 4 2" xfId="4037"/>
    <cellStyle name="Note 3 16 4 4 2 2" xfId="21473"/>
    <cellStyle name="Note 3 16 4 4 2 3" xfId="35926"/>
    <cellStyle name="Note 3 16 4 4 3" xfId="6499"/>
    <cellStyle name="Note 3 16 4 4 3 2" xfId="23934"/>
    <cellStyle name="Note 3 16 4 4 3 3" xfId="38387"/>
    <cellStyle name="Note 3 16 4 4 4" xfId="8940"/>
    <cellStyle name="Note 3 16 4 4 4 2" xfId="26375"/>
    <cellStyle name="Note 3 16 4 4 4 3" xfId="40828"/>
    <cellStyle name="Note 3 16 4 4 5" xfId="11360"/>
    <cellStyle name="Note 3 16 4 4 5 2" xfId="28795"/>
    <cellStyle name="Note 3 16 4 4 5 3" xfId="43248"/>
    <cellStyle name="Note 3 16 4 4 6" xfId="15151"/>
    <cellStyle name="Note 3 16 4 4 6 2" xfId="32586"/>
    <cellStyle name="Note 3 16 4 4 6 3" xfId="47039"/>
    <cellStyle name="Note 3 16 4 4 7" xfId="18367"/>
    <cellStyle name="Note 3 16 4 4 8" xfId="20313"/>
    <cellStyle name="Note 3 16 4 5" xfId="4034"/>
    <cellStyle name="Note 3 16 4 5 2" xfId="13651"/>
    <cellStyle name="Note 3 16 4 5 2 2" xfId="31086"/>
    <cellStyle name="Note 3 16 4 5 2 3" xfId="45539"/>
    <cellStyle name="Note 3 16 4 5 3" xfId="16112"/>
    <cellStyle name="Note 3 16 4 5 3 2" xfId="33547"/>
    <cellStyle name="Note 3 16 4 5 3 3" xfId="48000"/>
    <cellStyle name="Note 3 16 4 5 4" xfId="21470"/>
    <cellStyle name="Note 3 16 4 5 5" xfId="35923"/>
    <cellStyle name="Note 3 16 4 6" xfId="6496"/>
    <cellStyle name="Note 3 16 4 6 2" xfId="23931"/>
    <cellStyle name="Note 3 16 4 6 3" xfId="38384"/>
    <cellStyle name="Note 3 16 4 7" xfId="8937"/>
    <cellStyle name="Note 3 16 4 7 2" xfId="26372"/>
    <cellStyle name="Note 3 16 4 7 3" xfId="40825"/>
    <cellStyle name="Note 3 16 4 8" xfId="11357"/>
    <cellStyle name="Note 3 16 4 8 2" xfId="28792"/>
    <cellStyle name="Note 3 16 4 8 3" xfId="43245"/>
    <cellStyle name="Note 3 16 4 9" xfId="18364"/>
    <cellStyle name="Note 3 16 5" xfId="1527"/>
    <cellStyle name="Note 3 16 5 2" xfId="1528"/>
    <cellStyle name="Note 3 16 5 2 2" xfId="4039"/>
    <cellStyle name="Note 3 16 5 2 2 2" xfId="13655"/>
    <cellStyle name="Note 3 16 5 2 2 2 2" xfId="31090"/>
    <cellStyle name="Note 3 16 5 2 2 2 3" xfId="45543"/>
    <cellStyle name="Note 3 16 5 2 2 3" xfId="16116"/>
    <cellStyle name="Note 3 16 5 2 2 3 2" xfId="33551"/>
    <cellStyle name="Note 3 16 5 2 2 3 3" xfId="48004"/>
    <cellStyle name="Note 3 16 5 2 2 4" xfId="21475"/>
    <cellStyle name="Note 3 16 5 2 2 5" xfId="35928"/>
    <cellStyle name="Note 3 16 5 2 3" xfId="6501"/>
    <cellStyle name="Note 3 16 5 2 3 2" xfId="23936"/>
    <cellStyle name="Note 3 16 5 2 3 3" xfId="38389"/>
    <cellStyle name="Note 3 16 5 2 4" xfId="8942"/>
    <cellStyle name="Note 3 16 5 2 4 2" xfId="26377"/>
    <cellStyle name="Note 3 16 5 2 4 3" xfId="40830"/>
    <cellStyle name="Note 3 16 5 2 5" xfId="11362"/>
    <cellStyle name="Note 3 16 5 2 5 2" xfId="28797"/>
    <cellStyle name="Note 3 16 5 2 5 3" xfId="43250"/>
    <cellStyle name="Note 3 16 5 2 6" xfId="18369"/>
    <cellStyle name="Note 3 16 5 3" xfId="1529"/>
    <cellStyle name="Note 3 16 5 3 2" xfId="4040"/>
    <cellStyle name="Note 3 16 5 3 2 2" xfId="13656"/>
    <cellStyle name="Note 3 16 5 3 2 2 2" xfId="31091"/>
    <cellStyle name="Note 3 16 5 3 2 2 3" xfId="45544"/>
    <cellStyle name="Note 3 16 5 3 2 3" xfId="16117"/>
    <cellStyle name="Note 3 16 5 3 2 3 2" xfId="33552"/>
    <cellStyle name="Note 3 16 5 3 2 3 3" xfId="48005"/>
    <cellStyle name="Note 3 16 5 3 2 4" xfId="21476"/>
    <cellStyle name="Note 3 16 5 3 2 5" xfId="35929"/>
    <cellStyle name="Note 3 16 5 3 3" xfId="6502"/>
    <cellStyle name="Note 3 16 5 3 3 2" xfId="23937"/>
    <cellStyle name="Note 3 16 5 3 3 3" xfId="38390"/>
    <cellStyle name="Note 3 16 5 3 4" xfId="8943"/>
    <cellStyle name="Note 3 16 5 3 4 2" xfId="26378"/>
    <cellStyle name="Note 3 16 5 3 4 3" xfId="40831"/>
    <cellStyle name="Note 3 16 5 3 5" xfId="11363"/>
    <cellStyle name="Note 3 16 5 3 5 2" xfId="28798"/>
    <cellStyle name="Note 3 16 5 3 5 3" xfId="43251"/>
    <cellStyle name="Note 3 16 5 3 6" xfId="18370"/>
    <cellStyle name="Note 3 16 5 4" xfId="1530"/>
    <cellStyle name="Note 3 16 5 4 2" xfId="4041"/>
    <cellStyle name="Note 3 16 5 4 2 2" xfId="21477"/>
    <cellStyle name="Note 3 16 5 4 2 3" xfId="35930"/>
    <cellStyle name="Note 3 16 5 4 3" xfId="6503"/>
    <cellStyle name="Note 3 16 5 4 3 2" xfId="23938"/>
    <cellStyle name="Note 3 16 5 4 3 3" xfId="38391"/>
    <cellStyle name="Note 3 16 5 4 4" xfId="8944"/>
    <cellStyle name="Note 3 16 5 4 4 2" xfId="26379"/>
    <cellStyle name="Note 3 16 5 4 4 3" xfId="40832"/>
    <cellStyle name="Note 3 16 5 4 5" xfId="11364"/>
    <cellStyle name="Note 3 16 5 4 5 2" xfId="28799"/>
    <cellStyle name="Note 3 16 5 4 5 3" xfId="43252"/>
    <cellStyle name="Note 3 16 5 4 6" xfId="15152"/>
    <cellStyle name="Note 3 16 5 4 6 2" xfId="32587"/>
    <cellStyle name="Note 3 16 5 4 6 3" xfId="47040"/>
    <cellStyle name="Note 3 16 5 4 7" xfId="18371"/>
    <cellStyle name="Note 3 16 5 4 8" xfId="20314"/>
    <cellStyle name="Note 3 16 5 5" xfId="4038"/>
    <cellStyle name="Note 3 16 5 5 2" xfId="13654"/>
    <cellStyle name="Note 3 16 5 5 2 2" xfId="31089"/>
    <cellStyle name="Note 3 16 5 5 2 3" xfId="45542"/>
    <cellStyle name="Note 3 16 5 5 3" xfId="16115"/>
    <cellStyle name="Note 3 16 5 5 3 2" xfId="33550"/>
    <cellStyle name="Note 3 16 5 5 3 3" xfId="48003"/>
    <cellStyle name="Note 3 16 5 5 4" xfId="21474"/>
    <cellStyle name="Note 3 16 5 5 5" xfId="35927"/>
    <cellStyle name="Note 3 16 5 6" xfId="6500"/>
    <cellStyle name="Note 3 16 5 6 2" xfId="23935"/>
    <cellStyle name="Note 3 16 5 6 3" xfId="38388"/>
    <cellStyle name="Note 3 16 5 7" xfId="8941"/>
    <cellStyle name="Note 3 16 5 7 2" xfId="26376"/>
    <cellStyle name="Note 3 16 5 7 3" xfId="40829"/>
    <cellStyle name="Note 3 16 5 8" xfId="11361"/>
    <cellStyle name="Note 3 16 5 8 2" xfId="28796"/>
    <cellStyle name="Note 3 16 5 8 3" xfId="43249"/>
    <cellStyle name="Note 3 16 5 9" xfId="18368"/>
    <cellStyle name="Note 3 16 6" xfId="1531"/>
    <cellStyle name="Note 3 16 6 2" xfId="4042"/>
    <cellStyle name="Note 3 16 6 2 2" xfId="13657"/>
    <cellStyle name="Note 3 16 6 2 2 2" xfId="31092"/>
    <cellStyle name="Note 3 16 6 2 2 3" xfId="45545"/>
    <cellStyle name="Note 3 16 6 2 3" xfId="16118"/>
    <cellStyle name="Note 3 16 6 2 3 2" xfId="33553"/>
    <cellStyle name="Note 3 16 6 2 3 3" xfId="48006"/>
    <cellStyle name="Note 3 16 6 2 4" xfId="21478"/>
    <cellStyle name="Note 3 16 6 2 5" xfId="35931"/>
    <cellStyle name="Note 3 16 6 3" xfId="6504"/>
    <cellStyle name="Note 3 16 6 3 2" xfId="23939"/>
    <cellStyle name="Note 3 16 6 3 3" xfId="38392"/>
    <cellStyle name="Note 3 16 6 4" xfId="8945"/>
    <cellStyle name="Note 3 16 6 4 2" xfId="26380"/>
    <cellStyle name="Note 3 16 6 4 3" xfId="40833"/>
    <cellStyle name="Note 3 16 6 5" xfId="11365"/>
    <cellStyle name="Note 3 16 6 5 2" xfId="28800"/>
    <cellStyle name="Note 3 16 6 5 3" xfId="43253"/>
    <cellStyle name="Note 3 16 6 6" xfId="18372"/>
    <cellStyle name="Note 3 16 7" xfId="1532"/>
    <cellStyle name="Note 3 16 7 2" xfId="4043"/>
    <cellStyle name="Note 3 16 7 2 2" xfId="13658"/>
    <cellStyle name="Note 3 16 7 2 2 2" xfId="31093"/>
    <cellStyle name="Note 3 16 7 2 2 3" xfId="45546"/>
    <cellStyle name="Note 3 16 7 2 3" xfId="16119"/>
    <cellStyle name="Note 3 16 7 2 3 2" xfId="33554"/>
    <cellStyle name="Note 3 16 7 2 3 3" xfId="48007"/>
    <cellStyle name="Note 3 16 7 2 4" xfId="21479"/>
    <cellStyle name="Note 3 16 7 2 5" xfId="35932"/>
    <cellStyle name="Note 3 16 7 3" xfId="6505"/>
    <cellStyle name="Note 3 16 7 3 2" xfId="23940"/>
    <cellStyle name="Note 3 16 7 3 3" xfId="38393"/>
    <cellStyle name="Note 3 16 7 4" xfId="8946"/>
    <cellStyle name="Note 3 16 7 4 2" xfId="26381"/>
    <cellStyle name="Note 3 16 7 4 3" xfId="40834"/>
    <cellStyle name="Note 3 16 7 5" xfId="11366"/>
    <cellStyle name="Note 3 16 7 5 2" xfId="28801"/>
    <cellStyle name="Note 3 16 7 5 3" xfId="43254"/>
    <cellStyle name="Note 3 16 7 6" xfId="18373"/>
    <cellStyle name="Note 3 16 8" xfId="1533"/>
    <cellStyle name="Note 3 16 8 2" xfId="4044"/>
    <cellStyle name="Note 3 16 8 2 2" xfId="21480"/>
    <cellStyle name="Note 3 16 8 2 3" xfId="35933"/>
    <cellStyle name="Note 3 16 8 3" xfId="6506"/>
    <cellStyle name="Note 3 16 8 3 2" xfId="23941"/>
    <cellStyle name="Note 3 16 8 3 3" xfId="38394"/>
    <cellStyle name="Note 3 16 8 4" xfId="8947"/>
    <cellStyle name="Note 3 16 8 4 2" xfId="26382"/>
    <cellStyle name="Note 3 16 8 4 3" xfId="40835"/>
    <cellStyle name="Note 3 16 8 5" xfId="11367"/>
    <cellStyle name="Note 3 16 8 5 2" xfId="28802"/>
    <cellStyle name="Note 3 16 8 5 3" xfId="43255"/>
    <cellStyle name="Note 3 16 8 6" xfId="15153"/>
    <cellStyle name="Note 3 16 8 6 2" xfId="32588"/>
    <cellStyle name="Note 3 16 8 6 3" xfId="47041"/>
    <cellStyle name="Note 3 16 8 7" xfId="18374"/>
    <cellStyle name="Note 3 16 8 8" xfId="20315"/>
    <cellStyle name="Note 3 16 9" xfId="4025"/>
    <cellStyle name="Note 3 16 9 2" xfId="13644"/>
    <cellStyle name="Note 3 16 9 2 2" xfId="31079"/>
    <cellStyle name="Note 3 16 9 2 3" xfId="45532"/>
    <cellStyle name="Note 3 16 9 3" xfId="16105"/>
    <cellStyle name="Note 3 16 9 3 2" xfId="33540"/>
    <cellStyle name="Note 3 16 9 3 3" xfId="47993"/>
    <cellStyle name="Note 3 16 9 4" xfId="21461"/>
    <cellStyle name="Note 3 16 9 5" xfId="35914"/>
    <cellStyle name="Note 3 17" xfId="1534"/>
    <cellStyle name="Note 3 17 10" xfId="6507"/>
    <cellStyle name="Note 3 17 10 2" xfId="23942"/>
    <cellStyle name="Note 3 17 10 3" xfId="38395"/>
    <cellStyle name="Note 3 17 11" xfId="8948"/>
    <cellStyle name="Note 3 17 11 2" xfId="26383"/>
    <cellStyle name="Note 3 17 11 3" xfId="40836"/>
    <cellStyle name="Note 3 17 12" xfId="11368"/>
    <cellStyle name="Note 3 17 12 2" xfId="28803"/>
    <cellStyle name="Note 3 17 12 3" xfId="43256"/>
    <cellStyle name="Note 3 17 13" xfId="18375"/>
    <cellStyle name="Note 3 17 2" xfId="1535"/>
    <cellStyle name="Note 3 17 2 2" xfId="1536"/>
    <cellStyle name="Note 3 17 2 2 2" xfId="4047"/>
    <cellStyle name="Note 3 17 2 2 2 2" xfId="13661"/>
    <cellStyle name="Note 3 17 2 2 2 2 2" xfId="31096"/>
    <cellStyle name="Note 3 17 2 2 2 2 3" xfId="45549"/>
    <cellStyle name="Note 3 17 2 2 2 3" xfId="16122"/>
    <cellStyle name="Note 3 17 2 2 2 3 2" xfId="33557"/>
    <cellStyle name="Note 3 17 2 2 2 3 3" xfId="48010"/>
    <cellStyle name="Note 3 17 2 2 2 4" xfId="21483"/>
    <cellStyle name="Note 3 17 2 2 2 5" xfId="35936"/>
    <cellStyle name="Note 3 17 2 2 3" xfId="6509"/>
    <cellStyle name="Note 3 17 2 2 3 2" xfId="23944"/>
    <cellStyle name="Note 3 17 2 2 3 3" xfId="38397"/>
    <cellStyle name="Note 3 17 2 2 4" xfId="8950"/>
    <cellStyle name="Note 3 17 2 2 4 2" xfId="26385"/>
    <cellStyle name="Note 3 17 2 2 4 3" xfId="40838"/>
    <cellStyle name="Note 3 17 2 2 5" xfId="11370"/>
    <cellStyle name="Note 3 17 2 2 5 2" xfId="28805"/>
    <cellStyle name="Note 3 17 2 2 5 3" xfId="43258"/>
    <cellStyle name="Note 3 17 2 2 6" xfId="18377"/>
    <cellStyle name="Note 3 17 2 3" xfId="1537"/>
    <cellStyle name="Note 3 17 2 3 2" xfId="4048"/>
    <cellStyle name="Note 3 17 2 3 2 2" xfId="13662"/>
    <cellStyle name="Note 3 17 2 3 2 2 2" xfId="31097"/>
    <cellStyle name="Note 3 17 2 3 2 2 3" xfId="45550"/>
    <cellStyle name="Note 3 17 2 3 2 3" xfId="16123"/>
    <cellStyle name="Note 3 17 2 3 2 3 2" xfId="33558"/>
    <cellStyle name="Note 3 17 2 3 2 3 3" xfId="48011"/>
    <cellStyle name="Note 3 17 2 3 2 4" xfId="21484"/>
    <cellStyle name="Note 3 17 2 3 2 5" xfId="35937"/>
    <cellStyle name="Note 3 17 2 3 3" xfId="6510"/>
    <cellStyle name="Note 3 17 2 3 3 2" xfId="23945"/>
    <cellStyle name="Note 3 17 2 3 3 3" xfId="38398"/>
    <cellStyle name="Note 3 17 2 3 4" xfId="8951"/>
    <cellStyle name="Note 3 17 2 3 4 2" xfId="26386"/>
    <cellStyle name="Note 3 17 2 3 4 3" xfId="40839"/>
    <cellStyle name="Note 3 17 2 3 5" xfId="11371"/>
    <cellStyle name="Note 3 17 2 3 5 2" xfId="28806"/>
    <cellStyle name="Note 3 17 2 3 5 3" xfId="43259"/>
    <cellStyle name="Note 3 17 2 3 6" xfId="18378"/>
    <cellStyle name="Note 3 17 2 4" xfId="1538"/>
    <cellStyle name="Note 3 17 2 4 2" xfId="4049"/>
    <cellStyle name="Note 3 17 2 4 2 2" xfId="21485"/>
    <cellStyle name="Note 3 17 2 4 2 3" xfId="35938"/>
    <cellStyle name="Note 3 17 2 4 3" xfId="6511"/>
    <cellStyle name="Note 3 17 2 4 3 2" xfId="23946"/>
    <cellStyle name="Note 3 17 2 4 3 3" xfId="38399"/>
    <cellStyle name="Note 3 17 2 4 4" xfId="8952"/>
    <cellStyle name="Note 3 17 2 4 4 2" xfId="26387"/>
    <cellStyle name="Note 3 17 2 4 4 3" xfId="40840"/>
    <cellStyle name="Note 3 17 2 4 5" xfId="11372"/>
    <cellStyle name="Note 3 17 2 4 5 2" xfId="28807"/>
    <cellStyle name="Note 3 17 2 4 5 3" xfId="43260"/>
    <cellStyle name="Note 3 17 2 4 6" xfId="15154"/>
    <cellStyle name="Note 3 17 2 4 6 2" xfId="32589"/>
    <cellStyle name="Note 3 17 2 4 6 3" xfId="47042"/>
    <cellStyle name="Note 3 17 2 4 7" xfId="18379"/>
    <cellStyle name="Note 3 17 2 4 8" xfId="20316"/>
    <cellStyle name="Note 3 17 2 5" xfId="4046"/>
    <cellStyle name="Note 3 17 2 5 2" xfId="13660"/>
    <cellStyle name="Note 3 17 2 5 2 2" xfId="31095"/>
    <cellStyle name="Note 3 17 2 5 2 3" xfId="45548"/>
    <cellStyle name="Note 3 17 2 5 3" xfId="16121"/>
    <cellStyle name="Note 3 17 2 5 3 2" xfId="33556"/>
    <cellStyle name="Note 3 17 2 5 3 3" xfId="48009"/>
    <cellStyle name="Note 3 17 2 5 4" xfId="21482"/>
    <cellStyle name="Note 3 17 2 5 5" xfId="35935"/>
    <cellStyle name="Note 3 17 2 6" xfId="6508"/>
    <cellStyle name="Note 3 17 2 6 2" xfId="23943"/>
    <cellStyle name="Note 3 17 2 6 3" xfId="38396"/>
    <cellStyle name="Note 3 17 2 7" xfId="8949"/>
    <cellStyle name="Note 3 17 2 7 2" xfId="26384"/>
    <cellStyle name="Note 3 17 2 7 3" xfId="40837"/>
    <cellStyle name="Note 3 17 2 8" xfId="11369"/>
    <cellStyle name="Note 3 17 2 8 2" xfId="28804"/>
    <cellStyle name="Note 3 17 2 8 3" xfId="43257"/>
    <cellStyle name="Note 3 17 2 9" xfId="18376"/>
    <cellStyle name="Note 3 17 3" xfId="1539"/>
    <cellStyle name="Note 3 17 3 2" xfId="1540"/>
    <cellStyle name="Note 3 17 3 2 2" xfId="4051"/>
    <cellStyle name="Note 3 17 3 2 2 2" xfId="13664"/>
    <cellStyle name="Note 3 17 3 2 2 2 2" xfId="31099"/>
    <cellStyle name="Note 3 17 3 2 2 2 3" xfId="45552"/>
    <cellStyle name="Note 3 17 3 2 2 3" xfId="16125"/>
    <cellStyle name="Note 3 17 3 2 2 3 2" xfId="33560"/>
    <cellStyle name="Note 3 17 3 2 2 3 3" xfId="48013"/>
    <cellStyle name="Note 3 17 3 2 2 4" xfId="21487"/>
    <cellStyle name="Note 3 17 3 2 2 5" xfId="35940"/>
    <cellStyle name="Note 3 17 3 2 3" xfId="6513"/>
    <cellStyle name="Note 3 17 3 2 3 2" xfId="23948"/>
    <cellStyle name="Note 3 17 3 2 3 3" xfId="38401"/>
    <cellStyle name="Note 3 17 3 2 4" xfId="8954"/>
    <cellStyle name="Note 3 17 3 2 4 2" xfId="26389"/>
    <cellStyle name="Note 3 17 3 2 4 3" xfId="40842"/>
    <cellStyle name="Note 3 17 3 2 5" xfId="11374"/>
    <cellStyle name="Note 3 17 3 2 5 2" xfId="28809"/>
    <cellStyle name="Note 3 17 3 2 5 3" xfId="43262"/>
    <cellStyle name="Note 3 17 3 2 6" xfId="18381"/>
    <cellStyle name="Note 3 17 3 3" xfId="1541"/>
    <cellStyle name="Note 3 17 3 3 2" xfId="4052"/>
    <cellStyle name="Note 3 17 3 3 2 2" xfId="13665"/>
    <cellStyle name="Note 3 17 3 3 2 2 2" xfId="31100"/>
    <cellStyle name="Note 3 17 3 3 2 2 3" xfId="45553"/>
    <cellStyle name="Note 3 17 3 3 2 3" xfId="16126"/>
    <cellStyle name="Note 3 17 3 3 2 3 2" xfId="33561"/>
    <cellStyle name="Note 3 17 3 3 2 3 3" xfId="48014"/>
    <cellStyle name="Note 3 17 3 3 2 4" xfId="21488"/>
    <cellStyle name="Note 3 17 3 3 2 5" xfId="35941"/>
    <cellStyle name="Note 3 17 3 3 3" xfId="6514"/>
    <cellStyle name="Note 3 17 3 3 3 2" xfId="23949"/>
    <cellStyle name="Note 3 17 3 3 3 3" xfId="38402"/>
    <cellStyle name="Note 3 17 3 3 4" xfId="8955"/>
    <cellStyle name="Note 3 17 3 3 4 2" xfId="26390"/>
    <cellStyle name="Note 3 17 3 3 4 3" xfId="40843"/>
    <cellStyle name="Note 3 17 3 3 5" xfId="11375"/>
    <cellStyle name="Note 3 17 3 3 5 2" xfId="28810"/>
    <cellStyle name="Note 3 17 3 3 5 3" xfId="43263"/>
    <cellStyle name="Note 3 17 3 3 6" xfId="18382"/>
    <cellStyle name="Note 3 17 3 4" xfId="1542"/>
    <cellStyle name="Note 3 17 3 4 2" xfId="4053"/>
    <cellStyle name="Note 3 17 3 4 2 2" xfId="21489"/>
    <cellStyle name="Note 3 17 3 4 2 3" xfId="35942"/>
    <cellStyle name="Note 3 17 3 4 3" xfId="6515"/>
    <cellStyle name="Note 3 17 3 4 3 2" xfId="23950"/>
    <cellStyle name="Note 3 17 3 4 3 3" xfId="38403"/>
    <cellStyle name="Note 3 17 3 4 4" xfId="8956"/>
    <cellStyle name="Note 3 17 3 4 4 2" xfId="26391"/>
    <cellStyle name="Note 3 17 3 4 4 3" xfId="40844"/>
    <cellStyle name="Note 3 17 3 4 5" xfId="11376"/>
    <cellStyle name="Note 3 17 3 4 5 2" xfId="28811"/>
    <cellStyle name="Note 3 17 3 4 5 3" xfId="43264"/>
    <cellStyle name="Note 3 17 3 4 6" xfId="15155"/>
    <cellStyle name="Note 3 17 3 4 6 2" xfId="32590"/>
    <cellStyle name="Note 3 17 3 4 6 3" xfId="47043"/>
    <cellStyle name="Note 3 17 3 4 7" xfId="18383"/>
    <cellStyle name="Note 3 17 3 4 8" xfId="20317"/>
    <cellStyle name="Note 3 17 3 5" xfId="4050"/>
    <cellStyle name="Note 3 17 3 5 2" xfId="13663"/>
    <cellStyle name="Note 3 17 3 5 2 2" xfId="31098"/>
    <cellStyle name="Note 3 17 3 5 2 3" xfId="45551"/>
    <cellStyle name="Note 3 17 3 5 3" xfId="16124"/>
    <cellStyle name="Note 3 17 3 5 3 2" xfId="33559"/>
    <cellStyle name="Note 3 17 3 5 3 3" xfId="48012"/>
    <cellStyle name="Note 3 17 3 5 4" xfId="21486"/>
    <cellStyle name="Note 3 17 3 5 5" xfId="35939"/>
    <cellStyle name="Note 3 17 3 6" xfId="6512"/>
    <cellStyle name="Note 3 17 3 6 2" xfId="23947"/>
    <cellStyle name="Note 3 17 3 6 3" xfId="38400"/>
    <cellStyle name="Note 3 17 3 7" xfId="8953"/>
    <cellStyle name="Note 3 17 3 7 2" xfId="26388"/>
    <cellStyle name="Note 3 17 3 7 3" xfId="40841"/>
    <cellStyle name="Note 3 17 3 8" xfId="11373"/>
    <cellStyle name="Note 3 17 3 8 2" xfId="28808"/>
    <cellStyle name="Note 3 17 3 8 3" xfId="43261"/>
    <cellStyle name="Note 3 17 3 9" xfId="18380"/>
    <cellStyle name="Note 3 17 4" xfId="1543"/>
    <cellStyle name="Note 3 17 4 2" xfId="1544"/>
    <cellStyle name="Note 3 17 4 2 2" xfId="4055"/>
    <cellStyle name="Note 3 17 4 2 2 2" xfId="13667"/>
    <cellStyle name="Note 3 17 4 2 2 2 2" xfId="31102"/>
    <cellStyle name="Note 3 17 4 2 2 2 3" xfId="45555"/>
    <cellStyle name="Note 3 17 4 2 2 3" xfId="16128"/>
    <cellStyle name="Note 3 17 4 2 2 3 2" xfId="33563"/>
    <cellStyle name="Note 3 17 4 2 2 3 3" xfId="48016"/>
    <cellStyle name="Note 3 17 4 2 2 4" xfId="21491"/>
    <cellStyle name="Note 3 17 4 2 2 5" xfId="35944"/>
    <cellStyle name="Note 3 17 4 2 3" xfId="6517"/>
    <cellStyle name="Note 3 17 4 2 3 2" xfId="23952"/>
    <cellStyle name="Note 3 17 4 2 3 3" xfId="38405"/>
    <cellStyle name="Note 3 17 4 2 4" xfId="8958"/>
    <cellStyle name="Note 3 17 4 2 4 2" xfId="26393"/>
    <cellStyle name="Note 3 17 4 2 4 3" xfId="40846"/>
    <cellStyle name="Note 3 17 4 2 5" xfId="11378"/>
    <cellStyle name="Note 3 17 4 2 5 2" xfId="28813"/>
    <cellStyle name="Note 3 17 4 2 5 3" xfId="43266"/>
    <cellStyle name="Note 3 17 4 2 6" xfId="18385"/>
    <cellStyle name="Note 3 17 4 3" xfId="1545"/>
    <cellStyle name="Note 3 17 4 3 2" xfId="4056"/>
    <cellStyle name="Note 3 17 4 3 2 2" xfId="13668"/>
    <cellStyle name="Note 3 17 4 3 2 2 2" xfId="31103"/>
    <cellStyle name="Note 3 17 4 3 2 2 3" xfId="45556"/>
    <cellStyle name="Note 3 17 4 3 2 3" xfId="16129"/>
    <cellStyle name="Note 3 17 4 3 2 3 2" xfId="33564"/>
    <cellStyle name="Note 3 17 4 3 2 3 3" xfId="48017"/>
    <cellStyle name="Note 3 17 4 3 2 4" xfId="21492"/>
    <cellStyle name="Note 3 17 4 3 2 5" xfId="35945"/>
    <cellStyle name="Note 3 17 4 3 3" xfId="6518"/>
    <cellStyle name="Note 3 17 4 3 3 2" xfId="23953"/>
    <cellStyle name="Note 3 17 4 3 3 3" xfId="38406"/>
    <cellStyle name="Note 3 17 4 3 4" xfId="8959"/>
    <cellStyle name="Note 3 17 4 3 4 2" xfId="26394"/>
    <cellStyle name="Note 3 17 4 3 4 3" xfId="40847"/>
    <cellStyle name="Note 3 17 4 3 5" xfId="11379"/>
    <cellStyle name="Note 3 17 4 3 5 2" xfId="28814"/>
    <cellStyle name="Note 3 17 4 3 5 3" xfId="43267"/>
    <cellStyle name="Note 3 17 4 3 6" xfId="18386"/>
    <cellStyle name="Note 3 17 4 4" xfId="1546"/>
    <cellStyle name="Note 3 17 4 4 2" xfId="4057"/>
    <cellStyle name="Note 3 17 4 4 2 2" xfId="21493"/>
    <cellStyle name="Note 3 17 4 4 2 3" xfId="35946"/>
    <cellStyle name="Note 3 17 4 4 3" xfId="6519"/>
    <cellStyle name="Note 3 17 4 4 3 2" xfId="23954"/>
    <cellStyle name="Note 3 17 4 4 3 3" xfId="38407"/>
    <cellStyle name="Note 3 17 4 4 4" xfId="8960"/>
    <cellStyle name="Note 3 17 4 4 4 2" xfId="26395"/>
    <cellStyle name="Note 3 17 4 4 4 3" xfId="40848"/>
    <cellStyle name="Note 3 17 4 4 5" xfId="11380"/>
    <cellStyle name="Note 3 17 4 4 5 2" xfId="28815"/>
    <cellStyle name="Note 3 17 4 4 5 3" xfId="43268"/>
    <cellStyle name="Note 3 17 4 4 6" xfId="15156"/>
    <cellStyle name="Note 3 17 4 4 6 2" xfId="32591"/>
    <cellStyle name="Note 3 17 4 4 6 3" xfId="47044"/>
    <cellStyle name="Note 3 17 4 4 7" xfId="18387"/>
    <cellStyle name="Note 3 17 4 4 8" xfId="20318"/>
    <cellStyle name="Note 3 17 4 5" xfId="4054"/>
    <cellStyle name="Note 3 17 4 5 2" xfId="13666"/>
    <cellStyle name="Note 3 17 4 5 2 2" xfId="31101"/>
    <cellStyle name="Note 3 17 4 5 2 3" xfId="45554"/>
    <cellStyle name="Note 3 17 4 5 3" xfId="16127"/>
    <cellStyle name="Note 3 17 4 5 3 2" xfId="33562"/>
    <cellStyle name="Note 3 17 4 5 3 3" xfId="48015"/>
    <cellStyle name="Note 3 17 4 5 4" xfId="21490"/>
    <cellStyle name="Note 3 17 4 5 5" xfId="35943"/>
    <cellStyle name="Note 3 17 4 6" xfId="6516"/>
    <cellStyle name="Note 3 17 4 6 2" xfId="23951"/>
    <cellStyle name="Note 3 17 4 6 3" xfId="38404"/>
    <cellStyle name="Note 3 17 4 7" xfId="8957"/>
    <cellStyle name="Note 3 17 4 7 2" xfId="26392"/>
    <cellStyle name="Note 3 17 4 7 3" xfId="40845"/>
    <cellStyle name="Note 3 17 4 8" xfId="11377"/>
    <cellStyle name="Note 3 17 4 8 2" xfId="28812"/>
    <cellStyle name="Note 3 17 4 8 3" xfId="43265"/>
    <cellStyle name="Note 3 17 4 9" xfId="18384"/>
    <cellStyle name="Note 3 17 5" xfId="1547"/>
    <cellStyle name="Note 3 17 5 2" xfId="1548"/>
    <cellStyle name="Note 3 17 5 2 2" xfId="4059"/>
    <cellStyle name="Note 3 17 5 2 2 2" xfId="13670"/>
    <cellStyle name="Note 3 17 5 2 2 2 2" xfId="31105"/>
    <cellStyle name="Note 3 17 5 2 2 2 3" xfId="45558"/>
    <cellStyle name="Note 3 17 5 2 2 3" xfId="16131"/>
    <cellStyle name="Note 3 17 5 2 2 3 2" xfId="33566"/>
    <cellStyle name="Note 3 17 5 2 2 3 3" xfId="48019"/>
    <cellStyle name="Note 3 17 5 2 2 4" xfId="21495"/>
    <cellStyle name="Note 3 17 5 2 2 5" xfId="35948"/>
    <cellStyle name="Note 3 17 5 2 3" xfId="6521"/>
    <cellStyle name="Note 3 17 5 2 3 2" xfId="23956"/>
    <cellStyle name="Note 3 17 5 2 3 3" xfId="38409"/>
    <cellStyle name="Note 3 17 5 2 4" xfId="8962"/>
    <cellStyle name="Note 3 17 5 2 4 2" xfId="26397"/>
    <cellStyle name="Note 3 17 5 2 4 3" xfId="40850"/>
    <cellStyle name="Note 3 17 5 2 5" xfId="11382"/>
    <cellStyle name="Note 3 17 5 2 5 2" xfId="28817"/>
    <cellStyle name="Note 3 17 5 2 5 3" xfId="43270"/>
    <cellStyle name="Note 3 17 5 2 6" xfId="18389"/>
    <cellStyle name="Note 3 17 5 3" xfId="1549"/>
    <cellStyle name="Note 3 17 5 3 2" xfId="4060"/>
    <cellStyle name="Note 3 17 5 3 2 2" xfId="13671"/>
    <cellStyle name="Note 3 17 5 3 2 2 2" xfId="31106"/>
    <cellStyle name="Note 3 17 5 3 2 2 3" xfId="45559"/>
    <cellStyle name="Note 3 17 5 3 2 3" xfId="16132"/>
    <cellStyle name="Note 3 17 5 3 2 3 2" xfId="33567"/>
    <cellStyle name="Note 3 17 5 3 2 3 3" xfId="48020"/>
    <cellStyle name="Note 3 17 5 3 2 4" xfId="21496"/>
    <cellStyle name="Note 3 17 5 3 2 5" xfId="35949"/>
    <cellStyle name="Note 3 17 5 3 3" xfId="6522"/>
    <cellStyle name="Note 3 17 5 3 3 2" xfId="23957"/>
    <cellStyle name="Note 3 17 5 3 3 3" xfId="38410"/>
    <cellStyle name="Note 3 17 5 3 4" xfId="8963"/>
    <cellStyle name="Note 3 17 5 3 4 2" xfId="26398"/>
    <cellStyle name="Note 3 17 5 3 4 3" xfId="40851"/>
    <cellStyle name="Note 3 17 5 3 5" xfId="11383"/>
    <cellStyle name="Note 3 17 5 3 5 2" xfId="28818"/>
    <cellStyle name="Note 3 17 5 3 5 3" xfId="43271"/>
    <cellStyle name="Note 3 17 5 3 6" xfId="18390"/>
    <cellStyle name="Note 3 17 5 4" xfId="1550"/>
    <cellStyle name="Note 3 17 5 4 2" xfId="4061"/>
    <cellStyle name="Note 3 17 5 4 2 2" xfId="21497"/>
    <cellStyle name="Note 3 17 5 4 2 3" xfId="35950"/>
    <cellStyle name="Note 3 17 5 4 3" xfId="6523"/>
    <cellStyle name="Note 3 17 5 4 3 2" xfId="23958"/>
    <cellStyle name="Note 3 17 5 4 3 3" xfId="38411"/>
    <cellStyle name="Note 3 17 5 4 4" xfId="8964"/>
    <cellStyle name="Note 3 17 5 4 4 2" xfId="26399"/>
    <cellStyle name="Note 3 17 5 4 4 3" xfId="40852"/>
    <cellStyle name="Note 3 17 5 4 5" xfId="11384"/>
    <cellStyle name="Note 3 17 5 4 5 2" xfId="28819"/>
    <cellStyle name="Note 3 17 5 4 5 3" xfId="43272"/>
    <cellStyle name="Note 3 17 5 4 6" xfId="15157"/>
    <cellStyle name="Note 3 17 5 4 6 2" xfId="32592"/>
    <cellStyle name="Note 3 17 5 4 6 3" xfId="47045"/>
    <cellStyle name="Note 3 17 5 4 7" xfId="18391"/>
    <cellStyle name="Note 3 17 5 4 8" xfId="20319"/>
    <cellStyle name="Note 3 17 5 5" xfId="4058"/>
    <cellStyle name="Note 3 17 5 5 2" xfId="13669"/>
    <cellStyle name="Note 3 17 5 5 2 2" xfId="31104"/>
    <cellStyle name="Note 3 17 5 5 2 3" xfId="45557"/>
    <cellStyle name="Note 3 17 5 5 3" xfId="16130"/>
    <cellStyle name="Note 3 17 5 5 3 2" xfId="33565"/>
    <cellStyle name="Note 3 17 5 5 3 3" xfId="48018"/>
    <cellStyle name="Note 3 17 5 5 4" xfId="21494"/>
    <cellStyle name="Note 3 17 5 5 5" xfId="35947"/>
    <cellStyle name="Note 3 17 5 6" xfId="6520"/>
    <cellStyle name="Note 3 17 5 6 2" xfId="23955"/>
    <cellStyle name="Note 3 17 5 6 3" xfId="38408"/>
    <cellStyle name="Note 3 17 5 7" xfId="8961"/>
    <cellStyle name="Note 3 17 5 7 2" xfId="26396"/>
    <cellStyle name="Note 3 17 5 7 3" xfId="40849"/>
    <cellStyle name="Note 3 17 5 8" xfId="11381"/>
    <cellStyle name="Note 3 17 5 8 2" xfId="28816"/>
    <cellStyle name="Note 3 17 5 8 3" xfId="43269"/>
    <cellStyle name="Note 3 17 5 9" xfId="18388"/>
    <cellStyle name="Note 3 17 6" xfId="1551"/>
    <cellStyle name="Note 3 17 6 2" xfId="4062"/>
    <cellStyle name="Note 3 17 6 2 2" xfId="13672"/>
    <cellStyle name="Note 3 17 6 2 2 2" xfId="31107"/>
    <cellStyle name="Note 3 17 6 2 2 3" xfId="45560"/>
    <cellStyle name="Note 3 17 6 2 3" xfId="16133"/>
    <cellStyle name="Note 3 17 6 2 3 2" xfId="33568"/>
    <cellStyle name="Note 3 17 6 2 3 3" xfId="48021"/>
    <cellStyle name="Note 3 17 6 2 4" xfId="21498"/>
    <cellStyle name="Note 3 17 6 2 5" xfId="35951"/>
    <cellStyle name="Note 3 17 6 3" xfId="6524"/>
    <cellStyle name="Note 3 17 6 3 2" xfId="23959"/>
    <cellStyle name="Note 3 17 6 3 3" xfId="38412"/>
    <cellStyle name="Note 3 17 6 4" xfId="8965"/>
    <cellStyle name="Note 3 17 6 4 2" xfId="26400"/>
    <cellStyle name="Note 3 17 6 4 3" xfId="40853"/>
    <cellStyle name="Note 3 17 6 5" xfId="11385"/>
    <cellStyle name="Note 3 17 6 5 2" xfId="28820"/>
    <cellStyle name="Note 3 17 6 5 3" xfId="43273"/>
    <cellStyle name="Note 3 17 6 6" xfId="18392"/>
    <cellStyle name="Note 3 17 7" xfId="1552"/>
    <cellStyle name="Note 3 17 7 2" xfId="4063"/>
    <cellStyle name="Note 3 17 7 2 2" xfId="13673"/>
    <cellStyle name="Note 3 17 7 2 2 2" xfId="31108"/>
    <cellStyle name="Note 3 17 7 2 2 3" xfId="45561"/>
    <cellStyle name="Note 3 17 7 2 3" xfId="16134"/>
    <cellStyle name="Note 3 17 7 2 3 2" xfId="33569"/>
    <cellStyle name="Note 3 17 7 2 3 3" xfId="48022"/>
    <cellStyle name="Note 3 17 7 2 4" xfId="21499"/>
    <cellStyle name="Note 3 17 7 2 5" xfId="35952"/>
    <cellStyle name="Note 3 17 7 3" xfId="6525"/>
    <cellStyle name="Note 3 17 7 3 2" xfId="23960"/>
    <cellStyle name="Note 3 17 7 3 3" xfId="38413"/>
    <cellStyle name="Note 3 17 7 4" xfId="8966"/>
    <cellStyle name="Note 3 17 7 4 2" xfId="26401"/>
    <cellStyle name="Note 3 17 7 4 3" xfId="40854"/>
    <cellStyle name="Note 3 17 7 5" xfId="11386"/>
    <cellStyle name="Note 3 17 7 5 2" xfId="28821"/>
    <cellStyle name="Note 3 17 7 5 3" xfId="43274"/>
    <cellStyle name="Note 3 17 7 6" xfId="18393"/>
    <cellStyle name="Note 3 17 8" xfId="1553"/>
    <cellStyle name="Note 3 17 8 2" xfId="4064"/>
    <cellStyle name="Note 3 17 8 2 2" xfId="21500"/>
    <cellStyle name="Note 3 17 8 2 3" xfId="35953"/>
    <cellStyle name="Note 3 17 8 3" xfId="6526"/>
    <cellStyle name="Note 3 17 8 3 2" xfId="23961"/>
    <cellStyle name="Note 3 17 8 3 3" xfId="38414"/>
    <cellStyle name="Note 3 17 8 4" xfId="8967"/>
    <cellStyle name="Note 3 17 8 4 2" xfId="26402"/>
    <cellStyle name="Note 3 17 8 4 3" xfId="40855"/>
    <cellStyle name="Note 3 17 8 5" xfId="11387"/>
    <cellStyle name="Note 3 17 8 5 2" xfId="28822"/>
    <cellStyle name="Note 3 17 8 5 3" xfId="43275"/>
    <cellStyle name="Note 3 17 8 6" xfId="15158"/>
    <cellStyle name="Note 3 17 8 6 2" xfId="32593"/>
    <cellStyle name="Note 3 17 8 6 3" xfId="47046"/>
    <cellStyle name="Note 3 17 8 7" xfId="18394"/>
    <cellStyle name="Note 3 17 8 8" xfId="20320"/>
    <cellStyle name="Note 3 17 9" xfId="4045"/>
    <cellStyle name="Note 3 17 9 2" xfId="13659"/>
    <cellStyle name="Note 3 17 9 2 2" xfId="31094"/>
    <cellStyle name="Note 3 17 9 2 3" xfId="45547"/>
    <cellStyle name="Note 3 17 9 3" xfId="16120"/>
    <cellStyle name="Note 3 17 9 3 2" xfId="33555"/>
    <cellStyle name="Note 3 17 9 3 3" xfId="48008"/>
    <cellStyle name="Note 3 17 9 4" xfId="21481"/>
    <cellStyle name="Note 3 17 9 5" xfId="35934"/>
    <cellStyle name="Note 3 18" xfId="1554"/>
    <cellStyle name="Note 3 18 10" xfId="6527"/>
    <cellStyle name="Note 3 18 10 2" xfId="23962"/>
    <cellStyle name="Note 3 18 10 3" xfId="38415"/>
    <cellStyle name="Note 3 18 11" xfId="8968"/>
    <cellStyle name="Note 3 18 11 2" xfId="26403"/>
    <cellStyle name="Note 3 18 11 3" xfId="40856"/>
    <cellStyle name="Note 3 18 12" xfId="11388"/>
    <cellStyle name="Note 3 18 12 2" xfId="28823"/>
    <cellStyle name="Note 3 18 12 3" xfId="43276"/>
    <cellStyle name="Note 3 18 13" xfId="18395"/>
    <cellStyle name="Note 3 18 2" xfId="1555"/>
    <cellStyle name="Note 3 18 2 2" xfId="1556"/>
    <cellStyle name="Note 3 18 2 2 2" xfId="4067"/>
    <cellStyle name="Note 3 18 2 2 2 2" xfId="13676"/>
    <cellStyle name="Note 3 18 2 2 2 2 2" xfId="31111"/>
    <cellStyle name="Note 3 18 2 2 2 2 3" xfId="45564"/>
    <cellStyle name="Note 3 18 2 2 2 3" xfId="16137"/>
    <cellStyle name="Note 3 18 2 2 2 3 2" xfId="33572"/>
    <cellStyle name="Note 3 18 2 2 2 3 3" xfId="48025"/>
    <cellStyle name="Note 3 18 2 2 2 4" xfId="21503"/>
    <cellStyle name="Note 3 18 2 2 2 5" xfId="35956"/>
    <cellStyle name="Note 3 18 2 2 3" xfId="6529"/>
    <cellStyle name="Note 3 18 2 2 3 2" xfId="23964"/>
    <cellStyle name="Note 3 18 2 2 3 3" xfId="38417"/>
    <cellStyle name="Note 3 18 2 2 4" xfId="8970"/>
    <cellStyle name="Note 3 18 2 2 4 2" xfId="26405"/>
    <cellStyle name="Note 3 18 2 2 4 3" xfId="40858"/>
    <cellStyle name="Note 3 18 2 2 5" xfId="11390"/>
    <cellStyle name="Note 3 18 2 2 5 2" xfId="28825"/>
    <cellStyle name="Note 3 18 2 2 5 3" xfId="43278"/>
    <cellStyle name="Note 3 18 2 2 6" xfId="18397"/>
    <cellStyle name="Note 3 18 2 3" xfId="1557"/>
    <cellStyle name="Note 3 18 2 3 2" xfId="4068"/>
    <cellStyle name="Note 3 18 2 3 2 2" xfId="13677"/>
    <cellStyle name="Note 3 18 2 3 2 2 2" xfId="31112"/>
    <cellStyle name="Note 3 18 2 3 2 2 3" xfId="45565"/>
    <cellStyle name="Note 3 18 2 3 2 3" xfId="16138"/>
    <cellStyle name="Note 3 18 2 3 2 3 2" xfId="33573"/>
    <cellStyle name="Note 3 18 2 3 2 3 3" xfId="48026"/>
    <cellStyle name="Note 3 18 2 3 2 4" xfId="21504"/>
    <cellStyle name="Note 3 18 2 3 2 5" xfId="35957"/>
    <cellStyle name="Note 3 18 2 3 3" xfId="6530"/>
    <cellStyle name="Note 3 18 2 3 3 2" xfId="23965"/>
    <cellStyle name="Note 3 18 2 3 3 3" xfId="38418"/>
    <cellStyle name="Note 3 18 2 3 4" xfId="8971"/>
    <cellStyle name="Note 3 18 2 3 4 2" xfId="26406"/>
    <cellStyle name="Note 3 18 2 3 4 3" xfId="40859"/>
    <cellStyle name="Note 3 18 2 3 5" xfId="11391"/>
    <cellStyle name="Note 3 18 2 3 5 2" xfId="28826"/>
    <cellStyle name="Note 3 18 2 3 5 3" xfId="43279"/>
    <cellStyle name="Note 3 18 2 3 6" xfId="18398"/>
    <cellStyle name="Note 3 18 2 4" xfId="1558"/>
    <cellStyle name="Note 3 18 2 4 2" xfId="4069"/>
    <cellStyle name="Note 3 18 2 4 2 2" xfId="21505"/>
    <cellStyle name="Note 3 18 2 4 2 3" xfId="35958"/>
    <cellStyle name="Note 3 18 2 4 3" xfId="6531"/>
    <cellStyle name="Note 3 18 2 4 3 2" xfId="23966"/>
    <cellStyle name="Note 3 18 2 4 3 3" xfId="38419"/>
    <cellStyle name="Note 3 18 2 4 4" xfId="8972"/>
    <cellStyle name="Note 3 18 2 4 4 2" xfId="26407"/>
    <cellStyle name="Note 3 18 2 4 4 3" xfId="40860"/>
    <cellStyle name="Note 3 18 2 4 5" xfId="11392"/>
    <cellStyle name="Note 3 18 2 4 5 2" xfId="28827"/>
    <cellStyle name="Note 3 18 2 4 5 3" xfId="43280"/>
    <cellStyle name="Note 3 18 2 4 6" xfId="15159"/>
    <cellStyle name="Note 3 18 2 4 6 2" xfId="32594"/>
    <cellStyle name="Note 3 18 2 4 6 3" xfId="47047"/>
    <cellStyle name="Note 3 18 2 4 7" xfId="18399"/>
    <cellStyle name="Note 3 18 2 4 8" xfId="20321"/>
    <cellStyle name="Note 3 18 2 5" xfId="4066"/>
    <cellStyle name="Note 3 18 2 5 2" xfId="13675"/>
    <cellStyle name="Note 3 18 2 5 2 2" xfId="31110"/>
    <cellStyle name="Note 3 18 2 5 2 3" xfId="45563"/>
    <cellStyle name="Note 3 18 2 5 3" xfId="16136"/>
    <cellStyle name="Note 3 18 2 5 3 2" xfId="33571"/>
    <cellStyle name="Note 3 18 2 5 3 3" xfId="48024"/>
    <cellStyle name="Note 3 18 2 5 4" xfId="21502"/>
    <cellStyle name="Note 3 18 2 5 5" xfId="35955"/>
    <cellStyle name="Note 3 18 2 6" xfId="6528"/>
    <cellStyle name="Note 3 18 2 6 2" xfId="23963"/>
    <cellStyle name="Note 3 18 2 6 3" xfId="38416"/>
    <cellStyle name="Note 3 18 2 7" xfId="8969"/>
    <cellStyle name="Note 3 18 2 7 2" xfId="26404"/>
    <cellStyle name="Note 3 18 2 7 3" xfId="40857"/>
    <cellStyle name="Note 3 18 2 8" xfId="11389"/>
    <cellStyle name="Note 3 18 2 8 2" xfId="28824"/>
    <cellStyle name="Note 3 18 2 8 3" xfId="43277"/>
    <cellStyle name="Note 3 18 2 9" xfId="18396"/>
    <cellStyle name="Note 3 18 3" xfId="1559"/>
    <cellStyle name="Note 3 18 3 2" xfId="1560"/>
    <cellStyle name="Note 3 18 3 2 2" xfId="4071"/>
    <cellStyle name="Note 3 18 3 2 2 2" xfId="13679"/>
    <cellStyle name="Note 3 18 3 2 2 2 2" xfId="31114"/>
    <cellStyle name="Note 3 18 3 2 2 2 3" xfId="45567"/>
    <cellStyle name="Note 3 18 3 2 2 3" xfId="16140"/>
    <cellStyle name="Note 3 18 3 2 2 3 2" xfId="33575"/>
    <cellStyle name="Note 3 18 3 2 2 3 3" xfId="48028"/>
    <cellStyle name="Note 3 18 3 2 2 4" xfId="21507"/>
    <cellStyle name="Note 3 18 3 2 2 5" xfId="35960"/>
    <cellStyle name="Note 3 18 3 2 3" xfId="6533"/>
    <cellStyle name="Note 3 18 3 2 3 2" xfId="23968"/>
    <cellStyle name="Note 3 18 3 2 3 3" xfId="38421"/>
    <cellStyle name="Note 3 18 3 2 4" xfId="8974"/>
    <cellStyle name="Note 3 18 3 2 4 2" xfId="26409"/>
    <cellStyle name="Note 3 18 3 2 4 3" xfId="40862"/>
    <cellStyle name="Note 3 18 3 2 5" xfId="11394"/>
    <cellStyle name="Note 3 18 3 2 5 2" xfId="28829"/>
    <cellStyle name="Note 3 18 3 2 5 3" xfId="43282"/>
    <cellStyle name="Note 3 18 3 2 6" xfId="18401"/>
    <cellStyle name="Note 3 18 3 3" xfId="1561"/>
    <cellStyle name="Note 3 18 3 3 2" xfId="4072"/>
    <cellStyle name="Note 3 18 3 3 2 2" xfId="13680"/>
    <cellStyle name="Note 3 18 3 3 2 2 2" xfId="31115"/>
    <cellStyle name="Note 3 18 3 3 2 2 3" xfId="45568"/>
    <cellStyle name="Note 3 18 3 3 2 3" xfId="16141"/>
    <cellStyle name="Note 3 18 3 3 2 3 2" xfId="33576"/>
    <cellStyle name="Note 3 18 3 3 2 3 3" xfId="48029"/>
    <cellStyle name="Note 3 18 3 3 2 4" xfId="21508"/>
    <cellStyle name="Note 3 18 3 3 2 5" xfId="35961"/>
    <cellStyle name="Note 3 18 3 3 3" xfId="6534"/>
    <cellStyle name="Note 3 18 3 3 3 2" xfId="23969"/>
    <cellStyle name="Note 3 18 3 3 3 3" xfId="38422"/>
    <cellStyle name="Note 3 18 3 3 4" xfId="8975"/>
    <cellStyle name="Note 3 18 3 3 4 2" xfId="26410"/>
    <cellStyle name="Note 3 18 3 3 4 3" xfId="40863"/>
    <cellStyle name="Note 3 18 3 3 5" xfId="11395"/>
    <cellStyle name="Note 3 18 3 3 5 2" xfId="28830"/>
    <cellStyle name="Note 3 18 3 3 5 3" xfId="43283"/>
    <cellStyle name="Note 3 18 3 3 6" xfId="18402"/>
    <cellStyle name="Note 3 18 3 4" xfId="1562"/>
    <cellStyle name="Note 3 18 3 4 2" xfId="4073"/>
    <cellStyle name="Note 3 18 3 4 2 2" xfId="21509"/>
    <cellStyle name="Note 3 18 3 4 2 3" xfId="35962"/>
    <cellStyle name="Note 3 18 3 4 3" xfId="6535"/>
    <cellStyle name="Note 3 18 3 4 3 2" xfId="23970"/>
    <cellStyle name="Note 3 18 3 4 3 3" xfId="38423"/>
    <cellStyle name="Note 3 18 3 4 4" xfId="8976"/>
    <cellStyle name="Note 3 18 3 4 4 2" xfId="26411"/>
    <cellStyle name="Note 3 18 3 4 4 3" xfId="40864"/>
    <cellStyle name="Note 3 18 3 4 5" xfId="11396"/>
    <cellStyle name="Note 3 18 3 4 5 2" xfId="28831"/>
    <cellStyle name="Note 3 18 3 4 5 3" xfId="43284"/>
    <cellStyle name="Note 3 18 3 4 6" xfId="15160"/>
    <cellStyle name="Note 3 18 3 4 6 2" xfId="32595"/>
    <cellStyle name="Note 3 18 3 4 6 3" xfId="47048"/>
    <cellStyle name="Note 3 18 3 4 7" xfId="18403"/>
    <cellStyle name="Note 3 18 3 4 8" xfId="20322"/>
    <cellStyle name="Note 3 18 3 5" xfId="4070"/>
    <cellStyle name="Note 3 18 3 5 2" xfId="13678"/>
    <cellStyle name="Note 3 18 3 5 2 2" xfId="31113"/>
    <cellStyle name="Note 3 18 3 5 2 3" xfId="45566"/>
    <cellStyle name="Note 3 18 3 5 3" xfId="16139"/>
    <cellStyle name="Note 3 18 3 5 3 2" xfId="33574"/>
    <cellStyle name="Note 3 18 3 5 3 3" xfId="48027"/>
    <cellStyle name="Note 3 18 3 5 4" xfId="21506"/>
    <cellStyle name="Note 3 18 3 5 5" xfId="35959"/>
    <cellStyle name="Note 3 18 3 6" xfId="6532"/>
    <cellStyle name="Note 3 18 3 6 2" xfId="23967"/>
    <cellStyle name="Note 3 18 3 6 3" xfId="38420"/>
    <cellStyle name="Note 3 18 3 7" xfId="8973"/>
    <cellStyle name="Note 3 18 3 7 2" xfId="26408"/>
    <cellStyle name="Note 3 18 3 7 3" xfId="40861"/>
    <cellStyle name="Note 3 18 3 8" xfId="11393"/>
    <cellStyle name="Note 3 18 3 8 2" xfId="28828"/>
    <cellStyle name="Note 3 18 3 8 3" xfId="43281"/>
    <cellStyle name="Note 3 18 3 9" xfId="18400"/>
    <cellStyle name="Note 3 18 4" xfId="1563"/>
    <cellStyle name="Note 3 18 4 2" xfId="1564"/>
    <cellStyle name="Note 3 18 4 2 2" xfId="4075"/>
    <cellStyle name="Note 3 18 4 2 2 2" xfId="13682"/>
    <cellStyle name="Note 3 18 4 2 2 2 2" xfId="31117"/>
    <cellStyle name="Note 3 18 4 2 2 2 3" xfId="45570"/>
    <cellStyle name="Note 3 18 4 2 2 3" xfId="16143"/>
    <cellStyle name="Note 3 18 4 2 2 3 2" xfId="33578"/>
    <cellStyle name="Note 3 18 4 2 2 3 3" xfId="48031"/>
    <cellStyle name="Note 3 18 4 2 2 4" xfId="21511"/>
    <cellStyle name="Note 3 18 4 2 2 5" xfId="35964"/>
    <cellStyle name="Note 3 18 4 2 3" xfId="6537"/>
    <cellStyle name="Note 3 18 4 2 3 2" xfId="23972"/>
    <cellStyle name="Note 3 18 4 2 3 3" xfId="38425"/>
    <cellStyle name="Note 3 18 4 2 4" xfId="8978"/>
    <cellStyle name="Note 3 18 4 2 4 2" xfId="26413"/>
    <cellStyle name="Note 3 18 4 2 4 3" xfId="40866"/>
    <cellStyle name="Note 3 18 4 2 5" xfId="11398"/>
    <cellStyle name="Note 3 18 4 2 5 2" xfId="28833"/>
    <cellStyle name="Note 3 18 4 2 5 3" xfId="43286"/>
    <cellStyle name="Note 3 18 4 2 6" xfId="18405"/>
    <cellStyle name="Note 3 18 4 3" xfId="1565"/>
    <cellStyle name="Note 3 18 4 3 2" xfId="4076"/>
    <cellStyle name="Note 3 18 4 3 2 2" xfId="13683"/>
    <cellStyle name="Note 3 18 4 3 2 2 2" xfId="31118"/>
    <cellStyle name="Note 3 18 4 3 2 2 3" xfId="45571"/>
    <cellStyle name="Note 3 18 4 3 2 3" xfId="16144"/>
    <cellStyle name="Note 3 18 4 3 2 3 2" xfId="33579"/>
    <cellStyle name="Note 3 18 4 3 2 3 3" xfId="48032"/>
    <cellStyle name="Note 3 18 4 3 2 4" xfId="21512"/>
    <cellStyle name="Note 3 18 4 3 2 5" xfId="35965"/>
    <cellStyle name="Note 3 18 4 3 3" xfId="6538"/>
    <cellStyle name="Note 3 18 4 3 3 2" xfId="23973"/>
    <cellStyle name="Note 3 18 4 3 3 3" xfId="38426"/>
    <cellStyle name="Note 3 18 4 3 4" xfId="8979"/>
    <cellStyle name="Note 3 18 4 3 4 2" xfId="26414"/>
    <cellStyle name="Note 3 18 4 3 4 3" xfId="40867"/>
    <cellStyle name="Note 3 18 4 3 5" xfId="11399"/>
    <cellStyle name="Note 3 18 4 3 5 2" xfId="28834"/>
    <cellStyle name="Note 3 18 4 3 5 3" xfId="43287"/>
    <cellStyle name="Note 3 18 4 3 6" xfId="18406"/>
    <cellStyle name="Note 3 18 4 4" xfId="1566"/>
    <cellStyle name="Note 3 18 4 4 2" xfId="4077"/>
    <cellStyle name="Note 3 18 4 4 2 2" xfId="21513"/>
    <cellStyle name="Note 3 18 4 4 2 3" xfId="35966"/>
    <cellStyle name="Note 3 18 4 4 3" xfId="6539"/>
    <cellStyle name="Note 3 18 4 4 3 2" xfId="23974"/>
    <cellStyle name="Note 3 18 4 4 3 3" xfId="38427"/>
    <cellStyle name="Note 3 18 4 4 4" xfId="8980"/>
    <cellStyle name="Note 3 18 4 4 4 2" xfId="26415"/>
    <cellStyle name="Note 3 18 4 4 4 3" xfId="40868"/>
    <cellStyle name="Note 3 18 4 4 5" xfId="11400"/>
    <cellStyle name="Note 3 18 4 4 5 2" xfId="28835"/>
    <cellStyle name="Note 3 18 4 4 5 3" xfId="43288"/>
    <cellStyle name="Note 3 18 4 4 6" xfId="15161"/>
    <cellStyle name="Note 3 18 4 4 6 2" xfId="32596"/>
    <cellStyle name="Note 3 18 4 4 6 3" xfId="47049"/>
    <cellStyle name="Note 3 18 4 4 7" xfId="18407"/>
    <cellStyle name="Note 3 18 4 4 8" xfId="20323"/>
    <cellStyle name="Note 3 18 4 5" xfId="4074"/>
    <cellStyle name="Note 3 18 4 5 2" xfId="13681"/>
    <cellStyle name="Note 3 18 4 5 2 2" xfId="31116"/>
    <cellStyle name="Note 3 18 4 5 2 3" xfId="45569"/>
    <cellStyle name="Note 3 18 4 5 3" xfId="16142"/>
    <cellStyle name="Note 3 18 4 5 3 2" xfId="33577"/>
    <cellStyle name="Note 3 18 4 5 3 3" xfId="48030"/>
    <cellStyle name="Note 3 18 4 5 4" xfId="21510"/>
    <cellStyle name="Note 3 18 4 5 5" xfId="35963"/>
    <cellStyle name="Note 3 18 4 6" xfId="6536"/>
    <cellStyle name="Note 3 18 4 6 2" xfId="23971"/>
    <cellStyle name="Note 3 18 4 6 3" xfId="38424"/>
    <cellStyle name="Note 3 18 4 7" xfId="8977"/>
    <cellStyle name="Note 3 18 4 7 2" xfId="26412"/>
    <cellStyle name="Note 3 18 4 7 3" xfId="40865"/>
    <cellStyle name="Note 3 18 4 8" xfId="11397"/>
    <cellStyle name="Note 3 18 4 8 2" xfId="28832"/>
    <cellStyle name="Note 3 18 4 8 3" xfId="43285"/>
    <cellStyle name="Note 3 18 4 9" xfId="18404"/>
    <cellStyle name="Note 3 18 5" xfId="1567"/>
    <cellStyle name="Note 3 18 5 2" xfId="1568"/>
    <cellStyle name="Note 3 18 5 2 2" xfId="4079"/>
    <cellStyle name="Note 3 18 5 2 2 2" xfId="13685"/>
    <cellStyle name="Note 3 18 5 2 2 2 2" xfId="31120"/>
    <cellStyle name="Note 3 18 5 2 2 2 3" xfId="45573"/>
    <cellStyle name="Note 3 18 5 2 2 3" xfId="16146"/>
    <cellStyle name="Note 3 18 5 2 2 3 2" xfId="33581"/>
    <cellStyle name="Note 3 18 5 2 2 3 3" xfId="48034"/>
    <cellStyle name="Note 3 18 5 2 2 4" xfId="21515"/>
    <cellStyle name="Note 3 18 5 2 2 5" xfId="35968"/>
    <cellStyle name="Note 3 18 5 2 3" xfId="6541"/>
    <cellStyle name="Note 3 18 5 2 3 2" xfId="23976"/>
    <cellStyle name="Note 3 18 5 2 3 3" xfId="38429"/>
    <cellStyle name="Note 3 18 5 2 4" xfId="8982"/>
    <cellStyle name="Note 3 18 5 2 4 2" xfId="26417"/>
    <cellStyle name="Note 3 18 5 2 4 3" xfId="40870"/>
    <cellStyle name="Note 3 18 5 2 5" xfId="11402"/>
    <cellStyle name="Note 3 18 5 2 5 2" xfId="28837"/>
    <cellStyle name="Note 3 18 5 2 5 3" xfId="43290"/>
    <cellStyle name="Note 3 18 5 2 6" xfId="18409"/>
    <cellStyle name="Note 3 18 5 3" xfId="1569"/>
    <cellStyle name="Note 3 18 5 3 2" xfId="4080"/>
    <cellStyle name="Note 3 18 5 3 2 2" xfId="13686"/>
    <cellStyle name="Note 3 18 5 3 2 2 2" xfId="31121"/>
    <cellStyle name="Note 3 18 5 3 2 2 3" xfId="45574"/>
    <cellStyle name="Note 3 18 5 3 2 3" xfId="16147"/>
    <cellStyle name="Note 3 18 5 3 2 3 2" xfId="33582"/>
    <cellStyle name="Note 3 18 5 3 2 3 3" xfId="48035"/>
    <cellStyle name="Note 3 18 5 3 2 4" xfId="21516"/>
    <cellStyle name="Note 3 18 5 3 2 5" xfId="35969"/>
    <cellStyle name="Note 3 18 5 3 3" xfId="6542"/>
    <cellStyle name="Note 3 18 5 3 3 2" xfId="23977"/>
    <cellStyle name="Note 3 18 5 3 3 3" xfId="38430"/>
    <cellStyle name="Note 3 18 5 3 4" xfId="8983"/>
    <cellStyle name="Note 3 18 5 3 4 2" xfId="26418"/>
    <cellStyle name="Note 3 18 5 3 4 3" xfId="40871"/>
    <cellStyle name="Note 3 18 5 3 5" xfId="11403"/>
    <cellStyle name="Note 3 18 5 3 5 2" xfId="28838"/>
    <cellStyle name="Note 3 18 5 3 5 3" xfId="43291"/>
    <cellStyle name="Note 3 18 5 3 6" xfId="18410"/>
    <cellStyle name="Note 3 18 5 4" xfId="1570"/>
    <cellStyle name="Note 3 18 5 4 2" xfId="4081"/>
    <cellStyle name="Note 3 18 5 4 2 2" xfId="21517"/>
    <cellStyle name="Note 3 18 5 4 2 3" xfId="35970"/>
    <cellStyle name="Note 3 18 5 4 3" xfId="6543"/>
    <cellStyle name="Note 3 18 5 4 3 2" xfId="23978"/>
    <cellStyle name="Note 3 18 5 4 3 3" xfId="38431"/>
    <cellStyle name="Note 3 18 5 4 4" xfId="8984"/>
    <cellStyle name="Note 3 18 5 4 4 2" xfId="26419"/>
    <cellStyle name="Note 3 18 5 4 4 3" xfId="40872"/>
    <cellStyle name="Note 3 18 5 4 5" xfId="11404"/>
    <cellStyle name="Note 3 18 5 4 5 2" xfId="28839"/>
    <cellStyle name="Note 3 18 5 4 5 3" xfId="43292"/>
    <cellStyle name="Note 3 18 5 4 6" xfId="15162"/>
    <cellStyle name="Note 3 18 5 4 6 2" xfId="32597"/>
    <cellStyle name="Note 3 18 5 4 6 3" xfId="47050"/>
    <cellStyle name="Note 3 18 5 4 7" xfId="18411"/>
    <cellStyle name="Note 3 18 5 4 8" xfId="20324"/>
    <cellStyle name="Note 3 18 5 5" xfId="4078"/>
    <cellStyle name="Note 3 18 5 5 2" xfId="13684"/>
    <cellStyle name="Note 3 18 5 5 2 2" xfId="31119"/>
    <cellStyle name="Note 3 18 5 5 2 3" xfId="45572"/>
    <cellStyle name="Note 3 18 5 5 3" xfId="16145"/>
    <cellStyle name="Note 3 18 5 5 3 2" xfId="33580"/>
    <cellStyle name="Note 3 18 5 5 3 3" xfId="48033"/>
    <cellStyle name="Note 3 18 5 5 4" xfId="21514"/>
    <cellStyle name="Note 3 18 5 5 5" xfId="35967"/>
    <cellStyle name="Note 3 18 5 6" xfId="6540"/>
    <cellStyle name="Note 3 18 5 6 2" xfId="23975"/>
    <cellStyle name="Note 3 18 5 6 3" xfId="38428"/>
    <cellStyle name="Note 3 18 5 7" xfId="8981"/>
    <cellStyle name="Note 3 18 5 7 2" xfId="26416"/>
    <cellStyle name="Note 3 18 5 7 3" xfId="40869"/>
    <cellStyle name="Note 3 18 5 8" xfId="11401"/>
    <cellStyle name="Note 3 18 5 8 2" xfId="28836"/>
    <cellStyle name="Note 3 18 5 8 3" xfId="43289"/>
    <cellStyle name="Note 3 18 5 9" xfId="18408"/>
    <cellStyle name="Note 3 18 6" xfId="1571"/>
    <cellStyle name="Note 3 18 6 2" xfId="4082"/>
    <cellStyle name="Note 3 18 6 2 2" xfId="13687"/>
    <cellStyle name="Note 3 18 6 2 2 2" xfId="31122"/>
    <cellStyle name="Note 3 18 6 2 2 3" xfId="45575"/>
    <cellStyle name="Note 3 18 6 2 3" xfId="16148"/>
    <cellStyle name="Note 3 18 6 2 3 2" xfId="33583"/>
    <cellStyle name="Note 3 18 6 2 3 3" xfId="48036"/>
    <cellStyle name="Note 3 18 6 2 4" xfId="21518"/>
    <cellStyle name="Note 3 18 6 2 5" xfId="35971"/>
    <cellStyle name="Note 3 18 6 3" xfId="6544"/>
    <cellStyle name="Note 3 18 6 3 2" xfId="23979"/>
    <cellStyle name="Note 3 18 6 3 3" xfId="38432"/>
    <cellStyle name="Note 3 18 6 4" xfId="8985"/>
    <cellStyle name="Note 3 18 6 4 2" xfId="26420"/>
    <cellStyle name="Note 3 18 6 4 3" xfId="40873"/>
    <cellStyle name="Note 3 18 6 5" xfId="11405"/>
    <cellStyle name="Note 3 18 6 5 2" xfId="28840"/>
    <cellStyle name="Note 3 18 6 5 3" xfId="43293"/>
    <cellStyle name="Note 3 18 6 6" xfId="18412"/>
    <cellStyle name="Note 3 18 7" xfId="1572"/>
    <cellStyle name="Note 3 18 7 2" xfId="4083"/>
    <cellStyle name="Note 3 18 7 2 2" xfId="13688"/>
    <cellStyle name="Note 3 18 7 2 2 2" xfId="31123"/>
    <cellStyle name="Note 3 18 7 2 2 3" xfId="45576"/>
    <cellStyle name="Note 3 18 7 2 3" xfId="16149"/>
    <cellStyle name="Note 3 18 7 2 3 2" xfId="33584"/>
    <cellStyle name="Note 3 18 7 2 3 3" xfId="48037"/>
    <cellStyle name="Note 3 18 7 2 4" xfId="21519"/>
    <cellStyle name="Note 3 18 7 2 5" xfId="35972"/>
    <cellStyle name="Note 3 18 7 3" xfId="6545"/>
    <cellStyle name="Note 3 18 7 3 2" xfId="23980"/>
    <cellStyle name="Note 3 18 7 3 3" xfId="38433"/>
    <cellStyle name="Note 3 18 7 4" xfId="8986"/>
    <cellStyle name="Note 3 18 7 4 2" xfId="26421"/>
    <cellStyle name="Note 3 18 7 4 3" xfId="40874"/>
    <cellStyle name="Note 3 18 7 5" xfId="11406"/>
    <cellStyle name="Note 3 18 7 5 2" xfId="28841"/>
    <cellStyle name="Note 3 18 7 5 3" xfId="43294"/>
    <cellStyle name="Note 3 18 7 6" xfId="18413"/>
    <cellStyle name="Note 3 18 8" xfId="1573"/>
    <cellStyle name="Note 3 18 8 2" xfId="4084"/>
    <cellStyle name="Note 3 18 8 2 2" xfId="21520"/>
    <cellStyle name="Note 3 18 8 2 3" xfId="35973"/>
    <cellStyle name="Note 3 18 8 3" xfId="6546"/>
    <cellStyle name="Note 3 18 8 3 2" xfId="23981"/>
    <cellStyle name="Note 3 18 8 3 3" xfId="38434"/>
    <cellStyle name="Note 3 18 8 4" xfId="8987"/>
    <cellStyle name="Note 3 18 8 4 2" xfId="26422"/>
    <cellStyle name="Note 3 18 8 4 3" xfId="40875"/>
    <cellStyle name="Note 3 18 8 5" xfId="11407"/>
    <cellStyle name="Note 3 18 8 5 2" xfId="28842"/>
    <cellStyle name="Note 3 18 8 5 3" xfId="43295"/>
    <cellStyle name="Note 3 18 8 6" xfId="15163"/>
    <cellStyle name="Note 3 18 8 6 2" xfId="32598"/>
    <cellStyle name="Note 3 18 8 6 3" xfId="47051"/>
    <cellStyle name="Note 3 18 8 7" xfId="18414"/>
    <cellStyle name="Note 3 18 8 8" xfId="20325"/>
    <cellStyle name="Note 3 18 9" xfId="4065"/>
    <cellStyle name="Note 3 18 9 2" xfId="13674"/>
    <cellStyle name="Note 3 18 9 2 2" xfId="31109"/>
    <cellStyle name="Note 3 18 9 2 3" xfId="45562"/>
    <cellStyle name="Note 3 18 9 3" xfId="16135"/>
    <cellStyle name="Note 3 18 9 3 2" xfId="33570"/>
    <cellStyle name="Note 3 18 9 3 3" xfId="48023"/>
    <cellStyle name="Note 3 18 9 4" xfId="21501"/>
    <cellStyle name="Note 3 18 9 5" xfId="35954"/>
    <cellStyle name="Note 3 19" xfId="1574"/>
    <cellStyle name="Note 3 19 10" xfId="6547"/>
    <cellStyle name="Note 3 19 10 2" xfId="23982"/>
    <cellStyle name="Note 3 19 10 3" xfId="38435"/>
    <cellStyle name="Note 3 19 11" xfId="8988"/>
    <cellStyle name="Note 3 19 11 2" xfId="26423"/>
    <cellStyle name="Note 3 19 11 3" xfId="40876"/>
    <cellStyle name="Note 3 19 12" xfId="11408"/>
    <cellStyle name="Note 3 19 12 2" xfId="28843"/>
    <cellStyle name="Note 3 19 12 3" xfId="43296"/>
    <cellStyle name="Note 3 19 13" xfId="18415"/>
    <cellStyle name="Note 3 19 2" xfId="1575"/>
    <cellStyle name="Note 3 19 2 2" xfId="1576"/>
    <cellStyle name="Note 3 19 2 2 2" xfId="4087"/>
    <cellStyle name="Note 3 19 2 2 2 2" xfId="13691"/>
    <cellStyle name="Note 3 19 2 2 2 2 2" xfId="31126"/>
    <cellStyle name="Note 3 19 2 2 2 2 3" xfId="45579"/>
    <cellStyle name="Note 3 19 2 2 2 3" xfId="16152"/>
    <cellStyle name="Note 3 19 2 2 2 3 2" xfId="33587"/>
    <cellStyle name="Note 3 19 2 2 2 3 3" xfId="48040"/>
    <cellStyle name="Note 3 19 2 2 2 4" xfId="21523"/>
    <cellStyle name="Note 3 19 2 2 2 5" xfId="35976"/>
    <cellStyle name="Note 3 19 2 2 3" xfId="6549"/>
    <cellStyle name="Note 3 19 2 2 3 2" xfId="23984"/>
    <cellStyle name="Note 3 19 2 2 3 3" xfId="38437"/>
    <cellStyle name="Note 3 19 2 2 4" xfId="8990"/>
    <cellStyle name="Note 3 19 2 2 4 2" xfId="26425"/>
    <cellStyle name="Note 3 19 2 2 4 3" xfId="40878"/>
    <cellStyle name="Note 3 19 2 2 5" xfId="11410"/>
    <cellStyle name="Note 3 19 2 2 5 2" xfId="28845"/>
    <cellStyle name="Note 3 19 2 2 5 3" xfId="43298"/>
    <cellStyle name="Note 3 19 2 2 6" xfId="18417"/>
    <cellStyle name="Note 3 19 2 3" xfId="1577"/>
    <cellStyle name="Note 3 19 2 3 2" xfId="4088"/>
    <cellStyle name="Note 3 19 2 3 2 2" xfId="13692"/>
    <cellStyle name="Note 3 19 2 3 2 2 2" xfId="31127"/>
    <cellStyle name="Note 3 19 2 3 2 2 3" xfId="45580"/>
    <cellStyle name="Note 3 19 2 3 2 3" xfId="16153"/>
    <cellStyle name="Note 3 19 2 3 2 3 2" xfId="33588"/>
    <cellStyle name="Note 3 19 2 3 2 3 3" xfId="48041"/>
    <cellStyle name="Note 3 19 2 3 2 4" xfId="21524"/>
    <cellStyle name="Note 3 19 2 3 2 5" xfId="35977"/>
    <cellStyle name="Note 3 19 2 3 3" xfId="6550"/>
    <cellStyle name="Note 3 19 2 3 3 2" xfId="23985"/>
    <cellStyle name="Note 3 19 2 3 3 3" xfId="38438"/>
    <cellStyle name="Note 3 19 2 3 4" xfId="8991"/>
    <cellStyle name="Note 3 19 2 3 4 2" xfId="26426"/>
    <cellStyle name="Note 3 19 2 3 4 3" xfId="40879"/>
    <cellStyle name="Note 3 19 2 3 5" xfId="11411"/>
    <cellStyle name="Note 3 19 2 3 5 2" xfId="28846"/>
    <cellStyle name="Note 3 19 2 3 5 3" xfId="43299"/>
    <cellStyle name="Note 3 19 2 3 6" xfId="18418"/>
    <cellStyle name="Note 3 19 2 4" xfId="1578"/>
    <cellStyle name="Note 3 19 2 4 2" xfId="4089"/>
    <cellStyle name="Note 3 19 2 4 2 2" xfId="21525"/>
    <cellStyle name="Note 3 19 2 4 2 3" xfId="35978"/>
    <cellStyle name="Note 3 19 2 4 3" xfId="6551"/>
    <cellStyle name="Note 3 19 2 4 3 2" xfId="23986"/>
    <cellStyle name="Note 3 19 2 4 3 3" xfId="38439"/>
    <cellStyle name="Note 3 19 2 4 4" xfId="8992"/>
    <cellStyle name="Note 3 19 2 4 4 2" xfId="26427"/>
    <cellStyle name="Note 3 19 2 4 4 3" xfId="40880"/>
    <cellStyle name="Note 3 19 2 4 5" xfId="11412"/>
    <cellStyle name="Note 3 19 2 4 5 2" xfId="28847"/>
    <cellStyle name="Note 3 19 2 4 5 3" xfId="43300"/>
    <cellStyle name="Note 3 19 2 4 6" xfId="15164"/>
    <cellStyle name="Note 3 19 2 4 6 2" xfId="32599"/>
    <cellStyle name="Note 3 19 2 4 6 3" xfId="47052"/>
    <cellStyle name="Note 3 19 2 4 7" xfId="18419"/>
    <cellStyle name="Note 3 19 2 4 8" xfId="20326"/>
    <cellStyle name="Note 3 19 2 5" xfId="4086"/>
    <cellStyle name="Note 3 19 2 5 2" xfId="13690"/>
    <cellStyle name="Note 3 19 2 5 2 2" xfId="31125"/>
    <cellStyle name="Note 3 19 2 5 2 3" xfId="45578"/>
    <cellStyle name="Note 3 19 2 5 3" xfId="16151"/>
    <cellStyle name="Note 3 19 2 5 3 2" xfId="33586"/>
    <cellStyle name="Note 3 19 2 5 3 3" xfId="48039"/>
    <cellStyle name="Note 3 19 2 5 4" xfId="21522"/>
    <cellStyle name="Note 3 19 2 5 5" xfId="35975"/>
    <cellStyle name="Note 3 19 2 6" xfId="6548"/>
    <cellStyle name="Note 3 19 2 6 2" xfId="23983"/>
    <cellStyle name="Note 3 19 2 6 3" xfId="38436"/>
    <cellStyle name="Note 3 19 2 7" xfId="8989"/>
    <cellStyle name="Note 3 19 2 7 2" xfId="26424"/>
    <cellStyle name="Note 3 19 2 7 3" xfId="40877"/>
    <cellStyle name="Note 3 19 2 8" xfId="11409"/>
    <cellStyle name="Note 3 19 2 8 2" xfId="28844"/>
    <cellStyle name="Note 3 19 2 8 3" xfId="43297"/>
    <cellStyle name="Note 3 19 2 9" xfId="18416"/>
    <cellStyle name="Note 3 19 3" xfId="1579"/>
    <cellStyle name="Note 3 19 3 2" xfId="1580"/>
    <cellStyle name="Note 3 19 3 2 2" xfId="4091"/>
    <cellStyle name="Note 3 19 3 2 2 2" xfId="13694"/>
    <cellStyle name="Note 3 19 3 2 2 2 2" xfId="31129"/>
    <cellStyle name="Note 3 19 3 2 2 2 3" xfId="45582"/>
    <cellStyle name="Note 3 19 3 2 2 3" xfId="16155"/>
    <cellStyle name="Note 3 19 3 2 2 3 2" xfId="33590"/>
    <cellStyle name="Note 3 19 3 2 2 3 3" xfId="48043"/>
    <cellStyle name="Note 3 19 3 2 2 4" xfId="21527"/>
    <cellStyle name="Note 3 19 3 2 2 5" xfId="35980"/>
    <cellStyle name="Note 3 19 3 2 3" xfId="6553"/>
    <cellStyle name="Note 3 19 3 2 3 2" xfId="23988"/>
    <cellStyle name="Note 3 19 3 2 3 3" xfId="38441"/>
    <cellStyle name="Note 3 19 3 2 4" xfId="8994"/>
    <cellStyle name="Note 3 19 3 2 4 2" xfId="26429"/>
    <cellStyle name="Note 3 19 3 2 4 3" xfId="40882"/>
    <cellStyle name="Note 3 19 3 2 5" xfId="11414"/>
    <cellStyle name="Note 3 19 3 2 5 2" xfId="28849"/>
    <cellStyle name="Note 3 19 3 2 5 3" xfId="43302"/>
    <cellStyle name="Note 3 19 3 2 6" xfId="18421"/>
    <cellStyle name="Note 3 19 3 3" xfId="1581"/>
    <cellStyle name="Note 3 19 3 3 2" xfId="4092"/>
    <cellStyle name="Note 3 19 3 3 2 2" xfId="13695"/>
    <cellStyle name="Note 3 19 3 3 2 2 2" xfId="31130"/>
    <cellStyle name="Note 3 19 3 3 2 2 3" xfId="45583"/>
    <cellStyle name="Note 3 19 3 3 2 3" xfId="16156"/>
    <cellStyle name="Note 3 19 3 3 2 3 2" xfId="33591"/>
    <cellStyle name="Note 3 19 3 3 2 3 3" xfId="48044"/>
    <cellStyle name="Note 3 19 3 3 2 4" xfId="21528"/>
    <cellStyle name="Note 3 19 3 3 2 5" xfId="35981"/>
    <cellStyle name="Note 3 19 3 3 3" xfId="6554"/>
    <cellStyle name="Note 3 19 3 3 3 2" xfId="23989"/>
    <cellStyle name="Note 3 19 3 3 3 3" xfId="38442"/>
    <cellStyle name="Note 3 19 3 3 4" xfId="8995"/>
    <cellStyle name="Note 3 19 3 3 4 2" xfId="26430"/>
    <cellStyle name="Note 3 19 3 3 4 3" xfId="40883"/>
    <cellStyle name="Note 3 19 3 3 5" xfId="11415"/>
    <cellStyle name="Note 3 19 3 3 5 2" xfId="28850"/>
    <cellStyle name="Note 3 19 3 3 5 3" xfId="43303"/>
    <cellStyle name="Note 3 19 3 3 6" xfId="18422"/>
    <cellStyle name="Note 3 19 3 4" xfId="1582"/>
    <cellStyle name="Note 3 19 3 4 2" xfId="4093"/>
    <cellStyle name="Note 3 19 3 4 2 2" xfId="21529"/>
    <cellStyle name="Note 3 19 3 4 2 3" xfId="35982"/>
    <cellStyle name="Note 3 19 3 4 3" xfId="6555"/>
    <cellStyle name="Note 3 19 3 4 3 2" xfId="23990"/>
    <cellStyle name="Note 3 19 3 4 3 3" xfId="38443"/>
    <cellStyle name="Note 3 19 3 4 4" xfId="8996"/>
    <cellStyle name="Note 3 19 3 4 4 2" xfId="26431"/>
    <cellStyle name="Note 3 19 3 4 4 3" xfId="40884"/>
    <cellStyle name="Note 3 19 3 4 5" xfId="11416"/>
    <cellStyle name="Note 3 19 3 4 5 2" xfId="28851"/>
    <cellStyle name="Note 3 19 3 4 5 3" xfId="43304"/>
    <cellStyle name="Note 3 19 3 4 6" xfId="15165"/>
    <cellStyle name="Note 3 19 3 4 6 2" xfId="32600"/>
    <cellStyle name="Note 3 19 3 4 6 3" xfId="47053"/>
    <cellStyle name="Note 3 19 3 4 7" xfId="18423"/>
    <cellStyle name="Note 3 19 3 4 8" xfId="20327"/>
    <cellStyle name="Note 3 19 3 5" xfId="4090"/>
    <cellStyle name="Note 3 19 3 5 2" xfId="13693"/>
    <cellStyle name="Note 3 19 3 5 2 2" xfId="31128"/>
    <cellStyle name="Note 3 19 3 5 2 3" xfId="45581"/>
    <cellStyle name="Note 3 19 3 5 3" xfId="16154"/>
    <cellStyle name="Note 3 19 3 5 3 2" xfId="33589"/>
    <cellStyle name="Note 3 19 3 5 3 3" xfId="48042"/>
    <cellStyle name="Note 3 19 3 5 4" xfId="21526"/>
    <cellStyle name="Note 3 19 3 5 5" xfId="35979"/>
    <cellStyle name="Note 3 19 3 6" xfId="6552"/>
    <cellStyle name="Note 3 19 3 6 2" xfId="23987"/>
    <cellStyle name="Note 3 19 3 6 3" xfId="38440"/>
    <cellStyle name="Note 3 19 3 7" xfId="8993"/>
    <cellStyle name="Note 3 19 3 7 2" xfId="26428"/>
    <cellStyle name="Note 3 19 3 7 3" xfId="40881"/>
    <cellStyle name="Note 3 19 3 8" xfId="11413"/>
    <cellStyle name="Note 3 19 3 8 2" xfId="28848"/>
    <cellStyle name="Note 3 19 3 8 3" xfId="43301"/>
    <cellStyle name="Note 3 19 3 9" xfId="18420"/>
    <cellStyle name="Note 3 19 4" xfId="1583"/>
    <cellStyle name="Note 3 19 4 2" xfId="1584"/>
    <cellStyle name="Note 3 19 4 2 2" xfId="4095"/>
    <cellStyle name="Note 3 19 4 2 2 2" xfId="13697"/>
    <cellStyle name="Note 3 19 4 2 2 2 2" xfId="31132"/>
    <cellStyle name="Note 3 19 4 2 2 2 3" xfId="45585"/>
    <cellStyle name="Note 3 19 4 2 2 3" xfId="16158"/>
    <cellStyle name="Note 3 19 4 2 2 3 2" xfId="33593"/>
    <cellStyle name="Note 3 19 4 2 2 3 3" xfId="48046"/>
    <cellStyle name="Note 3 19 4 2 2 4" xfId="21531"/>
    <cellStyle name="Note 3 19 4 2 2 5" xfId="35984"/>
    <cellStyle name="Note 3 19 4 2 3" xfId="6557"/>
    <cellStyle name="Note 3 19 4 2 3 2" xfId="23992"/>
    <cellStyle name="Note 3 19 4 2 3 3" xfId="38445"/>
    <cellStyle name="Note 3 19 4 2 4" xfId="8998"/>
    <cellStyle name="Note 3 19 4 2 4 2" xfId="26433"/>
    <cellStyle name="Note 3 19 4 2 4 3" xfId="40886"/>
    <cellStyle name="Note 3 19 4 2 5" xfId="11418"/>
    <cellStyle name="Note 3 19 4 2 5 2" xfId="28853"/>
    <cellStyle name="Note 3 19 4 2 5 3" xfId="43306"/>
    <cellStyle name="Note 3 19 4 2 6" xfId="18425"/>
    <cellStyle name="Note 3 19 4 3" xfId="1585"/>
    <cellStyle name="Note 3 19 4 3 2" xfId="4096"/>
    <cellStyle name="Note 3 19 4 3 2 2" xfId="13698"/>
    <cellStyle name="Note 3 19 4 3 2 2 2" xfId="31133"/>
    <cellStyle name="Note 3 19 4 3 2 2 3" xfId="45586"/>
    <cellStyle name="Note 3 19 4 3 2 3" xfId="16159"/>
    <cellStyle name="Note 3 19 4 3 2 3 2" xfId="33594"/>
    <cellStyle name="Note 3 19 4 3 2 3 3" xfId="48047"/>
    <cellStyle name="Note 3 19 4 3 2 4" xfId="21532"/>
    <cellStyle name="Note 3 19 4 3 2 5" xfId="35985"/>
    <cellStyle name="Note 3 19 4 3 3" xfId="6558"/>
    <cellStyle name="Note 3 19 4 3 3 2" xfId="23993"/>
    <cellStyle name="Note 3 19 4 3 3 3" xfId="38446"/>
    <cellStyle name="Note 3 19 4 3 4" xfId="8999"/>
    <cellStyle name="Note 3 19 4 3 4 2" xfId="26434"/>
    <cellStyle name="Note 3 19 4 3 4 3" xfId="40887"/>
    <cellStyle name="Note 3 19 4 3 5" xfId="11419"/>
    <cellStyle name="Note 3 19 4 3 5 2" xfId="28854"/>
    <cellStyle name="Note 3 19 4 3 5 3" xfId="43307"/>
    <cellStyle name="Note 3 19 4 3 6" xfId="18426"/>
    <cellStyle name="Note 3 19 4 4" xfId="1586"/>
    <cellStyle name="Note 3 19 4 4 2" xfId="4097"/>
    <cellStyle name="Note 3 19 4 4 2 2" xfId="21533"/>
    <cellStyle name="Note 3 19 4 4 2 3" xfId="35986"/>
    <cellStyle name="Note 3 19 4 4 3" xfId="6559"/>
    <cellStyle name="Note 3 19 4 4 3 2" xfId="23994"/>
    <cellStyle name="Note 3 19 4 4 3 3" xfId="38447"/>
    <cellStyle name="Note 3 19 4 4 4" xfId="9000"/>
    <cellStyle name="Note 3 19 4 4 4 2" xfId="26435"/>
    <cellStyle name="Note 3 19 4 4 4 3" xfId="40888"/>
    <cellStyle name="Note 3 19 4 4 5" xfId="11420"/>
    <cellStyle name="Note 3 19 4 4 5 2" xfId="28855"/>
    <cellStyle name="Note 3 19 4 4 5 3" xfId="43308"/>
    <cellStyle name="Note 3 19 4 4 6" xfId="15166"/>
    <cellStyle name="Note 3 19 4 4 6 2" xfId="32601"/>
    <cellStyle name="Note 3 19 4 4 6 3" xfId="47054"/>
    <cellStyle name="Note 3 19 4 4 7" xfId="18427"/>
    <cellStyle name="Note 3 19 4 4 8" xfId="20328"/>
    <cellStyle name="Note 3 19 4 5" xfId="4094"/>
    <cellStyle name="Note 3 19 4 5 2" xfId="13696"/>
    <cellStyle name="Note 3 19 4 5 2 2" xfId="31131"/>
    <cellStyle name="Note 3 19 4 5 2 3" xfId="45584"/>
    <cellStyle name="Note 3 19 4 5 3" xfId="16157"/>
    <cellStyle name="Note 3 19 4 5 3 2" xfId="33592"/>
    <cellStyle name="Note 3 19 4 5 3 3" xfId="48045"/>
    <cellStyle name="Note 3 19 4 5 4" xfId="21530"/>
    <cellStyle name="Note 3 19 4 5 5" xfId="35983"/>
    <cellStyle name="Note 3 19 4 6" xfId="6556"/>
    <cellStyle name="Note 3 19 4 6 2" xfId="23991"/>
    <cellStyle name="Note 3 19 4 6 3" xfId="38444"/>
    <cellStyle name="Note 3 19 4 7" xfId="8997"/>
    <cellStyle name="Note 3 19 4 7 2" xfId="26432"/>
    <cellStyle name="Note 3 19 4 7 3" xfId="40885"/>
    <cellStyle name="Note 3 19 4 8" xfId="11417"/>
    <cellStyle name="Note 3 19 4 8 2" xfId="28852"/>
    <cellStyle name="Note 3 19 4 8 3" xfId="43305"/>
    <cellStyle name="Note 3 19 4 9" xfId="18424"/>
    <cellStyle name="Note 3 19 5" xfId="1587"/>
    <cellStyle name="Note 3 19 5 2" xfId="1588"/>
    <cellStyle name="Note 3 19 5 2 2" xfId="4099"/>
    <cellStyle name="Note 3 19 5 2 2 2" xfId="13700"/>
    <cellStyle name="Note 3 19 5 2 2 2 2" xfId="31135"/>
    <cellStyle name="Note 3 19 5 2 2 2 3" xfId="45588"/>
    <cellStyle name="Note 3 19 5 2 2 3" xfId="16161"/>
    <cellStyle name="Note 3 19 5 2 2 3 2" xfId="33596"/>
    <cellStyle name="Note 3 19 5 2 2 3 3" xfId="48049"/>
    <cellStyle name="Note 3 19 5 2 2 4" xfId="21535"/>
    <cellStyle name="Note 3 19 5 2 2 5" xfId="35988"/>
    <cellStyle name="Note 3 19 5 2 3" xfId="6561"/>
    <cellStyle name="Note 3 19 5 2 3 2" xfId="23996"/>
    <cellStyle name="Note 3 19 5 2 3 3" xfId="38449"/>
    <cellStyle name="Note 3 19 5 2 4" xfId="9002"/>
    <cellStyle name="Note 3 19 5 2 4 2" xfId="26437"/>
    <cellStyle name="Note 3 19 5 2 4 3" xfId="40890"/>
    <cellStyle name="Note 3 19 5 2 5" xfId="11422"/>
    <cellStyle name="Note 3 19 5 2 5 2" xfId="28857"/>
    <cellStyle name="Note 3 19 5 2 5 3" xfId="43310"/>
    <cellStyle name="Note 3 19 5 2 6" xfId="18429"/>
    <cellStyle name="Note 3 19 5 3" xfId="1589"/>
    <cellStyle name="Note 3 19 5 3 2" xfId="4100"/>
    <cellStyle name="Note 3 19 5 3 2 2" xfId="13701"/>
    <cellStyle name="Note 3 19 5 3 2 2 2" xfId="31136"/>
    <cellStyle name="Note 3 19 5 3 2 2 3" xfId="45589"/>
    <cellStyle name="Note 3 19 5 3 2 3" xfId="16162"/>
    <cellStyle name="Note 3 19 5 3 2 3 2" xfId="33597"/>
    <cellStyle name="Note 3 19 5 3 2 3 3" xfId="48050"/>
    <cellStyle name="Note 3 19 5 3 2 4" xfId="21536"/>
    <cellStyle name="Note 3 19 5 3 2 5" xfId="35989"/>
    <cellStyle name="Note 3 19 5 3 3" xfId="6562"/>
    <cellStyle name="Note 3 19 5 3 3 2" xfId="23997"/>
    <cellStyle name="Note 3 19 5 3 3 3" xfId="38450"/>
    <cellStyle name="Note 3 19 5 3 4" xfId="9003"/>
    <cellStyle name="Note 3 19 5 3 4 2" xfId="26438"/>
    <cellStyle name="Note 3 19 5 3 4 3" xfId="40891"/>
    <cellStyle name="Note 3 19 5 3 5" xfId="11423"/>
    <cellStyle name="Note 3 19 5 3 5 2" xfId="28858"/>
    <cellStyle name="Note 3 19 5 3 5 3" xfId="43311"/>
    <cellStyle name="Note 3 19 5 3 6" xfId="18430"/>
    <cellStyle name="Note 3 19 5 4" xfId="1590"/>
    <cellStyle name="Note 3 19 5 4 2" xfId="4101"/>
    <cellStyle name="Note 3 19 5 4 2 2" xfId="21537"/>
    <cellStyle name="Note 3 19 5 4 2 3" xfId="35990"/>
    <cellStyle name="Note 3 19 5 4 3" xfId="6563"/>
    <cellStyle name="Note 3 19 5 4 3 2" xfId="23998"/>
    <cellStyle name="Note 3 19 5 4 3 3" xfId="38451"/>
    <cellStyle name="Note 3 19 5 4 4" xfId="9004"/>
    <cellStyle name="Note 3 19 5 4 4 2" xfId="26439"/>
    <cellStyle name="Note 3 19 5 4 4 3" xfId="40892"/>
    <cellStyle name="Note 3 19 5 4 5" xfId="11424"/>
    <cellStyle name="Note 3 19 5 4 5 2" xfId="28859"/>
    <cellStyle name="Note 3 19 5 4 5 3" xfId="43312"/>
    <cellStyle name="Note 3 19 5 4 6" xfId="15167"/>
    <cellStyle name="Note 3 19 5 4 6 2" xfId="32602"/>
    <cellStyle name="Note 3 19 5 4 6 3" xfId="47055"/>
    <cellStyle name="Note 3 19 5 4 7" xfId="18431"/>
    <cellStyle name="Note 3 19 5 4 8" xfId="20329"/>
    <cellStyle name="Note 3 19 5 5" xfId="4098"/>
    <cellStyle name="Note 3 19 5 5 2" xfId="13699"/>
    <cellStyle name="Note 3 19 5 5 2 2" xfId="31134"/>
    <cellStyle name="Note 3 19 5 5 2 3" xfId="45587"/>
    <cellStyle name="Note 3 19 5 5 3" xfId="16160"/>
    <cellStyle name="Note 3 19 5 5 3 2" xfId="33595"/>
    <cellStyle name="Note 3 19 5 5 3 3" xfId="48048"/>
    <cellStyle name="Note 3 19 5 5 4" xfId="21534"/>
    <cellStyle name="Note 3 19 5 5 5" xfId="35987"/>
    <cellStyle name="Note 3 19 5 6" xfId="6560"/>
    <cellStyle name="Note 3 19 5 6 2" xfId="23995"/>
    <cellStyle name="Note 3 19 5 6 3" xfId="38448"/>
    <cellStyle name="Note 3 19 5 7" xfId="9001"/>
    <cellStyle name="Note 3 19 5 7 2" xfId="26436"/>
    <cellStyle name="Note 3 19 5 7 3" xfId="40889"/>
    <cellStyle name="Note 3 19 5 8" xfId="11421"/>
    <cellStyle name="Note 3 19 5 8 2" xfId="28856"/>
    <cellStyle name="Note 3 19 5 8 3" xfId="43309"/>
    <cellStyle name="Note 3 19 5 9" xfId="18428"/>
    <cellStyle name="Note 3 19 6" xfId="1591"/>
    <cellStyle name="Note 3 19 6 2" xfId="4102"/>
    <cellStyle name="Note 3 19 6 2 2" xfId="13702"/>
    <cellStyle name="Note 3 19 6 2 2 2" xfId="31137"/>
    <cellStyle name="Note 3 19 6 2 2 3" xfId="45590"/>
    <cellStyle name="Note 3 19 6 2 3" xfId="16163"/>
    <cellStyle name="Note 3 19 6 2 3 2" xfId="33598"/>
    <cellStyle name="Note 3 19 6 2 3 3" xfId="48051"/>
    <cellStyle name="Note 3 19 6 2 4" xfId="21538"/>
    <cellStyle name="Note 3 19 6 2 5" xfId="35991"/>
    <cellStyle name="Note 3 19 6 3" xfId="6564"/>
    <cellStyle name="Note 3 19 6 3 2" xfId="23999"/>
    <cellStyle name="Note 3 19 6 3 3" xfId="38452"/>
    <cellStyle name="Note 3 19 6 4" xfId="9005"/>
    <cellStyle name="Note 3 19 6 4 2" xfId="26440"/>
    <cellStyle name="Note 3 19 6 4 3" xfId="40893"/>
    <cellStyle name="Note 3 19 6 5" xfId="11425"/>
    <cellStyle name="Note 3 19 6 5 2" xfId="28860"/>
    <cellStyle name="Note 3 19 6 5 3" xfId="43313"/>
    <cellStyle name="Note 3 19 6 6" xfId="18432"/>
    <cellStyle name="Note 3 19 7" xfId="1592"/>
    <cellStyle name="Note 3 19 7 2" xfId="4103"/>
    <cellStyle name="Note 3 19 7 2 2" xfId="13703"/>
    <cellStyle name="Note 3 19 7 2 2 2" xfId="31138"/>
    <cellStyle name="Note 3 19 7 2 2 3" xfId="45591"/>
    <cellStyle name="Note 3 19 7 2 3" xfId="16164"/>
    <cellStyle name="Note 3 19 7 2 3 2" xfId="33599"/>
    <cellStyle name="Note 3 19 7 2 3 3" xfId="48052"/>
    <cellStyle name="Note 3 19 7 2 4" xfId="21539"/>
    <cellStyle name="Note 3 19 7 2 5" xfId="35992"/>
    <cellStyle name="Note 3 19 7 3" xfId="6565"/>
    <cellStyle name="Note 3 19 7 3 2" xfId="24000"/>
    <cellStyle name="Note 3 19 7 3 3" xfId="38453"/>
    <cellStyle name="Note 3 19 7 4" xfId="9006"/>
    <cellStyle name="Note 3 19 7 4 2" xfId="26441"/>
    <cellStyle name="Note 3 19 7 4 3" xfId="40894"/>
    <cellStyle name="Note 3 19 7 5" xfId="11426"/>
    <cellStyle name="Note 3 19 7 5 2" xfId="28861"/>
    <cellStyle name="Note 3 19 7 5 3" xfId="43314"/>
    <cellStyle name="Note 3 19 7 6" xfId="18433"/>
    <cellStyle name="Note 3 19 8" xfId="1593"/>
    <cellStyle name="Note 3 19 8 2" xfId="4104"/>
    <cellStyle name="Note 3 19 8 2 2" xfId="21540"/>
    <cellStyle name="Note 3 19 8 2 3" xfId="35993"/>
    <cellStyle name="Note 3 19 8 3" xfId="6566"/>
    <cellStyle name="Note 3 19 8 3 2" xfId="24001"/>
    <cellStyle name="Note 3 19 8 3 3" xfId="38454"/>
    <cellStyle name="Note 3 19 8 4" xfId="9007"/>
    <cellStyle name="Note 3 19 8 4 2" xfId="26442"/>
    <cellStyle name="Note 3 19 8 4 3" xfId="40895"/>
    <cellStyle name="Note 3 19 8 5" xfId="11427"/>
    <cellStyle name="Note 3 19 8 5 2" xfId="28862"/>
    <cellStyle name="Note 3 19 8 5 3" xfId="43315"/>
    <cellStyle name="Note 3 19 8 6" xfId="15168"/>
    <cellStyle name="Note 3 19 8 6 2" xfId="32603"/>
    <cellStyle name="Note 3 19 8 6 3" xfId="47056"/>
    <cellStyle name="Note 3 19 8 7" xfId="18434"/>
    <cellStyle name="Note 3 19 8 8" xfId="20330"/>
    <cellStyle name="Note 3 19 9" xfId="4085"/>
    <cellStyle name="Note 3 19 9 2" xfId="13689"/>
    <cellStyle name="Note 3 19 9 2 2" xfId="31124"/>
    <cellStyle name="Note 3 19 9 2 3" xfId="45577"/>
    <cellStyle name="Note 3 19 9 3" xfId="16150"/>
    <cellStyle name="Note 3 19 9 3 2" xfId="33585"/>
    <cellStyle name="Note 3 19 9 3 3" xfId="48038"/>
    <cellStyle name="Note 3 19 9 4" xfId="21521"/>
    <cellStyle name="Note 3 19 9 5" xfId="35974"/>
    <cellStyle name="Note 3 2" xfId="1594"/>
    <cellStyle name="Note 3 2 10" xfId="6567"/>
    <cellStyle name="Note 3 2 10 2" xfId="24002"/>
    <cellStyle name="Note 3 2 10 3" xfId="38455"/>
    <cellStyle name="Note 3 2 11" xfId="9008"/>
    <cellStyle name="Note 3 2 11 2" xfId="26443"/>
    <cellStyle name="Note 3 2 11 3" xfId="40896"/>
    <cellStyle name="Note 3 2 12" xfId="11428"/>
    <cellStyle name="Note 3 2 12 2" xfId="28863"/>
    <cellStyle name="Note 3 2 12 3" xfId="43316"/>
    <cellStyle name="Note 3 2 13" xfId="18435"/>
    <cellStyle name="Note 3 2 2" xfId="1595"/>
    <cellStyle name="Note 3 2 2 2" xfId="1596"/>
    <cellStyle name="Note 3 2 2 2 2" xfId="4107"/>
    <cellStyle name="Note 3 2 2 2 2 2" xfId="13706"/>
    <cellStyle name="Note 3 2 2 2 2 2 2" xfId="31141"/>
    <cellStyle name="Note 3 2 2 2 2 2 3" xfId="45594"/>
    <cellStyle name="Note 3 2 2 2 2 3" xfId="16167"/>
    <cellStyle name="Note 3 2 2 2 2 3 2" xfId="33602"/>
    <cellStyle name="Note 3 2 2 2 2 3 3" xfId="48055"/>
    <cellStyle name="Note 3 2 2 2 2 4" xfId="21543"/>
    <cellStyle name="Note 3 2 2 2 2 5" xfId="35996"/>
    <cellStyle name="Note 3 2 2 2 3" xfId="6569"/>
    <cellStyle name="Note 3 2 2 2 3 2" xfId="24004"/>
    <cellStyle name="Note 3 2 2 2 3 3" xfId="38457"/>
    <cellStyle name="Note 3 2 2 2 4" xfId="9010"/>
    <cellStyle name="Note 3 2 2 2 4 2" xfId="26445"/>
    <cellStyle name="Note 3 2 2 2 4 3" xfId="40898"/>
    <cellStyle name="Note 3 2 2 2 5" xfId="11430"/>
    <cellStyle name="Note 3 2 2 2 5 2" xfId="28865"/>
    <cellStyle name="Note 3 2 2 2 5 3" xfId="43318"/>
    <cellStyle name="Note 3 2 2 2 6" xfId="18437"/>
    <cellStyle name="Note 3 2 2 3" xfId="1597"/>
    <cellStyle name="Note 3 2 2 3 2" xfId="4108"/>
    <cellStyle name="Note 3 2 2 3 2 2" xfId="13707"/>
    <cellStyle name="Note 3 2 2 3 2 2 2" xfId="31142"/>
    <cellStyle name="Note 3 2 2 3 2 2 3" xfId="45595"/>
    <cellStyle name="Note 3 2 2 3 2 3" xfId="16168"/>
    <cellStyle name="Note 3 2 2 3 2 3 2" xfId="33603"/>
    <cellStyle name="Note 3 2 2 3 2 3 3" xfId="48056"/>
    <cellStyle name="Note 3 2 2 3 2 4" xfId="21544"/>
    <cellStyle name="Note 3 2 2 3 2 5" xfId="35997"/>
    <cellStyle name="Note 3 2 2 3 3" xfId="6570"/>
    <cellStyle name="Note 3 2 2 3 3 2" xfId="24005"/>
    <cellStyle name="Note 3 2 2 3 3 3" xfId="38458"/>
    <cellStyle name="Note 3 2 2 3 4" xfId="9011"/>
    <cellStyle name="Note 3 2 2 3 4 2" xfId="26446"/>
    <cellStyle name="Note 3 2 2 3 4 3" xfId="40899"/>
    <cellStyle name="Note 3 2 2 3 5" xfId="11431"/>
    <cellStyle name="Note 3 2 2 3 5 2" xfId="28866"/>
    <cellStyle name="Note 3 2 2 3 5 3" xfId="43319"/>
    <cellStyle name="Note 3 2 2 3 6" xfId="18438"/>
    <cellStyle name="Note 3 2 2 4" xfId="1598"/>
    <cellStyle name="Note 3 2 2 4 2" xfId="4109"/>
    <cellStyle name="Note 3 2 2 4 2 2" xfId="21545"/>
    <cellStyle name="Note 3 2 2 4 2 3" xfId="35998"/>
    <cellStyle name="Note 3 2 2 4 3" xfId="6571"/>
    <cellStyle name="Note 3 2 2 4 3 2" xfId="24006"/>
    <cellStyle name="Note 3 2 2 4 3 3" xfId="38459"/>
    <cellStyle name="Note 3 2 2 4 4" xfId="9012"/>
    <cellStyle name="Note 3 2 2 4 4 2" xfId="26447"/>
    <cellStyle name="Note 3 2 2 4 4 3" xfId="40900"/>
    <cellStyle name="Note 3 2 2 4 5" xfId="11432"/>
    <cellStyle name="Note 3 2 2 4 5 2" xfId="28867"/>
    <cellStyle name="Note 3 2 2 4 5 3" xfId="43320"/>
    <cellStyle name="Note 3 2 2 4 6" xfId="15169"/>
    <cellStyle name="Note 3 2 2 4 6 2" xfId="32604"/>
    <cellStyle name="Note 3 2 2 4 6 3" xfId="47057"/>
    <cellStyle name="Note 3 2 2 4 7" xfId="18439"/>
    <cellStyle name="Note 3 2 2 4 8" xfId="20331"/>
    <cellStyle name="Note 3 2 2 5" xfId="4106"/>
    <cellStyle name="Note 3 2 2 5 2" xfId="13705"/>
    <cellStyle name="Note 3 2 2 5 2 2" xfId="31140"/>
    <cellStyle name="Note 3 2 2 5 2 3" xfId="45593"/>
    <cellStyle name="Note 3 2 2 5 3" xfId="16166"/>
    <cellStyle name="Note 3 2 2 5 3 2" xfId="33601"/>
    <cellStyle name="Note 3 2 2 5 3 3" xfId="48054"/>
    <cellStyle name="Note 3 2 2 5 4" xfId="21542"/>
    <cellStyle name="Note 3 2 2 5 5" xfId="35995"/>
    <cellStyle name="Note 3 2 2 6" xfId="6568"/>
    <cellStyle name="Note 3 2 2 6 2" xfId="24003"/>
    <cellStyle name="Note 3 2 2 6 3" xfId="38456"/>
    <cellStyle name="Note 3 2 2 7" xfId="9009"/>
    <cellStyle name="Note 3 2 2 7 2" xfId="26444"/>
    <cellStyle name="Note 3 2 2 7 3" xfId="40897"/>
    <cellStyle name="Note 3 2 2 8" xfId="11429"/>
    <cellStyle name="Note 3 2 2 8 2" xfId="28864"/>
    <cellStyle name="Note 3 2 2 8 3" xfId="43317"/>
    <cellStyle name="Note 3 2 2 9" xfId="18436"/>
    <cellStyle name="Note 3 2 3" xfId="1599"/>
    <cellStyle name="Note 3 2 3 2" xfId="1600"/>
    <cellStyle name="Note 3 2 3 2 2" xfId="4111"/>
    <cellStyle name="Note 3 2 3 2 2 2" xfId="13709"/>
    <cellStyle name="Note 3 2 3 2 2 2 2" xfId="31144"/>
    <cellStyle name="Note 3 2 3 2 2 2 3" xfId="45597"/>
    <cellStyle name="Note 3 2 3 2 2 3" xfId="16170"/>
    <cellStyle name="Note 3 2 3 2 2 3 2" xfId="33605"/>
    <cellStyle name="Note 3 2 3 2 2 3 3" xfId="48058"/>
    <cellStyle name="Note 3 2 3 2 2 4" xfId="21547"/>
    <cellStyle name="Note 3 2 3 2 2 5" xfId="36000"/>
    <cellStyle name="Note 3 2 3 2 3" xfId="6573"/>
    <cellStyle name="Note 3 2 3 2 3 2" xfId="24008"/>
    <cellStyle name="Note 3 2 3 2 3 3" xfId="38461"/>
    <cellStyle name="Note 3 2 3 2 4" xfId="9014"/>
    <cellStyle name="Note 3 2 3 2 4 2" xfId="26449"/>
    <cellStyle name="Note 3 2 3 2 4 3" xfId="40902"/>
    <cellStyle name="Note 3 2 3 2 5" xfId="11434"/>
    <cellStyle name="Note 3 2 3 2 5 2" xfId="28869"/>
    <cellStyle name="Note 3 2 3 2 5 3" xfId="43322"/>
    <cellStyle name="Note 3 2 3 2 6" xfId="18441"/>
    <cellStyle name="Note 3 2 3 3" xfId="1601"/>
    <cellStyle name="Note 3 2 3 3 2" xfId="4112"/>
    <cellStyle name="Note 3 2 3 3 2 2" xfId="13710"/>
    <cellStyle name="Note 3 2 3 3 2 2 2" xfId="31145"/>
    <cellStyle name="Note 3 2 3 3 2 2 3" xfId="45598"/>
    <cellStyle name="Note 3 2 3 3 2 3" xfId="16171"/>
    <cellStyle name="Note 3 2 3 3 2 3 2" xfId="33606"/>
    <cellStyle name="Note 3 2 3 3 2 3 3" xfId="48059"/>
    <cellStyle name="Note 3 2 3 3 2 4" xfId="21548"/>
    <cellStyle name="Note 3 2 3 3 2 5" xfId="36001"/>
    <cellStyle name="Note 3 2 3 3 3" xfId="6574"/>
    <cellStyle name="Note 3 2 3 3 3 2" xfId="24009"/>
    <cellStyle name="Note 3 2 3 3 3 3" xfId="38462"/>
    <cellStyle name="Note 3 2 3 3 4" xfId="9015"/>
    <cellStyle name="Note 3 2 3 3 4 2" xfId="26450"/>
    <cellStyle name="Note 3 2 3 3 4 3" xfId="40903"/>
    <cellStyle name="Note 3 2 3 3 5" xfId="11435"/>
    <cellStyle name="Note 3 2 3 3 5 2" xfId="28870"/>
    <cellStyle name="Note 3 2 3 3 5 3" xfId="43323"/>
    <cellStyle name="Note 3 2 3 3 6" xfId="18442"/>
    <cellStyle name="Note 3 2 3 4" xfId="1602"/>
    <cellStyle name="Note 3 2 3 4 2" xfId="4113"/>
    <cellStyle name="Note 3 2 3 4 2 2" xfId="21549"/>
    <cellStyle name="Note 3 2 3 4 2 3" xfId="36002"/>
    <cellStyle name="Note 3 2 3 4 3" xfId="6575"/>
    <cellStyle name="Note 3 2 3 4 3 2" xfId="24010"/>
    <cellStyle name="Note 3 2 3 4 3 3" xfId="38463"/>
    <cellStyle name="Note 3 2 3 4 4" xfId="9016"/>
    <cellStyle name="Note 3 2 3 4 4 2" xfId="26451"/>
    <cellStyle name="Note 3 2 3 4 4 3" xfId="40904"/>
    <cellStyle name="Note 3 2 3 4 5" xfId="11436"/>
    <cellStyle name="Note 3 2 3 4 5 2" xfId="28871"/>
    <cellStyle name="Note 3 2 3 4 5 3" xfId="43324"/>
    <cellStyle name="Note 3 2 3 4 6" xfId="15170"/>
    <cellStyle name="Note 3 2 3 4 6 2" xfId="32605"/>
    <cellStyle name="Note 3 2 3 4 6 3" xfId="47058"/>
    <cellStyle name="Note 3 2 3 4 7" xfId="18443"/>
    <cellStyle name="Note 3 2 3 4 8" xfId="20332"/>
    <cellStyle name="Note 3 2 3 5" xfId="4110"/>
    <cellStyle name="Note 3 2 3 5 2" xfId="13708"/>
    <cellStyle name="Note 3 2 3 5 2 2" xfId="31143"/>
    <cellStyle name="Note 3 2 3 5 2 3" xfId="45596"/>
    <cellStyle name="Note 3 2 3 5 3" xfId="16169"/>
    <cellStyle name="Note 3 2 3 5 3 2" xfId="33604"/>
    <cellStyle name="Note 3 2 3 5 3 3" xfId="48057"/>
    <cellStyle name="Note 3 2 3 5 4" xfId="21546"/>
    <cellStyle name="Note 3 2 3 5 5" xfId="35999"/>
    <cellStyle name="Note 3 2 3 6" xfId="6572"/>
    <cellStyle name="Note 3 2 3 6 2" xfId="24007"/>
    <cellStyle name="Note 3 2 3 6 3" xfId="38460"/>
    <cellStyle name="Note 3 2 3 7" xfId="9013"/>
    <cellStyle name="Note 3 2 3 7 2" xfId="26448"/>
    <cellStyle name="Note 3 2 3 7 3" xfId="40901"/>
    <cellStyle name="Note 3 2 3 8" xfId="11433"/>
    <cellStyle name="Note 3 2 3 8 2" xfId="28868"/>
    <cellStyle name="Note 3 2 3 8 3" xfId="43321"/>
    <cellStyle name="Note 3 2 3 9" xfId="18440"/>
    <cellStyle name="Note 3 2 4" xfId="1603"/>
    <cellStyle name="Note 3 2 4 2" xfId="1604"/>
    <cellStyle name="Note 3 2 4 2 2" xfId="4115"/>
    <cellStyle name="Note 3 2 4 2 2 2" xfId="13712"/>
    <cellStyle name="Note 3 2 4 2 2 2 2" xfId="31147"/>
    <cellStyle name="Note 3 2 4 2 2 2 3" xfId="45600"/>
    <cellStyle name="Note 3 2 4 2 2 3" xfId="16173"/>
    <cellStyle name="Note 3 2 4 2 2 3 2" xfId="33608"/>
    <cellStyle name="Note 3 2 4 2 2 3 3" xfId="48061"/>
    <cellStyle name="Note 3 2 4 2 2 4" xfId="21551"/>
    <cellStyle name="Note 3 2 4 2 2 5" xfId="36004"/>
    <cellStyle name="Note 3 2 4 2 3" xfId="6577"/>
    <cellStyle name="Note 3 2 4 2 3 2" xfId="24012"/>
    <cellStyle name="Note 3 2 4 2 3 3" xfId="38465"/>
    <cellStyle name="Note 3 2 4 2 4" xfId="9018"/>
    <cellStyle name="Note 3 2 4 2 4 2" xfId="26453"/>
    <cellStyle name="Note 3 2 4 2 4 3" xfId="40906"/>
    <cellStyle name="Note 3 2 4 2 5" xfId="11438"/>
    <cellStyle name="Note 3 2 4 2 5 2" xfId="28873"/>
    <cellStyle name="Note 3 2 4 2 5 3" xfId="43326"/>
    <cellStyle name="Note 3 2 4 2 6" xfId="18445"/>
    <cellStyle name="Note 3 2 4 3" xfId="1605"/>
    <cellStyle name="Note 3 2 4 3 2" xfId="4116"/>
    <cellStyle name="Note 3 2 4 3 2 2" xfId="13713"/>
    <cellStyle name="Note 3 2 4 3 2 2 2" xfId="31148"/>
    <cellStyle name="Note 3 2 4 3 2 2 3" xfId="45601"/>
    <cellStyle name="Note 3 2 4 3 2 3" xfId="16174"/>
    <cellStyle name="Note 3 2 4 3 2 3 2" xfId="33609"/>
    <cellStyle name="Note 3 2 4 3 2 3 3" xfId="48062"/>
    <cellStyle name="Note 3 2 4 3 2 4" xfId="21552"/>
    <cellStyle name="Note 3 2 4 3 2 5" xfId="36005"/>
    <cellStyle name="Note 3 2 4 3 3" xfId="6578"/>
    <cellStyle name="Note 3 2 4 3 3 2" xfId="24013"/>
    <cellStyle name="Note 3 2 4 3 3 3" xfId="38466"/>
    <cellStyle name="Note 3 2 4 3 4" xfId="9019"/>
    <cellStyle name="Note 3 2 4 3 4 2" xfId="26454"/>
    <cellStyle name="Note 3 2 4 3 4 3" xfId="40907"/>
    <cellStyle name="Note 3 2 4 3 5" xfId="11439"/>
    <cellStyle name="Note 3 2 4 3 5 2" xfId="28874"/>
    <cellStyle name="Note 3 2 4 3 5 3" xfId="43327"/>
    <cellStyle name="Note 3 2 4 3 6" xfId="18446"/>
    <cellStyle name="Note 3 2 4 4" xfId="1606"/>
    <cellStyle name="Note 3 2 4 4 2" xfId="4117"/>
    <cellStyle name="Note 3 2 4 4 2 2" xfId="21553"/>
    <cellStyle name="Note 3 2 4 4 2 3" xfId="36006"/>
    <cellStyle name="Note 3 2 4 4 3" xfId="6579"/>
    <cellStyle name="Note 3 2 4 4 3 2" xfId="24014"/>
    <cellStyle name="Note 3 2 4 4 3 3" xfId="38467"/>
    <cellStyle name="Note 3 2 4 4 4" xfId="9020"/>
    <cellStyle name="Note 3 2 4 4 4 2" xfId="26455"/>
    <cellStyle name="Note 3 2 4 4 4 3" xfId="40908"/>
    <cellStyle name="Note 3 2 4 4 5" xfId="11440"/>
    <cellStyle name="Note 3 2 4 4 5 2" xfId="28875"/>
    <cellStyle name="Note 3 2 4 4 5 3" xfId="43328"/>
    <cellStyle name="Note 3 2 4 4 6" xfId="15171"/>
    <cellStyle name="Note 3 2 4 4 6 2" xfId="32606"/>
    <cellStyle name="Note 3 2 4 4 6 3" xfId="47059"/>
    <cellStyle name="Note 3 2 4 4 7" xfId="18447"/>
    <cellStyle name="Note 3 2 4 4 8" xfId="20333"/>
    <cellStyle name="Note 3 2 4 5" xfId="4114"/>
    <cellStyle name="Note 3 2 4 5 2" xfId="13711"/>
    <cellStyle name="Note 3 2 4 5 2 2" xfId="31146"/>
    <cellStyle name="Note 3 2 4 5 2 3" xfId="45599"/>
    <cellStyle name="Note 3 2 4 5 3" xfId="16172"/>
    <cellStyle name="Note 3 2 4 5 3 2" xfId="33607"/>
    <cellStyle name="Note 3 2 4 5 3 3" xfId="48060"/>
    <cellStyle name="Note 3 2 4 5 4" xfId="21550"/>
    <cellStyle name="Note 3 2 4 5 5" xfId="36003"/>
    <cellStyle name="Note 3 2 4 6" xfId="6576"/>
    <cellStyle name="Note 3 2 4 6 2" xfId="24011"/>
    <cellStyle name="Note 3 2 4 6 3" xfId="38464"/>
    <cellStyle name="Note 3 2 4 7" xfId="9017"/>
    <cellStyle name="Note 3 2 4 7 2" xfId="26452"/>
    <cellStyle name="Note 3 2 4 7 3" xfId="40905"/>
    <cellStyle name="Note 3 2 4 8" xfId="11437"/>
    <cellStyle name="Note 3 2 4 8 2" xfId="28872"/>
    <cellStyle name="Note 3 2 4 8 3" xfId="43325"/>
    <cellStyle name="Note 3 2 4 9" xfId="18444"/>
    <cellStyle name="Note 3 2 5" xfId="1607"/>
    <cellStyle name="Note 3 2 5 2" xfId="1608"/>
    <cellStyle name="Note 3 2 5 2 2" xfId="4119"/>
    <cellStyle name="Note 3 2 5 2 2 2" xfId="13715"/>
    <cellStyle name="Note 3 2 5 2 2 2 2" xfId="31150"/>
    <cellStyle name="Note 3 2 5 2 2 2 3" xfId="45603"/>
    <cellStyle name="Note 3 2 5 2 2 3" xfId="16176"/>
    <cellStyle name="Note 3 2 5 2 2 3 2" xfId="33611"/>
    <cellStyle name="Note 3 2 5 2 2 3 3" xfId="48064"/>
    <cellStyle name="Note 3 2 5 2 2 4" xfId="21555"/>
    <cellStyle name="Note 3 2 5 2 2 5" xfId="36008"/>
    <cellStyle name="Note 3 2 5 2 3" xfId="6581"/>
    <cellStyle name="Note 3 2 5 2 3 2" xfId="24016"/>
    <cellStyle name="Note 3 2 5 2 3 3" xfId="38469"/>
    <cellStyle name="Note 3 2 5 2 4" xfId="9022"/>
    <cellStyle name="Note 3 2 5 2 4 2" xfId="26457"/>
    <cellStyle name="Note 3 2 5 2 4 3" xfId="40910"/>
    <cellStyle name="Note 3 2 5 2 5" xfId="11442"/>
    <cellStyle name="Note 3 2 5 2 5 2" xfId="28877"/>
    <cellStyle name="Note 3 2 5 2 5 3" xfId="43330"/>
    <cellStyle name="Note 3 2 5 2 6" xfId="18449"/>
    <cellStyle name="Note 3 2 5 3" xfId="1609"/>
    <cellStyle name="Note 3 2 5 3 2" xfId="4120"/>
    <cellStyle name="Note 3 2 5 3 2 2" xfId="13716"/>
    <cellStyle name="Note 3 2 5 3 2 2 2" xfId="31151"/>
    <cellStyle name="Note 3 2 5 3 2 2 3" xfId="45604"/>
    <cellStyle name="Note 3 2 5 3 2 3" xfId="16177"/>
    <cellStyle name="Note 3 2 5 3 2 3 2" xfId="33612"/>
    <cellStyle name="Note 3 2 5 3 2 3 3" xfId="48065"/>
    <cellStyle name="Note 3 2 5 3 2 4" xfId="21556"/>
    <cellStyle name="Note 3 2 5 3 2 5" xfId="36009"/>
    <cellStyle name="Note 3 2 5 3 3" xfId="6582"/>
    <cellStyle name="Note 3 2 5 3 3 2" xfId="24017"/>
    <cellStyle name="Note 3 2 5 3 3 3" xfId="38470"/>
    <cellStyle name="Note 3 2 5 3 4" xfId="9023"/>
    <cellStyle name="Note 3 2 5 3 4 2" xfId="26458"/>
    <cellStyle name="Note 3 2 5 3 4 3" xfId="40911"/>
    <cellStyle name="Note 3 2 5 3 5" xfId="11443"/>
    <cellStyle name="Note 3 2 5 3 5 2" xfId="28878"/>
    <cellStyle name="Note 3 2 5 3 5 3" xfId="43331"/>
    <cellStyle name="Note 3 2 5 3 6" xfId="18450"/>
    <cellStyle name="Note 3 2 5 4" xfId="1610"/>
    <cellStyle name="Note 3 2 5 4 2" xfId="4121"/>
    <cellStyle name="Note 3 2 5 4 2 2" xfId="21557"/>
    <cellStyle name="Note 3 2 5 4 2 3" xfId="36010"/>
    <cellStyle name="Note 3 2 5 4 3" xfId="6583"/>
    <cellStyle name="Note 3 2 5 4 3 2" xfId="24018"/>
    <cellStyle name="Note 3 2 5 4 3 3" xfId="38471"/>
    <cellStyle name="Note 3 2 5 4 4" xfId="9024"/>
    <cellStyle name="Note 3 2 5 4 4 2" xfId="26459"/>
    <cellStyle name="Note 3 2 5 4 4 3" xfId="40912"/>
    <cellStyle name="Note 3 2 5 4 5" xfId="11444"/>
    <cellStyle name="Note 3 2 5 4 5 2" xfId="28879"/>
    <cellStyle name="Note 3 2 5 4 5 3" xfId="43332"/>
    <cellStyle name="Note 3 2 5 4 6" xfId="15172"/>
    <cellStyle name="Note 3 2 5 4 6 2" xfId="32607"/>
    <cellStyle name="Note 3 2 5 4 6 3" xfId="47060"/>
    <cellStyle name="Note 3 2 5 4 7" xfId="18451"/>
    <cellStyle name="Note 3 2 5 4 8" xfId="20334"/>
    <cellStyle name="Note 3 2 5 5" xfId="4118"/>
    <cellStyle name="Note 3 2 5 5 2" xfId="13714"/>
    <cellStyle name="Note 3 2 5 5 2 2" xfId="31149"/>
    <cellStyle name="Note 3 2 5 5 2 3" xfId="45602"/>
    <cellStyle name="Note 3 2 5 5 3" xfId="16175"/>
    <cellStyle name="Note 3 2 5 5 3 2" xfId="33610"/>
    <cellStyle name="Note 3 2 5 5 3 3" xfId="48063"/>
    <cellStyle name="Note 3 2 5 5 4" xfId="21554"/>
    <cellStyle name="Note 3 2 5 5 5" xfId="36007"/>
    <cellStyle name="Note 3 2 5 6" xfId="6580"/>
    <cellStyle name="Note 3 2 5 6 2" xfId="24015"/>
    <cellStyle name="Note 3 2 5 6 3" xfId="38468"/>
    <cellStyle name="Note 3 2 5 7" xfId="9021"/>
    <cellStyle name="Note 3 2 5 7 2" xfId="26456"/>
    <cellStyle name="Note 3 2 5 7 3" xfId="40909"/>
    <cellStyle name="Note 3 2 5 8" xfId="11441"/>
    <cellStyle name="Note 3 2 5 8 2" xfId="28876"/>
    <cellStyle name="Note 3 2 5 8 3" xfId="43329"/>
    <cellStyle name="Note 3 2 5 9" xfId="18448"/>
    <cellStyle name="Note 3 2 6" xfId="1611"/>
    <cellStyle name="Note 3 2 6 2" xfId="4122"/>
    <cellStyle name="Note 3 2 6 2 2" xfId="13717"/>
    <cellStyle name="Note 3 2 6 2 2 2" xfId="31152"/>
    <cellStyle name="Note 3 2 6 2 2 3" xfId="45605"/>
    <cellStyle name="Note 3 2 6 2 3" xfId="16178"/>
    <cellStyle name="Note 3 2 6 2 3 2" xfId="33613"/>
    <cellStyle name="Note 3 2 6 2 3 3" xfId="48066"/>
    <cellStyle name="Note 3 2 6 2 4" xfId="21558"/>
    <cellStyle name="Note 3 2 6 2 5" xfId="36011"/>
    <cellStyle name="Note 3 2 6 3" xfId="6584"/>
    <cellStyle name="Note 3 2 6 3 2" xfId="24019"/>
    <cellStyle name="Note 3 2 6 3 3" xfId="38472"/>
    <cellStyle name="Note 3 2 6 4" xfId="9025"/>
    <cellStyle name="Note 3 2 6 4 2" xfId="26460"/>
    <cellStyle name="Note 3 2 6 4 3" xfId="40913"/>
    <cellStyle name="Note 3 2 6 5" xfId="11445"/>
    <cellStyle name="Note 3 2 6 5 2" xfId="28880"/>
    <cellStyle name="Note 3 2 6 5 3" xfId="43333"/>
    <cellStyle name="Note 3 2 6 6" xfId="18452"/>
    <cellStyle name="Note 3 2 7" xfId="1612"/>
    <cellStyle name="Note 3 2 7 2" xfId="4123"/>
    <cellStyle name="Note 3 2 7 2 2" xfId="13718"/>
    <cellStyle name="Note 3 2 7 2 2 2" xfId="31153"/>
    <cellStyle name="Note 3 2 7 2 2 3" xfId="45606"/>
    <cellStyle name="Note 3 2 7 2 3" xfId="16179"/>
    <cellStyle name="Note 3 2 7 2 3 2" xfId="33614"/>
    <cellStyle name="Note 3 2 7 2 3 3" xfId="48067"/>
    <cellStyle name="Note 3 2 7 2 4" xfId="21559"/>
    <cellStyle name="Note 3 2 7 2 5" xfId="36012"/>
    <cellStyle name="Note 3 2 7 3" xfId="6585"/>
    <cellStyle name="Note 3 2 7 3 2" xfId="24020"/>
    <cellStyle name="Note 3 2 7 3 3" xfId="38473"/>
    <cellStyle name="Note 3 2 7 4" xfId="9026"/>
    <cellStyle name="Note 3 2 7 4 2" xfId="26461"/>
    <cellStyle name="Note 3 2 7 4 3" xfId="40914"/>
    <cellStyle name="Note 3 2 7 5" xfId="11446"/>
    <cellStyle name="Note 3 2 7 5 2" xfId="28881"/>
    <cellStyle name="Note 3 2 7 5 3" xfId="43334"/>
    <cellStyle name="Note 3 2 7 6" xfId="18453"/>
    <cellStyle name="Note 3 2 8" xfId="1613"/>
    <cellStyle name="Note 3 2 8 2" xfId="4124"/>
    <cellStyle name="Note 3 2 8 2 2" xfId="21560"/>
    <cellStyle name="Note 3 2 8 2 3" xfId="36013"/>
    <cellStyle name="Note 3 2 8 3" xfId="6586"/>
    <cellStyle name="Note 3 2 8 3 2" xfId="24021"/>
    <cellStyle name="Note 3 2 8 3 3" xfId="38474"/>
    <cellStyle name="Note 3 2 8 4" xfId="9027"/>
    <cellStyle name="Note 3 2 8 4 2" xfId="26462"/>
    <cellStyle name="Note 3 2 8 4 3" xfId="40915"/>
    <cellStyle name="Note 3 2 8 5" xfId="11447"/>
    <cellStyle name="Note 3 2 8 5 2" xfId="28882"/>
    <cellStyle name="Note 3 2 8 5 3" xfId="43335"/>
    <cellStyle name="Note 3 2 8 6" xfId="15173"/>
    <cellStyle name="Note 3 2 8 6 2" xfId="32608"/>
    <cellStyle name="Note 3 2 8 6 3" xfId="47061"/>
    <cellStyle name="Note 3 2 8 7" xfId="18454"/>
    <cellStyle name="Note 3 2 8 8" xfId="20335"/>
    <cellStyle name="Note 3 2 9" xfId="4105"/>
    <cellStyle name="Note 3 2 9 2" xfId="13704"/>
    <cellStyle name="Note 3 2 9 2 2" xfId="31139"/>
    <cellStyle name="Note 3 2 9 2 3" xfId="45592"/>
    <cellStyle name="Note 3 2 9 3" xfId="16165"/>
    <cellStyle name="Note 3 2 9 3 2" xfId="33600"/>
    <cellStyle name="Note 3 2 9 3 3" xfId="48053"/>
    <cellStyle name="Note 3 2 9 4" xfId="21541"/>
    <cellStyle name="Note 3 2 9 5" xfId="35994"/>
    <cellStyle name="Note 3 20" xfId="1614"/>
    <cellStyle name="Note 3 20 10" xfId="18455"/>
    <cellStyle name="Note 3 20 2" xfId="1615"/>
    <cellStyle name="Note 3 20 2 10" xfId="9029"/>
    <cellStyle name="Note 3 20 2 10 2" xfId="26464"/>
    <cellStyle name="Note 3 20 2 10 3" xfId="40917"/>
    <cellStyle name="Note 3 20 2 11" xfId="11449"/>
    <cellStyle name="Note 3 20 2 11 2" xfId="28884"/>
    <cellStyle name="Note 3 20 2 11 3" xfId="43337"/>
    <cellStyle name="Note 3 20 2 12" xfId="18456"/>
    <cellStyle name="Note 3 20 2 2" xfId="1616"/>
    <cellStyle name="Note 3 20 2 2 2" xfId="1617"/>
    <cellStyle name="Note 3 20 2 2 2 2" xfId="4128"/>
    <cellStyle name="Note 3 20 2 2 2 2 2" xfId="13722"/>
    <cellStyle name="Note 3 20 2 2 2 2 2 2" xfId="31157"/>
    <cellStyle name="Note 3 20 2 2 2 2 2 3" xfId="45610"/>
    <cellStyle name="Note 3 20 2 2 2 2 3" xfId="16183"/>
    <cellStyle name="Note 3 20 2 2 2 2 3 2" xfId="33618"/>
    <cellStyle name="Note 3 20 2 2 2 2 3 3" xfId="48071"/>
    <cellStyle name="Note 3 20 2 2 2 2 4" xfId="21564"/>
    <cellStyle name="Note 3 20 2 2 2 2 5" xfId="36017"/>
    <cellStyle name="Note 3 20 2 2 2 3" xfId="6590"/>
    <cellStyle name="Note 3 20 2 2 2 3 2" xfId="24025"/>
    <cellStyle name="Note 3 20 2 2 2 3 3" xfId="38478"/>
    <cellStyle name="Note 3 20 2 2 2 4" xfId="9031"/>
    <cellStyle name="Note 3 20 2 2 2 4 2" xfId="26466"/>
    <cellStyle name="Note 3 20 2 2 2 4 3" xfId="40919"/>
    <cellStyle name="Note 3 20 2 2 2 5" xfId="11451"/>
    <cellStyle name="Note 3 20 2 2 2 5 2" xfId="28886"/>
    <cellStyle name="Note 3 20 2 2 2 5 3" xfId="43339"/>
    <cellStyle name="Note 3 20 2 2 2 6" xfId="18458"/>
    <cellStyle name="Note 3 20 2 2 3" xfId="1618"/>
    <cellStyle name="Note 3 20 2 2 3 2" xfId="4129"/>
    <cellStyle name="Note 3 20 2 2 3 2 2" xfId="13723"/>
    <cellStyle name="Note 3 20 2 2 3 2 2 2" xfId="31158"/>
    <cellStyle name="Note 3 20 2 2 3 2 2 3" xfId="45611"/>
    <cellStyle name="Note 3 20 2 2 3 2 3" xfId="16184"/>
    <cellStyle name="Note 3 20 2 2 3 2 3 2" xfId="33619"/>
    <cellStyle name="Note 3 20 2 2 3 2 3 3" xfId="48072"/>
    <cellStyle name="Note 3 20 2 2 3 2 4" xfId="21565"/>
    <cellStyle name="Note 3 20 2 2 3 2 5" xfId="36018"/>
    <cellStyle name="Note 3 20 2 2 3 3" xfId="6591"/>
    <cellStyle name="Note 3 20 2 2 3 3 2" xfId="24026"/>
    <cellStyle name="Note 3 20 2 2 3 3 3" xfId="38479"/>
    <cellStyle name="Note 3 20 2 2 3 4" xfId="9032"/>
    <cellStyle name="Note 3 20 2 2 3 4 2" xfId="26467"/>
    <cellStyle name="Note 3 20 2 2 3 4 3" xfId="40920"/>
    <cellStyle name="Note 3 20 2 2 3 5" xfId="11452"/>
    <cellStyle name="Note 3 20 2 2 3 5 2" xfId="28887"/>
    <cellStyle name="Note 3 20 2 2 3 5 3" xfId="43340"/>
    <cellStyle name="Note 3 20 2 2 3 6" xfId="18459"/>
    <cellStyle name="Note 3 20 2 2 4" xfId="1619"/>
    <cellStyle name="Note 3 20 2 2 4 2" xfId="4130"/>
    <cellStyle name="Note 3 20 2 2 4 2 2" xfId="21566"/>
    <cellStyle name="Note 3 20 2 2 4 2 3" xfId="36019"/>
    <cellStyle name="Note 3 20 2 2 4 3" xfId="6592"/>
    <cellStyle name="Note 3 20 2 2 4 3 2" xfId="24027"/>
    <cellStyle name="Note 3 20 2 2 4 3 3" xfId="38480"/>
    <cellStyle name="Note 3 20 2 2 4 4" xfId="9033"/>
    <cellStyle name="Note 3 20 2 2 4 4 2" xfId="26468"/>
    <cellStyle name="Note 3 20 2 2 4 4 3" xfId="40921"/>
    <cellStyle name="Note 3 20 2 2 4 5" xfId="11453"/>
    <cellStyle name="Note 3 20 2 2 4 5 2" xfId="28888"/>
    <cellStyle name="Note 3 20 2 2 4 5 3" xfId="43341"/>
    <cellStyle name="Note 3 20 2 2 4 6" xfId="15174"/>
    <cellStyle name="Note 3 20 2 2 4 6 2" xfId="32609"/>
    <cellStyle name="Note 3 20 2 2 4 6 3" xfId="47062"/>
    <cellStyle name="Note 3 20 2 2 4 7" xfId="18460"/>
    <cellStyle name="Note 3 20 2 2 4 8" xfId="20336"/>
    <cellStyle name="Note 3 20 2 2 5" xfId="4127"/>
    <cellStyle name="Note 3 20 2 2 5 2" xfId="13721"/>
    <cellStyle name="Note 3 20 2 2 5 2 2" xfId="31156"/>
    <cellStyle name="Note 3 20 2 2 5 2 3" xfId="45609"/>
    <cellStyle name="Note 3 20 2 2 5 3" xfId="16182"/>
    <cellStyle name="Note 3 20 2 2 5 3 2" xfId="33617"/>
    <cellStyle name="Note 3 20 2 2 5 3 3" xfId="48070"/>
    <cellStyle name="Note 3 20 2 2 5 4" xfId="21563"/>
    <cellStyle name="Note 3 20 2 2 5 5" xfId="36016"/>
    <cellStyle name="Note 3 20 2 2 6" xfId="6589"/>
    <cellStyle name="Note 3 20 2 2 6 2" xfId="24024"/>
    <cellStyle name="Note 3 20 2 2 6 3" xfId="38477"/>
    <cellStyle name="Note 3 20 2 2 7" xfId="9030"/>
    <cellStyle name="Note 3 20 2 2 7 2" xfId="26465"/>
    <cellStyle name="Note 3 20 2 2 7 3" xfId="40918"/>
    <cellStyle name="Note 3 20 2 2 8" xfId="11450"/>
    <cellStyle name="Note 3 20 2 2 8 2" xfId="28885"/>
    <cellStyle name="Note 3 20 2 2 8 3" xfId="43338"/>
    <cellStyle name="Note 3 20 2 2 9" xfId="18457"/>
    <cellStyle name="Note 3 20 2 3" xfId="1620"/>
    <cellStyle name="Note 3 20 2 3 2" xfId="1621"/>
    <cellStyle name="Note 3 20 2 3 2 2" xfId="4132"/>
    <cellStyle name="Note 3 20 2 3 2 2 2" xfId="13725"/>
    <cellStyle name="Note 3 20 2 3 2 2 2 2" xfId="31160"/>
    <cellStyle name="Note 3 20 2 3 2 2 2 3" xfId="45613"/>
    <cellStyle name="Note 3 20 2 3 2 2 3" xfId="16186"/>
    <cellStyle name="Note 3 20 2 3 2 2 3 2" xfId="33621"/>
    <cellStyle name="Note 3 20 2 3 2 2 3 3" xfId="48074"/>
    <cellStyle name="Note 3 20 2 3 2 2 4" xfId="21568"/>
    <cellStyle name="Note 3 20 2 3 2 2 5" xfId="36021"/>
    <cellStyle name="Note 3 20 2 3 2 3" xfId="6594"/>
    <cellStyle name="Note 3 20 2 3 2 3 2" xfId="24029"/>
    <cellStyle name="Note 3 20 2 3 2 3 3" xfId="38482"/>
    <cellStyle name="Note 3 20 2 3 2 4" xfId="9035"/>
    <cellStyle name="Note 3 20 2 3 2 4 2" xfId="26470"/>
    <cellStyle name="Note 3 20 2 3 2 4 3" xfId="40923"/>
    <cellStyle name="Note 3 20 2 3 2 5" xfId="11455"/>
    <cellStyle name="Note 3 20 2 3 2 5 2" xfId="28890"/>
    <cellStyle name="Note 3 20 2 3 2 5 3" xfId="43343"/>
    <cellStyle name="Note 3 20 2 3 2 6" xfId="18462"/>
    <cellStyle name="Note 3 20 2 3 3" xfId="1622"/>
    <cellStyle name="Note 3 20 2 3 3 2" xfId="4133"/>
    <cellStyle name="Note 3 20 2 3 3 2 2" xfId="13726"/>
    <cellStyle name="Note 3 20 2 3 3 2 2 2" xfId="31161"/>
    <cellStyle name="Note 3 20 2 3 3 2 2 3" xfId="45614"/>
    <cellStyle name="Note 3 20 2 3 3 2 3" xfId="16187"/>
    <cellStyle name="Note 3 20 2 3 3 2 3 2" xfId="33622"/>
    <cellStyle name="Note 3 20 2 3 3 2 3 3" xfId="48075"/>
    <cellStyle name="Note 3 20 2 3 3 2 4" xfId="21569"/>
    <cellStyle name="Note 3 20 2 3 3 2 5" xfId="36022"/>
    <cellStyle name="Note 3 20 2 3 3 3" xfId="6595"/>
    <cellStyle name="Note 3 20 2 3 3 3 2" xfId="24030"/>
    <cellStyle name="Note 3 20 2 3 3 3 3" xfId="38483"/>
    <cellStyle name="Note 3 20 2 3 3 4" xfId="9036"/>
    <cellStyle name="Note 3 20 2 3 3 4 2" xfId="26471"/>
    <cellStyle name="Note 3 20 2 3 3 4 3" xfId="40924"/>
    <cellStyle name="Note 3 20 2 3 3 5" xfId="11456"/>
    <cellStyle name="Note 3 20 2 3 3 5 2" xfId="28891"/>
    <cellStyle name="Note 3 20 2 3 3 5 3" xfId="43344"/>
    <cellStyle name="Note 3 20 2 3 3 6" xfId="18463"/>
    <cellStyle name="Note 3 20 2 3 4" xfId="1623"/>
    <cellStyle name="Note 3 20 2 3 4 2" xfId="4134"/>
    <cellStyle name="Note 3 20 2 3 4 2 2" xfId="21570"/>
    <cellStyle name="Note 3 20 2 3 4 2 3" xfId="36023"/>
    <cellStyle name="Note 3 20 2 3 4 3" xfId="6596"/>
    <cellStyle name="Note 3 20 2 3 4 3 2" xfId="24031"/>
    <cellStyle name="Note 3 20 2 3 4 3 3" xfId="38484"/>
    <cellStyle name="Note 3 20 2 3 4 4" xfId="9037"/>
    <cellStyle name="Note 3 20 2 3 4 4 2" xfId="26472"/>
    <cellStyle name="Note 3 20 2 3 4 4 3" xfId="40925"/>
    <cellStyle name="Note 3 20 2 3 4 5" xfId="11457"/>
    <cellStyle name="Note 3 20 2 3 4 5 2" xfId="28892"/>
    <cellStyle name="Note 3 20 2 3 4 5 3" xfId="43345"/>
    <cellStyle name="Note 3 20 2 3 4 6" xfId="15175"/>
    <cellStyle name="Note 3 20 2 3 4 6 2" xfId="32610"/>
    <cellStyle name="Note 3 20 2 3 4 6 3" xfId="47063"/>
    <cellStyle name="Note 3 20 2 3 4 7" xfId="18464"/>
    <cellStyle name="Note 3 20 2 3 4 8" xfId="20337"/>
    <cellStyle name="Note 3 20 2 3 5" xfId="4131"/>
    <cellStyle name="Note 3 20 2 3 5 2" xfId="13724"/>
    <cellStyle name="Note 3 20 2 3 5 2 2" xfId="31159"/>
    <cellStyle name="Note 3 20 2 3 5 2 3" xfId="45612"/>
    <cellStyle name="Note 3 20 2 3 5 3" xfId="16185"/>
    <cellStyle name="Note 3 20 2 3 5 3 2" xfId="33620"/>
    <cellStyle name="Note 3 20 2 3 5 3 3" xfId="48073"/>
    <cellStyle name="Note 3 20 2 3 5 4" xfId="21567"/>
    <cellStyle name="Note 3 20 2 3 5 5" xfId="36020"/>
    <cellStyle name="Note 3 20 2 3 6" xfId="6593"/>
    <cellStyle name="Note 3 20 2 3 6 2" xfId="24028"/>
    <cellStyle name="Note 3 20 2 3 6 3" xfId="38481"/>
    <cellStyle name="Note 3 20 2 3 7" xfId="9034"/>
    <cellStyle name="Note 3 20 2 3 7 2" xfId="26469"/>
    <cellStyle name="Note 3 20 2 3 7 3" xfId="40922"/>
    <cellStyle name="Note 3 20 2 3 8" xfId="11454"/>
    <cellStyle name="Note 3 20 2 3 8 2" xfId="28889"/>
    <cellStyle name="Note 3 20 2 3 8 3" xfId="43342"/>
    <cellStyle name="Note 3 20 2 3 9" xfId="18461"/>
    <cellStyle name="Note 3 20 2 4" xfId="1624"/>
    <cellStyle name="Note 3 20 2 4 2" xfId="1625"/>
    <cellStyle name="Note 3 20 2 4 2 2" xfId="4136"/>
    <cellStyle name="Note 3 20 2 4 2 2 2" xfId="13728"/>
    <cellStyle name="Note 3 20 2 4 2 2 2 2" xfId="31163"/>
    <cellStyle name="Note 3 20 2 4 2 2 2 3" xfId="45616"/>
    <cellStyle name="Note 3 20 2 4 2 2 3" xfId="16189"/>
    <cellStyle name="Note 3 20 2 4 2 2 3 2" xfId="33624"/>
    <cellStyle name="Note 3 20 2 4 2 2 3 3" xfId="48077"/>
    <cellStyle name="Note 3 20 2 4 2 2 4" xfId="21572"/>
    <cellStyle name="Note 3 20 2 4 2 2 5" xfId="36025"/>
    <cellStyle name="Note 3 20 2 4 2 3" xfId="6598"/>
    <cellStyle name="Note 3 20 2 4 2 3 2" xfId="24033"/>
    <cellStyle name="Note 3 20 2 4 2 3 3" xfId="38486"/>
    <cellStyle name="Note 3 20 2 4 2 4" xfId="9039"/>
    <cellStyle name="Note 3 20 2 4 2 4 2" xfId="26474"/>
    <cellStyle name="Note 3 20 2 4 2 4 3" xfId="40927"/>
    <cellStyle name="Note 3 20 2 4 2 5" xfId="11459"/>
    <cellStyle name="Note 3 20 2 4 2 5 2" xfId="28894"/>
    <cellStyle name="Note 3 20 2 4 2 5 3" xfId="43347"/>
    <cellStyle name="Note 3 20 2 4 2 6" xfId="18466"/>
    <cellStyle name="Note 3 20 2 4 3" xfId="1626"/>
    <cellStyle name="Note 3 20 2 4 3 2" xfId="4137"/>
    <cellStyle name="Note 3 20 2 4 3 2 2" xfId="13729"/>
    <cellStyle name="Note 3 20 2 4 3 2 2 2" xfId="31164"/>
    <cellStyle name="Note 3 20 2 4 3 2 2 3" xfId="45617"/>
    <cellStyle name="Note 3 20 2 4 3 2 3" xfId="16190"/>
    <cellStyle name="Note 3 20 2 4 3 2 3 2" xfId="33625"/>
    <cellStyle name="Note 3 20 2 4 3 2 3 3" xfId="48078"/>
    <cellStyle name="Note 3 20 2 4 3 2 4" xfId="21573"/>
    <cellStyle name="Note 3 20 2 4 3 2 5" xfId="36026"/>
    <cellStyle name="Note 3 20 2 4 3 3" xfId="6599"/>
    <cellStyle name="Note 3 20 2 4 3 3 2" xfId="24034"/>
    <cellStyle name="Note 3 20 2 4 3 3 3" xfId="38487"/>
    <cellStyle name="Note 3 20 2 4 3 4" xfId="9040"/>
    <cellStyle name="Note 3 20 2 4 3 4 2" xfId="26475"/>
    <cellStyle name="Note 3 20 2 4 3 4 3" xfId="40928"/>
    <cellStyle name="Note 3 20 2 4 3 5" xfId="11460"/>
    <cellStyle name="Note 3 20 2 4 3 5 2" xfId="28895"/>
    <cellStyle name="Note 3 20 2 4 3 5 3" xfId="43348"/>
    <cellStyle name="Note 3 20 2 4 3 6" xfId="18467"/>
    <cellStyle name="Note 3 20 2 4 4" xfId="1627"/>
    <cellStyle name="Note 3 20 2 4 4 2" xfId="4138"/>
    <cellStyle name="Note 3 20 2 4 4 2 2" xfId="21574"/>
    <cellStyle name="Note 3 20 2 4 4 2 3" xfId="36027"/>
    <cellStyle name="Note 3 20 2 4 4 3" xfId="6600"/>
    <cellStyle name="Note 3 20 2 4 4 3 2" xfId="24035"/>
    <cellStyle name="Note 3 20 2 4 4 3 3" xfId="38488"/>
    <cellStyle name="Note 3 20 2 4 4 4" xfId="9041"/>
    <cellStyle name="Note 3 20 2 4 4 4 2" xfId="26476"/>
    <cellStyle name="Note 3 20 2 4 4 4 3" xfId="40929"/>
    <cellStyle name="Note 3 20 2 4 4 5" xfId="11461"/>
    <cellStyle name="Note 3 20 2 4 4 5 2" xfId="28896"/>
    <cellStyle name="Note 3 20 2 4 4 5 3" xfId="43349"/>
    <cellStyle name="Note 3 20 2 4 4 6" xfId="15176"/>
    <cellStyle name="Note 3 20 2 4 4 6 2" xfId="32611"/>
    <cellStyle name="Note 3 20 2 4 4 6 3" xfId="47064"/>
    <cellStyle name="Note 3 20 2 4 4 7" xfId="18468"/>
    <cellStyle name="Note 3 20 2 4 4 8" xfId="20338"/>
    <cellStyle name="Note 3 20 2 4 5" xfId="4135"/>
    <cellStyle name="Note 3 20 2 4 5 2" xfId="13727"/>
    <cellStyle name="Note 3 20 2 4 5 2 2" xfId="31162"/>
    <cellStyle name="Note 3 20 2 4 5 2 3" xfId="45615"/>
    <cellStyle name="Note 3 20 2 4 5 3" xfId="16188"/>
    <cellStyle name="Note 3 20 2 4 5 3 2" xfId="33623"/>
    <cellStyle name="Note 3 20 2 4 5 3 3" xfId="48076"/>
    <cellStyle name="Note 3 20 2 4 5 4" xfId="21571"/>
    <cellStyle name="Note 3 20 2 4 5 5" xfId="36024"/>
    <cellStyle name="Note 3 20 2 4 6" xfId="6597"/>
    <cellStyle name="Note 3 20 2 4 6 2" xfId="24032"/>
    <cellStyle name="Note 3 20 2 4 6 3" xfId="38485"/>
    <cellStyle name="Note 3 20 2 4 7" xfId="9038"/>
    <cellStyle name="Note 3 20 2 4 7 2" xfId="26473"/>
    <cellStyle name="Note 3 20 2 4 7 3" xfId="40926"/>
    <cellStyle name="Note 3 20 2 4 8" xfId="11458"/>
    <cellStyle name="Note 3 20 2 4 8 2" xfId="28893"/>
    <cellStyle name="Note 3 20 2 4 8 3" xfId="43346"/>
    <cellStyle name="Note 3 20 2 4 9" xfId="18465"/>
    <cellStyle name="Note 3 20 2 5" xfId="1628"/>
    <cellStyle name="Note 3 20 2 5 2" xfId="4139"/>
    <cellStyle name="Note 3 20 2 5 2 2" xfId="13730"/>
    <cellStyle name="Note 3 20 2 5 2 2 2" xfId="31165"/>
    <cellStyle name="Note 3 20 2 5 2 2 3" xfId="45618"/>
    <cellStyle name="Note 3 20 2 5 2 3" xfId="16191"/>
    <cellStyle name="Note 3 20 2 5 2 3 2" xfId="33626"/>
    <cellStyle name="Note 3 20 2 5 2 3 3" xfId="48079"/>
    <cellStyle name="Note 3 20 2 5 2 4" xfId="21575"/>
    <cellStyle name="Note 3 20 2 5 2 5" xfId="36028"/>
    <cellStyle name="Note 3 20 2 5 3" xfId="6601"/>
    <cellStyle name="Note 3 20 2 5 3 2" xfId="24036"/>
    <cellStyle name="Note 3 20 2 5 3 3" xfId="38489"/>
    <cellStyle name="Note 3 20 2 5 4" xfId="9042"/>
    <cellStyle name="Note 3 20 2 5 4 2" xfId="26477"/>
    <cellStyle name="Note 3 20 2 5 4 3" xfId="40930"/>
    <cellStyle name="Note 3 20 2 5 5" xfId="11462"/>
    <cellStyle name="Note 3 20 2 5 5 2" xfId="28897"/>
    <cellStyle name="Note 3 20 2 5 5 3" xfId="43350"/>
    <cellStyle name="Note 3 20 2 5 6" xfId="18469"/>
    <cellStyle name="Note 3 20 2 6" xfId="1629"/>
    <cellStyle name="Note 3 20 2 6 2" xfId="4140"/>
    <cellStyle name="Note 3 20 2 6 2 2" xfId="13731"/>
    <cellStyle name="Note 3 20 2 6 2 2 2" xfId="31166"/>
    <cellStyle name="Note 3 20 2 6 2 2 3" xfId="45619"/>
    <cellStyle name="Note 3 20 2 6 2 3" xfId="16192"/>
    <cellStyle name="Note 3 20 2 6 2 3 2" xfId="33627"/>
    <cellStyle name="Note 3 20 2 6 2 3 3" xfId="48080"/>
    <cellStyle name="Note 3 20 2 6 2 4" xfId="21576"/>
    <cellStyle name="Note 3 20 2 6 2 5" xfId="36029"/>
    <cellStyle name="Note 3 20 2 6 3" xfId="6602"/>
    <cellStyle name="Note 3 20 2 6 3 2" xfId="24037"/>
    <cellStyle name="Note 3 20 2 6 3 3" xfId="38490"/>
    <cellStyle name="Note 3 20 2 6 4" xfId="9043"/>
    <cellStyle name="Note 3 20 2 6 4 2" xfId="26478"/>
    <cellStyle name="Note 3 20 2 6 4 3" xfId="40931"/>
    <cellStyle name="Note 3 20 2 6 5" xfId="11463"/>
    <cellStyle name="Note 3 20 2 6 5 2" xfId="28898"/>
    <cellStyle name="Note 3 20 2 6 5 3" xfId="43351"/>
    <cellStyle name="Note 3 20 2 6 6" xfId="18470"/>
    <cellStyle name="Note 3 20 2 7" xfId="1630"/>
    <cellStyle name="Note 3 20 2 7 2" xfId="4141"/>
    <cellStyle name="Note 3 20 2 7 2 2" xfId="21577"/>
    <cellStyle name="Note 3 20 2 7 2 3" xfId="36030"/>
    <cellStyle name="Note 3 20 2 7 3" xfId="6603"/>
    <cellStyle name="Note 3 20 2 7 3 2" xfId="24038"/>
    <cellStyle name="Note 3 20 2 7 3 3" xfId="38491"/>
    <cellStyle name="Note 3 20 2 7 4" xfId="9044"/>
    <cellStyle name="Note 3 20 2 7 4 2" xfId="26479"/>
    <cellStyle name="Note 3 20 2 7 4 3" xfId="40932"/>
    <cellStyle name="Note 3 20 2 7 5" xfId="11464"/>
    <cellStyle name="Note 3 20 2 7 5 2" xfId="28899"/>
    <cellStyle name="Note 3 20 2 7 5 3" xfId="43352"/>
    <cellStyle name="Note 3 20 2 7 6" xfId="15177"/>
    <cellStyle name="Note 3 20 2 7 6 2" xfId="32612"/>
    <cellStyle name="Note 3 20 2 7 6 3" xfId="47065"/>
    <cellStyle name="Note 3 20 2 7 7" xfId="18471"/>
    <cellStyle name="Note 3 20 2 7 8" xfId="20339"/>
    <cellStyle name="Note 3 20 2 8" xfId="4126"/>
    <cellStyle name="Note 3 20 2 8 2" xfId="13720"/>
    <cellStyle name="Note 3 20 2 8 2 2" xfId="31155"/>
    <cellStyle name="Note 3 20 2 8 2 3" xfId="45608"/>
    <cellStyle name="Note 3 20 2 8 3" xfId="16181"/>
    <cellStyle name="Note 3 20 2 8 3 2" xfId="33616"/>
    <cellStyle name="Note 3 20 2 8 3 3" xfId="48069"/>
    <cellStyle name="Note 3 20 2 8 4" xfId="21562"/>
    <cellStyle name="Note 3 20 2 8 5" xfId="36015"/>
    <cellStyle name="Note 3 20 2 9" xfId="6588"/>
    <cellStyle name="Note 3 20 2 9 2" xfId="24023"/>
    <cellStyle name="Note 3 20 2 9 3" xfId="38476"/>
    <cellStyle name="Note 3 20 3" xfId="1631"/>
    <cellStyle name="Note 3 20 3 2" xfId="4142"/>
    <cellStyle name="Note 3 20 3 2 2" xfId="13732"/>
    <cellStyle name="Note 3 20 3 2 2 2" xfId="31167"/>
    <cellStyle name="Note 3 20 3 2 2 3" xfId="45620"/>
    <cellStyle name="Note 3 20 3 2 3" xfId="16193"/>
    <cellStyle name="Note 3 20 3 2 3 2" xfId="33628"/>
    <cellStyle name="Note 3 20 3 2 3 3" xfId="48081"/>
    <cellStyle name="Note 3 20 3 2 4" xfId="21578"/>
    <cellStyle name="Note 3 20 3 2 5" xfId="36031"/>
    <cellStyle name="Note 3 20 3 3" xfId="6604"/>
    <cellStyle name="Note 3 20 3 3 2" xfId="24039"/>
    <cellStyle name="Note 3 20 3 3 3" xfId="38492"/>
    <cellStyle name="Note 3 20 3 4" xfId="9045"/>
    <cellStyle name="Note 3 20 3 4 2" xfId="26480"/>
    <cellStyle name="Note 3 20 3 4 3" xfId="40933"/>
    <cellStyle name="Note 3 20 3 5" xfId="11465"/>
    <cellStyle name="Note 3 20 3 5 2" xfId="28900"/>
    <cellStyle name="Note 3 20 3 5 3" xfId="43353"/>
    <cellStyle name="Note 3 20 3 6" xfId="18472"/>
    <cellStyle name="Note 3 20 4" xfId="1632"/>
    <cellStyle name="Note 3 20 4 2" xfId="4143"/>
    <cellStyle name="Note 3 20 4 2 2" xfId="13733"/>
    <cellStyle name="Note 3 20 4 2 2 2" xfId="31168"/>
    <cellStyle name="Note 3 20 4 2 2 3" xfId="45621"/>
    <cellStyle name="Note 3 20 4 2 3" xfId="16194"/>
    <cellStyle name="Note 3 20 4 2 3 2" xfId="33629"/>
    <cellStyle name="Note 3 20 4 2 3 3" xfId="48082"/>
    <cellStyle name="Note 3 20 4 2 4" xfId="21579"/>
    <cellStyle name="Note 3 20 4 2 5" xfId="36032"/>
    <cellStyle name="Note 3 20 4 3" xfId="6605"/>
    <cellStyle name="Note 3 20 4 3 2" xfId="24040"/>
    <cellStyle name="Note 3 20 4 3 3" xfId="38493"/>
    <cellStyle name="Note 3 20 4 4" xfId="9046"/>
    <cellStyle name="Note 3 20 4 4 2" xfId="26481"/>
    <cellStyle name="Note 3 20 4 4 3" xfId="40934"/>
    <cellStyle name="Note 3 20 4 5" xfId="11466"/>
    <cellStyle name="Note 3 20 4 5 2" xfId="28901"/>
    <cellStyle name="Note 3 20 4 5 3" xfId="43354"/>
    <cellStyle name="Note 3 20 4 6" xfId="18473"/>
    <cellStyle name="Note 3 20 5" xfId="1633"/>
    <cellStyle name="Note 3 20 5 2" xfId="4144"/>
    <cellStyle name="Note 3 20 5 2 2" xfId="21580"/>
    <cellStyle name="Note 3 20 5 2 3" xfId="36033"/>
    <cellStyle name="Note 3 20 5 3" xfId="6606"/>
    <cellStyle name="Note 3 20 5 3 2" xfId="24041"/>
    <cellStyle name="Note 3 20 5 3 3" xfId="38494"/>
    <cellStyle name="Note 3 20 5 4" xfId="9047"/>
    <cellStyle name="Note 3 20 5 4 2" xfId="26482"/>
    <cellStyle name="Note 3 20 5 4 3" xfId="40935"/>
    <cellStyle name="Note 3 20 5 5" xfId="11467"/>
    <cellStyle name="Note 3 20 5 5 2" xfId="28902"/>
    <cellStyle name="Note 3 20 5 5 3" xfId="43355"/>
    <cellStyle name="Note 3 20 5 6" xfId="15178"/>
    <cellStyle name="Note 3 20 5 6 2" xfId="32613"/>
    <cellStyle name="Note 3 20 5 6 3" xfId="47066"/>
    <cellStyle name="Note 3 20 5 7" xfId="18474"/>
    <cellStyle name="Note 3 20 5 8" xfId="20340"/>
    <cellStyle name="Note 3 20 6" xfId="4125"/>
    <cellStyle name="Note 3 20 6 2" xfId="13719"/>
    <cellStyle name="Note 3 20 6 2 2" xfId="31154"/>
    <cellStyle name="Note 3 20 6 2 3" xfId="45607"/>
    <cellStyle name="Note 3 20 6 3" xfId="16180"/>
    <cellStyle name="Note 3 20 6 3 2" xfId="33615"/>
    <cellStyle name="Note 3 20 6 3 3" xfId="48068"/>
    <cellStyle name="Note 3 20 6 4" xfId="21561"/>
    <cellStyle name="Note 3 20 6 5" xfId="36014"/>
    <cellStyle name="Note 3 20 7" xfId="6587"/>
    <cellStyle name="Note 3 20 7 2" xfId="24022"/>
    <cellStyle name="Note 3 20 7 3" xfId="38475"/>
    <cellStyle name="Note 3 20 8" xfId="9028"/>
    <cellStyle name="Note 3 20 8 2" xfId="26463"/>
    <cellStyle name="Note 3 20 8 3" xfId="40916"/>
    <cellStyle name="Note 3 20 9" xfId="11448"/>
    <cellStyle name="Note 3 20 9 2" xfId="28883"/>
    <cellStyle name="Note 3 20 9 3" xfId="43336"/>
    <cellStyle name="Note 3 21" xfId="1634"/>
    <cellStyle name="Note 3 21 10" xfId="9048"/>
    <cellStyle name="Note 3 21 10 2" xfId="26483"/>
    <cellStyle name="Note 3 21 10 3" xfId="40936"/>
    <cellStyle name="Note 3 21 11" xfId="11468"/>
    <cellStyle name="Note 3 21 11 2" xfId="28903"/>
    <cellStyle name="Note 3 21 11 3" xfId="43356"/>
    <cellStyle name="Note 3 21 12" xfId="18475"/>
    <cellStyle name="Note 3 21 2" xfId="1635"/>
    <cellStyle name="Note 3 21 2 2" xfId="1636"/>
    <cellStyle name="Note 3 21 2 2 2" xfId="4147"/>
    <cellStyle name="Note 3 21 2 2 2 2" xfId="13736"/>
    <cellStyle name="Note 3 21 2 2 2 2 2" xfId="31171"/>
    <cellStyle name="Note 3 21 2 2 2 2 3" xfId="45624"/>
    <cellStyle name="Note 3 21 2 2 2 3" xfId="16197"/>
    <cellStyle name="Note 3 21 2 2 2 3 2" xfId="33632"/>
    <cellStyle name="Note 3 21 2 2 2 3 3" xfId="48085"/>
    <cellStyle name="Note 3 21 2 2 2 4" xfId="21583"/>
    <cellStyle name="Note 3 21 2 2 2 5" xfId="36036"/>
    <cellStyle name="Note 3 21 2 2 3" xfId="6609"/>
    <cellStyle name="Note 3 21 2 2 3 2" xfId="24044"/>
    <cellStyle name="Note 3 21 2 2 3 3" xfId="38497"/>
    <cellStyle name="Note 3 21 2 2 4" xfId="9050"/>
    <cellStyle name="Note 3 21 2 2 4 2" xfId="26485"/>
    <cellStyle name="Note 3 21 2 2 4 3" xfId="40938"/>
    <cellStyle name="Note 3 21 2 2 5" xfId="11470"/>
    <cellStyle name="Note 3 21 2 2 5 2" xfId="28905"/>
    <cellStyle name="Note 3 21 2 2 5 3" xfId="43358"/>
    <cellStyle name="Note 3 21 2 2 6" xfId="18477"/>
    <cellStyle name="Note 3 21 2 3" xfId="1637"/>
    <cellStyle name="Note 3 21 2 3 2" xfId="4148"/>
    <cellStyle name="Note 3 21 2 3 2 2" xfId="13737"/>
    <cellStyle name="Note 3 21 2 3 2 2 2" xfId="31172"/>
    <cellStyle name="Note 3 21 2 3 2 2 3" xfId="45625"/>
    <cellStyle name="Note 3 21 2 3 2 3" xfId="16198"/>
    <cellStyle name="Note 3 21 2 3 2 3 2" xfId="33633"/>
    <cellStyle name="Note 3 21 2 3 2 3 3" xfId="48086"/>
    <cellStyle name="Note 3 21 2 3 2 4" xfId="21584"/>
    <cellStyle name="Note 3 21 2 3 2 5" xfId="36037"/>
    <cellStyle name="Note 3 21 2 3 3" xfId="6610"/>
    <cellStyle name="Note 3 21 2 3 3 2" xfId="24045"/>
    <cellStyle name="Note 3 21 2 3 3 3" xfId="38498"/>
    <cellStyle name="Note 3 21 2 3 4" xfId="9051"/>
    <cellStyle name="Note 3 21 2 3 4 2" xfId="26486"/>
    <cellStyle name="Note 3 21 2 3 4 3" xfId="40939"/>
    <cellStyle name="Note 3 21 2 3 5" xfId="11471"/>
    <cellStyle name="Note 3 21 2 3 5 2" xfId="28906"/>
    <cellStyle name="Note 3 21 2 3 5 3" xfId="43359"/>
    <cellStyle name="Note 3 21 2 3 6" xfId="18478"/>
    <cellStyle name="Note 3 21 2 4" xfId="1638"/>
    <cellStyle name="Note 3 21 2 4 2" xfId="4149"/>
    <cellStyle name="Note 3 21 2 4 2 2" xfId="21585"/>
    <cellStyle name="Note 3 21 2 4 2 3" xfId="36038"/>
    <cellStyle name="Note 3 21 2 4 3" xfId="6611"/>
    <cellStyle name="Note 3 21 2 4 3 2" xfId="24046"/>
    <cellStyle name="Note 3 21 2 4 3 3" xfId="38499"/>
    <cellStyle name="Note 3 21 2 4 4" xfId="9052"/>
    <cellStyle name="Note 3 21 2 4 4 2" xfId="26487"/>
    <cellStyle name="Note 3 21 2 4 4 3" xfId="40940"/>
    <cellStyle name="Note 3 21 2 4 5" xfId="11472"/>
    <cellStyle name="Note 3 21 2 4 5 2" xfId="28907"/>
    <cellStyle name="Note 3 21 2 4 5 3" xfId="43360"/>
    <cellStyle name="Note 3 21 2 4 6" xfId="15179"/>
    <cellStyle name="Note 3 21 2 4 6 2" xfId="32614"/>
    <cellStyle name="Note 3 21 2 4 6 3" xfId="47067"/>
    <cellStyle name="Note 3 21 2 4 7" xfId="18479"/>
    <cellStyle name="Note 3 21 2 4 8" xfId="20341"/>
    <cellStyle name="Note 3 21 2 5" xfId="4146"/>
    <cellStyle name="Note 3 21 2 5 2" xfId="13735"/>
    <cellStyle name="Note 3 21 2 5 2 2" xfId="31170"/>
    <cellStyle name="Note 3 21 2 5 2 3" xfId="45623"/>
    <cellStyle name="Note 3 21 2 5 3" xfId="16196"/>
    <cellStyle name="Note 3 21 2 5 3 2" xfId="33631"/>
    <cellStyle name="Note 3 21 2 5 3 3" xfId="48084"/>
    <cellStyle name="Note 3 21 2 5 4" xfId="21582"/>
    <cellStyle name="Note 3 21 2 5 5" xfId="36035"/>
    <cellStyle name="Note 3 21 2 6" xfId="6608"/>
    <cellStyle name="Note 3 21 2 6 2" xfId="24043"/>
    <cellStyle name="Note 3 21 2 6 3" xfId="38496"/>
    <cellStyle name="Note 3 21 2 7" xfId="9049"/>
    <cellStyle name="Note 3 21 2 7 2" xfId="26484"/>
    <cellStyle name="Note 3 21 2 7 3" xfId="40937"/>
    <cellStyle name="Note 3 21 2 8" xfId="11469"/>
    <cellStyle name="Note 3 21 2 8 2" xfId="28904"/>
    <cellStyle name="Note 3 21 2 8 3" xfId="43357"/>
    <cellStyle name="Note 3 21 2 9" xfId="18476"/>
    <cellStyle name="Note 3 21 3" xfId="1639"/>
    <cellStyle name="Note 3 21 3 2" xfId="1640"/>
    <cellStyle name="Note 3 21 3 2 2" xfId="4151"/>
    <cellStyle name="Note 3 21 3 2 2 2" xfId="13739"/>
    <cellStyle name="Note 3 21 3 2 2 2 2" xfId="31174"/>
    <cellStyle name="Note 3 21 3 2 2 2 3" xfId="45627"/>
    <cellStyle name="Note 3 21 3 2 2 3" xfId="16200"/>
    <cellStyle name="Note 3 21 3 2 2 3 2" xfId="33635"/>
    <cellStyle name="Note 3 21 3 2 2 3 3" xfId="48088"/>
    <cellStyle name="Note 3 21 3 2 2 4" xfId="21587"/>
    <cellStyle name="Note 3 21 3 2 2 5" xfId="36040"/>
    <cellStyle name="Note 3 21 3 2 3" xfId="6613"/>
    <cellStyle name="Note 3 21 3 2 3 2" xfId="24048"/>
    <cellStyle name="Note 3 21 3 2 3 3" xfId="38501"/>
    <cellStyle name="Note 3 21 3 2 4" xfId="9054"/>
    <cellStyle name="Note 3 21 3 2 4 2" xfId="26489"/>
    <cellStyle name="Note 3 21 3 2 4 3" xfId="40942"/>
    <cellStyle name="Note 3 21 3 2 5" xfId="11474"/>
    <cellStyle name="Note 3 21 3 2 5 2" xfId="28909"/>
    <cellStyle name="Note 3 21 3 2 5 3" xfId="43362"/>
    <cellStyle name="Note 3 21 3 2 6" xfId="18481"/>
    <cellStyle name="Note 3 21 3 3" xfId="1641"/>
    <cellStyle name="Note 3 21 3 3 2" xfId="4152"/>
    <cellStyle name="Note 3 21 3 3 2 2" xfId="13740"/>
    <cellStyle name="Note 3 21 3 3 2 2 2" xfId="31175"/>
    <cellStyle name="Note 3 21 3 3 2 2 3" xfId="45628"/>
    <cellStyle name="Note 3 21 3 3 2 3" xfId="16201"/>
    <cellStyle name="Note 3 21 3 3 2 3 2" xfId="33636"/>
    <cellStyle name="Note 3 21 3 3 2 3 3" xfId="48089"/>
    <cellStyle name="Note 3 21 3 3 2 4" xfId="21588"/>
    <cellStyle name="Note 3 21 3 3 2 5" xfId="36041"/>
    <cellStyle name="Note 3 21 3 3 3" xfId="6614"/>
    <cellStyle name="Note 3 21 3 3 3 2" xfId="24049"/>
    <cellStyle name="Note 3 21 3 3 3 3" xfId="38502"/>
    <cellStyle name="Note 3 21 3 3 4" xfId="9055"/>
    <cellStyle name="Note 3 21 3 3 4 2" xfId="26490"/>
    <cellStyle name="Note 3 21 3 3 4 3" xfId="40943"/>
    <cellStyle name="Note 3 21 3 3 5" xfId="11475"/>
    <cellStyle name="Note 3 21 3 3 5 2" xfId="28910"/>
    <cellStyle name="Note 3 21 3 3 5 3" xfId="43363"/>
    <cellStyle name="Note 3 21 3 3 6" xfId="18482"/>
    <cellStyle name="Note 3 21 3 4" xfId="1642"/>
    <cellStyle name="Note 3 21 3 4 2" xfId="4153"/>
    <cellStyle name="Note 3 21 3 4 2 2" xfId="21589"/>
    <cellStyle name="Note 3 21 3 4 2 3" xfId="36042"/>
    <cellStyle name="Note 3 21 3 4 3" xfId="6615"/>
    <cellStyle name="Note 3 21 3 4 3 2" xfId="24050"/>
    <cellStyle name="Note 3 21 3 4 3 3" xfId="38503"/>
    <cellStyle name="Note 3 21 3 4 4" xfId="9056"/>
    <cellStyle name="Note 3 21 3 4 4 2" xfId="26491"/>
    <cellStyle name="Note 3 21 3 4 4 3" xfId="40944"/>
    <cellStyle name="Note 3 21 3 4 5" xfId="11476"/>
    <cellStyle name="Note 3 21 3 4 5 2" xfId="28911"/>
    <cellStyle name="Note 3 21 3 4 5 3" xfId="43364"/>
    <cellStyle name="Note 3 21 3 4 6" xfId="15180"/>
    <cellStyle name="Note 3 21 3 4 6 2" xfId="32615"/>
    <cellStyle name="Note 3 21 3 4 6 3" xfId="47068"/>
    <cellStyle name="Note 3 21 3 4 7" xfId="18483"/>
    <cellStyle name="Note 3 21 3 4 8" xfId="20342"/>
    <cellStyle name="Note 3 21 3 5" xfId="4150"/>
    <cellStyle name="Note 3 21 3 5 2" xfId="13738"/>
    <cellStyle name="Note 3 21 3 5 2 2" xfId="31173"/>
    <cellStyle name="Note 3 21 3 5 2 3" xfId="45626"/>
    <cellStyle name="Note 3 21 3 5 3" xfId="16199"/>
    <cellStyle name="Note 3 21 3 5 3 2" xfId="33634"/>
    <cellStyle name="Note 3 21 3 5 3 3" xfId="48087"/>
    <cellStyle name="Note 3 21 3 5 4" xfId="21586"/>
    <cellStyle name="Note 3 21 3 5 5" xfId="36039"/>
    <cellStyle name="Note 3 21 3 6" xfId="6612"/>
    <cellStyle name="Note 3 21 3 6 2" xfId="24047"/>
    <cellStyle name="Note 3 21 3 6 3" xfId="38500"/>
    <cellStyle name="Note 3 21 3 7" xfId="9053"/>
    <cellStyle name="Note 3 21 3 7 2" xfId="26488"/>
    <cellStyle name="Note 3 21 3 7 3" xfId="40941"/>
    <cellStyle name="Note 3 21 3 8" xfId="11473"/>
    <cellStyle name="Note 3 21 3 8 2" xfId="28908"/>
    <cellStyle name="Note 3 21 3 8 3" xfId="43361"/>
    <cellStyle name="Note 3 21 3 9" xfId="18480"/>
    <cellStyle name="Note 3 21 4" xfId="1643"/>
    <cellStyle name="Note 3 21 4 2" xfId="1644"/>
    <cellStyle name="Note 3 21 4 2 2" xfId="4155"/>
    <cellStyle name="Note 3 21 4 2 2 2" xfId="13742"/>
    <cellStyle name="Note 3 21 4 2 2 2 2" xfId="31177"/>
    <cellStyle name="Note 3 21 4 2 2 2 3" xfId="45630"/>
    <cellStyle name="Note 3 21 4 2 2 3" xfId="16203"/>
    <cellStyle name="Note 3 21 4 2 2 3 2" xfId="33638"/>
    <cellStyle name="Note 3 21 4 2 2 3 3" xfId="48091"/>
    <cellStyle name="Note 3 21 4 2 2 4" xfId="21591"/>
    <cellStyle name="Note 3 21 4 2 2 5" xfId="36044"/>
    <cellStyle name="Note 3 21 4 2 3" xfId="6617"/>
    <cellStyle name="Note 3 21 4 2 3 2" xfId="24052"/>
    <cellStyle name="Note 3 21 4 2 3 3" xfId="38505"/>
    <cellStyle name="Note 3 21 4 2 4" xfId="9058"/>
    <cellStyle name="Note 3 21 4 2 4 2" xfId="26493"/>
    <cellStyle name="Note 3 21 4 2 4 3" xfId="40946"/>
    <cellStyle name="Note 3 21 4 2 5" xfId="11478"/>
    <cellStyle name="Note 3 21 4 2 5 2" xfId="28913"/>
    <cellStyle name="Note 3 21 4 2 5 3" xfId="43366"/>
    <cellStyle name="Note 3 21 4 2 6" xfId="18485"/>
    <cellStyle name="Note 3 21 4 3" xfId="1645"/>
    <cellStyle name="Note 3 21 4 3 2" xfId="4156"/>
    <cellStyle name="Note 3 21 4 3 2 2" xfId="13743"/>
    <cellStyle name="Note 3 21 4 3 2 2 2" xfId="31178"/>
    <cellStyle name="Note 3 21 4 3 2 2 3" xfId="45631"/>
    <cellStyle name="Note 3 21 4 3 2 3" xfId="16204"/>
    <cellStyle name="Note 3 21 4 3 2 3 2" xfId="33639"/>
    <cellStyle name="Note 3 21 4 3 2 3 3" xfId="48092"/>
    <cellStyle name="Note 3 21 4 3 2 4" xfId="21592"/>
    <cellStyle name="Note 3 21 4 3 2 5" xfId="36045"/>
    <cellStyle name="Note 3 21 4 3 3" xfId="6618"/>
    <cellStyle name="Note 3 21 4 3 3 2" xfId="24053"/>
    <cellStyle name="Note 3 21 4 3 3 3" xfId="38506"/>
    <cellStyle name="Note 3 21 4 3 4" xfId="9059"/>
    <cellStyle name="Note 3 21 4 3 4 2" xfId="26494"/>
    <cellStyle name="Note 3 21 4 3 4 3" xfId="40947"/>
    <cellStyle name="Note 3 21 4 3 5" xfId="11479"/>
    <cellStyle name="Note 3 21 4 3 5 2" xfId="28914"/>
    <cellStyle name="Note 3 21 4 3 5 3" xfId="43367"/>
    <cellStyle name="Note 3 21 4 3 6" xfId="18486"/>
    <cellStyle name="Note 3 21 4 4" xfId="1646"/>
    <cellStyle name="Note 3 21 4 4 2" xfId="4157"/>
    <cellStyle name="Note 3 21 4 4 2 2" xfId="21593"/>
    <cellStyle name="Note 3 21 4 4 2 3" xfId="36046"/>
    <cellStyle name="Note 3 21 4 4 3" xfId="6619"/>
    <cellStyle name="Note 3 21 4 4 3 2" xfId="24054"/>
    <cellStyle name="Note 3 21 4 4 3 3" xfId="38507"/>
    <cellStyle name="Note 3 21 4 4 4" xfId="9060"/>
    <cellStyle name="Note 3 21 4 4 4 2" xfId="26495"/>
    <cellStyle name="Note 3 21 4 4 4 3" xfId="40948"/>
    <cellStyle name="Note 3 21 4 4 5" xfId="11480"/>
    <cellStyle name="Note 3 21 4 4 5 2" xfId="28915"/>
    <cellStyle name="Note 3 21 4 4 5 3" xfId="43368"/>
    <cellStyle name="Note 3 21 4 4 6" xfId="15181"/>
    <cellStyle name="Note 3 21 4 4 6 2" xfId="32616"/>
    <cellStyle name="Note 3 21 4 4 6 3" xfId="47069"/>
    <cellStyle name="Note 3 21 4 4 7" xfId="18487"/>
    <cellStyle name="Note 3 21 4 4 8" xfId="20343"/>
    <cellStyle name="Note 3 21 4 5" xfId="4154"/>
    <cellStyle name="Note 3 21 4 5 2" xfId="13741"/>
    <cellStyle name="Note 3 21 4 5 2 2" xfId="31176"/>
    <cellStyle name="Note 3 21 4 5 2 3" xfId="45629"/>
    <cellStyle name="Note 3 21 4 5 3" xfId="16202"/>
    <cellStyle name="Note 3 21 4 5 3 2" xfId="33637"/>
    <cellStyle name="Note 3 21 4 5 3 3" xfId="48090"/>
    <cellStyle name="Note 3 21 4 5 4" xfId="21590"/>
    <cellStyle name="Note 3 21 4 5 5" xfId="36043"/>
    <cellStyle name="Note 3 21 4 6" xfId="6616"/>
    <cellStyle name="Note 3 21 4 6 2" xfId="24051"/>
    <cellStyle name="Note 3 21 4 6 3" xfId="38504"/>
    <cellStyle name="Note 3 21 4 7" xfId="9057"/>
    <cellStyle name="Note 3 21 4 7 2" xfId="26492"/>
    <cellStyle name="Note 3 21 4 7 3" xfId="40945"/>
    <cellStyle name="Note 3 21 4 8" xfId="11477"/>
    <cellStyle name="Note 3 21 4 8 2" xfId="28912"/>
    <cellStyle name="Note 3 21 4 8 3" xfId="43365"/>
    <cellStyle name="Note 3 21 4 9" xfId="18484"/>
    <cellStyle name="Note 3 21 5" xfId="1647"/>
    <cellStyle name="Note 3 21 5 2" xfId="4158"/>
    <cellStyle name="Note 3 21 5 2 2" xfId="13744"/>
    <cellStyle name="Note 3 21 5 2 2 2" xfId="31179"/>
    <cellStyle name="Note 3 21 5 2 2 3" xfId="45632"/>
    <cellStyle name="Note 3 21 5 2 3" xfId="16205"/>
    <cellStyle name="Note 3 21 5 2 3 2" xfId="33640"/>
    <cellStyle name="Note 3 21 5 2 3 3" xfId="48093"/>
    <cellStyle name="Note 3 21 5 2 4" xfId="21594"/>
    <cellStyle name="Note 3 21 5 2 5" xfId="36047"/>
    <cellStyle name="Note 3 21 5 3" xfId="6620"/>
    <cellStyle name="Note 3 21 5 3 2" xfId="24055"/>
    <cellStyle name="Note 3 21 5 3 3" xfId="38508"/>
    <cellStyle name="Note 3 21 5 4" xfId="9061"/>
    <cellStyle name="Note 3 21 5 4 2" xfId="26496"/>
    <cellStyle name="Note 3 21 5 4 3" xfId="40949"/>
    <cellStyle name="Note 3 21 5 5" xfId="11481"/>
    <cellStyle name="Note 3 21 5 5 2" xfId="28916"/>
    <cellStyle name="Note 3 21 5 5 3" xfId="43369"/>
    <cellStyle name="Note 3 21 5 6" xfId="18488"/>
    <cellStyle name="Note 3 21 6" xfId="1648"/>
    <cellStyle name="Note 3 21 6 2" xfId="4159"/>
    <cellStyle name="Note 3 21 6 2 2" xfId="13745"/>
    <cellStyle name="Note 3 21 6 2 2 2" xfId="31180"/>
    <cellStyle name="Note 3 21 6 2 2 3" xfId="45633"/>
    <cellStyle name="Note 3 21 6 2 3" xfId="16206"/>
    <cellStyle name="Note 3 21 6 2 3 2" xfId="33641"/>
    <cellStyle name="Note 3 21 6 2 3 3" xfId="48094"/>
    <cellStyle name="Note 3 21 6 2 4" xfId="21595"/>
    <cellStyle name="Note 3 21 6 2 5" xfId="36048"/>
    <cellStyle name="Note 3 21 6 3" xfId="6621"/>
    <cellStyle name="Note 3 21 6 3 2" xfId="24056"/>
    <cellStyle name="Note 3 21 6 3 3" xfId="38509"/>
    <cellStyle name="Note 3 21 6 4" xfId="9062"/>
    <cellStyle name="Note 3 21 6 4 2" xfId="26497"/>
    <cellStyle name="Note 3 21 6 4 3" xfId="40950"/>
    <cellStyle name="Note 3 21 6 5" xfId="11482"/>
    <cellStyle name="Note 3 21 6 5 2" xfId="28917"/>
    <cellStyle name="Note 3 21 6 5 3" xfId="43370"/>
    <cellStyle name="Note 3 21 6 6" xfId="18489"/>
    <cellStyle name="Note 3 21 7" xfId="1649"/>
    <cellStyle name="Note 3 21 7 2" xfId="4160"/>
    <cellStyle name="Note 3 21 7 2 2" xfId="21596"/>
    <cellStyle name="Note 3 21 7 2 3" xfId="36049"/>
    <cellStyle name="Note 3 21 7 3" xfId="6622"/>
    <cellStyle name="Note 3 21 7 3 2" xfId="24057"/>
    <cellStyle name="Note 3 21 7 3 3" xfId="38510"/>
    <cellStyle name="Note 3 21 7 4" xfId="9063"/>
    <cellStyle name="Note 3 21 7 4 2" xfId="26498"/>
    <cellStyle name="Note 3 21 7 4 3" xfId="40951"/>
    <cellStyle name="Note 3 21 7 5" xfId="11483"/>
    <cellStyle name="Note 3 21 7 5 2" xfId="28918"/>
    <cellStyle name="Note 3 21 7 5 3" xfId="43371"/>
    <cellStyle name="Note 3 21 7 6" xfId="15182"/>
    <cellStyle name="Note 3 21 7 6 2" xfId="32617"/>
    <cellStyle name="Note 3 21 7 6 3" xfId="47070"/>
    <cellStyle name="Note 3 21 7 7" xfId="18490"/>
    <cellStyle name="Note 3 21 7 8" xfId="20344"/>
    <cellStyle name="Note 3 21 8" xfId="4145"/>
    <cellStyle name="Note 3 21 8 2" xfId="13734"/>
    <cellStyle name="Note 3 21 8 2 2" xfId="31169"/>
    <cellStyle name="Note 3 21 8 2 3" xfId="45622"/>
    <cellStyle name="Note 3 21 8 3" xfId="16195"/>
    <cellStyle name="Note 3 21 8 3 2" xfId="33630"/>
    <cellStyle name="Note 3 21 8 3 3" xfId="48083"/>
    <cellStyle name="Note 3 21 8 4" xfId="21581"/>
    <cellStyle name="Note 3 21 8 5" xfId="36034"/>
    <cellStyle name="Note 3 21 9" xfId="6607"/>
    <cellStyle name="Note 3 21 9 2" xfId="24042"/>
    <cellStyle name="Note 3 21 9 3" xfId="38495"/>
    <cellStyle name="Note 3 22" xfId="1650"/>
    <cellStyle name="Note 3 22 10" xfId="9064"/>
    <cellStyle name="Note 3 22 10 2" xfId="26499"/>
    <cellStyle name="Note 3 22 10 3" xfId="40952"/>
    <cellStyle name="Note 3 22 11" xfId="11484"/>
    <cellStyle name="Note 3 22 11 2" xfId="28919"/>
    <cellStyle name="Note 3 22 11 3" xfId="43372"/>
    <cellStyle name="Note 3 22 12" xfId="18491"/>
    <cellStyle name="Note 3 22 2" xfId="1651"/>
    <cellStyle name="Note 3 22 2 2" xfId="1652"/>
    <cellStyle name="Note 3 22 2 2 2" xfId="4163"/>
    <cellStyle name="Note 3 22 2 2 2 2" xfId="13748"/>
    <cellStyle name="Note 3 22 2 2 2 2 2" xfId="31183"/>
    <cellStyle name="Note 3 22 2 2 2 2 3" xfId="45636"/>
    <cellStyle name="Note 3 22 2 2 2 3" xfId="16209"/>
    <cellStyle name="Note 3 22 2 2 2 3 2" xfId="33644"/>
    <cellStyle name="Note 3 22 2 2 2 3 3" xfId="48097"/>
    <cellStyle name="Note 3 22 2 2 2 4" xfId="21599"/>
    <cellStyle name="Note 3 22 2 2 2 5" xfId="36052"/>
    <cellStyle name="Note 3 22 2 2 3" xfId="6625"/>
    <cellStyle name="Note 3 22 2 2 3 2" xfId="24060"/>
    <cellStyle name="Note 3 22 2 2 3 3" xfId="38513"/>
    <cellStyle name="Note 3 22 2 2 4" xfId="9066"/>
    <cellStyle name="Note 3 22 2 2 4 2" xfId="26501"/>
    <cellStyle name="Note 3 22 2 2 4 3" xfId="40954"/>
    <cellStyle name="Note 3 22 2 2 5" xfId="11486"/>
    <cellStyle name="Note 3 22 2 2 5 2" xfId="28921"/>
    <cellStyle name="Note 3 22 2 2 5 3" xfId="43374"/>
    <cellStyle name="Note 3 22 2 2 6" xfId="18493"/>
    <cellStyle name="Note 3 22 2 3" xfId="1653"/>
    <cellStyle name="Note 3 22 2 3 2" xfId="4164"/>
    <cellStyle name="Note 3 22 2 3 2 2" xfId="13749"/>
    <cellStyle name="Note 3 22 2 3 2 2 2" xfId="31184"/>
    <cellStyle name="Note 3 22 2 3 2 2 3" xfId="45637"/>
    <cellStyle name="Note 3 22 2 3 2 3" xfId="16210"/>
    <cellStyle name="Note 3 22 2 3 2 3 2" xfId="33645"/>
    <cellStyle name="Note 3 22 2 3 2 3 3" xfId="48098"/>
    <cellStyle name="Note 3 22 2 3 2 4" xfId="21600"/>
    <cellStyle name="Note 3 22 2 3 2 5" xfId="36053"/>
    <cellStyle name="Note 3 22 2 3 3" xfId="6626"/>
    <cellStyle name="Note 3 22 2 3 3 2" xfId="24061"/>
    <cellStyle name="Note 3 22 2 3 3 3" xfId="38514"/>
    <cellStyle name="Note 3 22 2 3 4" xfId="9067"/>
    <cellStyle name="Note 3 22 2 3 4 2" xfId="26502"/>
    <cellStyle name="Note 3 22 2 3 4 3" xfId="40955"/>
    <cellStyle name="Note 3 22 2 3 5" xfId="11487"/>
    <cellStyle name="Note 3 22 2 3 5 2" xfId="28922"/>
    <cellStyle name="Note 3 22 2 3 5 3" xfId="43375"/>
    <cellStyle name="Note 3 22 2 3 6" xfId="18494"/>
    <cellStyle name="Note 3 22 2 4" xfId="1654"/>
    <cellStyle name="Note 3 22 2 4 2" xfId="4165"/>
    <cellStyle name="Note 3 22 2 4 2 2" xfId="21601"/>
    <cellStyle name="Note 3 22 2 4 2 3" xfId="36054"/>
    <cellStyle name="Note 3 22 2 4 3" xfId="6627"/>
    <cellStyle name="Note 3 22 2 4 3 2" xfId="24062"/>
    <cellStyle name="Note 3 22 2 4 3 3" xfId="38515"/>
    <cellStyle name="Note 3 22 2 4 4" xfId="9068"/>
    <cellStyle name="Note 3 22 2 4 4 2" xfId="26503"/>
    <cellStyle name="Note 3 22 2 4 4 3" xfId="40956"/>
    <cellStyle name="Note 3 22 2 4 5" xfId="11488"/>
    <cellStyle name="Note 3 22 2 4 5 2" xfId="28923"/>
    <cellStyle name="Note 3 22 2 4 5 3" xfId="43376"/>
    <cellStyle name="Note 3 22 2 4 6" xfId="15183"/>
    <cellStyle name="Note 3 22 2 4 6 2" xfId="32618"/>
    <cellStyle name="Note 3 22 2 4 6 3" xfId="47071"/>
    <cellStyle name="Note 3 22 2 4 7" xfId="18495"/>
    <cellStyle name="Note 3 22 2 4 8" xfId="20345"/>
    <cellStyle name="Note 3 22 2 5" xfId="4162"/>
    <cellStyle name="Note 3 22 2 5 2" xfId="13747"/>
    <cellStyle name="Note 3 22 2 5 2 2" xfId="31182"/>
    <cellStyle name="Note 3 22 2 5 2 3" xfId="45635"/>
    <cellStyle name="Note 3 22 2 5 3" xfId="16208"/>
    <cellStyle name="Note 3 22 2 5 3 2" xfId="33643"/>
    <cellStyle name="Note 3 22 2 5 3 3" xfId="48096"/>
    <cellStyle name="Note 3 22 2 5 4" xfId="21598"/>
    <cellStyle name="Note 3 22 2 5 5" xfId="36051"/>
    <cellStyle name="Note 3 22 2 6" xfId="6624"/>
    <cellStyle name="Note 3 22 2 6 2" xfId="24059"/>
    <cellStyle name="Note 3 22 2 6 3" xfId="38512"/>
    <cellStyle name="Note 3 22 2 7" xfId="9065"/>
    <cellStyle name="Note 3 22 2 7 2" xfId="26500"/>
    <cellStyle name="Note 3 22 2 7 3" xfId="40953"/>
    <cellStyle name="Note 3 22 2 8" xfId="11485"/>
    <cellStyle name="Note 3 22 2 8 2" xfId="28920"/>
    <cellStyle name="Note 3 22 2 8 3" xfId="43373"/>
    <cellStyle name="Note 3 22 2 9" xfId="18492"/>
    <cellStyle name="Note 3 22 3" xfId="1655"/>
    <cellStyle name="Note 3 22 3 2" xfId="1656"/>
    <cellStyle name="Note 3 22 3 2 2" xfId="4167"/>
    <cellStyle name="Note 3 22 3 2 2 2" xfId="13751"/>
    <cellStyle name="Note 3 22 3 2 2 2 2" xfId="31186"/>
    <cellStyle name="Note 3 22 3 2 2 2 3" xfId="45639"/>
    <cellStyle name="Note 3 22 3 2 2 3" xfId="16212"/>
    <cellStyle name="Note 3 22 3 2 2 3 2" xfId="33647"/>
    <cellStyle name="Note 3 22 3 2 2 3 3" xfId="48100"/>
    <cellStyle name="Note 3 22 3 2 2 4" xfId="21603"/>
    <cellStyle name="Note 3 22 3 2 2 5" xfId="36056"/>
    <cellStyle name="Note 3 22 3 2 3" xfId="6629"/>
    <cellStyle name="Note 3 22 3 2 3 2" xfId="24064"/>
    <cellStyle name="Note 3 22 3 2 3 3" xfId="38517"/>
    <cellStyle name="Note 3 22 3 2 4" xfId="9070"/>
    <cellStyle name="Note 3 22 3 2 4 2" xfId="26505"/>
    <cellStyle name="Note 3 22 3 2 4 3" xfId="40958"/>
    <cellStyle name="Note 3 22 3 2 5" xfId="11490"/>
    <cellStyle name="Note 3 22 3 2 5 2" xfId="28925"/>
    <cellStyle name="Note 3 22 3 2 5 3" xfId="43378"/>
    <cellStyle name="Note 3 22 3 2 6" xfId="18497"/>
    <cellStyle name="Note 3 22 3 3" xfId="1657"/>
    <cellStyle name="Note 3 22 3 3 2" xfId="4168"/>
    <cellStyle name="Note 3 22 3 3 2 2" xfId="13752"/>
    <cellStyle name="Note 3 22 3 3 2 2 2" xfId="31187"/>
    <cellStyle name="Note 3 22 3 3 2 2 3" xfId="45640"/>
    <cellStyle name="Note 3 22 3 3 2 3" xfId="16213"/>
    <cellStyle name="Note 3 22 3 3 2 3 2" xfId="33648"/>
    <cellStyle name="Note 3 22 3 3 2 3 3" xfId="48101"/>
    <cellStyle name="Note 3 22 3 3 2 4" xfId="21604"/>
    <cellStyle name="Note 3 22 3 3 2 5" xfId="36057"/>
    <cellStyle name="Note 3 22 3 3 3" xfId="6630"/>
    <cellStyle name="Note 3 22 3 3 3 2" xfId="24065"/>
    <cellStyle name="Note 3 22 3 3 3 3" xfId="38518"/>
    <cellStyle name="Note 3 22 3 3 4" xfId="9071"/>
    <cellStyle name="Note 3 22 3 3 4 2" xfId="26506"/>
    <cellStyle name="Note 3 22 3 3 4 3" xfId="40959"/>
    <cellStyle name="Note 3 22 3 3 5" xfId="11491"/>
    <cellStyle name="Note 3 22 3 3 5 2" xfId="28926"/>
    <cellStyle name="Note 3 22 3 3 5 3" xfId="43379"/>
    <cellStyle name="Note 3 22 3 3 6" xfId="18498"/>
    <cellStyle name="Note 3 22 3 4" xfId="1658"/>
    <cellStyle name="Note 3 22 3 4 2" xfId="4169"/>
    <cellStyle name="Note 3 22 3 4 2 2" xfId="21605"/>
    <cellStyle name="Note 3 22 3 4 2 3" xfId="36058"/>
    <cellStyle name="Note 3 22 3 4 3" xfId="6631"/>
    <cellStyle name="Note 3 22 3 4 3 2" xfId="24066"/>
    <cellStyle name="Note 3 22 3 4 3 3" xfId="38519"/>
    <cellStyle name="Note 3 22 3 4 4" xfId="9072"/>
    <cellStyle name="Note 3 22 3 4 4 2" xfId="26507"/>
    <cellStyle name="Note 3 22 3 4 4 3" xfId="40960"/>
    <cellStyle name="Note 3 22 3 4 5" xfId="11492"/>
    <cellStyle name="Note 3 22 3 4 5 2" xfId="28927"/>
    <cellStyle name="Note 3 22 3 4 5 3" xfId="43380"/>
    <cellStyle name="Note 3 22 3 4 6" xfId="15184"/>
    <cellStyle name="Note 3 22 3 4 6 2" xfId="32619"/>
    <cellStyle name="Note 3 22 3 4 6 3" xfId="47072"/>
    <cellStyle name="Note 3 22 3 4 7" xfId="18499"/>
    <cellStyle name="Note 3 22 3 4 8" xfId="20346"/>
    <cellStyle name="Note 3 22 3 5" xfId="4166"/>
    <cellStyle name="Note 3 22 3 5 2" xfId="13750"/>
    <cellStyle name="Note 3 22 3 5 2 2" xfId="31185"/>
    <cellStyle name="Note 3 22 3 5 2 3" xfId="45638"/>
    <cellStyle name="Note 3 22 3 5 3" xfId="16211"/>
    <cellStyle name="Note 3 22 3 5 3 2" xfId="33646"/>
    <cellStyle name="Note 3 22 3 5 3 3" xfId="48099"/>
    <cellStyle name="Note 3 22 3 5 4" xfId="21602"/>
    <cellStyle name="Note 3 22 3 5 5" xfId="36055"/>
    <cellStyle name="Note 3 22 3 6" xfId="6628"/>
    <cellStyle name="Note 3 22 3 6 2" xfId="24063"/>
    <cellStyle name="Note 3 22 3 6 3" xfId="38516"/>
    <cellStyle name="Note 3 22 3 7" xfId="9069"/>
    <cellStyle name="Note 3 22 3 7 2" xfId="26504"/>
    <cellStyle name="Note 3 22 3 7 3" xfId="40957"/>
    <cellStyle name="Note 3 22 3 8" xfId="11489"/>
    <cellStyle name="Note 3 22 3 8 2" xfId="28924"/>
    <cellStyle name="Note 3 22 3 8 3" xfId="43377"/>
    <cellStyle name="Note 3 22 3 9" xfId="18496"/>
    <cellStyle name="Note 3 22 4" xfId="1659"/>
    <cellStyle name="Note 3 22 4 2" xfId="1660"/>
    <cellStyle name="Note 3 22 4 2 2" xfId="4171"/>
    <cellStyle name="Note 3 22 4 2 2 2" xfId="13754"/>
    <cellStyle name="Note 3 22 4 2 2 2 2" xfId="31189"/>
    <cellStyle name="Note 3 22 4 2 2 2 3" xfId="45642"/>
    <cellStyle name="Note 3 22 4 2 2 3" xfId="16215"/>
    <cellStyle name="Note 3 22 4 2 2 3 2" xfId="33650"/>
    <cellStyle name="Note 3 22 4 2 2 3 3" xfId="48103"/>
    <cellStyle name="Note 3 22 4 2 2 4" xfId="21607"/>
    <cellStyle name="Note 3 22 4 2 2 5" xfId="36060"/>
    <cellStyle name="Note 3 22 4 2 3" xfId="6633"/>
    <cellStyle name="Note 3 22 4 2 3 2" xfId="24068"/>
    <cellStyle name="Note 3 22 4 2 3 3" xfId="38521"/>
    <cellStyle name="Note 3 22 4 2 4" xfId="9074"/>
    <cellStyle name="Note 3 22 4 2 4 2" xfId="26509"/>
    <cellStyle name="Note 3 22 4 2 4 3" xfId="40962"/>
    <cellStyle name="Note 3 22 4 2 5" xfId="11494"/>
    <cellStyle name="Note 3 22 4 2 5 2" xfId="28929"/>
    <cellStyle name="Note 3 22 4 2 5 3" xfId="43382"/>
    <cellStyle name="Note 3 22 4 2 6" xfId="18501"/>
    <cellStyle name="Note 3 22 4 3" xfId="1661"/>
    <cellStyle name="Note 3 22 4 3 2" xfId="4172"/>
    <cellStyle name="Note 3 22 4 3 2 2" xfId="13755"/>
    <cellStyle name="Note 3 22 4 3 2 2 2" xfId="31190"/>
    <cellStyle name="Note 3 22 4 3 2 2 3" xfId="45643"/>
    <cellStyle name="Note 3 22 4 3 2 3" xfId="16216"/>
    <cellStyle name="Note 3 22 4 3 2 3 2" xfId="33651"/>
    <cellStyle name="Note 3 22 4 3 2 3 3" xfId="48104"/>
    <cellStyle name="Note 3 22 4 3 2 4" xfId="21608"/>
    <cellStyle name="Note 3 22 4 3 2 5" xfId="36061"/>
    <cellStyle name="Note 3 22 4 3 3" xfId="6634"/>
    <cellStyle name="Note 3 22 4 3 3 2" xfId="24069"/>
    <cellStyle name="Note 3 22 4 3 3 3" xfId="38522"/>
    <cellStyle name="Note 3 22 4 3 4" xfId="9075"/>
    <cellStyle name="Note 3 22 4 3 4 2" xfId="26510"/>
    <cellStyle name="Note 3 22 4 3 4 3" xfId="40963"/>
    <cellStyle name="Note 3 22 4 3 5" xfId="11495"/>
    <cellStyle name="Note 3 22 4 3 5 2" xfId="28930"/>
    <cellStyle name="Note 3 22 4 3 5 3" xfId="43383"/>
    <cellStyle name="Note 3 22 4 3 6" xfId="18502"/>
    <cellStyle name="Note 3 22 4 4" xfId="1662"/>
    <cellStyle name="Note 3 22 4 4 2" xfId="4173"/>
    <cellStyle name="Note 3 22 4 4 2 2" xfId="21609"/>
    <cellStyle name="Note 3 22 4 4 2 3" xfId="36062"/>
    <cellStyle name="Note 3 22 4 4 3" xfId="6635"/>
    <cellStyle name="Note 3 22 4 4 3 2" xfId="24070"/>
    <cellStyle name="Note 3 22 4 4 3 3" xfId="38523"/>
    <cellStyle name="Note 3 22 4 4 4" xfId="9076"/>
    <cellStyle name="Note 3 22 4 4 4 2" xfId="26511"/>
    <cellStyle name="Note 3 22 4 4 4 3" xfId="40964"/>
    <cellStyle name="Note 3 22 4 4 5" xfId="11496"/>
    <cellStyle name="Note 3 22 4 4 5 2" xfId="28931"/>
    <cellStyle name="Note 3 22 4 4 5 3" xfId="43384"/>
    <cellStyle name="Note 3 22 4 4 6" xfId="15185"/>
    <cellStyle name="Note 3 22 4 4 6 2" xfId="32620"/>
    <cellStyle name="Note 3 22 4 4 6 3" xfId="47073"/>
    <cellStyle name="Note 3 22 4 4 7" xfId="18503"/>
    <cellStyle name="Note 3 22 4 4 8" xfId="20347"/>
    <cellStyle name="Note 3 22 4 5" xfId="4170"/>
    <cellStyle name="Note 3 22 4 5 2" xfId="13753"/>
    <cellStyle name="Note 3 22 4 5 2 2" xfId="31188"/>
    <cellStyle name="Note 3 22 4 5 2 3" xfId="45641"/>
    <cellStyle name="Note 3 22 4 5 3" xfId="16214"/>
    <cellStyle name="Note 3 22 4 5 3 2" xfId="33649"/>
    <cellStyle name="Note 3 22 4 5 3 3" xfId="48102"/>
    <cellStyle name="Note 3 22 4 5 4" xfId="21606"/>
    <cellStyle name="Note 3 22 4 5 5" xfId="36059"/>
    <cellStyle name="Note 3 22 4 6" xfId="6632"/>
    <cellStyle name="Note 3 22 4 6 2" xfId="24067"/>
    <cellStyle name="Note 3 22 4 6 3" xfId="38520"/>
    <cellStyle name="Note 3 22 4 7" xfId="9073"/>
    <cellStyle name="Note 3 22 4 7 2" xfId="26508"/>
    <cellStyle name="Note 3 22 4 7 3" xfId="40961"/>
    <cellStyle name="Note 3 22 4 8" xfId="11493"/>
    <cellStyle name="Note 3 22 4 8 2" xfId="28928"/>
    <cellStyle name="Note 3 22 4 8 3" xfId="43381"/>
    <cellStyle name="Note 3 22 4 9" xfId="18500"/>
    <cellStyle name="Note 3 22 5" xfId="1663"/>
    <cellStyle name="Note 3 22 5 2" xfId="4174"/>
    <cellStyle name="Note 3 22 5 2 2" xfId="13756"/>
    <cellStyle name="Note 3 22 5 2 2 2" xfId="31191"/>
    <cellStyle name="Note 3 22 5 2 2 3" xfId="45644"/>
    <cellStyle name="Note 3 22 5 2 3" xfId="16217"/>
    <cellStyle name="Note 3 22 5 2 3 2" xfId="33652"/>
    <cellStyle name="Note 3 22 5 2 3 3" xfId="48105"/>
    <cellStyle name="Note 3 22 5 2 4" xfId="21610"/>
    <cellStyle name="Note 3 22 5 2 5" xfId="36063"/>
    <cellStyle name="Note 3 22 5 3" xfId="6636"/>
    <cellStyle name="Note 3 22 5 3 2" xfId="24071"/>
    <cellStyle name="Note 3 22 5 3 3" xfId="38524"/>
    <cellStyle name="Note 3 22 5 4" xfId="9077"/>
    <cellStyle name="Note 3 22 5 4 2" xfId="26512"/>
    <cellStyle name="Note 3 22 5 4 3" xfId="40965"/>
    <cellStyle name="Note 3 22 5 5" xfId="11497"/>
    <cellStyle name="Note 3 22 5 5 2" xfId="28932"/>
    <cellStyle name="Note 3 22 5 5 3" xfId="43385"/>
    <cellStyle name="Note 3 22 5 6" xfId="18504"/>
    <cellStyle name="Note 3 22 6" xfId="1664"/>
    <cellStyle name="Note 3 22 6 2" xfId="4175"/>
    <cellStyle name="Note 3 22 6 2 2" xfId="13757"/>
    <cellStyle name="Note 3 22 6 2 2 2" xfId="31192"/>
    <cellStyle name="Note 3 22 6 2 2 3" xfId="45645"/>
    <cellStyle name="Note 3 22 6 2 3" xfId="16218"/>
    <cellStyle name="Note 3 22 6 2 3 2" xfId="33653"/>
    <cellStyle name="Note 3 22 6 2 3 3" xfId="48106"/>
    <cellStyle name="Note 3 22 6 2 4" xfId="21611"/>
    <cellStyle name="Note 3 22 6 2 5" xfId="36064"/>
    <cellStyle name="Note 3 22 6 3" xfId="6637"/>
    <cellStyle name="Note 3 22 6 3 2" xfId="24072"/>
    <cellStyle name="Note 3 22 6 3 3" xfId="38525"/>
    <cellStyle name="Note 3 22 6 4" xfId="9078"/>
    <cellStyle name="Note 3 22 6 4 2" xfId="26513"/>
    <cellStyle name="Note 3 22 6 4 3" xfId="40966"/>
    <cellStyle name="Note 3 22 6 5" xfId="11498"/>
    <cellStyle name="Note 3 22 6 5 2" xfId="28933"/>
    <cellStyle name="Note 3 22 6 5 3" xfId="43386"/>
    <cellStyle name="Note 3 22 6 6" xfId="18505"/>
    <cellStyle name="Note 3 22 7" xfId="1665"/>
    <cellStyle name="Note 3 22 7 2" xfId="4176"/>
    <cellStyle name="Note 3 22 7 2 2" xfId="21612"/>
    <cellStyle name="Note 3 22 7 2 3" xfId="36065"/>
    <cellStyle name="Note 3 22 7 3" xfId="6638"/>
    <cellStyle name="Note 3 22 7 3 2" xfId="24073"/>
    <cellStyle name="Note 3 22 7 3 3" xfId="38526"/>
    <cellStyle name="Note 3 22 7 4" xfId="9079"/>
    <cellStyle name="Note 3 22 7 4 2" xfId="26514"/>
    <cellStyle name="Note 3 22 7 4 3" xfId="40967"/>
    <cellStyle name="Note 3 22 7 5" xfId="11499"/>
    <cellStyle name="Note 3 22 7 5 2" xfId="28934"/>
    <cellStyle name="Note 3 22 7 5 3" xfId="43387"/>
    <cellStyle name="Note 3 22 7 6" xfId="15186"/>
    <cellStyle name="Note 3 22 7 6 2" xfId="32621"/>
    <cellStyle name="Note 3 22 7 6 3" xfId="47074"/>
    <cellStyle name="Note 3 22 7 7" xfId="18506"/>
    <cellStyle name="Note 3 22 7 8" xfId="20348"/>
    <cellStyle name="Note 3 22 8" xfId="4161"/>
    <cellStyle name="Note 3 22 8 2" xfId="13746"/>
    <cellStyle name="Note 3 22 8 2 2" xfId="31181"/>
    <cellStyle name="Note 3 22 8 2 3" xfId="45634"/>
    <cellStyle name="Note 3 22 8 3" xfId="16207"/>
    <cellStyle name="Note 3 22 8 3 2" xfId="33642"/>
    <cellStyle name="Note 3 22 8 3 3" xfId="48095"/>
    <cellStyle name="Note 3 22 8 4" xfId="21597"/>
    <cellStyle name="Note 3 22 8 5" xfId="36050"/>
    <cellStyle name="Note 3 22 9" xfId="6623"/>
    <cellStyle name="Note 3 22 9 2" xfId="24058"/>
    <cellStyle name="Note 3 22 9 3" xfId="38511"/>
    <cellStyle name="Note 3 23" xfId="1666"/>
    <cellStyle name="Note 3 23 10" xfId="9080"/>
    <cellStyle name="Note 3 23 10 2" xfId="26515"/>
    <cellStyle name="Note 3 23 10 3" xfId="40968"/>
    <cellStyle name="Note 3 23 11" xfId="11500"/>
    <cellStyle name="Note 3 23 11 2" xfId="28935"/>
    <cellStyle name="Note 3 23 11 3" xfId="43388"/>
    <cellStyle name="Note 3 23 12" xfId="18507"/>
    <cellStyle name="Note 3 23 2" xfId="1667"/>
    <cellStyle name="Note 3 23 2 2" xfId="1668"/>
    <cellStyle name="Note 3 23 2 2 2" xfId="4179"/>
    <cellStyle name="Note 3 23 2 2 2 2" xfId="13760"/>
    <cellStyle name="Note 3 23 2 2 2 2 2" xfId="31195"/>
    <cellStyle name="Note 3 23 2 2 2 2 3" xfId="45648"/>
    <cellStyle name="Note 3 23 2 2 2 3" xfId="16221"/>
    <cellStyle name="Note 3 23 2 2 2 3 2" xfId="33656"/>
    <cellStyle name="Note 3 23 2 2 2 3 3" xfId="48109"/>
    <cellStyle name="Note 3 23 2 2 2 4" xfId="21615"/>
    <cellStyle name="Note 3 23 2 2 2 5" xfId="36068"/>
    <cellStyle name="Note 3 23 2 2 3" xfId="6641"/>
    <cellStyle name="Note 3 23 2 2 3 2" xfId="24076"/>
    <cellStyle name="Note 3 23 2 2 3 3" xfId="38529"/>
    <cellStyle name="Note 3 23 2 2 4" xfId="9082"/>
    <cellStyle name="Note 3 23 2 2 4 2" xfId="26517"/>
    <cellStyle name="Note 3 23 2 2 4 3" xfId="40970"/>
    <cellStyle name="Note 3 23 2 2 5" xfId="11502"/>
    <cellStyle name="Note 3 23 2 2 5 2" xfId="28937"/>
    <cellStyle name="Note 3 23 2 2 5 3" xfId="43390"/>
    <cellStyle name="Note 3 23 2 2 6" xfId="18509"/>
    <cellStyle name="Note 3 23 2 3" xfId="1669"/>
    <cellStyle name="Note 3 23 2 3 2" xfId="4180"/>
    <cellStyle name="Note 3 23 2 3 2 2" xfId="13761"/>
    <cellStyle name="Note 3 23 2 3 2 2 2" xfId="31196"/>
    <cellStyle name="Note 3 23 2 3 2 2 3" xfId="45649"/>
    <cellStyle name="Note 3 23 2 3 2 3" xfId="16222"/>
    <cellStyle name="Note 3 23 2 3 2 3 2" xfId="33657"/>
    <cellStyle name="Note 3 23 2 3 2 3 3" xfId="48110"/>
    <cellStyle name="Note 3 23 2 3 2 4" xfId="21616"/>
    <cellStyle name="Note 3 23 2 3 2 5" xfId="36069"/>
    <cellStyle name="Note 3 23 2 3 3" xfId="6642"/>
    <cellStyle name="Note 3 23 2 3 3 2" xfId="24077"/>
    <cellStyle name="Note 3 23 2 3 3 3" xfId="38530"/>
    <cellStyle name="Note 3 23 2 3 4" xfId="9083"/>
    <cellStyle name="Note 3 23 2 3 4 2" xfId="26518"/>
    <cellStyle name="Note 3 23 2 3 4 3" xfId="40971"/>
    <cellStyle name="Note 3 23 2 3 5" xfId="11503"/>
    <cellStyle name="Note 3 23 2 3 5 2" xfId="28938"/>
    <cellStyle name="Note 3 23 2 3 5 3" xfId="43391"/>
    <cellStyle name="Note 3 23 2 3 6" xfId="18510"/>
    <cellStyle name="Note 3 23 2 4" xfId="1670"/>
    <cellStyle name="Note 3 23 2 4 2" xfId="4181"/>
    <cellStyle name="Note 3 23 2 4 2 2" xfId="21617"/>
    <cellStyle name="Note 3 23 2 4 2 3" xfId="36070"/>
    <cellStyle name="Note 3 23 2 4 3" xfId="6643"/>
    <cellStyle name="Note 3 23 2 4 3 2" xfId="24078"/>
    <cellStyle name="Note 3 23 2 4 3 3" xfId="38531"/>
    <cellStyle name="Note 3 23 2 4 4" xfId="9084"/>
    <cellStyle name="Note 3 23 2 4 4 2" xfId="26519"/>
    <cellStyle name="Note 3 23 2 4 4 3" xfId="40972"/>
    <cellStyle name="Note 3 23 2 4 5" xfId="11504"/>
    <cellStyle name="Note 3 23 2 4 5 2" xfId="28939"/>
    <cellStyle name="Note 3 23 2 4 5 3" xfId="43392"/>
    <cellStyle name="Note 3 23 2 4 6" xfId="15187"/>
    <cellStyle name="Note 3 23 2 4 6 2" xfId="32622"/>
    <cellStyle name="Note 3 23 2 4 6 3" xfId="47075"/>
    <cellStyle name="Note 3 23 2 4 7" xfId="18511"/>
    <cellStyle name="Note 3 23 2 4 8" xfId="20349"/>
    <cellStyle name="Note 3 23 2 5" xfId="4178"/>
    <cellStyle name="Note 3 23 2 5 2" xfId="13759"/>
    <cellStyle name="Note 3 23 2 5 2 2" xfId="31194"/>
    <cellStyle name="Note 3 23 2 5 2 3" xfId="45647"/>
    <cellStyle name="Note 3 23 2 5 3" xfId="16220"/>
    <cellStyle name="Note 3 23 2 5 3 2" xfId="33655"/>
    <cellStyle name="Note 3 23 2 5 3 3" xfId="48108"/>
    <cellStyle name="Note 3 23 2 5 4" xfId="21614"/>
    <cellStyle name="Note 3 23 2 5 5" xfId="36067"/>
    <cellStyle name="Note 3 23 2 6" xfId="6640"/>
    <cellStyle name="Note 3 23 2 6 2" xfId="24075"/>
    <cellStyle name="Note 3 23 2 6 3" xfId="38528"/>
    <cellStyle name="Note 3 23 2 7" xfId="9081"/>
    <cellStyle name="Note 3 23 2 7 2" xfId="26516"/>
    <cellStyle name="Note 3 23 2 7 3" xfId="40969"/>
    <cellStyle name="Note 3 23 2 8" xfId="11501"/>
    <cellStyle name="Note 3 23 2 8 2" xfId="28936"/>
    <cellStyle name="Note 3 23 2 8 3" xfId="43389"/>
    <cellStyle name="Note 3 23 2 9" xfId="18508"/>
    <cellStyle name="Note 3 23 3" xfId="1671"/>
    <cellStyle name="Note 3 23 3 2" xfId="1672"/>
    <cellStyle name="Note 3 23 3 2 2" xfId="4183"/>
    <cellStyle name="Note 3 23 3 2 2 2" xfId="13763"/>
    <cellStyle name="Note 3 23 3 2 2 2 2" xfId="31198"/>
    <cellStyle name="Note 3 23 3 2 2 2 3" xfId="45651"/>
    <cellStyle name="Note 3 23 3 2 2 3" xfId="16224"/>
    <cellStyle name="Note 3 23 3 2 2 3 2" xfId="33659"/>
    <cellStyle name="Note 3 23 3 2 2 3 3" xfId="48112"/>
    <cellStyle name="Note 3 23 3 2 2 4" xfId="21619"/>
    <cellStyle name="Note 3 23 3 2 2 5" xfId="36072"/>
    <cellStyle name="Note 3 23 3 2 3" xfId="6645"/>
    <cellStyle name="Note 3 23 3 2 3 2" xfId="24080"/>
    <cellStyle name="Note 3 23 3 2 3 3" xfId="38533"/>
    <cellStyle name="Note 3 23 3 2 4" xfId="9086"/>
    <cellStyle name="Note 3 23 3 2 4 2" xfId="26521"/>
    <cellStyle name="Note 3 23 3 2 4 3" xfId="40974"/>
    <cellStyle name="Note 3 23 3 2 5" xfId="11506"/>
    <cellStyle name="Note 3 23 3 2 5 2" xfId="28941"/>
    <cellStyle name="Note 3 23 3 2 5 3" xfId="43394"/>
    <cellStyle name="Note 3 23 3 2 6" xfId="18513"/>
    <cellStyle name="Note 3 23 3 3" xfId="1673"/>
    <cellStyle name="Note 3 23 3 3 2" xfId="4184"/>
    <cellStyle name="Note 3 23 3 3 2 2" xfId="13764"/>
    <cellStyle name="Note 3 23 3 3 2 2 2" xfId="31199"/>
    <cellStyle name="Note 3 23 3 3 2 2 3" xfId="45652"/>
    <cellStyle name="Note 3 23 3 3 2 3" xfId="16225"/>
    <cellStyle name="Note 3 23 3 3 2 3 2" xfId="33660"/>
    <cellStyle name="Note 3 23 3 3 2 3 3" xfId="48113"/>
    <cellStyle name="Note 3 23 3 3 2 4" xfId="21620"/>
    <cellStyle name="Note 3 23 3 3 2 5" xfId="36073"/>
    <cellStyle name="Note 3 23 3 3 3" xfId="6646"/>
    <cellStyle name="Note 3 23 3 3 3 2" xfId="24081"/>
    <cellStyle name="Note 3 23 3 3 3 3" xfId="38534"/>
    <cellStyle name="Note 3 23 3 3 4" xfId="9087"/>
    <cellStyle name="Note 3 23 3 3 4 2" xfId="26522"/>
    <cellStyle name="Note 3 23 3 3 4 3" xfId="40975"/>
    <cellStyle name="Note 3 23 3 3 5" xfId="11507"/>
    <cellStyle name="Note 3 23 3 3 5 2" xfId="28942"/>
    <cellStyle name="Note 3 23 3 3 5 3" xfId="43395"/>
    <cellStyle name="Note 3 23 3 3 6" xfId="18514"/>
    <cellStyle name="Note 3 23 3 4" xfId="1674"/>
    <cellStyle name="Note 3 23 3 4 2" xfId="4185"/>
    <cellStyle name="Note 3 23 3 4 2 2" xfId="21621"/>
    <cellStyle name="Note 3 23 3 4 2 3" xfId="36074"/>
    <cellStyle name="Note 3 23 3 4 3" xfId="6647"/>
    <cellStyle name="Note 3 23 3 4 3 2" xfId="24082"/>
    <cellStyle name="Note 3 23 3 4 3 3" xfId="38535"/>
    <cellStyle name="Note 3 23 3 4 4" xfId="9088"/>
    <cellStyle name="Note 3 23 3 4 4 2" xfId="26523"/>
    <cellStyle name="Note 3 23 3 4 4 3" xfId="40976"/>
    <cellStyle name="Note 3 23 3 4 5" xfId="11508"/>
    <cellStyle name="Note 3 23 3 4 5 2" xfId="28943"/>
    <cellStyle name="Note 3 23 3 4 5 3" xfId="43396"/>
    <cellStyle name="Note 3 23 3 4 6" xfId="15188"/>
    <cellStyle name="Note 3 23 3 4 6 2" xfId="32623"/>
    <cellStyle name="Note 3 23 3 4 6 3" xfId="47076"/>
    <cellStyle name="Note 3 23 3 4 7" xfId="18515"/>
    <cellStyle name="Note 3 23 3 4 8" xfId="20350"/>
    <cellStyle name="Note 3 23 3 5" xfId="4182"/>
    <cellStyle name="Note 3 23 3 5 2" xfId="13762"/>
    <cellStyle name="Note 3 23 3 5 2 2" xfId="31197"/>
    <cellStyle name="Note 3 23 3 5 2 3" xfId="45650"/>
    <cellStyle name="Note 3 23 3 5 3" xfId="16223"/>
    <cellStyle name="Note 3 23 3 5 3 2" xfId="33658"/>
    <cellStyle name="Note 3 23 3 5 3 3" xfId="48111"/>
    <cellStyle name="Note 3 23 3 5 4" xfId="21618"/>
    <cellStyle name="Note 3 23 3 5 5" xfId="36071"/>
    <cellStyle name="Note 3 23 3 6" xfId="6644"/>
    <cellStyle name="Note 3 23 3 6 2" xfId="24079"/>
    <cellStyle name="Note 3 23 3 6 3" xfId="38532"/>
    <cellStyle name="Note 3 23 3 7" xfId="9085"/>
    <cellStyle name="Note 3 23 3 7 2" xfId="26520"/>
    <cellStyle name="Note 3 23 3 7 3" xfId="40973"/>
    <cellStyle name="Note 3 23 3 8" xfId="11505"/>
    <cellStyle name="Note 3 23 3 8 2" xfId="28940"/>
    <cellStyle name="Note 3 23 3 8 3" xfId="43393"/>
    <cellStyle name="Note 3 23 3 9" xfId="18512"/>
    <cellStyle name="Note 3 23 4" xfId="1675"/>
    <cellStyle name="Note 3 23 4 2" xfId="1676"/>
    <cellStyle name="Note 3 23 4 2 2" xfId="4187"/>
    <cellStyle name="Note 3 23 4 2 2 2" xfId="13766"/>
    <cellStyle name="Note 3 23 4 2 2 2 2" xfId="31201"/>
    <cellStyle name="Note 3 23 4 2 2 2 3" xfId="45654"/>
    <cellStyle name="Note 3 23 4 2 2 3" xfId="16227"/>
    <cellStyle name="Note 3 23 4 2 2 3 2" xfId="33662"/>
    <cellStyle name="Note 3 23 4 2 2 3 3" xfId="48115"/>
    <cellStyle name="Note 3 23 4 2 2 4" xfId="21623"/>
    <cellStyle name="Note 3 23 4 2 2 5" xfId="36076"/>
    <cellStyle name="Note 3 23 4 2 3" xfId="6649"/>
    <cellStyle name="Note 3 23 4 2 3 2" xfId="24084"/>
    <cellStyle name="Note 3 23 4 2 3 3" xfId="38537"/>
    <cellStyle name="Note 3 23 4 2 4" xfId="9090"/>
    <cellStyle name="Note 3 23 4 2 4 2" xfId="26525"/>
    <cellStyle name="Note 3 23 4 2 4 3" xfId="40978"/>
    <cellStyle name="Note 3 23 4 2 5" xfId="11510"/>
    <cellStyle name="Note 3 23 4 2 5 2" xfId="28945"/>
    <cellStyle name="Note 3 23 4 2 5 3" xfId="43398"/>
    <cellStyle name="Note 3 23 4 2 6" xfId="18517"/>
    <cellStyle name="Note 3 23 4 3" xfId="1677"/>
    <cellStyle name="Note 3 23 4 3 2" xfId="4188"/>
    <cellStyle name="Note 3 23 4 3 2 2" xfId="13767"/>
    <cellStyle name="Note 3 23 4 3 2 2 2" xfId="31202"/>
    <cellStyle name="Note 3 23 4 3 2 2 3" xfId="45655"/>
    <cellStyle name="Note 3 23 4 3 2 3" xfId="16228"/>
    <cellStyle name="Note 3 23 4 3 2 3 2" xfId="33663"/>
    <cellStyle name="Note 3 23 4 3 2 3 3" xfId="48116"/>
    <cellStyle name="Note 3 23 4 3 2 4" xfId="21624"/>
    <cellStyle name="Note 3 23 4 3 2 5" xfId="36077"/>
    <cellStyle name="Note 3 23 4 3 3" xfId="6650"/>
    <cellStyle name="Note 3 23 4 3 3 2" xfId="24085"/>
    <cellStyle name="Note 3 23 4 3 3 3" xfId="38538"/>
    <cellStyle name="Note 3 23 4 3 4" xfId="9091"/>
    <cellStyle name="Note 3 23 4 3 4 2" xfId="26526"/>
    <cellStyle name="Note 3 23 4 3 4 3" xfId="40979"/>
    <cellStyle name="Note 3 23 4 3 5" xfId="11511"/>
    <cellStyle name="Note 3 23 4 3 5 2" xfId="28946"/>
    <cellStyle name="Note 3 23 4 3 5 3" xfId="43399"/>
    <cellStyle name="Note 3 23 4 3 6" xfId="18518"/>
    <cellStyle name="Note 3 23 4 4" xfId="1678"/>
    <cellStyle name="Note 3 23 4 4 2" xfId="4189"/>
    <cellStyle name="Note 3 23 4 4 2 2" xfId="21625"/>
    <cellStyle name="Note 3 23 4 4 2 3" xfId="36078"/>
    <cellStyle name="Note 3 23 4 4 3" xfId="6651"/>
    <cellStyle name="Note 3 23 4 4 3 2" xfId="24086"/>
    <cellStyle name="Note 3 23 4 4 3 3" xfId="38539"/>
    <cellStyle name="Note 3 23 4 4 4" xfId="9092"/>
    <cellStyle name="Note 3 23 4 4 4 2" xfId="26527"/>
    <cellStyle name="Note 3 23 4 4 4 3" xfId="40980"/>
    <cellStyle name="Note 3 23 4 4 5" xfId="11512"/>
    <cellStyle name="Note 3 23 4 4 5 2" xfId="28947"/>
    <cellStyle name="Note 3 23 4 4 5 3" xfId="43400"/>
    <cellStyle name="Note 3 23 4 4 6" xfId="15189"/>
    <cellStyle name="Note 3 23 4 4 6 2" xfId="32624"/>
    <cellStyle name="Note 3 23 4 4 6 3" xfId="47077"/>
    <cellStyle name="Note 3 23 4 4 7" xfId="18519"/>
    <cellStyle name="Note 3 23 4 4 8" xfId="20351"/>
    <cellStyle name="Note 3 23 4 5" xfId="4186"/>
    <cellStyle name="Note 3 23 4 5 2" xfId="13765"/>
    <cellStyle name="Note 3 23 4 5 2 2" xfId="31200"/>
    <cellStyle name="Note 3 23 4 5 2 3" xfId="45653"/>
    <cellStyle name="Note 3 23 4 5 3" xfId="16226"/>
    <cellStyle name="Note 3 23 4 5 3 2" xfId="33661"/>
    <cellStyle name="Note 3 23 4 5 3 3" xfId="48114"/>
    <cellStyle name="Note 3 23 4 5 4" xfId="21622"/>
    <cellStyle name="Note 3 23 4 5 5" xfId="36075"/>
    <cellStyle name="Note 3 23 4 6" xfId="6648"/>
    <cellStyle name="Note 3 23 4 6 2" xfId="24083"/>
    <cellStyle name="Note 3 23 4 6 3" xfId="38536"/>
    <cellStyle name="Note 3 23 4 7" xfId="9089"/>
    <cellStyle name="Note 3 23 4 7 2" xfId="26524"/>
    <cellStyle name="Note 3 23 4 7 3" xfId="40977"/>
    <cellStyle name="Note 3 23 4 8" xfId="11509"/>
    <cellStyle name="Note 3 23 4 8 2" xfId="28944"/>
    <cellStyle name="Note 3 23 4 8 3" xfId="43397"/>
    <cellStyle name="Note 3 23 4 9" xfId="18516"/>
    <cellStyle name="Note 3 23 5" xfId="1679"/>
    <cellStyle name="Note 3 23 5 2" xfId="4190"/>
    <cellStyle name="Note 3 23 5 2 2" xfId="13768"/>
    <cellStyle name="Note 3 23 5 2 2 2" xfId="31203"/>
    <cellStyle name="Note 3 23 5 2 2 3" xfId="45656"/>
    <cellStyle name="Note 3 23 5 2 3" xfId="16229"/>
    <cellStyle name="Note 3 23 5 2 3 2" xfId="33664"/>
    <cellStyle name="Note 3 23 5 2 3 3" xfId="48117"/>
    <cellStyle name="Note 3 23 5 2 4" xfId="21626"/>
    <cellStyle name="Note 3 23 5 2 5" xfId="36079"/>
    <cellStyle name="Note 3 23 5 3" xfId="6652"/>
    <cellStyle name="Note 3 23 5 3 2" xfId="24087"/>
    <cellStyle name="Note 3 23 5 3 3" xfId="38540"/>
    <cellStyle name="Note 3 23 5 4" xfId="9093"/>
    <cellStyle name="Note 3 23 5 4 2" xfId="26528"/>
    <cellStyle name="Note 3 23 5 4 3" xfId="40981"/>
    <cellStyle name="Note 3 23 5 5" xfId="11513"/>
    <cellStyle name="Note 3 23 5 5 2" xfId="28948"/>
    <cellStyle name="Note 3 23 5 5 3" xfId="43401"/>
    <cellStyle name="Note 3 23 5 6" xfId="18520"/>
    <cellStyle name="Note 3 23 6" xfId="1680"/>
    <cellStyle name="Note 3 23 6 2" xfId="4191"/>
    <cellStyle name="Note 3 23 6 2 2" xfId="13769"/>
    <cellStyle name="Note 3 23 6 2 2 2" xfId="31204"/>
    <cellStyle name="Note 3 23 6 2 2 3" xfId="45657"/>
    <cellStyle name="Note 3 23 6 2 3" xfId="16230"/>
    <cellStyle name="Note 3 23 6 2 3 2" xfId="33665"/>
    <cellStyle name="Note 3 23 6 2 3 3" xfId="48118"/>
    <cellStyle name="Note 3 23 6 2 4" xfId="21627"/>
    <cellStyle name="Note 3 23 6 2 5" xfId="36080"/>
    <cellStyle name="Note 3 23 6 3" xfId="6653"/>
    <cellStyle name="Note 3 23 6 3 2" xfId="24088"/>
    <cellStyle name="Note 3 23 6 3 3" xfId="38541"/>
    <cellStyle name="Note 3 23 6 4" xfId="9094"/>
    <cellStyle name="Note 3 23 6 4 2" xfId="26529"/>
    <cellStyle name="Note 3 23 6 4 3" xfId="40982"/>
    <cellStyle name="Note 3 23 6 5" xfId="11514"/>
    <cellStyle name="Note 3 23 6 5 2" xfId="28949"/>
    <cellStyle name="Note 3 23 6 5 3" xfId="43402"/>
    <cellStyle name="Note 3 23 6 6" xfId="18521"/>
    <cellStyle name="Note 3 23 7" xfId="1681"/>
    <cellStyle name="Note 3 23 7 2" xfId="4192"/>
    <cellStyle name="Note 3 23 7 2 2" xfId="21628"/>
    <cellStyle name="Note 3 23 7 2 3" xfId="36081"/>
    <cellStyle name="Note 3 23 7 3" xfId="6654"/>
    <cellStyle name="Note 3 23 7 3 2" xfId="24089"/>
    <cellStyle name="Note 3 23 7 3 3" xfId="38542"/>
    <cellStyle name="Note 3 23 7 4" xfId="9095"/>
    <cellStyle name="Note 3 23 7 4 2" xfId="26530"/>
    <cellStyle name="Note 3 23 7 4 3" xfId="40983"/>
    <cellStyle name="Note 3 23 7 5" xfId="11515"/>
    <cellStyle name="Note 3 23 7 5 2" xfId="28950"/>
    <cellStyle name="Note 3 23 7 5 3" xfId="43403"/>
    <cellStyle name="Note 3 23 7 6" xfId="15190"/>
    <cellStyle name="Note 3 23 7 6 2" xfId="32625"/>
    <cellStyle name="Note 3 23 7 6 3" xfId="47078"/>
    <cellStyle name="Note 3 23 7 7" xfId="18522"/>
    <cellStyle name="Note 3 23 7 8" xfId="20352"/>
    <cellStyle name="Note 3 23 8" xfId="4177"/>
    <cellStyle name="Note 3 23 8 2" xfId="13758"/>
    <cellStyle name="Note 3 23 8 2 2" xfId="31193"/>
    <cellStyle name="Note 3 23 8 2 3" xfId="45646"/>
    <cellStyle name="Note 3 23 8 3" xfId="16219"/>
    <cellStyle name="Note 3 23 8 3 2" xfId="33654"/>
    <cellStyle name="Note 3 23 8 3 3" xfId="48107"/>
    <cellStyle name="Note 3 23 8 4" xfId="21613"/>
    <cellStyle name="Note 3 23 8 5" xfId="36066"/>
    <cellStyle name="Note 3 23 9" xfId="6639"/>
    <cellStyle name="Note 3 23 9 2" xfId="24074"/>
    <cellStyle name="Note 3 23 9 3" xfId="38527"/>
    <cellStyle name="Note 3 24" xfId="1682"/>
    <cellStyle name="Note 3 24 10" xfId="9096"/>
    <cellStyle name="Note 3 24 10 2" xfId="26531"/>
    <cellStyle name="Note 3 24 10 3" xfId="40984"/>
    <cellStyle name="Note 3 24 11" xfId="11516"/>
    <cellStyle name="Note 3 24 11 2" xfId="28951"/>
    <cellStyle name="Note 3 24 11 3" xfId="43404"/>
    <cellStyle name="Note 3 24 12" xfId="18523"/>
    <cellStyle name="Note 3 24 2" xfId="1683"/>
    <cellStyle name="Note 3 24 2 2" xfId="1684"/>
    <cellStyle name="Note 3 24 2 2 2" xfId="4195"/>
    <cellStyle name="Note 3 24 2 2 2 2" xfId="13772"/>
    <cellStyle name="Note 3 24 2 2 2 2 2" xfId="31207"/>
    <cellStyle name="Note 3 24 2 2 2 2 3" xfId="45660"/>
    <cellStyle name="Note 3 24 2 2 2 3" xfId="16233"/>
    <cellStyle name="Note 3 24 2 2 2 3 2" xfId="33668"/>
    <cellStyle name="Note 3 24 2 2 2 3 3" xfId="48121"/>
    <cellStyle name="Note 3 24 2 2 2 4" xfId="21631"/>
    <cellStyle name="Note 3 24 2 2 2 5" xfId="36084"/>
    <cellStyle name="Note 3 24 2 2 3" xfId="6657"/>
    <cellStyle name="Note 3 24 2 2 3 2" xfId="24092"/>
    <cellStyle name="Note 3 24 2 2 3 3" xfId="38545"/>
    <cellStyle name="Note 3 24 2 2 4" xfId="9098"/>
    <cellStyle name="Note 3 24 2 2 4 2" xfId="26533"/>
    <cellStyle name="Note 3 24 2 2 4 3" xfId="40986"/>
    <cellStyle name="Note 3 24 2 2 5" xfId="11518"/>
    <cellStyle name="Note 3 24 2 2 5 2" xfId="28953"/>
    <cellStyle name="Note 3 24 2 2 5 3" xfId="43406"/>
    <cellStyle name="Note 3 24 2 2 6" xfId="18525"/>
    <cellStyle name="Note 3 24 2 3" xfId="1685"/>
    <cellStyle name="Note 3 24 2 3 2" xfId="4196"/>
    <cellStyle name="Note 3 24 2 3 2 2" xfId="13773"/>
    <cellStyle name="Note 3 24 2 3 2 2 2" xfId="31208"/>
    <cellStyle name="Note 3 24 2 3 2 2 3" xfId="45661"/>
    <cellStyle name="Note 3 24 2 3 2 3" xfId="16234"/>
    <cellStyle name="Note 3 24 2 3 2 3 2" xfId="33669"/>
    <cellStyle name="Note 3 24 2 3 2 3 3" xfId="48122"/>
    <cellStyle name="Note 3 24 2 3 2 4" xfId="21632"/>
    <cellStyle name="Note 3 24 2 3 2 5" xfId="36085"/>
    <cellStyle name="Note 3 24 2 3 3" xfId="6658"/>
    <cellStyle name="Note 3 24 2 3 3 2" xfId="24093"/>
    <cellStyle name="Note 3 24 2 3 3 3" xfId="38546"/>
    <cellStyle name="Note 3 24 2 3 4" xfId="9099"/>
    <cellStyle name="Note 3 24 2 3 4 2" xfId="26534"/>
    <cellStyle name="Note 3 24 2 3 4 3" xfId="40987"/>
    <cellStyle name="Note 3 24 2 3 5" xfId="11519"/>
    <cellStyle name="Note 3 24 2 3 5 2" xfId="28954"/>
    <cellStyle name="Note 3 24 2 3 5 3" xfId="43407"/>
    <cellStyle name="Note 3 24 2 3 6" xfId="18526"/>
    <cellStyle name="Note 3 24 2 4" xfId="1686"/>
    <cellStyle name="Note 3 24 2 4 2" xfId="4197"/>
    <cellStyle name="Note 3 24 2 4 2 2" xfId="21633"/>
    <cellStyle name="Note 3 24 2 4 2 3" xfId="36086"/>
    <cellStyle name="Note 3 24 2 4 3" xfId="6659"/>
    <cellStyle name="Note 3 24 2 4 3 2" xfId="24094"/>
    <cellStyle name="Note 3 24 2 4 3 3" xfId="38547"/>
    <cellStyle name="Note 3 24 2 4 4" xfId="9100"/>
    <cellStyle name="Note 3 24 2 4 4 2" xfId="26535"/>
    <cellStyle name="Note 3 24 2 4 4 3" xfId="40988"/>
    <cellStyle name="Note 3 24 2 4 5" xfId="11520"/>
    <cellStyle name="Note 3 24 2 4 5 2" xfId="28955"/>
    <cellStyle name="Note 3 24 2 4 5 3" xfId="43408"/>
    <cellStyle name="Note 3 24 2 4 6" xfId="15191"/>
    <cellStyle name="Note 3 24 2 4 6 2" xfId="32626"/>
    <cellStyle name="Note 3 24 2 4 6 3" xfId="47079"/>
    <cellStyle name="Note 3 24 2 4 7" xfId="18527"/>
    <cellStyle name="Note 3 24 2 4 8" xfId="20353"/>
    <cellStyle name="Note 3 24 2 5" xfId="4194"/>
    <cellStyle name="Note 3 24 2 5 2" xfId="13771"/>
    <cellStyle name="Note 3 24 2 5 2 2" xfId="31206"/>
    <cellStyle name="Note 3 24 2 5 2 3" xfId="45659"/>
    <cellStyle name="Note 3 24 2 5 3" xfId="16232"/>
    <cellStyle name="Note 3 24 2 5 3 2" xfId="33667"/>
    <cellStyle name="Note 3 24 2 5 3 3" xfId="48120"/>
    <cellStyle name="Note 3 24 2 5 4" xfId="21630"/>
    <cellStyle name="Note 3 24 2 5 5" xfId="36083"/>
    <cellStyle name="Note 3 24 2 6" xfId="6656"/>
    <cellStyle name="Note 3 24 2 6 2" xfId="24091"/>
    <cellStyle name="Note 3 24 2 6 3" xfId="38544"/>
    <cellStyle name="Note 3 24 2 7" xfId="9097"/>
    <cellStyle name="Note 3 24 2 7 2" xfId="26532"/>
    <cellStyle name="Note 3 24 2 7 3" xfId="40985"/>
    <cellStyle name="Note 3 24 2 8" xfId="11517"/>
    <cellStyle name="Note 3 24 2 8 2" xfId="28952"/>
    <cellStyle name="Note 3 24 2 8 3" xfId="43405"/>
    <cellStyle name="Note 3 24 2 9" xfId="18524"/>
    <cellStyle name="Note 3 24 3" xfId="1687"/>
    <cellStyle name="Note 3 24 3 2" xfId="1688"/>
    <cellStyle name="Note 3 24 3 2 2" xfId="4199"/>
    <cellStyle name="Note 3 24 3 2 2 2" xfId="13775"/>
    <cellStyle name="Note 3 24 3 2 2 2 2" xfId="31210"/>
    <cellStyle name="Note 3 24 3 2 2 2 3" xfId="45663"/>
    <cellStyle name="Note 3 24 3 2 2 3" xfId="16236"/>
    <cellStyle name="Note 3 24 3 2 2 3 2" xfId="33671"/>
    <cellStyle name="Note 3 24 3 2 2 3 3" xfId="48124"/>
    <cellStyle name="Note 3 24 3 2 2 4" xfId="21635"/>
    <cellStyle name="Note 3 24 3 2 2 5" xfId="36088"/>
    <cellStyle name="Note 3 24 3 2 3" xfId="6661"/>
    <cellStyle name="Note 3 24 3 2 3 2" xfId="24096"/>
    <cellStyle name="Note 3 24 3 2 3 3" xfId="38549"/>
    <cellStyle name="Note 3 24 3 2 4" xfId="9102"/>
    <cellStyle name="Note 3 24 3 2 4 2" xfId="26537"/>
    <cellStyle name="Note 3 24 3 2 4 3" xfId="40990"/>
    <cellStyle name="Note 3 24 3 2 5" xfId="11522"/>
    <cellStyle name="Note 3 24 3 2 5 2" xfId="28957"/>
    <cellStyle name="Note 3 24 3 2 5 3" xfId="43410"/>
    <cellStyle name="Note 3 24 3 2 6" xfId="18529"/>
    <cellStyle name="Note 3 24 3 3" xfId="1689"/>
    <cellStyle name="Note 3 24 3 3 2" xfId="4200"/>
    <cellStyle name="Note 3 24 3 3 2 2" xfId="13776"/>
    <cellStyle name="Note 3 24 3 3 2 2 2" xfId="31211"/>
    <cellStyle name="Note 3 24 3 3 2 2 3" xfId="45664"/>
    <cellStyle name="Note 3 24 3 3 2 3" xfId="16237"/>
    <cellStyle name="Note 3 24 3 3 2 3 2" xfId="33672"/>
    <cellStyle name="Note 3 24 3 3 2 3 3" xfId="48125"/>
    <cellStyle name="Note 3 24 3 3 2 4" xfId="21636"/>
    <cellStyle name="Note 3 24 3 3 2 5" xfId="36089"/>
    <cellStyle name="Note 3 24 3 3 3" xfId="6662"/>
    <cellStyle name="Note 3 24 3 3 3 2" xfId="24097"/>
    <cellStyle name="Note 3 24 3 3 3 3" xfId="38550"/>
    <cellStyle name="Note 3 24 3 3 4" xfId="9103"/>
    <cellStyle name="Note 3 24 3 3 4 2" xfId="26538"/>
    <cellStyle name="Note 3 24 3 3 4 3" xfId="40991"/>
    <cellStyle name="Note 3 24 3 3 5" xfId="11523"/>
    <cellStyle name="Note 3 24 3 3 5 2" xfId="28958"/>
    <cellStyle name="Note 3 24 3 3 5 3" xfId="43411"/>
    <cellStyle name="Note 3 24 3 3 6" xfId="18530"/>
    <cellStyle name="Note 3 24 3 4" xfId="1690"/>
    <cellStyle name="Note 3 24 3 4 2" xfId="4201"/>
    <cellStyle name="Note 3 24 3 4 2 2" xfId="21637"/>
    <cellStyle name="Note 3 24 3 4 2 3" xfId="36090"/>
    <cellStyle name="Note 3 24 3 4 3" xfId="6663"/>
    <cellStyle name="Note 3 24 3 4 3 2" xfId="24098"/>
    <cellStyle name="Note 3 24 3 4 3 3" xfId="38551"/>
    <cellStyle name="Note 3 24 3 4 4" xfId="9104"/>
    <cellStyle name="Note 3 24 3 4 4 2" xfId="26539"/>
    <cellStyle name="Note 3 24 3 4 4 3" xfId="40992"/>
    <cellStyle name="Note 3 24 3 4 5" xfId="11524"/>
    <cellStyle name="Note 3 24 3 4 5 2" xfId="28959"/>
    <cellStyle name="Note 3 24 3 4 5 3" xfId="43412"/>
    <cellStyle name="Note 3 24 3 4 6" xfId="15192"/>
    <cellStyle name="Note 3 24 3 4 6 2" xfId="32627"/>
    <cellStyle name="Note 3 24 3 4 6 3" xfId="47080"/>
    <cellStyle name="Note 3 24 3 4 7" xfId="18531"/>
    <cellStyle name="Note 3 24 3 4 8" xfId="20354"/>
    <cellStyle name="Note 3 24 3 5" xfId="4198"/>
    <cellStyle name="Note 3 24 3 5 2" xfId="13774"/>
    <cellStyle name="Note 3 24 3 5 2 2" xfId="31209"/>
    <cellStyle name="Note 3 24 3 5 2 3" xfId="45662"/>
    <cellStyle name="Note 3 24 3 5 3" xfId="16235"/>
    <cellStyle name="Note 3 24 3 5 3 2" xfId="33670"/>
    <cellStyle name="Note 3 24 3 5 3 3" xfId="48123"/>
    <cellStyle name="Note 3 24 3 5 4" xfId="21634"/>
    <cellStyle name="Note 3 24 3 5 5" xfId="36087"/>
    <cellStyle name="Note 3 24 3 6" xfId="6660"/>
    <cellStyle name="Note 3 24 3 6 2" xfId="24095"/>
    <cellStyle name="Note 3 24 3 6 3" xfId="38548"/>
    <cellStyle name="Note 3 24 3 7" xfId="9101"/>
    <cellStyle name="Note 3 24 3 7 2" xfId="26536"/>
    <cellStyle name="Note 3 24 3 7 3" xfId="40989"/>
    <cellStyle name="Note 3 24 3 8" xfId="11521"/>
    <cellStyle name="Note 3 24 3 8 2" xfId="28956"/>
    <cellStyle name="Note 3 24 3 8 3" xfId="43409"/>
    <cellStyle name="Note 3 24 3 9" xfId="18528"/>
    <cellStyle name="Note 3 24 4" xfId="1691"/>
    <cellStyle name="Note 3 24 4 2" xfId="1692"/>
    <cellStyle name="Note 3 24 4 2 2" xfId="4203"/>
    <cellStyle name="Note 3 24 4 2 2 2" xfId="13778"/>
    <cellStyle name="Note 3 24 4 2 2 2 2" xfId="31213"/>
    <cellStyle name="Note 3 24 4 2 2 2 3" xfId="45666"/>
    <cellStyle name="Note 3 24 4 2 2 3" xfId="16239"/>
    <cellStyle name="Note 3 24 4 2 2 3 2" xfId="33674"/>
    <cellStyle name="Note 3 24 4 2 2 3 3" xfId="48127"/>
    <cellStyle name="Note 3 24 4 2 2 4" xfId="21639"/>
    <cellStyle name="Note 3 24 4 2 2 5" xfId="36092"/>
    <cellStyle name="Note 3 24 4 2 3" xfId="6665"/>
    <cellStyle name="Note 3 24 4 2 3 2" xfId="24100"/>
    <cellStyle name="Note 3 24 4 2 3 3" xfId="38553"/>
    <cellStyle name="Note 3 24 4 2 4" xfId="9106"/>
    <cellStyle name="Note 3 24 4 2 4 2" xfId="26541"/>
    <cellStyle name="Note 3 24 4 2 4 3" xfId="40994"/>
    <cellStyle name="Note 3 24 4 2 5" xfId="11526"/>
    <cellStyle name="Note 3 24 4 2 5 2" xfId="28961"/>
    <cellStyle name="Note 3 24 4 2 5 3" xfId="43414"/>
    <cellStyle name="Note 3 24 4 2 6" xfId="18533"/>
    <cellStyle name="Note 3 24 4 3" xfId="1693"/>
    <cellStyle name="Note 3 24 4 3 2" xfId="4204"/>
    <cellStyle name="Note 3 24 4 3 2 2" xfId="13779"/>
    <cellStyle name="Note 3 24 4 3 2 2 2" xfId="31214"/>
    <cellStyle name="Note 3 24 4 3 2 2 3" xfId="45667"/>
    <cellStyle name="Note 3 24 4 3 2 3" xfId="16240"/>
    <cellStyle name="Note 3 24 4 3 2 3 2" xfId="33675"/>
    <cellStyle name="Note 3 24 4 3 2 3 3" xfId="48128"/>
    <cellStyle name="Note 3 24 4 3 2 4" xfId="21640"/>
    <cellStyle name="Note 3 24 4 3 2 5" xfId="36093"/>
    <cellStyle name="Note 3 24 4 3 3" xfId="6666"/>
    <cellStyle name="Note 3 24 4 3 3 2" xfId="24101"/>
    <cellStyle name="Note 3 24 4 3 3 3" xfId="38554"/>
    <cellStyle name="Note 3 24 4 3 4" xfId="9107"/>
    <cellStyle name="Note 3 24 4 3 4 2" xfId="26542"/>
    <cellStyle name="Note 3 24 4 3 4 3" xfId="40995"/>
    <cellStyle name="Note 3 24 4 3 5" xfId="11527"/>
    <cellStyle name="Note 3 24 4 3 5 2" xfId="28962"/>
    <cellStyle name="Note 3 24 4 3 5 3" xfId="43415"/>
    <cellStyle name="Note 3 24 4 3 6" xfId="18534"/>
    <cellStyle name="Note 3 24 4 4" xfId="1694"/>
    <cellStyle name="Note 3 24 4 4 2" xfId="4205"/>
    <cellStyle name="Note 3 24 4 4 2 2" xfId="21641"/>
    <cellStyle name="Note 3 24 4 4 2 3" xfId="36094"/>
    <cellStyle name="Note 3 24 4 4 3" xfId="6667"/>
    <cellStyle name="Note 3 24 4 4 3 2" xfId="24102"/>
    <cellStyle name="Note 3 24 4 4 3 3" xfId="38555"/>
    <cellStyle name="Note 3 24 4 4 4" xfId="9108"/>
    <cellStyle name="Note 3 24 4 4 4 2" xfId="26543"/>
    <cellStyle name="Note 3 24 4 4 4 3" xfId="40996"/>
    <cellStyle name="Note 3 24 4 4 5" xfId="11528"/>
    <cellStyle name="Note 3 24 4 4 5 2" xfId="28963"/>
    <cellStyle name="Note 3 24 4 4 5 3" xfId="43416"/>
    <cellStyle name="Note 3 24 4 4 6" xfId="15193"/>
    <cellStyle name="Note 3 24 4 4 6 2" xfId="32628"/>
    <cellStyle name="Note 3 24 4 4 6 3" xfId="47081"/>
    <cellStyle name="Note 3 24 4 4 7" xfId="18535"/>
    <cellStyle name="Note 3 24 4 4 8" xfId="20355"/>
    <cellStyle name="Note 3 24 4 5" xfId="4202"/>
    <cellStyle name="Note 3 24 4 5 2" xfId="13777"/>
    <cellStyle name="Note 3 24 4 5 2 2" xfId="31212"/>
    <cellStyle name="Note 3 24 4 5 2 3" xfId="45665"/>
    <cellStyle name="Note 3 24 4 5 3" xfId="16238"/>
    <cellStyle name="Note 3 24 4 5 3 2" xfId="33673"/>
    <cellStyle name="Note 3 24 4 5 3 3" xfId="48126"/>
    <cellStyle name="Note 3 24 4 5 4" xfId="21638"/>
    <cellStyle name="Note 3 24 4 5 5" xfId="36091"/>
    <cellStyle name="Note 3 24 4 6" xfId="6664"/>
    <cellStyle name="Note 3 24 4 6 2" xfId="24099"/>
    <cellStyle name="Note 3 24 4 6 3" xfId="38552"/>
    <cellStyle name="Note 3 24 4 7" xfId="9105"/>
    <cellStyle name="Note 3 24 4 7 2" xfId="26540"/>
    <cellStyle name="Note 3 24 4 7 3" xfId="40993"/>
    <cellStyle name="Note 3 24 4 8" xfId="11525"/>
    <cellStyle name="Note 3 24 4 8 2" xfId="28960"/>
    <cellStyle name="Note 3 24 4 8 3" xfId="43413"/>
    <cellStyle name="Note 3 24 4 9" xfId="18532"/>
    <cellStyle name="Note 3 24 5" xfId="1695"/>
    <cellStyle name="Note 3 24 5 2" xfId="4206"/>
    <cellStyle name="Note 3 24 5 2 2" xfId="13780"/>
    <cellStyle name="Note 3 24 5 2 2 2" xfId="31215"/>
    <cellStyle name="Note 3 24 5 2 2 3" xfId="45668"/>
    <cellStyle name="Note 3 24 5 2 3" xfId="16241"/>
    <cellStyle name="Note 3 24 5 2 3 2" xfId="33676"/>
    <cellStyle name="Note 3 24 5 2 3 3" xfId="48129"/>
    <cellStyle name="Note 3 24 5 2 4" xfId="21642"/>
    <cellStyle name="Note 3 24 5 2 5" xfId="36095"/>
    <cellStyle name="Note 3 24 5 3" xfId="6668"/>
    <cellStyle name="Note 3 24 5 3 2" xfId="24103"/>
    <cellStyle name="Note 3 24 5 3 3" xfId="38556"/>
    <cellStyle name="Note 3 24 5 4" xfId="9109"/>
    <cellStyle name="Note 3 24 5 4 2" xfId="26544"/>
    <cellStyle name="Note 3 24 5 4 3" xfId="40997"/>
    <cellStyle name="Note 3 24 5 5" xfId="11529"/>
    <cellStyle name="Note 3 24 5 5 2" xfId="28964"/>
    <cellStyle name="Note 3 24 5 5 3" xfId="43417"/>
    <cellStyle name="Note 3 24 5 6" xfId="18536"/>
    <cellStyle name="Note 3 24 6" xfId="1696"/>
    <cellStyle name="Note 3 24 6 2" xfId="4207"/>
    <cellStyle name="Note 3 24 6 2 2" xfId="13781"/>
    <cellStyle name="Note 3 24 6 2 2 2" xfId="31216"/>
    <cellStyle name="Note 3 24 6 2 2 3" xfId="45669"/>
    <cellStyle name="Note 3 24 6 2 3" xfId="16242"/>
    <cellStyle name="Note 3 24 6 2 3 2" xfId="33677"/>
    <cellStyle name="Note 3 24 6 2 3 3" xfId="48130"/>
    <cellStyle name="Note 3 24 6 2 4" xfId="21643"/>
    <cellStyle name="Note 3 24 6 2 5" xfId="36096"/>
    <cellStyle name="Note 3 24 6 3" xfId="6669"/>
    <cellStyle name="Note 3 24 6 3 2" xfId="24104"/>
    <cellStyle name="Note 3 24 6 3 3" xfId="38557"/>
    <cellStyle name="Note 3 24 6 4" xfId="9110"/>
    <cellStyle name="Note 3 24 6 4 2" xfId="26545"/>
    <cellStyle name="Note 3 24 6 4 3" xfId="40998"/>
    <cellStyle name="Note 3 24 6 5" xfId="11530"/>
    <cellStyle name="Note 3 24 6 5 2" xfId="28965"/>
    <cellStyle name="Note 3 24 6 5 3" xfId="43418"/>
    <cellStyle name="Note 3 24 6 6" xfId="18537"/>
    <cellStyle name="Note 3 24 7" xfId="1697"/>
    <cellStyle name="Note 3 24 7 2" xfId="4208"/>
    <cellStyle name="Note 3 24 7 2 2" xfId="21644"/>
    <cellStyle name="Note 3 24 7 2 3" xfId="36097"/>
    <cellStyle name="Note 3 24 7 3" xfId="6670"/>
    <cellStyle name="Note 3 24 7 3 2" xfId="24105"/>
    <cellStyle name="Note 3 24 7 3 3" xfId="38558"/>
    <cellStyle name="Note 3 24 7 4" xfId="9111"/>
    <cellStyle name="Note 3 24 7 4 2" xfId="26546"/>
    <cellStyle name="Note 3 24 7 4 3" xfId="40999"/>
    <cellStyle name="Note 3 24 7 5" xfId="11531"/>
    <cellStyle name="Note 3 24 7 5 2" xfId="28966"/>
    <cellStyle name="Note 3 24 7 5 3" xfId="43419"/>
    <cellStyle name="Note 3 24 7 6" xfId="15194"/>
    <cellStyle name="Note 3 24 7 6 2" xfId="32629"/>
    <cellStyle name="Note 3 24 7 6 3" xfId="47082"/>
    <cellStyle name="Note 3 24 7 7" xfId="18538"/>
    <cellStyle name="Note 3 24 7 8" xfId="20356"/>
    <cellStyle name="Note 3 24 8" xfId="4193"/>
    <cellStyle name="Note 3 24 8 2" xfId="13770"/>
    <cellStyle name="Note 3 24 8 2 2" xfId="31205"/>
    <cellStyle name="Note 3 24 8 2 3" xfId="45658"/>
    <cellStyle name="Note 3 24 8 3" xfId="16231"/>
    <cellStyle name="Note 3 24 8 3 2" xfId="33666"/>
    <cellStyle name="Note 3 24 8 3 3" xfId="48119"/>
    <cellStyle name="Note 3 24 8 4" xfId="21629"/>
    <cellStyle name="Note 3 24 8 5" xfId="36082"/>
    <cellStyle name="Note 3 24 9" xfId="6655"/>
    <cellStyle name="Note 3 24 9 2" xfId="24090"/>
    <cellStyle name="Note 3 24 9 3" xfId="38543"/>
    <cellStyle name="Note 3 25" xfId="1698"/>
    <cellStyle name="Note 3 25 2" xfId="1699"/>
    <cellStyle name="Note 3 25 2 2" xfId="4210"/>
    <cellStyle name="Note 3 25 2 2 2" xfId="13783"/>
    <cellStyle name="Note 3 25 2 2 2 2" xfId="31218"/>
    <cellStyle name="Note 3 25 2 2 2 3" xfId="45671"/>
    <cellStyle name="Note 3 25 2 2 3" xfId="16244"/>
    <cellStyle name="Note 3 25 2 2 3 2" xfId="33679"/>
    <cellStyle name="Note 3 25 2 2 3 3" xfId="48132"/>
    <cellStyle name="Note 3 25 2 2 4" xfId="21646"/>
    <cellStyle name="Note 3 25 2 2 5" xfId="36099"/>
    <cellStyle name="Note 3 25 2 3" xfId="6672"/>
    <cellStyle name="Note 3 25 2 3 2" xfId="24107"/>
    <cellStyle name="Note 3 25 2 3 3" xfId="38560"/>
    <cellStyle name="Note 3 25 2 4" xfId="9113"/>
    <cellStyle name="Note 3 25 2 4 2" xfId="26548"/>
    <cellStyle name="Note 3 25 2 4 3" xfId="41001"/>
    <cellStyle name="Note 3 25 2 5" xfId="11533"/>
    <cellStyle name="Note 3 25 2 5 2" xfId="28968"/>
    <cellStyle name="Note 3 25 2 5 3" xfId="43421"/>
    <cellStyle name="Note 3 25 2 6" xfId="18540"/>
    <cellStyle name="Note 3 25 3" xfId="1700"/>
    <cellStyle name="Note 3 25 3 2" xfId="4211"/>
    <cellStyle name="Note 3 25 3 2 2" xfId="13784"/>
    <cellStyle name="Note 3 25 3 2 2 2" xfId="31219"/>
    <cellStyle name="Note 3 25 3 2 2 3" xfId="45672"/>
    <cellStyle name="Note 3 25 3 2 3" xfId="16245"/>
    <cellStyle name="Note 3 25 3 2 3 2" xfId="33680"/>
    <cellStyle name="Note 3 25 3 2 3 3" xfId="48133"/>
    <cellStyle name="Note 3 25 3 2 4" xfId="21647"/>
    <cellStyle name="Note 3 25 3 2 5" xfId="36100"/>
    <cellStyle name="Note 3 25 3 3" xfId="6673"/>
    <cellStyle name="Note 3 25 3 3 2" xfId="24108"/>
    <cellStyle name="Note 3 25 3 3 3" xfId="38561"/>
    <cellStyle name="Note 3 25 3 4" xfId="9114"/>
    <cellStyle name="Note 3 25 3 4 2" xfId="26549"/>
    <cellStyle name="Note 3 25 3 4 3" xfId="41002"/>
    <cellStyle name="Note 3 25 3 5" xfId="11534"/>
    <cellStyle name="Note 3 25 3 5 2" xfId="28969"/>
    <cellStyle name="Note 3 25 3 5 3" xfId="43422"/>
    <cellStyle name="Note 3 25 3 6" xfId="18541"/>
    <cellStyle name="Note 3 25 4" xfId="1701"/>
    <cellStyle name="Note 3 25 4 2" xfId="4212"/>
    <cellStyle name="Note 3 25 4 2 2" xfId="21648"/>
    <cellStyle name="Note 3 25 4 2 3" xfId="36101"/>
    <cellStyle name="Note 3 25 4 3" xfId="6674"/>
    <cellStyle name="Note 3 25 4 3 2" xfId="24109"/>
    <cellStyle name="Note 3 25 4 3 3" xfId="38562"/>
    <cellStyle name="Note 3 25 4 4" xfId="9115"/>
    <cellStyle name="Note 3 25 4 4 2" xfId="26550"/>
    <cellStyle name="Note 3 25 4 4 3" xfId="41003"/>
    <cellStyle name="Note 3 25 4 5" xfId="11535"/>
    <cellStyle name="Note 3 25 4 5 2" xfId="28970"/>
    <cellStyle name="Note 3 25 4 5 3" xfId="43423"/>
    <cellStyle name="Note 3 25 4 6" xfId="15195"/>
    <cellStyle name="Note 3 25 4 6 2" xfId="32630"/>
    <cellStyle name="Note 3 25 4 6 3" xfId="47083"/>
    <cellStyle name="Note 3 25 4 7" xfId="18542"/>
    <cellStyle name="Note 3 25 4 8" xfId="20357"/>
    <cellStyle name="Note 3 25 5" xfId="4209"/>
    <cellStyle name="Note 3 25 5 2" xfId="13782"/>
    <cellStyle name="Note 3 25 5 2 2" xfId="31217"/>
    <cellStyle name="Note 3 25 5 2 3" xfId="45670"/>
    <cellStyle name="Note 3 25 5 3" xfId="16243"/>
    <cellStyle name="Note 3 25 5 3 2" xfId="33678"/>
    <cellStyle name="Note 3 25 5 3 3" xfId="48131"/>
    <cellStyle name="Note 3 25 5 4" xfId="21645"/>
    <cellStyle name="Note 3 25 5 5" xfId="36098"/>
    <cellStyle name="Note 3 25 6" xfId="6671"/>
    <cellStyle name="Note 3 25 6 2" xfId="24106"/>
    <cellStyle name="Note 3 25 6 3" xfId="38559"/>
    <cellStyle name="Note 3 25 7" xfId="9112"/>
    <cellStyle name="Note 3 25 7 2" xfId="26547"/>
    <cellStyle name="Note 3 25 7 3" xfId="41000"/>
    <cellStyle name="Note 3 25 8" xfId="11532"/>
    <cellStyle name="Note 3 25 8 2" xfId="28967"/>
    <cellStyle name="Note 3 25 8 3" xfId="43420"/>
    <cellStyle name="Note 3 25 9" xfId="18539"/>
    <cellStyle name="Note 3 26" xfId="1702"/>
    <cellStyle name="Note 3 26 2" xfId="1703"/>
    <cellStyle name="Note 3 26 2 2" xfId="4214"/>
    <cellStyle name="Note 3 26 2 2 2" xfId="13786"/>
    <cellStyle name="Note 3 26 2 2 2 2" xfId="31221"/>
    <cellStyle name="Note 3 26 2 2 2 3" xfId="45674"/>
    <cellStyle name="Note 3 26 2 2 3" xfId="16247"/>
    <cellStyle name="Note 3 26 2 2 3 2" xfId="33682"/>
    <cellStyle name="Note 3 26 2 2 3 3" xfId="48135"/>
    <cellStyle name="Note 3 26 2 2 4" xfId="21650"/>
    <cellStyle name="Note 3 26 2 2 5" xfId="36103"/>
    <cellStyle name="Note 3 26 2 3" xfId="6676"/>
    <cellStyle name="Note 3 26 2 3 2" xfId="24111"/>
    <cellStyle name="Note 3 26 2 3 3" xfId="38564"/>
    <cellStyle name="Note 3 26 2 4" xfId="9117"/>
    <cellStyle name="Note 3 26 2 4 2" xfId="26552"/>
    <cellStyle name="Note 3 26 2 4 3" xfId="41005"/>
    <cellStyle name="Note 3 26 2 5" xfId="11537"/>
    <cellStyle name="Note 3 26 2 5 2" xfId="28972"/>
    <cellStyle name="Note 3 26 2 5 3" xfId="43425"/>
    <cellStyle name="Note 3 26 2 6" xfId="18544"/>
    <cellStyle name="Note 3 26 3" xfId="1704"/>
    <cellStyle name="Note 3 26 3 2" xfId="4215"/>
    <cellStyle name="Note 3 26 3 2 2" xfId="13787"/>
    <cellStyle name="Note 3 26 3 2 2 2" xfId="31222"/>
    <cellStyle name="Note 3 26 3 2 2 3" xfId="45675"/>
    <cellStyle name="Note 3 26 3 2 3" xfId="16248"/>
    <cellStyle name="Note 3 26 3 2 3 2" xfId="33683"/>
    <cellStyle name="Note 3 26 3 2 3 3" xfId="48136"/>
    <cellStyle name="Note 3 26 3 2 4" xfId="21651"/>
    <cellStyle name="Note 3 26 3 2 5" xfId="36104"/>
    <cellStyle name="Note 3 26 3 3" xfId="6677"/>
    <cellStyle name="Note 3 26 3 3 2" xfId="24112"/>
    <cellStyle name="Note 3 26 3 3 3" xfId="38565"/>
    <cellStyle name="Note 3 26 3 4" xfId="9118"/>
    <cellStyle name="Note 3 26 3 4 2" xfId="26553"/>
    <cellStyle name="Note 3 26 3 4 3" xfId="41006"/>
    <cellStyle name="Note 3 26 3 5" xfId="11538"/>
    <cellStyle name="Note 3 26 3 5 2" xfId="28973"/>
    <cellStyle name="Note 3 26 3 5 3" xfId="43426"/>
    <cellStyle name="Note 3 26 3 6" xfId="18545"/>
    <cellStyle name="Note 3 26 4" xfId="1705"/>
    <cellStyle name="Note 3 26 4 2" xfId="4216"/>
    <cellStyle name="Note 3 26 4 2 2" xfId="21652"/>
    <cellStyle name="Note 3 26 4 2 3" xfId="36105"/>
    <cellStyle name="Note 3 26 4 3" xfId="6678"/>
    <cellStyle name="Note 3 26 4 3 2" xfId="24113"/>
    <cellStyle name="Note 3 26 4 3 3" xfId="38566"/>
    <cellStyle name="Note 3 26 4 4" xfId="9119"/>
    <cellStyle name="Note 3 26 4 4 2" xfId="26554"/>
    <cellStyle name="Note 3 26 4 4 3" xfId="41007"/>
    <cellStyle name="Note 3 26 4 5" xfId="11539"/>
    <cellStyle name="Note 3 26 4 5 2" xfId="28974"/>
    <cellStyle name="Note 3 26 4 5 3" xfId="43427"/>
    <cellStyle name="Note 3 26 4 6" xfId="15196"/>
    <cellStyle name="Note 3 26 4 6 2" xfId="32631"/>
    <cellStyle name="Note 3 26 4 6 3" xfId="47084"/>
    <cellStyle name="Note 3 26 4 7" xfId="18546"/>
    <cellStyle name="Note 3 26 4 8" xfId="20358"/>
    <cellStyle name="Note 3 26 5" xfId="4213"/>
    <cellStyle name="Note 3 26 5 2" xfId="13785"/>
    <cellStyle name="Note 3 26 5 2 2" xfId="31220"/>
    <cellStyle name="Note 3 26 5 2 3" xfId="45673"/>
    <cellStyle name="Note 3 26 5 3" xfId="16246"/>
    <cellStyle name="Note 3 26 5 3 2" xfId="33681"/>
    <cellStyle name="Note 3 26 5 3 3" xfId="48134"/>
    <cellStyle name="Note 3 26 5 4" xfId="21649"/>
    <cellStyle name="Note 3 26 5 5" xfId="36102"/>
    <cellStyle name="Note 3 26 6" xfId="6675"/>
    <cellStyle name="Note 3 26 6 2" xfId="24110"/>
    <cellStyle name="Note 3 26 6 3" xfId="38563"/>
    <cellStyle name="Note 3 26 7" xfId="9116"/>
    <cellStyle name="Note 3 26 7 2" xfId="26551"/>
    <cellStyle name="Note 3 26 7 3" xfId="41004"/>
    <cellStyle name="Note 3 26 8" xfId="11536"/>
    <cellStyle name="Note 3 26 8 2" xfId="28971"/>
    <cellStyle name="Note 3 26 8 3" xfId="43424"/>
    <cellStyle name="Note 3 26 9" xfId="18543"/>
    <cellStyle name="Note 3 27" xfId="1706"/>
    <cellStyle name="Note 3 27 2" xfId="1707"/>
    <cellStyle name="Note 3 27 2 2" xfId="4218"/>
    <cellStyle name="Note 3 27 2 2 2" xfId="13789"/>
    <cellStyle name="Note 3 27 2 2 2 2" xfId="31224"/>
    <cellStyle name="Note 3 27 2 2 2 3" xfId="45677"/>
    <cellStyle name="Note 3 27 2 2 3" xfId="16250"/>
    <cellStyle name="Note 3 27 2 2 3 2" xfId="33685"/>
    <cellStyle name="Note 3 27 2 2 3 3" xfId="48138"/>
    <cellStyle name="Note 3 27 2 2 4" xfId="21654"/>
    <cellStyle name="Note 3 27 2 2 5" xfId="36107"/>
    <cellStyle name="Note 3 27 2 3" xfId="6680"/>
    <cellStyle name="Note 3 27 2 3 2" xfId="24115"/>
    <cellStyle name="Note 3 27 2 3 3" xfId="38568"/>
    <cellStyle name="Note 3 27 2 4" xfId="9121"/>
    <cellStyle name="Note 3 27 2 4 2" xfId="26556"/>
    <cellStyle name="Note 3 27 2 4 3" xfId="41009"/>
    <cellStyle name="Note 3 27 2 5" xfId="11541"/>
    <cellStyle name="Note 3 27 2 5 2" xfId="28976"/>
    <cellStyle name="Note 3 27 2 5 3" xfId="43429"/>
    <cellStyle name="Note 3 27 2 6" xfId="18548"/>
    <cellStyle name="Note 3 27 3" xfId="1708"/>
    <cellStyle name="Note 3 27 3 2" xfId="4219"/>
    <cellStyle name="Note 3 27 3 2 2" xfId="13790"/>
    <cellStyle name="Note 3 27 3 2 2 2" xfId="31225"/>
    <cellStyle name="Note 3 27 3 2 2 3" xfId="45678"/>
    <cellStyle name="Note 3 27 3 2 3" xfId="16251"/>
    <cellStyle name="Note 3 27 3 2 3 2" xfId="33686"/>
    <cellStyle name="Note 3 27 3 2 3 3" xfId="48139"/>
    <cellStyle name="Note 3 27 3 2 4" xfId="21655"/>
    <cellStyle name="Note 3 27 3 2 5" xfId="36108"/>
    <cellStyle name="Note 3 27 3 3" xfId="6681"/>
    <cellStyle name="Note 3 27 3 3 2" xfId="24116"/>
    <cellStyle name="Note 3 27 3 3 3" xfId="38569"/>
    <cellStyle name="Note 3 27 3 4" xfId="9122"/>
    <cellStyle name="Note 3 27 3 4 2" xfId="26557"/>
    <cellStyle name="Note 3 27 3 4 3" xfId="41010"/>
    <cellStyle name="Note 3 27 3 5" xfId="11542"/>
    <cellStyle name="Note 3 27 3 5 2" xfId="28977"/>
    <cellStyle name="Note 3 27 3 5 3" xfId="43430"/>
    <cellStyle name="Note 3 27 3 6" xfId="18549"/>
    <cellStyle name="Note 3 27 4" xfId="1709"/>
    <cellStyle name="Note 3 27 4 2" xfId="4220"/>
    <cellStyle name="Note 3 27 4 2 2" xfId="21656"/>
    <cellStyle name="Note 3 27 4 2 3" xfId="36109"/>
    <cellStyle name="Note 3 27 4 3" xfId="6682"/>
    <cellStyle name="Note 3 27 4 3 2" xfId="24117"/>
    <cellStyle name="Note 3 27 4 3 3" xfId="38570"/>
    <cellStyle name="Note 3 27 4 4" xfId="9123"/>
    <cellStyle name="Note 3 27 4 4 2" xfId="26558"/>
    <cellStyle name="Note 3 27 4 4 3" xfId="41011"/>
    <cellStyle name="Note 3 27 4 5" xfId="11543"/>
    <cellStyle name="Note 3 27 4 5 2" xfId="28978"/>
    <cellStyle name="Note 3 27 4 5 3" xfId="43431"/>
    <cellStyle name="Note 3 27 4 6" xfId="15197"/>
    <cellStyle name="Note 3 27 4 6 2" xfId="32632"/>
    <cellStyle name="Note 3 27 4 6 3" xfId="47085"/>
    <cellStyle name="Note 3 27 4 7" xfId="18550"/>
    <cellStyle name="Note 3 27 4 8" xfId="20359"/>
    <cellStyle name="Note 3 27 5" xfId="4217"/>
    <cellStyle name="Note 3 27 5 2" xfId="13788"/>
    <cellStyle name="Note 3 27 5 2 2" xfId="31223"/>
    <cellStyle name="Note 3 27 5 2 3" xfId="45676"/>
    <cellStyle name="Note 3 27 5 3" xfId="16249"/>
    <cellStyle name="Note 3 27 5 3 2" xfId="33684"/>
    <cellStyle name="Note 3 27 5 3 3" xfId="48137"/>
    <cellStyle name="Note 3 27 5 4" xfId="21653"/>
    <cellStyle name="Note 3 27 5 5" xfId="36106"/>
    <cellStyle name="Note 3 27 6" xfId="6679"/>
    <cellStyle name="Note 3 27 6 2" xfId="24114"/>
    <cellStyle name="Note 3 27 6 3" xfId="38567"/>
    <cellStyle name="Note 3 27 7" xfId="9120"/>
    <cellStyle name="Note 3 27 7 2" xfId="26555"/>
    <cellStyle name="Note 3 27 7 3" xfId="41008"/>
    <cellStyle name="Note 3 27 8" xfId="11540"/>
    <cellStyle name="Note 3 27 8 2" xfId="28975"/>
    <cellStyle name="Note 3 27 8 3" xfId="43428"/>
    <cellStyle name="Note 3 27 9" xfId="18547"/>
    <cellStyle name="Note 3 28" xfId="1710"/>
    <cellStyle name="Note 3 28 2" xfId="4221"/>
    <cellStyle name="Note 3 28 2 2" xfId="13791"/>
    <cellStyle name="Note 3 28 2 2 2" xfId="31226"/>
    <cellStyle name="Note 3 28 2 2 3" xfId="45679"/>
    <cellStyle name="Note 3 28 2 3" xfId="16252"/>
    <cellStyle name="Note 3 28 2 3 2" xfId="33687"/>
    <cellStyle name="Note 3 28 2 3 3" xfId="48140"/>
    <cellStyle name="Note 3 28 2 4" xfId="21657"/>
    <cellStyle name="Note 3 28 2 5" xfId="36110"/>
    <cellStyle name="Note 3 28 3" xfId="6683"/>
    <cellStyle name="Note 3 28 3 2" xfId="24118"/>
    <cellStyle name="Note 3 28 3 3" xfId="38571"/>
    <cellStyle name="Note 3 28 4" xfId="9124"/>
    <cellStyle name="Note 3 28 4 2" xfId="26559"/>
    <cellStyle name="Note 3 28 4 3" xfId="41012"/>
    <cellStyle name="Note 3 28 5" xfId="11544"/>
    <cellStyle name="Note 3 28 5 2" xfId="28979"/>
    <cellStyle name="Note 3 28 5 3" xfId="43432"/>
    <cellStyle name="Note 3 28 6" xfId="18551"/>
    <cellStyle name="Note 3 29" xfId="1711"/>
    <cellStyle name="Note 3 29 2" xfId="4222"/>
    <cellStyle name="Note 3 29 2 2" xfId="13792"/>
    <cellStyle name="Note 3 29 2 2 2" xfId="31227"/>
    <cellStyle name="Note 3 29 2 2 3" xfId="45680"/>
    <cellStyle name="Note 3 29 2 3" xfId="16253"/>
    <cellStyle name="Note 3 29 2 3 2" xfId="33688"/>
    <cellStyle name="Note 3 29 2 3 3" xfId="48141"/>
    <cellStyle name="Note 3 29 2 4" xfId="21658"/>
    <cellStyle name="Note 3 29 2 5" xfId="36111"/>
    <cellStyle name="Note 3 29 3" xfId="6684"/>
    <cellStyle name="Note 3 29 3 2" xfId="24119"/>
    <cellStyle name="Note 3 29 3 3" xfId="38572"/>
    <cellStyle name="Note 3 29 4" xfId="9125"/>
    <cellStyle name="Note 3 29 4 2" xfId="26560"/>
    <cellStyle name="Note 3 29 4 3" xfId="41013"/>
    <cellStyle name="Note 3 29 5" xfId="11545"/>
    <cellStyle name="Note 3 29 5 2" xfId="28980"/>
    <cellStyle name="Note 3 29 5 3" xfId="43433"/>
    <cellStyle name="Note 3 29 6" xfId="18552"/>
    <cellStyle name="Note 3 3" xfId="1712"/>
    <cellStyle name="Note 3 3 10" xfId="6685"/>
    <cellStyle name="Note 3 3 10 2" xfId="24120"/>
    <cellStyle name="Note 3 3 10 3" xfId="38573"/>
    <cellStyle name="Note 3 3 11" xfId="9126"/>
    <cellStyle name="Note 3 3 11 2" xfId="26561"/>
    <cellStyle name="Note 3 3 11 3" xfId="41014"/>
    <cellStyle name="Note 3 3 12" xfId="11546"/>
    <cellStyle name="Note 3 3 12 2" xfId="28981"/>
    <cellStyle name="Note 3 3 12 3" xfId="43434"/>
    <cellStyle name="Note 3 3 13" xfId="18553"/>
    <cellStyle name="Note 3 3 2" xfId="1713"/>
    <cellStyle name="Note 3 3 2 2" xfId="1714"/>
    <cellStyle name="Note 3 3 2 2 2" xfId="4225"/>
    <cellStyle name="Note 3 3 2 2 2 2" xfId="13795"/>
    <cellStyle name="Note 3 3 2 2 2 2 2" xfId="31230"/>
    <cellStyle name="Note 3 3 2 2 2 2 3" xfId="45683"/>
    <cellStyle name="Note 3 3 2 2 2 3" xfId="16256"/>
    <cellStyle name="Note 3 3 2 2 2 3 2" xfId="33691"/>
    <cellStyle name="Note 3 3 2 2 2 3 3" xfId="48144"/>
    <cellStyle name="Note 3 3 2 2 2 4" xfId="21661"/>
    <cellStyle name="Note 3 3 2 2 2 5" xfId="36114"/>
    <cellStyle name="Note 3 3 2 2 3" xfId="6687"/>
    <cellStyle name="Note 3 3 2 2 3 2" xfId="24122"/>
    <cellStyle name="Note 3 3 2 2 3 3" xfId="38575"/>
    <cellStyle name="Note 3 3 2 2 4" xfId="9128"/>
    <cellStyle name="Note 3 3 2 2 4 2" xfId="26563"/>
    <cellStyle name="Note 3 3 2 2 4 3" xfId="41016"/>
    <cellStyle name="Note 3 3 2 2 5" xfId="11548"/>
    <cellStyle name="Note 3 3 2 2 5 2" xfId="28983"/>
    <cellStyle name="Note 3 3 2 2 5 3" xfId="43436"/>
    <cellStyle name="Note 3 3 2 2 6" xfId="18555"/>
    <cellStyle name="Note 3 3 2 3" xfId="1715"/>
    <cellStyle name="Note 3 3 2 3 2" xfId="4226"/>
    <cellStyle name="Note 3 3 2 3 2 2" xfId="13796"/>
    <cellStyle name="Note 3 3 2 3 2 2 2" xfId="31231"/>
    <cellStyle name="Note 3 3 2 3 2 2 3" xfId="45684"/>
    <cellStyle name="Note 3 3 2 3 2 3" xfId="16257"/>
    <cellStyle name="Note 3 3 2 3 2 3 2" xfId="33692"/>
    <cellStyle name="Note 3 3 2 3 2 3 3" xfId="48145"/>
    <cellStyle name="Note 3 3 2 3 2 4" xfId="21662"/>
    <cellStyle name="Note 3 3 2 3 2 5" xfId="36115"/>
    <cellStyle name="Note 3 3 2 3 3" xfId="6688"/>
    <cellStyle name="Note 3 3 2 3 3 2" xfId="24123"/>
    <cellStyle name="Note 3 3 2 3 3 3" xfId="38576"/>
    <cellStyle name="Note 3 3 2 3 4" xfId="9129"/>
    <cellStyle name="Note 3 3 2 3 4 2" xfId="26564"/>
    <cellStyle name="Note 3 3 2 3 4 3" xfId="41017"/>
    <cellStyle name="Note 3 3 2 3 5" xfId="11549"/>
    <cellStyle name="Note 3 3 2 3 5 2" xfId="28984"/>
    <cellStyle name="Note 3 3 2 3 5 3" xfId="43437"/>
    <cellStyle name="Note 3 3 2 3 6" xfId="18556"/>
    <cellStyle name="Note 3 3 2 4" xfId="1716"/>
    <cellStyle name="Note 3 3 2 4 2" xfId="4227"/>
    <cellStyle name="Note 3 3 2 4 2 2" xfId="21663"/>
    <cellStyle name="Note 3 3 2 4 2 3" xfId="36116"/>
    <cellStyle name="Note 3 3 2 4 3" xfId="6689"/>
    <cellStyle name="Note 3 3 2 4 3 2" xfId="24124"/>
    <cellStyle name="Note 3 3 2 4 3 3" xfId="38577"/>
    <cellStyle name="Note 3 3 2 4 4" xfId="9130"/>
    <cellStyle name="Note 3 3 2 4 4 2" xfId="26565"/>
    <cellStyle name="Note 3 3 2 4 4 3" xfId="41018"/>
    <cellStyle name="Note 3 3 2 4 5" xfId="11550"/>
    <cellStyle name="Note 3 3 2 4 5 2" xfId="28985"/>
    <cellStyle name="Note 3 3 2 4 5 3" xfId="43438"/>
    <cellStyle name="Note 3 3 2 4 6" xfId="15198"/>
    <cellStyle name="Note 3 3 2 4 6 2" xfId="32633"/>
    <cellStyle name="Note 3 3 2 4 6 3" xfId="47086"/>
    <cellStyle name="Note 3 3 2 4 7" xfId="18557"/>
    <cellStyle name="Note 3 3 2 4 8" xfId="20360"/>
    <cellStyle name="Note 3 3 2 5" xfId="4224"/>
    <cellStyle name="Note 3 3 2 5 2" xfId="13794"/>
    <cellStyle name="Note 3 3 2 5 2 2" xfId="31229"/>
    <cellStyle name="Note 3 3 2 5 2 3" xfId="45682"/>
    <cellStyle name="Note 3 3 2 5 3" xfId="16255"/>
    <cellStyle name="Note 3 3 2 5 3 2" xfId="33690"/>
    <cellStyle name="Note 3 3 2 5 3 3" xfId="48143"/>
    <cellStyle name="Note 3 3 2 5 4" xfId="21660"/>
    <cellStyle name="Note 3 3 2 5 5" xfId="36113"/>
    <cellStyle name="Note 3 3 2 6" xfId="6686"/>
    <cellStyle name="Note 3 3 2 6 2" xfId="24121"/>
    <cellStyle name="Note 3 3 2 6 3" xfId="38574"/>
    <cellStyle name="Note 3 3 2 7" xfId="9127"/>
    <cellStyle name="Note 3 3 2 7 2" xfId="26562"/>
    <cellStyle name="Note 3 3 2 7 3" xfId="41015"/>
    <cellStyle name="Note 3 3 2 8" xfId="11547"/>
    <cellStyle name="Note 3 3 2 8 2" xfId="28982"/>
    <cellStyle name="Note 3 3 2 8 3" xfId="43435"/>
    <cellStyle name="Note 3 3 2 9" xfId="18554"/>
    <cellStyle name="Note 3 3 3" xfId="1717"/>
    <cellStyle name="Note 3 3 3 2" xfId="1718"/>
    <cellStyle name="Note 3 3 3 2 2" xfId="4229"/>
    <cellStyle name="Note 3 3 3 2 2 2" xfId="13798"/>
    <cellStyle name="Note 3 3 3 2 2 2 2" xfId="31233"/>
    <cellStyle name="Note 3 3 3 2 2 2 3" xfId="45686"/>
    <cellStyle name="Note 3 3 3 2 2 3" xfId="16259"/>
    <cellStyle name="Note 3 3 3 2 2 3 2" xfId="33694"/>
    <cellStyle name="Note 3 3 3 2 2 3 3" xfId="48147"/>
    <cellStyle name="Note 3 3 3 2 2 4" xfId="21665"/>
    <cellStyle name="Note 3 3 3 2 2 5" xfId="36118"/>
    <cellStyle name="Note 3 3 3 2 3" xfId="6691"/>
    <cellStyle name="Note 3 3 3 2 3 2" xfId="24126"/>
    <cellStyle name="Note 3 3 3 2 3 3" xfId="38579"/>
    <cellStyle name="Note 3 3 3 2 4" xfId="9132"/>
    <cellStyle name="Note 3 3 3 2 4 2" xfId="26567"/>
    <cellStyle name="Note 3 3 3 2 4 3" xfId="41020"/>
    <cellStyle name="Note 3 3 3 2 5" xfId="11552"/>
    <cellStyle name="Note 3 3 3 2 5 2" xfId="28987"/>
    <cellStyle name="Note 3 3 3 2 5 3" xfId="43440"/>
    <cellStyle name="Note 3 3 3 2 6" xfId="18559"/>
    <cellStyle name="Note 3 3 3 3" xfId="1719"/>
    <cellStyle name="Note 3 3 3 3 2" xfId="4230"/>
    <cellStyle name="Note 3 3 3 3 2 2" xfId="13799"/>
    <cellStyle name="Note 3 3 3 3 2 2 2" xfId="31234"/>
    <cellStyle name="Note 3 3 3 3 2 2 3" xfId="45687"/>
    <cellStyle name="Note 3 3 3 3 2 3" xfId="16260"/>
    <cellStyle name="Note 3 3 3 3 2 3 2" xfId="33695"/>
    <cellStyle name="Note 3 3 3 3 2 3 3" xfId="48148"/>
    <cellStyle name="Note 3 3 3 3 2 4" xfId="21666"/>
    <cellStyle name="Note 3 3 3 3 2 5" xfId="36119"/>
    <cellStyle name="Note 3 3 3 3 3" xfId="6692"/>
    <cellStyle name="Note 3 3 3 3 3 2" xfId="24127"/>
    <cellStyle name="Note 3 3 3 3 3 3" xfId="38580"/>
    <cellStyle name="Note 3 3 3 3 4" xfId="9133"/>
    <cellStyle name="Note 3 3 3 3 4 2" xfId="26568"/>
    <cellStyle name="Note 3 3 3 3 4 3" xfId="41021"/>
    <cellStyle name="Note 3 3 3 3 5" xfId="11553"/>
    <cellStyle name="Note 3 3 3 3 5 2" xfId="28988"/>
    <cellStyle name="Note 3 3 3 3 5 3" xfId="43441"/>
    <cellStyle name="Note 3 3 3 3 6" xfId="18560"/>
    <cellStyle name="Note 3 3 3 4" xfId="1720"/>
    <cellStyle name="Note 3 3 3 4 2" xfId="4231"/>
    <cellStyle name="Note 3 3 3 4 2 2" xfId="21667"/>
    <cellStyle name="Note 3 3 3 4 2 3" xfId="36120"/>
    <cellStyle name="Note 3 3 3 4 3" xfId="6693"/>
    <cellStyle name="Note 3 3 3 4 3 2" xfId="24128"/>
    <cellStyle name="Note 3 3 3 4 3 3" xfId="38581"/>
    <cellStyle name="Note 3 3 3 4 4" xfId="9134"/>
    <cellStyle name="Note 3 3 3 4 4 2" xfId="26569"/>
    <cellStyle name="Note 3 3 3 4 4 3" xfId="41022"/>
    <cellStyle name="Note 3 3 3 4 5" xfId="11554"/>
    <cellStyle name="Note 3 3 3 4 5 2" xfId="28989"/>
    <cellStyle name="Note 3 3 3 4 5 3" xfId="43442"/>
    <cellStyle name="Note 3 3 3 4 6" xfId="15199"/>
    <cellStyle name="Note 3 3 3 4 6 2" xfId="32634"/>
    <cellStyle name="Note 3 3 3 4 6 3" xfId="47087"/>
    <cellStyle name="Note 3 3 3 4 7" xfId="18561"/>
    <cellStyle name="Note 3 3 3 4 8" xfId="20361"/>
    <cellStyle name="Note 3 3 3 5" xfId="4228"/>
    <cellStyle name="Note 3 3 3 5 2" xfId="13797"/>
    <cellStyle name="Note 3 3 3 5 2 2" xfId="31232"/>
    <cellStyle name="Note 3 3 3 5 2 3" xfId="45685"/>
    <cellStyle name="Note 3 3 3 5 3" xfId="16258"/>
    <cellStyle name="Note 3 3 3 5 3 2" xfId="33693"/>
    <cellStyle name="Note 3 3 3 5 3 3" xfId="48146"/>
    <cellStyle name="Note 3 3 3 5 4" xfId="21664"/>
    <cellStyle name="Note 3 3 3 5 5" xfId="36117"/>
    <cellStyle name="Note 3 3 3 6" xfId="6690"/>
    <cellStyle name="Note 3 3 3 6 2" xfId="24125"/>
    <cellStyle name="Note 3 3 3 6 3" xfId="38578"/>
    <cellStyle name="Note 3 3 3 7" xfId="9131"/>
    <cellStyle name="Note 3 3 3 7 2" xfId="26566"/>
    <cellStyle name="Note 3 3 3 7 3" xfId="41019"/>
    <cellStyle name="Note 3 3 3 8" xfId="11551"/>
    <cellStyle name="Note 3 3 3 8 2" xfId="28986"/>
    <cellStyle name="Note 3 3 3 8 3" xfId="43439"/>
    <cellStyle name="Note 3 3 3 9" xfId="18558"/>
    <cellStyle name="Note 3 3 4" xfId="1721"/>
    <cellStyle name="Note 3 3 4 2" xfId="1722"/>
    <cellStyle name="Note 3 3 4 2 2" xfId="4233"/>
    <cellStyle name="Note 3 3 4 2 2 2" xfId="13801"/>
    <cellStyle name="Note 3 3 4 2 2 2 2" xfId="31236"/>
    <cellStyle name="Note 3 3 4 2 2 2 3" xfId="45689"/>
    <cellStyle name="Note 3 3 4 2 2 3" xfId="16262"/>
    <cellStyle name="Note 3 3 4 2 2 3 2" xfId="33697"/>
    <cellStyle name="Note 3 3 4 2 2 3 3" xfId="48150"/>
    <cellStyle name="Note 3 3 4 2 2 4" xfId="21669"/>
    <cellStyle name="Note 3 3 4 2 2 5" xfId="36122"/>
    <cellStyle name="Note 3 3 4 2 3" xfId="6695"/>
    <cellStyle name="Note 3 3 4 2 3 2" xfId="24130"/>
    <cellStyle name="Note 3 3 4 2 3 3" xfId="38583"/>
    <cellStyle name="Note 3 3 4 2 4" xfId="9136"/>
    <cellStyle name="Note 3 3 4 2 4 2" xfId="26571"/>
    <cellStyle name="Note 3 3 4 2 4 3" xfId="41024"/>
    <cellStyle name="Note 3 3 4 2 5" xfId="11556"/>
    <cellStyle name="Note 3 3 4 2 5 2" xfId="28991"/>
    <cellStyle name="Note 3 3 4 2 5 3" xfId="43444"/>
    <cellStyle name="Note 3 3 4 2 6" xfId="18563"/>
    <cellStyle name="Note 3 3 4 3" xfId="1723"/>
    <cellStyle name="Note 3 3 4 3 2" xfId="4234"/>
    <cellStyle name="Note 3 3 4 3 2 2" xfId="13802"/>
    <cellStyle name="Note 3 3 4 3 2 2 2" xfId="31237"/>
    <cellStyle name="Note 3 3 4 3 2 2 3" xfId="45690"/>
    <cellStyle name="Note 3 3 4 3 2 3" xfId="16263"/>
    <cellStyle name="Note 3 3 4 3 2 3 2" xfId="33698"/>
    <cellStyle name="Note 3 3 4 3 2 3 3" xfId="48151"/>
    <cellStyle name="Note 3 3 4 3 2 4" xfId="21670"/>
    <cellStyle name="Note 3 3 4 3 2 5" xfId="36123"/>
    <cellStyle name="Note 3 3 4 3 3" xfId="6696"/>
    <cellStyle name="Note 3 3 4 3 3 2" xfId="24131"/>
    <cellStyle name="Note 3 3 4 3 3 3" xfId="38584"/>
    <cellStyle name="Note 3 3 4 3 4" xfId="9137"/>
    <cellStyle name="Note 3 3 4 3 4 2" xfId="26572"/>
    <cellStyle name="Note 3 3 4 3 4 3" xfId="41025"/>
    <cellStyle name="Note 3 3 4 3 5" xfId="11557"/>
    <cellStyle name="Note 3 3 4 3 5 2" xfId="28992"/>
    <cellStyle name="Note 3 3 4 3 5 3" xfId="43445"/>
    <cellStyle name="Note 3 3 4 3 6" xfId="18564"/>
    <cellStyle name="Note 3 3 4 4" xfId="1724"/>
    <cellStyle name="Note 3 3 4 4 2" xfId="4235"/>
    <cellStyle name="Note 3 3 4 4 2 2" xfId="21671"/>
    <cellStyle name="Note 3 3 4 4 2 3" xfId="36124"/>
    <cellStyle name="Note 3 3 4 4 3" xfId="6697"/>
    <cellStyle name="Note 3 3 4 4 3 2" xfId="24132"/>
    <cellStyle name="Note 3 3 4 4 3 3" xfId="38585"/>
    <cellStyle name="Note 3 3 4 4 4" xfId="9138"/>
    <cellStyle name="Note 3 3 4 4 4 2" xfId="26573"/>
    <cellStyle name="Note 3 3 4 4 4 3" xfId="41026"/>
    <cellStyle name="Note 3 3 4 4 5" xfId="11558"/>
    <cellStyle name="Note 3 3 4 4 5 2" xfId="28993"/>
    <cellStyle name="Note 3 3 4 4 5 3" xfId="43446"/>
    <cellStyle name="Note 3 3 4 4 6" xfId="15200"/>
    <cellStyle name="Note 3 3 4 4 6 2" xfId="32635"/>
    <cellStyle name="Note 3 3 4 4 6 3" xfId="47088"/>
    <cellStyle name="Note 3 3 4 4 7" xfId="18565"/>
    <cellStyle name="Note 3 3 4 4 8" xfId="20362"/>
    <cellStyle name="Note 3 3 4 5" xfId="4232"/>
    <cellStyle name="Note 3 3 4 5 2" xfId="13800"/>
    <cellStyle name="Note 3 3 4 5 2 2" xfId="31235"/>
    <cellStyle name="Note 3 3 4 5 2 3" xfId="45688"/>
    <cellStyle name="Note 3 3 4 5 3" xfId="16261"/>
    <cellStyle name="Note 3 3 4 5 3 2" xfId="33696"/>
    <cellStyle name="Note 3 3 4 5 3 3" xfId="48149"/>
    <cellStyle name="Note 3 3 4 5 4" xfId="21668"/>
    <cellStyle name="Note 3 3 4 5 5" xfId="36121"/>
    <cellStyle name="Note 3 3 4 6" xfId="6694"/>
    <cellStyle name="Note 3 3 4 6 2" xfId="24129"/>
    <cellStyle name="Note 3 3 4 6 3" xfId="38582"/>
    <cellStyle name="Note 3 3 4 7" xfId="9135"/>
    <cellStyle name="Note 3 3 4 7 2" xfId="26570"/>
    <cellStyle name="Note 3 3 4 7 3" xfId="41023"/>
    <cellStyle name="Note 3 3 4 8" xfId="11555"/>
    <cellStyle name="Note 3 3 4 8 2" xfId="28990"/>
    <cellStyle name="Note 3 3 4 8 3" xfId="43443"/>
    <cellStyle name="Note 3 3 4 9" xfId="18562"/>
    <cellStyle name="Note 3 3 5" xfId="1725"/>
    <cellStyle name="Note 3 3 5 2" xfId="1726"/>
    <cellStyle name="Note 3 3 5 2 2" xfId="4237"/>
    <cellStyle name="Note 3 3 5 2 2 2" xfId="13804"/>
    <cellStyle name="Note 3 3 5 2 2 2 2" xfId="31239"/>
    <cellStyle name="Note 3 3 5 2 2 2 3" xfId="45692"/>
    <cellStyle name="Note 3 3 5 2 2 3" xfId="16265"/>
    <cellStyle name="Note 3 3 5 2 2 3 2" xfId="33700"/>
    <cellStyle name="Note 3 3 5 2 2 3 3" xfId="48153"/>
    <cellStyle name="Note 3 3 5 2 2 4" xfId="21673"/>
    <cellStyle name="Note 3 3 5 2 2 5" xfId="36126"/>
    <cellStyle name="Note 3 3 5 2 3" xfId="6699"/>
    <cellStyle name="Note 3 3 5 2 3 2" xfId="24134"/>
    <cellStyle name="Note 3 3 5 2 3 3" xfId="38587"/>
    <cellStyle name="Note 3 3 5 2 4" xfId="9140"/>
    <cellStyle name="Note 3 3 5 2 4 2" xfId="26575"/>
    <cellStyle name="Note 3 3 5 2 4 3" xfId="41028"/>
    <cellStyle name="Note 3 3 5 2 5" xfId="11560"/>
    <cellStyle name="Note 3 3 5 2 5 2" xfId="28995"/>
    <cellStyle name="Note 3 3 5 2 5 3" xfId="43448"/>
    <cellStyle name="Note 3 3 5 2 6" xfId="18567"/>
    <cellStyle name="Note 3 3 5 3" xfId="1727"/>
    <cellStyle name="Note 3 3 5 3 2" xfId="4238"/>
    <cellStyle name="Note 3 3 5 3 2 2" xfId="13805"/>
    <cellStyle name="Note 3 3 5 3 2 2 2" xfId="31240"/>
    <cellStyle name="Note 3 3 5 3 2 2 3" xfId="45693"/>
    <cellStyle name="Note 3 3 5 3 2 3" xfId="16266"/>
    <cellStyle name="Note 3 3 5 3 2 3 2" xfId="33701"/>
    <cellStyle name="Note 3 3 5 3 2 3 3" xfId="48154"/>
    <cellStyle name="Note 3 3 5 3 2 4" xfId="21674"/>
    <cellStyle name="Note 3 3 5 3 2 5" xfId="36127"/>
    <cellStyle name="Note 3 3 5 3 3" xfId="6700"/>
    <cellStyle name="Note 3 3 5 3 3 2" xfId="24135"/>
    <cellStyle name="Note 3 3 5 3 3 3" xfId="38588"/>
    <cellStyle name="Note 3 3 5 3 4" xfId="9141"/>
    <cellStyle name="Note 3 3 5 3 4 2" xfId="26576"/>
    <cellStyle name="Note 3 3 5 3 4 3" xfId="41029"/>
    <cellStyle name="Note 3 3 5 3 5" xfId="11561"/>
    <cellStyle name="Note 3 3 5 3 5 2" xfId="28996"/>
    <cellStyle name="Note 3 3 5 3 5 3" xfId="43449"/>
    <cellStyle name="Note 3 3 5 3 6" xfId="18568"/>
    <cellStyle name="Note 3 3 5 4" xfId="1728"/>
    <cellStyle name="Note 3 3 5 4 2" xfId="4239"/>
    <cellStyle name="Note 3 3 5 4 2 2" xfId="21675"/>
    <cellStyle name="Note 3 3 5 4 2 3" xfId="36128"/>
    <cellStyle name="Note 3 3 5 4 3" xfId="6701"/>
    <cellStyle name="Note 3 3 5 4 3 2" xfId="24136"/>
    <cellStyle name="Note 3 3 5 4 3 3" xfId="38589"/>
    <cellStyle name="Note 3 3 5 4 4" xfId="9142"/>
    <cellStyle name="Note 3 3 5 4 4 2" xfId="26577"/>
    <cellStyle name="Note 3 3 5 4 4 3" xfId="41030"/>
    <cellStyle name="Note 3 3 5 4 5" xfId="11562"/>
    <cellStyle name="Note 3 3 5 4 5 2" xfId="28997"/>
    <cellStyle name="Note 3 3 5 4 5 3" xfId="43450"/>
    <cellStyle name="Note 3 3 5 4 6" xfId="15201"/>
    <cellStyle name="Note 3 3 5 4 6 2" xfId="32636"/>
    <cellStyle name="Note 3 3 5 4 6 3" xfId="47089"/>
    <cellStyle name="Note 3 3 5 4 7" xfId="18569"/>
    <cellStyle name="Note 3 3 5 4 8" xfId="20363"/>
    <cellStyle name="Note 3 3 5 5" xfId="4236"/>
    <cellStyle name="Note 3 3 5 5 2" xfId="13803"/>
    <cellStyle name="Note 3 3 5 5 2 2" xfId="31238"/>
    <cellStyle name="Note 3 3 5 5 2 3" xfId="45691"/>
    <cellStyle name="Note 3 3 5 5 3" xfId="16264"/>
    <cellStyle name="Note 3 3 5 5 3 2" xfId="33699"/>
    <cellStyle name="Note 3 3 5 5 3 3" xfId="48152"/>
    <cellStyle name="Note 3 3 5 5 4" xfId="21672"/>
    <cellStyle name="Note 3 3 5 5 5" xfId="36125"/>
    <cellStyle name="Note 3 3 5 6" xfId="6698"/>
    <cellStyle name="Note 3 3 5 6 2" xfId="24133"/>
    <cellStyle name="Note 3 3 5 6 3" xfId="38586"/>
    <cellStyle name="Note 3 3 5 7" xfId="9139"/>
    <cellStyle name="Note 3 3 5 7 2" xfId="26574"/>
    <cellStyle name="Note 3 3 5 7 3" xfId="41027"/>
    <cellStyle name="Note 3 3 5 8" xfId="11559"/>
    <cellStyle name="Note 3 3 5 8 2" xfId="28994"/>
    <cellStyle name="Note 3 3 5 8 3" xfId="43447"/>
    <cellStyle name="Note 3 3 5 9" xfId="18566"/>
    <cellStyle name="Note 3 3 6" xfId="1729"/>
    <cellStyle name="Note 3 3 6 2" xfId="4240"/>
    <cellStyle name="Note 3 3 6 2 2" xfId="13806"/>
    <cellStyle name="Note 3 3 6 2 2 2" xfId="31241"/>
    <cellStyle name="Note 3 3 6 2 2 3" xfId="45694"/>
    <cellStyle name="Note 3 3 6 2 3" xfId="16267"/>
    <cellStyle name="Note 3 3 6 2 3 2" xfId="33702"/>
    <cellStyle name="Note 3 3 6 2 3 3" xfId="48155"/>
    <cellStyle name="Note 3 3 6 2 4" xfId="21676"/>
    <cellStyle name="Note 3 3 6 2 5" xfId="36129"/>
    <cellStyle name="Note 3 3 6 3" xfId="6702"/>
    <cellStyle name="Note 3 3 6 3 2" xfId="24137"/>
    <cellStyle name="Note 3 3 6 3 3" xfId="38590"/>
    <cellStyle name="Note 3 3 6 4" xfId="9143"/>
    <cellStyle name="Note 3 3 6 4 2" xfId="26578"/>
    <cellStyle name="Note 3 3 6 4 3" xfId="41031"/>
    <cellStyle name="Note 3 3 6 5" xfId="11563"/>
    <cellStyle name="Note 3 3 6 5 2" xfId="28998"/>
    <cellStyle name="Note 3 3 6 5 3" xfId="43451"/>
    <cellStyle name="Note 3 3 6 6" xfId="18570"/>
    <cellStyle name="Note 3 3 7" xfId="1730"/>
    <cellStyle name="Note 3 3 7 2" xfId="4241"/>
    <cellStyle name="Note 3 3 7 2 2" xfId="13807"/>
    <cellStyle name="Note 3 3 7 2 2 2" xfId="31242"/>
    <cellStyle name="Note 3 3 7 2 2 3" xfId="45695"/>
    <cellStyle name="Note 3 3 7 2 3" xfId="16268"/>
    <cellStyle name="Note 3 3 7 2 3 2" xfId="33703"/>
    <cellStyle name="Note 3 3 7 2 3 3" xfId="48156"/>
    <cellStyle name="Note 3 3 7 2 4" xfId="21677"/>
    <cellStyle name="Note 3 3 7 2 5" xfId="36130"/>
    <cellStyle name="Note 3 3 7 3" xfId="6703"/>
    <cellStyle name="Note 3 3 7 3 2" xfId="24138"/>
    <cellStyle name="Note 3 3 7 3 3" xfId="38591"/>
    <cellStyle name="Note 3 3 7 4" xfId="9144"/>
    <cellStyle name="Note 3 3 7 4 2" xfId="26579"/>
    <cellStyle name="Note 3 3 7 4 3" xfId="41032"/>
    <cellStyle name="Note 3 3 7 5" xfId="11564"/>
    <cellStyle name="Note 3 3 7 5 2" xfId="28999"/>
    <cellStyle name="Note 3 3 7 5 3" xfId="43452"/>
    <cellStyle name="Note 3 3 7 6" xfId="18571"/>
    <cellStyle name="Note 3 3 8" xfId="1731"/>
    <cellStyle name="Note 3 3 8 2" xfId="4242"/>
    <cellStyle name="Note 3 3 8 2 2" xfId="21678"/>
    <cellStyle name="Note 3 3 8 2 3" xfId="36131"/>
    <cellStyle name="Note 3 3 8 3" xfId="6704"/>
    <cellStyle name="Note 3 3 8 3 2" xfId="24139"/>
    <cellStyle name="Note 3 3 8 3 3" xfId="38592"/>
    <cellStyle name="Note 3 3 8 4" xfId="9145"/>
    <cellStyle name="Note 3 3 8 4 2" xfId="26580"/>
    <cellStyle name="Note 3 3 8 4 3" xfId="41033"/>
    <cellStyle name="Note 3 3 8 5" xfId="11565"/>
    <cellStyle name="Note 3 3 8 5 2" xfId="29000"/>
    <cellStyle name="Note 3 3 8 5 3" xfId="43453"/>
    <cellStyle name="Note 3 3 8 6" xfId="15202"/>
    <cellStyle name="Note 3 3 8 6 2" xfId="32637"/>
    <cellStyle name="Note 3 3 8 6 3" xfId="47090"/>
    <cellStyle name="Note 3 3 8 7" xfId="18572"/>
    <cellStyle name="Note 3 3 8 8" xfId="20364"/>
    <cellStyle name="Note 3 3 9" xfId="4223"/>
    <cellStyle name="Note 3 3 9 2" xfId="13793"/>
    <cellStyle name="Note 3 3 9 2 2" xfId="31228"/>
    <cellStyle name="Note 3 3 9 2 3" xfId="45681"/>
    <cellStyle name="Note 3 3 9 3" xfId="16254"/>
    <cellStyle name="Note 3 3 9 3 2" xfId="33689"/>
    <cellStyle name="Note 3 3 9 3 3" xfId="48142"/>
    <cellStyle name="Note 3 3 9 4" xfId="21659"/>
    <cellStyle name="Note 3 3 9 5" xfId="36112"/>
    <cellStyle name="Note 3 30" xfId="1732"/>
    <cellStyle name="Note 3 30 2" xfId="4243"/>
    <cellStyle name="Note 3 30 2 2" xfId="21679"/>
    <cellStyle name="Note 3 30 2 3" xfId="36132"/>
    <cellStyle name="Note 3 30 3" xfId="6705"/>
    <cellStyle name="Note 3 30 3 2" xfId="24140"/>
    <cellStyle name="Note 3 30 3 3" xfId="38593"/>
    <cellStyle name="Note 3 30 4" xfId="9146"/>
    <cellStyle name="Note 3 30 4 2" xfId="26581"/>
    <cellStyle name="Note 3 30 4 3" xfId="41034"/>
    <cellStyle name="Note 3 30 5" xfId="11566"/>
    <cellStyle name="Note 3 30 5 2" xfId="29001"/>
    <cellStyle name="Note 3 30 5 3" xfId="43454"/>
    <cellStyle name="Note 3 30 6" xfId="15203"/>
    <cellStyle name="Note 3 30 6 2" xfId="32638"/>
    <cellStyle name="Note 3 30 6 3" xfId="47091"/>
    <cellStyle name="Note 3 30 7" xfId="18573"/>
    <cellStyle name="Note 3 30 8" xfId="20365"/>
    <cellStyle name="Note 3 31" xfId="3904"/>
    <cellStyle name="Note 3 31 2" xfId="13553"/>
    <cellStyle name="Note 3 31 2 2" xfId="30988"/>
    <cellStyle name="Note 3 31 2 3" xfId="45441"/>
    <cellStyle name="Note 3 31 3" xfId="16014"/>
    <cellStyle name="Note 3 31 3 2" xfId="33449"/>
    <cellStyle name="Note 3 31 3 3" xfId="47902"/>
    <cellStyle name="Note 3 31 4" xfId="21340"/>
    <cellStyle name="Note 3 31 5" xfId="35793"/>
    <cellStyle name="Note 3 32" xfId="6366"/>
    <cellStyle name="Note 3 32 2" xfId="23801"/>
    <cellStyle name="Note 3 32 3" xfId="38254"/>
    <cellStyle name="Note 3 33" xfId="8807"/>
    <cellStyle name="Note 3 33 2" xfId="26242"/>
    <cellStyle name="Note 3 33 3" xfId="40695"/>
    <cellStyle name="Note 3 34" xfId="11227"/>
    <cellStyle name="Note 3 34 2" xfId="28662"/>
    <cellStyle name="Note 3 34 3" xfId="43115"/>
    <cellStyle name="Note 3 35" xfId="18234"/>
    <cellStyle name="Note 3 4" xfId="1733"/>
    <cellStyle name="Note 3 4 10" xfId="6706"/>
    <cellStyle name="Note 3 4 10 2" xfId="24141"/>
    <cellStyle name="Note 3 4 10 3" xfId="38594"/>
    <cellStyle name="Note 3 4 11" xfId="9147"/>
    <cellStyle name="Note 3 4 11 2" xfId="26582"/>
    <cellStyle name="Note 3 4 11 3" xfId="41035"/>
    <cellStyle name="Note 3 4 12" xfId="11567"/>
    <cellStyle name="Note 3 4 12 2" xfId="29002"/>
    <cellStyle name="Note 3 4 12 3" xfId="43455"/>
    <cellStyle name="Note 3 4 13" xfId="18574"/>
    <cellStyle name="Note 3 4 2" xfId="1734"/>
    <cellStyle name="Note 3 4 2 2" xfId="1735"/>
    <cellStyle name="Note 3 4 2 2 2" xfId="4246"/>
    <cellStyle name="Note 3 4 2 2 2 2" xfId="13810"/>
    <cellStyle name="Note 3 4 2 2 2 2 2" xfId="31245"/>
    <cellStyle name="Note 3 4 2 2 2 2 3" xfId="45698"/>
    <cellStyle name="Note 3 4 2 2 2 3" xfId="16271"/>
    <cellStyle name="Note 3 4 2 2 2 3 2" xfId="33706"/>
    <cellStyle name="Note 3 4 2 2 2 3 3" xfId="48159"/>
    <cellStyle name="Note 3 4 2 2 2 4" xfId="21682"/>
    <cellStyle name="Note 3 4 2 2 2 5" xfId="36135"/>
    <cellStyle name="Note 3 4 2 2 3" xfId="6708"/>
    <cellStyle name="Note 3 4 2 2 3 2" xfId="24143"/>
    <cellStyle name="Note 3 4 2 2 3 3" xfId="38596"/>
    <cellStyle name="Note 3 4 2 2 4" xfId="9149"/>
    <cellStyle name="Note 3 4 2 2 4 2" xfId="26584"/>
    <cellStyle name="Note 3 4 2 2 4 3" xfId="41037"/>
    <cellStyle name="Note 3 4 2 2 5" xfId="11569"/>
    <cellStyle name="Note 3 4 2 2 5 2" xfId="29004"/>
    <cellStyle name="Note 3 4 2 2 5 3" xfId="43457"/>
    <cellStyle name="Note 3 4 2 2 6" xfId="18576"/>
    <cellStyle name="Note 3 4 2 3" xfId="1736"/>
    <cellStyle name="Note 3 4 2 3 2" xfId="4247"/>
    <cellStyle name="Note 3 4 2 3 2 2" xfId="13811"/>
    <cellStyle name="Note 3 4 2 3 2 2 2" xfId="31246"/>
    <cellStyle name="Note 3 4 2 3 2 2 3" xfId="45699"/>
    <cellStyle name="Note 3 4 2 3 2 3" xfId="16272"/>
    <cellStyle name="Note 3 4 2 3 2 3 2" xfId="33707"/>
    <cellStyle name="Note 3 4 2 3 2 3 3" xfId="48160"/>
    <cellStyle name="Note 3 4 2 3 2 4" xfId="21683"/>
    <cellStyle name="Note 3 4 2 3 2 5" xfId="36136"/>
    <cellStyle name="Note 3 4 2 3 3" xfId="6709"/>
    <cellStyle name="Note 3 4 2 3 3 2" xfId="24144"/>
    <cellStyle name="Note 3 4 2 3 3 3" xfId="38597"/>
    <cellStyle name="Note 3 4 2 3 4" xfId="9150"/>
    <cellStyle name="Note 3 4 2 3 4 2" xfId="26585"/>
    <cellStyle name="Note 3 4 2 3 4 3" xfId="41038"/>
    <cellStyle name="Note 3 4 2 3 5" xfId="11570"/>
    <cellStyle name="Note 3 4 2 3 5 2" xfId="29005"/>
    <cellStyle name="Note 3 4 2 3 5 3" xfId="43458"/>
    <cellStyle name="Note 3 4 2 3 6" xfId="18577"/>
    <cellStyle name="Note 3 4 2 4" xfId="1737"/>
    <cellStyle name="Note 3 4 2 4 2" xfId="4248"/>
    <cellStyle name="Note 3 4 2 4 2 2" xfId="21684"/>
    <cellStyle name="Note 3 4 2 4 2 3" xfId="36137"/>
    <cellStyle name="Note 3 4 2 4 3" xfId="6710"/>
    <cellStyle name="Note 3 4 2 4 3 2" xfId="24145"/>
    <cellStyle name="Note 3 4 2 4 3 3" xfId="38598"/>
    <cellStyle name="Note 3 4 2 4 4" xfId="9151"/>
    <cellStyle name="Note 3 4 2 4 4 2" xfId="26586"/>
    <cellStyle name="Note 3 4 2 4 4 3" xfId="41039"/>
    <cellStyle name="Note 3 4 2 4 5" xfId="11571"/>
    <cellStyle name="Note 3 4 2 4 5 2" xfId="29006"/>
    <cellStyle name="Note 3 4 2 4 5 3" xfId="43459"/>
    <cellStyle name="Note 3 4 2 4 6" xfId="15204"/>
    <cellStyle name="Note 3 4 2 4 6 2" xfId="32639"/>
    <cellStyle name="Note 3 4 2 4 6 3" xfId="47092"/>
    <cellStyle name="Note 3 4 2 4 7" xfId="18578"/>
    <cellStyle name="Note 3 4 2 4 8" xfId="20366"/>
    <cellStyle name="Note 3 4 2 5" xfId="4245"/>
    <cellStyle name="Note 3 4 2 5 2" xfId="13809"/>
    <cellStyle name="Note 3 4 2 5 2 2" xfId="31244"/>
    <cellStyle name="Note 3 4 2 5 2 3" xfId="45697"/>
    <cellStyle name="Note 3 4 2 5 3" xfId="16270"/>
    <cellStyle name="Note 3 4 2 5 3 2" xfId="33705"/>
    <cellStyle name="Note 3 4 2 5 3 3" xfId="48158"/>
    <cellStyle name="Note 3 4 2 5 4" xfId="21681"/>
    <cellStyle name="Note 3 4 2 5 5" xfId="36134"/>
    <cellStyle name="Note 3 4 2 6" xfId="6707"/>
    <cellStyle name="Note 3 4 2 6 2" xfId="24142"/>
    <cellStyle name="Note 3 4 2 6 3" xfId="38595"/>
    <cellStyle name="Note 3 4 2 7" xfId="9148"/>
    <cellStyle name="Note 3 4 2 7 2" xfId="26583"/>
    <cellStyle name="Note 3 4 2 7 3" xfId="41036"/>
    <cellStyle name="Note 3 4 2 8" xfId="11568"/>
    <cellStyle name="Note 3 4 2 8 2" xfId="29003"/>
    <cellStyle name="Note 3 4 2 8 3" xfId="43456"/>
    <cellStyle name="Note 3 4 2 9" xfId="18575"/>
    <cellStyle name="Note 3 4 3" xfId="1738"/>
    <cellStyle name="Note 3 4 3 2" xfId="1739"/>
    <cellStyle name="Note 3 4 3 2 2" xfId="4250"/>
    <cellStyle name="Note 3 4 3 2 2 2" xfId="13813"/>
    <cellStyle name="Note 3 4 3 2 2 2 2" xfId="31248"/>
    <cellStyle name="Note 3 4 3 2 2 2 3" xfId="45701"/>
    <cellStyle name="Note 3 4 3 2 2 3" xfId="16274"/>
    <cellStyle name="Note 3 4 3 2 2 3 2" xfId="33709"/>
    <cellStyle name="Note 3 4 3 2 2 3 3" xfId="48162"/>
    <cellStyle name="Note 3 4 3 2 2 4" xfId="21686"/>
    <cellStyle name="Note 3 4 3 2 2 5" xfId="36139"/>
    <cellStyle name="Note 3 4 3 2 3" xfId="6712"/>
    <cellStyle name="Note 3 4 3 2 3 2" xfId="24147"/>
    <cellStyle name="Note 3 4 3 2 3 3" xfId="38600"/>
    <cellStyle name="Note 3 4 3 2 4" xfId="9153"/>
    <cellStyle name="Note 3 4 3 2 4 2" xfId="26588"/>
    <cellStyle name="Note 3 4 3 2 4 3" xfId="41041"/>
    <cellStyle name="Note 3 4 3 2 5" xfId="11573"/>
    <cellStyle name="Note 3 4 3 2 5 2" xfId="29008"/>
    <cellStyle name="Note 3 4 3 2 5 3" xfId="43461"/>
    <cellStyle name="Note 3 4 3 2 6" xfId="18580"/>
    <cellStyle name="Note 3 4 3 3" xfId="1740"/>
    <cellStyle name="Note 3 4 3 3 2" xfId="4251"/>
    <cellStyle name="Note 3 4 3 3 2 2" xfId="13814"/>
    <cellStyle name="Note 3 4 3 3 2 2 2" xfId="31249"/>
    <cellStyle name="Note 3 4 3 3 2 2 3" xfId="45702"/>
    <cellStyle name="Note 3 4 3 3 2 3" xfId="16275"/>
    <cellStyle name="Note 3 4 3 3 2 3 2" xfId="33710"/>
    <cellStyle name="Note 3 4 3 3 2 3 3" xfId="48163"/>
    <cellStyle name="Note 3 4 3 3 2 4" xfId="21687"/>
    <cellStyle name="Note 3 4 3 3 2 5" xfId="36140"/>
    <cellStyle name="Note 3 4 3 3 3" xfId="6713"/>
    <cellStyle name="Note 3 4 3 3 3 2" xfId="24148"/>
    <cellStyle name="Note 3 4 3 3 3 3" xfId="38601"/>
    <cellStyle name="Note 3 4 3 3 4" xfId="9154"/>
    <cellStyle name="Note 3 4 3 3 4 2" xfId="26589"/>
    <cellStyle name="Note 3 4 3 3 4 3" xfId="41042"/>
    <cellStyle name="Note 3 4 3 3 5" xfId="11574"/>
    <cellStyle name="Note 3 4 3 3 5 2" xfId="29009"/>
    <cellStyle name="Note 3 4 3 3 5 3" xfId="43462"/>
    <cellStyle name="Note 3 4 3 3 6" xfId="18581"/>
    <cellStyle name="Note 3 4 3 4" xfId="1741"/>
    <cellStyle name="Note 3 4 3 4 2" xfId="4252"/>
    <cellStyle name="Note 3 4 3 4 2 2" xfId="21688"/>
    <cellStyle name="Note 3 4 3 4 2 3" xfId="36141"/>
    <cellStyle name="Note 3 4 3 4 3" xfId="6714"/>
    <cellStyle name="Note 3 4 3 4 3 2" xfId="24149"/>
    <cellStyle name="Note 3 4 3 4 3 3" xfId="38602"/>
    <cellStyle name="Note 3 4 3 4 4" xfId="9155"/>
    <cellStyle name="Note 3 4 3 4 4 2" xfId="26590"/>
    <cellStyle name="Note 3 4 3 4 4 3" xfId="41043"/>
    <cellStyle name="Note 3 4 3 4 5" xfId="11575"/>
    <cellStyle name="Note 3 4 3 4 5 2" xfId="29010"/>
    <cellStyle name="Note 3 4 3 4 5 3" xfId="43463"/>
    <cellStyle name="Note 3 4 3 4 6" xfId="15205"/>
    <cellStyle name="Note 3 4 3 4 6 2" xfId="32640"/>
    <cellStyle name="Note 3 4 3 4 6 3" xfId="47093"/>
    <cellStyle name="Note 3 4 3 4 7" xfId="18582"/>
    <cellStyle name="Note 3 4 3 4 8" xfId="20367"/>
    <cellStyle name="Note 3 4 3 5" xfId="4249"/>
    <cellStyle name="Note 3 4 3 5 2" xfId="13812"/>
    <cellStyle name="Note 3 4 3 5 2 2" xfId="31247"/>
    <cellStyle name="Note 3 4 3 5 2 3" xfId="45700"/>
    <cellStyle name="Note 3 4 3 5 3" xfId="16273"/>
    <cellStyle name="Note 3 4 3 5 3 2" xfId="33708"/>
    <cellStyle name="Note 3 4 3 5 3 3" xfId="48161"/>
    <cellStyle name="Note 3 4 3 5 4" xfId="21685"/>
    <cellStyle name="Note 3 4 3 5 5" xfId="36138"/>
    <cellStyle name="Note 3 4 3 6" xfId="6711"/>
    <cellStyle name="Note 3 4 3 6 2" xfId="24146"/>
    <cellStyle name="Note 3 4 3 6 3" xfId="38599"/>
    <cellStyle name="Note 3 4 3 7" xfId="9152"/>
    <cellStyle name="Note 3 4 3 7 2" xfId="26587"/>
    <cellStyle name="Note 3 4 3 7 3" xfId="41040"/>
    <cellStyle name="Note 3 4 3 8" xfId="11572"/>
    <cellStyle name="Note 3 4 3 8 2" xfId="29007"/>
    <cellStyle name="Note 3 4 3 8 3" xfId="43460"/>
    <cellStyle name="Note 3 4 3 9" xfId="18579"/>
    <cellStyle name="Note 3 4 4" xfId="1742"/>
    <cellStyle name="Note 3 4 4 2" xfId="1743"/>
    <cellStyle name="Note 3 4 4 2 2" xfId="4254"/>
    <cellStyle name="Note 3 4 4 2 2 2" xfId="13816"/>
    <cellStyle name="Note 3 4 4 2 2 2 2" xfId="31251"/>
    <cellStyle name="Note 3 4 4 2 2 2 3" xfId="45704"/>
    <cellStyle name="Note 3 4 4 2 2 3" xfId="16277"/>
    <cellStyle name="Note 3 4 4 2 2 3 2" xfId="33712"/>
    <cellStyle name="Note 3 4 4 2 2 3 3" xfId="48165"/>
    <cellStyle name="Note 3 4 4 2 2 4" xfId="21690"/>
    <cellStyle name="Note 3 4 4 2 2 5" xfId="36143"/>
    <cellStyle name="Note 3 4 4 2 3" xfId="6716"/>
    <cellStyle name="Note 3 4 4 2 3 2" xfId="24151"/>
    <cellStyle name="Note 3 4 4 2 3 3" xfId="38604"/>
    <cellStyle name="Note 3 4 4 2 4" xfId="9157"/>
    <cellStyle name="Note 3 4 4 2 4 2" xfId="26592"/>
    <cellStyle name="Note 3 4 4 2 4 3" xfId="41045"/>
    <cellStyle name="Note 3 4 4 2 5" xfId="11577"/>
    <cellStyle name="Note 3 4 4 2 5 2" xfId="29012"/>
    <cellStyle name="Note 3 4 4 2 5 3" xfId="43465"/>
    <cellStyle name="Note 3 4 4 2 6" xfId="18584"/>
    <cellStyle name="Note 3 4 4 3" xfId="1744"/>
    <cellStyle name="Note 3 4 4 3 2" xfId="4255"/>
    <cellStyle name="Note 3 4 4 3 2 2" xfId="13817"/>
    <cellStyle name="Note 3 4 4 3 2 2 2" xfId="31252"/>
    <cellStyle name="Note 3 4 4 3 2 2 3" xfId="45705"/>
    <cellStyle name="Note 3 4 4 3 2 3" xfId="16278"/>
    <cellStyle name="Note 3 4 4 3 2 3 2" xfId="33713"/>
    <cellStyle name="Note 3 4 4 3 2 3 3" xfId="48166"/>
    <cellStyle name="Note 3 4 4 3 2 4" xfId="21691"/>
    <cellStyle name="Note 3 4 4 3 2 5" xfId="36144"/>
    <cellStyle name="Note 3 4 4 3 3" xfId="6717"/>
    <cellStyle name="Note 3 4 4 3 3 2" xfId="24152"/>
    <cellStyle name="Note 3 4 4 3 3 3" xfId="38605"/>
    <cellStyle name="Note 3 4 4 3 4" xfId="9158"/>
    <cellStyle name="Note 3 4 4 3 4 2" xfId="26593"/>
    <cellStyle name="Note 3 4 4 3 4 3" xfId="41046"/>
    <cellStyle name="Note 3 4 4 3 5" xfId="11578"/>
    <cellStyle name="Note 3 4 4 3 5 2" xfId="29013"/>
    <cellStyle name="Note 3 4 4 3 5 3" xfId="43466"/>
    <cellStyle name="Note 3 4 4 3 6" xfId="18585"/>
    <cellStyle name="Note 3 4 4 4" xfId="1745"/>
    <cellStyle name="Note 3 4 4 4 2" xfId="4256"/>
    <cellStyle name="Note 3 4 4 4 2 2" xfId="21692"/>
    <cellStyle name="Note 3 4 4 4 2 3" xfId="36145"/>
    <cellStyle name="Note 3 4 4 4 3" xfId="6718"/>
    <cellStyle name="Note 3 4 4 4 3 2" xfId="24153"/>
    <cellStyle name="Note 3 4 4 4 3 3" xfId="38606"/>
    <cellStyle name="Note 3 4 4 4 4" xfId="9159"/>
    <cellStyle name="Note 3 4 4 4 4 2" xfId="26594"/>
    <cellStyle name="Note 3 4 4 4 4 3" xfId="41047"/>
    <cellStyle name="Note 3 4 4 4 5" xfId="11579"/>
    <cellStyle name="Note 3 4 4 4 5 2" xfId="29014"/>
    <cellStyle name="Note 3 4 4 4 5 3" xfId="43467"/>
    <cellStyle name="Note 3 4 4 4 6" xfId="15206"/>
    <cellStyle name="Note 3 4 4 4 6 2" xfId="32641"/>
    <cellStyle name="Note 3 4 4 4 6 3" xfId="47094"/>
    <cellStyle name="Note 3 4 4 4 7" xfId="18586"/>
    <cellStyle name="Note 3 4 4 4 8" xfId="20368"/>
    <cellStyle name="Note 3 4 4 5" xfId="4253"/>
    <cellStyle name="Note 3 4 4 5 2" xfId="13815"/>
    <cellStyle name="Note 3 4 4 5 2 2" xfId="31250"/>
    <cellStyle name="Note 3 4 4 5 2 3" xfId="45703"/>
    <cellStyle name="Note 3 4 4 5 3" xfId="16276"/>
    <cellStyle name="Note 3 4 4 5 3 2" xfId="33711"/>
    <cellStyle name="Note 3 4 4 5 3 3" xfId="48164"/>
    <cellStyle name="Note 3 4 4 5 4" xfId="21689"/>
    <cellStyle name="Note 3 4 4 5 5" xfId="36142"/>
    <cellStyle name="Note 3 4 4 6" xfId="6715"/>
    <cellStyle name="Note 3 4 4 6 2" xfId="24150"/>
    <cellStyle name="Note 3 4 4 6 3" xfId="38603"/>
    <cellStyle name="Note 3 4 4 7" xfId="9156"/>
    <cellStyle name="Note 3 4 4 7 2" xfId="26591"/>
    <cellStyle name="Note 3 4 4 7 3" xfId="41044"/>
    <cellStyle name="Note 3 4 4 8" xfId="11576"/>
    <cellStyle name="Note 3 4 4 8 2" xfId="29011"/>
    <cellStyle name="Note 3 4 4 8 3" xfId="43464"/>
    <cellStyle name="Note 3 4 4 9" xfId="18583"/>
    <cellStyle name="Note 3 4 5" xfId="1746"/>
    <cellStyle name="Note 3 4 5 2" xfId="1747"/>
    <cellStyle name="Note 3 4 5 2 2" xfId="4258"/>
    <cellStyle name="Note 3 4 5 2 2 2" xfId="13819"/>
    <cellStyle name="Note 3 4 5 2 2 2 2" xfId="31254"/>
    <cellStyle name="Note 3 4 5 2 2 2 3" xfId="45707"/>
    <cellStyle name="Note 3 4 5 2 2 3" xfId="16280"/>
    <cellStyle name="Note 3 4 5 2 2 3 2" xfId="33715"/>
    <cellStyle name="Note 3 4 5 2 2 3 3" xfId="48168"/>
    <cellStyle name="Note 3 4 5 2 2 4" xfId="21694"/>
    <cellStyle name="Note 3 4 5 2 2 5" xfId="36147"/>
    <cellStyle name="Note 3 4 5 2 3" xfId="6720"/>
    <cellStyle name="Note 3 4 5 2 3 2" xfId="24155"/>
    <cellStyle name="Note 3 4 5 2 3 3" xfId="38608"/>
    <cellStyle name="Note 3 4 5 2 4" xfId="9161"/>
    <cellStyle name="Note 3 4 5 2 4 2" xfId="26596"/>
    <cellStyle name="Note 3 4 5 2 4 3" xfId="41049"/>
    <cellStyle name="Note 3 4 5 2 5" xfId="11581"/>
    <cellStyle name="Note 3 4 5 2 5 2" xfId="29016"/>
    <cellStyle name="Note 3 4 5 2 5 3" xfId="43469"/>
    <cellStyle name="Note 3 4 5 2 6" xfId="18588"/>
    <cellStyle name="Note 3 4 5 3" xfId="1748"/>
    <cellStyle name="Note 3 4 5 3 2" xfId="4259"/>
    <cellStyle name="Note 3 4 5 3 2 2" xfId="13820"/>
    <cellStyle name="Note 3 4 5 3 2 2 2" xfId="31255"/>
    <cellStyle name="Note 3 4 5 3 2 2 3" xfId="45708"/>
    <cellStyle name="Note 3 4 5 3 2 3" xfId="16281"/>
    <cellStyle name="Note 3 4 5 3 2 3 2" xfId="33716"/>
    <cellStyle name="Note 3 4 5 3 2 3 3" xfId="48169"/>
    <cellStyle name="Note 3 4 5 3 2 4" xfId="21695"/>
    <cellStyle name="Note 3 4 5 3 2 5" xfId="36148"/>
    <cellStyle name="Note 3 4 5 3 3" xfId="6721"/>
    <cellStyle name="Note 3 4 5 3 3 2" xfId="24156"/>
    <cellStyle name="Note 3 4 5 3 3 3" xfId="38609"/>
    <cellStyle name="Note 3 4 5 3 4" xfId="9162"/>
    <cellStyle name="Note 3 4 5 3 4 2" xfId="26597"/>
    <cellStyle name="Note 3 4 5 3 4 3" xfId="41050"/>
    <cellStyle name="Note 3 4 5 3 5" xfId="11582"/>
    <cellStyle name="Note 3 4 5 3 5 2" xfId="29017"/>
    <cellStyle name="Note 3 4 5 3 5 3" xfId="43470"/>
    <cellStyle name="Note 3 4 5 3 6" xfId="18589"/>
    <cellStyle name="Note 3 4 5 4" xfId="1749"/>
    <cellStyle name="Note 3 4 5 4 2" xfId="4260"/>
    <cellStyle name="Note 3 4 5 4 2 2" xfId="21696"/>
    <cellStyle name="Note 3 4 5 4 2 3" xfId="36149"/>
    <cellStyle name="Note 3 4 5 4 3" xfId="6722"/>
    <cellStyle name="Note 3 4 5 4 3 2" xfId="24157"/>
    <cellStyle name="Note 3 4 5 4 3 3" xfId="38610"/>
    <cellStyle name="Note 3 4 5 4 4" xfId="9163"/>
    <cellStyle name="Note 3 4 5 4 4 2" xfId="26598"/>
    <cellStyle name="Note 3 4 5 4 4 3" xfId="41051"/>
    <cellStyle name="Note 3 4 5 4 5" xfId="11583"/>
    <cellStyle name="Note 3 4 5 4 5 2" xfId="29018"/>
    <cellStyle name="Note 3 4 5 4 5 3" xfId="43471"/>
    <cellStyle name="Note 3 4 5 4 6" xfId="15207"/>
    <cellStyle name="Note 3 4 5 4 6 2" xfId="32642"/>
    <cellStyle name="Note 3 4 5 4 6 3" xfId="47095"/>
    <cellStyle name="Note 3 4 5 4 7" xfId="18590"/>
    <cellStyle name="Note 3 4 5 4 8" xfId="20369"/>
    <cellStyle name="Note 3 4 5 5" xfId="4257"/>
    <cellStyle name="Note 3 4 5 5 2" xfId="13818"/>
    <cellStyle name="Note 3 4 5 5 2 2" xfId="31253"/>
    <cellStyle name="Note 3 4 5 5 2 3" xfId="45706"/>
    <cellStyle name="Note 3 4 5 5 3" xfId="16279"/>
    <cellStyle name="Note 3 4 5 5 3 2" xfId="33714"/>
    <cellStyle name="Note 3 4 5 5 3 3" xfId="48167"/>
    <cellStyle name="Note 3 4 5 5 4" xfId="21693"/>
    <cellStyle name="Note 3 4 5 5 5" xfId="36146"/>
    <cellStyle name="Note 3 4 5 6" xfId="6719"/>
    <cellStyle name="Note 3 4 5 6 2" xfId="24154"/>
    <cellStyle name="Note 3 4 5 6 3" xfId="38607"/>
    <cellStyle name="Note 3 4 5 7" xfId="9160"/>
    <cellStyle name="Note 3 4 5 7 2" xfId="26595"/>
    <cellStyle name="Note 3 4 5 7 3" xfId="41048"/>
    <cellStyle name="Note 3 4 5 8" xfId="11580"/>
    <cellStyle name="Note 3 4 5 8 2" xfId="29015"/>
    <cellStyle name="Note 3 4 5 8 3" xfId="43468"/>
    <cellStyle name="Note 3 4 5 9" xfId="18587"/>
    <cellStyle name="Note 3 4 6" xfId="1750"/>
    <cellStyle name="Note 3 4 6 2" xfId="4261"/>
    <cellStyle name="Note 3 4 6 2 2" xfId="13821"/>
    <cellStyle name="Note 3 4 6 2 2 2" xfId="31256"/>
    <cellStyle name="Note 3 4 6 2 2 3" xfId="45709"/>
    <cellStyle name="Note 3 4 6 2 3" xfId="16282"/>
    <cellStyle name="Note 3 4 6 2 3 2" xfId="33717"/>
    <cellStyle name="Note 3 4 6 2 3 3" xfId="48170"/>
    <cellStyle name="Note 3 4 6 2 4" xfId="21697"/>
    <cellStyle name="Note 3 4 6 2 5" xfId="36150"/>
    <cellStyle name="Note 3 4 6 3" xfId="6723"/>
    <cellStyle name="Note 3 4 6 3 2" xfId="24158"/>
    <cellStyle name="Note 3 4 6 3 3" xfId="38611"/>
    <cellStyle name="Note 3 4 6 4" xfId="9164"/>
    <cellStyle name="Note 3 4 6 4 2" xfId="26599"/>
    <cellStyle name="Note 3 4 6 4 3" xfId="41052"/>
    <cellStyle name="Note 3 4 6 5" xfId="11584"/>
    <cellStyle name="Note 3 4 6 5 2" xfId="29019"/>
    <cellStyle name="Note 3 4 6 5 3" xfId="43472"/>
    <cellStyle name="Note 3 4 6 6" xfId="18591"/>
    <cellStyle name="Note 3 4 7" xfId="1751"/>
    <cellStyle name="Note 3 4 7 2" xfId="4262"/>
    <cellStyle name="Note 3 4 7 2 2" xfId="13822"/>
    <cellStyle name="Note 3 4 7 2 2 2" xfId="31257"/>
    <cellStyle name="Note 3 4 7 2 2 3" xfId="45710"/>
    <cellStyle name="Note 3 4 7 2 3" xfId="16283"/>
    <cellStyle name="Note 3 4 7 2 3 2" xfId="33718"/>
    <cellStyle name="Note 3 4 7 2 3 3" xfId="48171"/>
    <cellStyle name="Note 3 4 7 2 4" xfId="21698"/>
    <cellStyle name="Note 3 4 7 2 5" xfId="36151"/>
    <cellStyle name="Note 3 4 7 3" xfId="6724"/>
    <cellStyle name="Note 3 4 7 3 2" xfId="24159"/>
    <cellStyle name="Note 3 4 7 3 3" xfId="38612"/>
    <cellStyle name="Note 3 4 7 4" xfId="9165"/>
    <cellStyle name="Note 3 4 7 4 2" xfId="26600"/>
    <cellStyle name="Note 3 4 7 4 3" xfId="41053"/>
    <cellStyle name="Note 3 4 7 5" xfId="11585"/>
    <cellStyle name="Note 3 4 7 5 2" xfId="29020"/>
    <cellStyle name="Note 3 4 7 5 3" xfId="43473"/>
    <cellStyle name="Note 3 4 7 6" xfId="18592"/>
    <cellStyle name="Note 3 4 8" xfId="1752"/>
    <cellStyle name="Note 3 4 8 2" xfId="4263"/>
    <cellStyle name="Note 3 4 8 2 2" xfId="21699"/>
    <cellStyle name="Note 3 4 8 2 3" xfId="36152"/>
    <cellStyle name="Note 3 4 8 3" xfId="6725"/>
    <cellStyle name="Note 3 4 8 3 2" xfId="24160"/>
    <cellStyle name="Note 3 4 8 3 3" xfId="38613"/>
    <cellStyle name="Note 3 4 8 4" xfId="9166"/>
    <cellStyle name="Note 3 4 8 4 2" xfId="26601"/>
    <cellStyle name="Note 3 4 8 4 3" xfId="41054"/>
    <cellStyle name="Note 3 4 8 5" xfId="11586"/>
    <cellStyle name="Note 3 4 8 5 2" xfId="29021"/>
    <cellStyle name="Note 3 4 8 5 3" xfId="43474"/>
    <cellStyle name="Note 3 4 8 6" xfId="15208"/>
    <cellStyle name="Note 3 4 8 6 2" xfId="32643"/>
    <cellStyle name="Note 3 4 8 6 3" xfId="47096"/>
    <cellStyle name="Note 3 4 8 7" xfId="18593"/>
    <cellStyle name="Note 3 4 8 8" xfId="20370"/>
    <cellStyle name="Note 3 4 9" xfId="4244"/>
    <cellStyle name="Note 3 4 9 2" xfId="13808"/>
    <cellStyle name="Note 3 4 9 2 2" xfId="31243"/>
    <cellStyle name="Note 3 4 9 2 3" xfId="45696"/>
    <cellStyle name="Note 3 4 9 3" xfId="16269"/>
    <cellStyle name="Note 3 4 9 3 2" xfId="33704"/>
    <cellStyle name="Note 3 4 9 3 3" xfId="48157"/>
    <cellStyle name="Note 3 4 9 4" xfId="21680"/>
    <cellStyle name="Note 3 4 9 5" xfId="36133"/>
    <cellStyle name="Note 3 5" xfId="1753"/>
    <cellStyle name="Note 3 5 10" xfId="6726"/>
    <cellStyle name="Note 3 5 10 2" xfId="24161"/>
    <cellStyle name="Note 3 5 10 3" xfId="38614"/>
    <cellStyle name="Note 3 5 11" xfId="9167"/>
    <cellStyle name="Note 3 5 11 2" xfId="26602"/>
    <cellStyle name="Note 3 5 11 3" xfId="41055"/>
    <cellStyle name="Note 3 5 12" xfId="11587"/>
    <cellStyle name="Note 3 5 12 2" xfId="29022"/>
    <cellStyle name="Note 3 5 12 3" xfId="43475"/>
    <cellStyle name="Note 3 5 13" xfId="18594"/>
    <cellStyle name="Note 3 5 2" xfId="1754"/>
    <cellStyle name="Note 3 5 2 2" xfId="1755"/>
    <cellStyle name="Note 3 5 2 2 2" xfId="4266"/>
    <cellStyle name="Note 3 5 2 2 2 2" xfId="13825"/>
    <cellStyle name="Note 3 5 2 2 2 2 2" xfId="31260"/>
    <cellStyle name="Note 3 5 2 2 2 2 3" xfId="45713"/>
    <cellStyle name="Note 3 5 2 2 2 3" xfId="16286"/>
    <cellStyle name="Note 3 5 2 2 2 3 2" xfId="33721"/>
    <cellStyle name="Note 3 5 2 2 2 3 3" xfId="48174"/>
    <cellStyle name="Note 3 5 2 2 2 4" xfId="21702"/>
    <cellStyle name="Note 3 5 2 2 2 5" xfId="36155"/>
    <cellStyle name="Note 3 5 2 2 3" xfId="6728"/>
    <cellStyle name="Note 3 5 2 2 3 2" xfId="24163"/>
    <cellStyle name="Note 3 5 2 2 3 3" xfId="38616"/>
    <cellStyle name="Note 3 5 2 2 4" xfId="9169"/>
    <cellStyle name="Note 3 5 2 2 4 2" xfId="26604"/>
    <cellStyle name="Note 3 5 2 2 4 3" xfId="41057"/>
    <cellStyle name="Note 3 5 2 2 5" xfId="11589"/>
    <cellStyle name="Note 3 5 2 2 5 2" xfId="29024"/>
    <cellStyle name="Note 3 5 2 2 5 3" xfId="43477"/>
    <cellStyle name="Note 3 5 2 2 6" xfId="18596"/>
    <cellStyle name="Note 3 5 2 3" xfId="1756"/>
    <cellStyle name="Note 3 5 2 3 2" xfId="4267"/>
    <cellStyle name="Note 3 5 2 3 2 2" xfId="13826"/>
    <cellStyle name="Note 3 5 2 3 2 2 2" xfId="31261"/>
    <cellStyle name="Note 3 5 2 3 2 2 3" xfId="45714"/>
    <cellStyle name="Note 3 5 2 3 2 3" xfId="16287"/>
    <cellStyle name="Note 3 5 2 3 2 3 2" xfId="33722"/>
    <cellStyle name="Note 3 5 2 3 2 3 3" xfId="48175"/>
    <cellStyle name="Note 3 5 2 3 2 4" xfId="21703"/>
    <cellStyle name="Note 3 5 2 3 2 5" xfId="36156"/>
    <cellStyle name="Note 3 5 2 3 3" xfId="6729"/>
    <cellStyle name="Note 3 5 2 3 3 2" xfId="24164"/>
    <cellStyle name="Note 3 5 2 3 3 3" xfId="38617"/>
    <cellStyle name="Note 3 5 2 3 4" xfId="9170"/>
    <cellStyle name="Note 3 5 2 3 4 2" xfId="26605"/>
    <cellStyle name="Note 3 5 2 3 4 3" xfId="41058"/>
    <cellStyle name="Note 3 5 2 3 5" xfId="11590"/>
    <cellStyle name="Note 3 5 2 3 5 2" xfId="29025"/>
    <cellStyle name="Note 3 5 2 3 5 3" xfId="43478"/>
    <cellStyle name="Note 3 5 2 3 6" xfId="18597"/>
    <cellStyle name="Note 3 5 2 4" xfId="1757"/>
    <cellStyle name="Note 3 5 2 4 2" xfId="4268"/>
    <cellStyle name="Note 3 5 2 4 2 2" xfId="21704"/>
    <cellStyle name="Note 3 5 2 4 2 3" xfId="36157"/>
    <cellStyle name="Note 3 5 2 4 3" xfId="6730"/>
    <cellStyle name="Note 3 5 2 4 3 2" xfId="24165"/>
    <cellStyle name="Note 3 5 2 4 3 3" xfId="38618"/>
    <cellStyle name="Note 3 5 2 4 4" xfId="9171"/>
    <cellStyle name="Note 3 5 2 4 4 2" xfId="26606"/>
    <cellStyle name="Note 3 5 2 4 4 3" xfId="41059"/>
    <cellStyle name="Note 3 5 2 4 5" xfId="11591"/>
    <cellStyle name="Note 3 5 2 4 5 2" xfId="29026"/>
    <cellStyle name="Note 3 5 2 4 5 3" xfId="43479"/>
    <cellStyle name="Note 3 5 2 4 6" xfId="15209"/>
    <cellStyle name="Note 3 5 2 4 6 2" xfId="32644"/>
    <cellStyle name="Note 3 5 2 4 6 3" xfId="47097"/>
    <cellStyle name="Note 3 5 2 4 7" xfId="18598"/>
    <cellStyle name="Note 3 5 2 4 8" xfId="20371"/>
    <cellStyle name="Note 3 5 2 5" xfId="4265"/>
    <cellStyle name="Note 3 5 2 5 2" xfId="13824"/>
    <cellStyle name="Note 3 5 2 5 2 2" xfId="31259"/>
    <cellStyle name="Note 3 5 2 5 2 3" xfId="45712"/>
    <cellStyle name="Note 3 5 2 5 3" xfId="16285"/>
    <cellStyle name="Note 3 5 2 5 3 2" xfId="33720"/>
    <cellStyle name="Note 3 5 2 5 3 3" xfId="48173"/>
    <cellStyle name="Note 3 5 2 5 4" xfId="21701"/>
    <cellStyle name="Note 3 5 2 5 5" xfId="36154"/>
    <cellStyle name="Note 3 5 2 6" xfId="6727"/>
    <cellStyle name="Note 3 5 2 6 2" xfId="24162"/>
    <cellStyle name="Note 3 5 2 6 3" xfId="38615"/>
    <cellStyle name="Note 3 5 2 7" xfId="9168"/>
    <cellStyle name="Note 3 5 2 7 2" xfId="26603"/>
    <cellStyle name="Note 3 5 2 7 3" xfId="41056"/>
    <cellStyle name="Note 3 5 2 8" xfId="11588"/>
    <cellStyle name="Note 3 5 2 8 2" xfId="29023"/>
    <cellStyle name="Note 3 5 2 8 3" xfId="43476"/>
    <cellStyle name="Note 3 5 2 9" xfId="18595"/>
    <cellStyle name="Note 3 5 3" xfId="1758"/>
    <cellStyle name="Note 3 5 3 2" xfId="1759"/>
    <cellStyle name="Note 3 5 3 2 2" xfId="4270"/>
    <cellStyle name="Note 3 5 3 2 2 2" xfId="13828"/>
    <cellStyle name="Note 3 5 3 2 2 2 2" xfId="31263"/>
    <cellStyle name="Note 3 5 3 2 2 2 3" xfId="45716"/>
    <cellStyle name="Note 3 5 3 2 2 3" xfId="16289"/>
    <cellStyle name="Note 3 5 3 2 2 3 2" xfId="33724"/>
    <cellStyle name="Note 3 5 3 2 2 3 3" xfId="48177"/>
    <cellStyle name="Note 3 5 3 2 2 4" xfId="21706"/>
    <cellStyle name="Note 3 5 3 2 2 5" xfId="36159"/>
    <cellStyle name="Note 3 5 3 2 3" xfId="6732"/>
    <cellStyle name="Note 3 5 3 2 3 2" xfId="24167"/>
    <cellStyle name="Note 3 5 3 2 3 3" xfId="38620"/>
    <cellStyle name="Note 3 5 3 2 4" xfId="9173"/>
    <cellStyle name="Note 3 5 3 2 4 2" xfId="26608"/>
    <cellStyle name="Note 3 5 3 2 4 3" xfId="41061"/>
    <cellStyle name="Note 3 5 3 2 5" xfId="11593"/>
    <cellStyle name="Note 3 5 3 2 5 2" xfId="29028"/>
    <cellStyle name="Note 3 5 3 2 5 3" xfId="43481"/>
    <cellStyle name="Note 3 5 3 2 6" xfId="18600"/>
    <cellStyle name="Note 3 5 3 3" xfId="1760"/>
    <cellStyle name="Note 3 5 3 3 2" xfId="4271"/>
    <cellStyle name="Note 3 5 3 3 2 2" xfId="13829"/>
    <cellStyle name="Note 3 5 3 3 2 2 2" xfId="31264"/>
    <cellStyle name="Note 3 5 3 3 2 2 3" xfId="45717"/>
    <cellStyle name="Note 3 5 3 3 2 3" xfId="16290"/>
    <cellStyle name="Note 3 5 3 3 2 3 2" xfId="33725"/>
    <cellStyle name="Note 3 5 3 3 2 3 3" xfId="48178"/>
    <cellStyle name="Note 3 5 3 3 2 4" xfId="21707"/>
    <cellStyle name="Note 3 5 3 3 2 5" xfId="36160"/>
    <cellStyle name="Note 3 5 3 3 3" xfId="6733"/>
    <cellStyle name="Note 3 5 3 3 3 2" xfId="24168"/>
    <cellStyle name="Note 3 5 3 3 3 3" xfId="38621"/>
    <cellStyle name="Note 3 5 3 3 4" xfId="9174"/>
    <cellStyle name="Note 3 5 3 3 4 2" xfId="26609"/>
    <cellStyle name="Note 3 5 3 3 4 3" xfId="41062"/>
    <cellStyle name="Note 3 5 3 3 5" xfId="11594"/>
    <cellStyle name="Note 3 5 3 3 5 2" xfId="29029"/>
    <cellStyle name="Note 3 5 3 3 5 3" xfId="43482"/>
    <cellStyle name="Note 3 5 3 3 6" xfId="18601"/>
    <cellStyle name="Note 3 5 3 4" xfId="1761"/>
    <cellStyle name="Note 3 5 3 4 2" xfId="4272"/>
    <cellStyle name="Note 3 5 3 4 2 2" xfId="21708"/>
    <cellStyle name="Note 3 5 3 4 2 3" xfId="36161"/>
    <cellStyle name="Note 3 5 3 4 3" xfId="6734"/>
    <cellStyle name="Note 3 5 3 4 3 2" xfId="24169"/>
    <cellStyle name="Note 3 5 3 4 3 3" xfId="38622"/>
    <cellStyle name="Note 3 5 3 4 4" xfId="9175"/>
    <cellStyle name="Note 3 5 3 4 4 2" xfId="26610"/>
    <cellStyle name="Note 3 5 3 4 4 3" xfId="41063"/>
    <cellStyle name="Note 3 5 3 4 5" xfId="11595"/>
    <cellStyle name="Note 3 5 3 4 5 2" xfId="29030"/>
    <cellStyle name="Note 3 5 3 4 5 3" xfId="43483"/>
    <cellStyle name="Note 3 5 3 4 6" xfId="15210"/>
    <cellStyle name="Note 3 5 3 4 6 2" xfId="32645"/>
    <cellStyle name="Note 3 5 3 4 6 3" xfId="47098"/>
    <cellStyle name="Note 3 5 3 4 7" xfId="18602"/>
    <cellStyle name="Note 3 5 3 4 8" xfId="20372"/>
    <cellStyle name="Note 3 5 3 5" xfId="4269"/>
    <cellStyle name="Note 3 5 3 5 2" xfId="13827"/>
    <cellStyle name="Note 3 5 3 5 2 2" xfId="31262"/>
    <cellStyle name="Note 3 5 3 5 2 3" xfId="45715"/>
    <cellStyle name="Note 3 5 3 5 3" xfId="16288"/>
    <cellStyle name="Note 3 5 3 5 3 2" xfId="33723"/>
    <cellStyle name="Note 3 5 3 5 3 3" xfId="48176"/>
    <cellStyle name="Note 3 5 3 5 4" xfId="21705"/>
    <cellStyle name="Note 3 5 3 5 5" xfId="36158"/>
    <cellStyle name="Note 3 5 3 6" xfId="6731"/>
    <cellStyle name="Note 3 5 3 6 2" xfId="24166"/>
    <cellStyle name="Note 3 5 3 6 3" xfId="38619"/>
    <cellStyle name="Note 3 5 3 7" xfId="9172"/>
    <cellStyle name="Note 3 5 3 7 2" xfId="26607"/>
    <cellStyle name="Note 3 5 3 7 3" xfId="41060"/>
    <cellStyle name="Note 3 5 3 8" xfId="11592"/>
    <cellStyle name="Note 3 5 3 8 2" xfId="29027"/>
    <cellStyle name="Note 3 5 3 8 3" xfId="43480"/>
    <cellStyle name="Note 3 5 3 9" xfId="18599"/>
    <cellStyle name="Note 3 5 4" xfId="1762"/>
    <cellStyle name="Note 3 5 4 2" xfId="1763"/>
    <cellStyle name="Note 3 5 4 2 2" xfId="4274"/>
    <cellStyle name="Note 3 5 4 2 2 2" xfId="13831"/>
    <cellStyle name="Note 3 5 4 2 2 2 2" xfId="31266"/>
    <cellStyle name="Note 3 5 4 2 2 2 3" xfId="45719"/>
    <cellStyle name="Note 3 5 4 2 2 3" xfId="16292"/>
    <cellStyle name="Note 3 5 4 2 2 3 2" xfId="33727"/>
    <cellStyle name="Note 3 5 4 2 2 3 3" xfId="48180"/>
    <cellStyle name="Note 3 5 4 2 2 4" xfId="21710"/>
    <cellStyle name="Note 3 5 4 2 2 5" xfId="36163"/>
    <cellStyle name="Note 3 5 4 2 3" xfId="6736"/>
    <cellStyle name="Note 3 5 4 2 3 2" xfId="24171"/>
    <cellStyle name="Note 3 5 4 2 3 3" xfId="38624"/>
    <cellStyle name="Note 3 5 4 2 4" xfId="9177"/>
    <cellStyle name="Note 3 5 4 2 4 2" xfId="26612"/>
    <cellStyle name="Note 3 5 4 2 4 3" xfId="41065"/>
    <cellStyle name="Note 3 5 4 2 5" xfId="11597"/>
    <cellStyle name="Note 3 5 4 2 5 2" xfId="29032"/>
    <cellStyle name="Note 3 5 4 2 5 3" xfId="43485"/>
    <cellStyle name="Note 3 5 4 2 6" xfId="18604"/>
    <cellStyle name="Note 3 5 4 3" xfId="1764"/>
    <cellStyle name="Note 3 5 4 3 2" xfId="4275"/>
    <cellStyle name="Note 3 5 4 3 2 2" xfId="13832"/>
    <cellStyle name="Note 3 5 4 3 2 2 2" xfId="31267"/>
    <cellStyle name="Note 3 5 4 3 2 2 3" xfId="45720"/>
    <cellStyle name="Note 3 5 4 3 2 3" xfId="16293"/>
    <cellStyle name="Note 3 5 4 3 2 3 2" xfId="33728"/>
    <cellStyle name="Note 3 5 4 3 2 3 3" xfId="48181"/>
    <cellStyle name="Note 3 5 4 3 2 4" xfId="21711"/>
    <cellStyle name="Note 3 5 4 3 2 5" xfId="36164"/>
    <cellStyle name="Note 3 5 4 3 3" xfId="6737"/>
    <cellStyle name="Note 3 5 4 3 3 2" xfId="24172"/>
    <cellStyle name="Note 3 5 4 3 3 3" xfId="38625"/>
    <cellStyle name="Note 3 5 4 3 4" xfId="9178"/>
    <cellStyle name="Note 3 5 4 3 4 2" xfId="26613"/>
    <cellStyle name="Note 3 5 4 3 4 3" xfId="41066"/>
    <cellStyle name="Note 3 5 4 3 5" xfId="11598"/>
    <cellStyle name="Note 3 5 4 3 5 2" xfId="29033"/>
    <cellStyle name="Note 3 5 4 3 5 3" xfId="43486"/>
    <cellStyle name="Note 3 5 4 3 6" xfId="18605"/>
    <cellStyle name="Note 3 5 4 4" xfId="1765"/>
    <cellStyle name="Note 3 5 4 4 2" xfId="4276"/>
    <cellStyle name="Note 3 5 4 4 2 2" xfId="21712"/>
    <cellStyle name="Note 3 5 4 4 2 3" xfId="36165"/>
    <cellStyle name="Note 3 5 4 4 3" xfId="6738"/>
    <cellStyle name="Note 3 5 4 4 3 2" xfId="24173"/>
    <cellStyle name="Note 3 5 4 4 3 3" xfId="38626"/>
    <cellStyle name="Note 3 5 4 4 4" xfId="9179"/>
    <cellStyle name="Note 3 5 4 4 4 2" xfId="26614"/>
    <cellStyle name="Note 3 5 4 4 4 3" xfId="41067"/>
    <cellStyle name="Note 3 5 4 4 5" xfId="11599"/>
    <cellStyle name="Note 3 5 4 4 5 2" xfId="29034"/>
    <cellStyle name="Note 3 5 4 4 5 3" xfId="43487"/>
    <cellStyle name="Note 3 5 4 4 6" xfId="15211"/>
    <cellStyle name="Note 3 5 4 4 6 2" xfId="32646"/>
    <cellStyle name="Note 3 5 4 4 6 3" xfId="47099"/>
    <cellStyle name="Note 3 5 4 4 7" xfId="18606"/>
    <cellStyle name="Note 3 5 4 4 8" xfId="20373"/>
    <cellStyle name="Note 3 5 4 5" xfId="4273"/>
    <cellStyle name="Note 3 5 4 5 2" xfId="13830"/>
    <cellStyle name="Note 3 5 4 5 2 2" xfId="31265"/>
    <cellStyle name="Note 3 5 4 5 2 3" xfId="45718"/>
    <cellStyle name="Note 3 5 4 5 3" xfId="16291"/>
    <cellStyle name="Note 3 5 4 5 3 2" xfId="33726"/>
    <cellStyle name="Note 3 5 4 5 3 3" xfId="48179"/>
    <cellStyle name="Note 3 5 4 5 4" xfId="21709"/>
    <cellStyle name="Note 3 5 4 5 5" xfId="36162"/>
    <cellStyle name="Note 3 5 4 6" xfId="6735"/>
    <cellStyle name="Note 3 5 4 6 2" xfId="24170"/>
    <cellStyle name="Note 3 5 4 6 3" xfId="38623"/>
    <cellStyle name="Note 3 5 4 7" xfId="9176"/>
    <cellStyle name="Note 3 5 4 7 2" xfId="26611"/>
    <cellStyle name="Note 3 5 4 7 3" xfId="41064"/>
    <cellStyle name="Note 3 5 4 8" xfId="11596"/>
    <cellStyle name="Note 3 5 4 8 2" xfId="29031"/>
    <cellStyle name="Note 3 5 4 8 3" xfId="43484"/>
    <cellStyle name="Note 3 5 4 9" xfId="18603"/>
    <cellStyle name="Note 3 5 5" xfId="1766"/>
    <cellStyle name="Note 3 5 5 2" xfId="1767"/>
    <cellStyle name="Note 3 5 5 2 2" xfId="4278"/>
    <cellStyle name="Note 3 5 5 2 2 2" xfId="13834"/>
    <cellStyle name="Note 3 5 5 2 2 2 2" xfId="31269"/>
    <cellStyle name="Note 3 5 5 2 2 2 3" xfId="45722"/>
    <cellStyle name="Note 3 5 5 2 2 3" xfId="16295"/>
    <cellStyle name="Note 3 5 5 2 2 3 2" xfId="33730"/>
    <cellStyle name="Note 3 5 5 2 2 3 3" xfId="48183"/>
    <cellStyle name="Note 3 5 5 2 2 4" xfId="21714"/>
    <cellStyle name="Note 3 5 5 2 2 5" xfId="36167"/>
    <cellStyle name="Note 3 5 5 2 3" xfId="6740"/>
    <cellStyle name="Note 3 5 5 2 3 2" xfId="24175"/>
    <cellStyle name="Note 3 5 5 2 3 3" xfId="38628"/>
    <cellStyle name="Note 3 5 5 2 4" xfId="9181"/>
    <cellStyle name="Note 3 5 5 2 4 2" xfId="26616"/>
    <cellStyle name="Note 3 5 5 2 4 3" xfId="41069"/>
    <cellStyle name="Note 3 5 5 2 5" xfId="11601"/>
    <cellStyle name="Note 3 5 5 2 5 2" xfId="29036"/>
    <cellStyle name="Note 3 5 5 2 5 3" xfId="43489"/>
    <cellStyle name="Note 3 5 5 2 6" xfId="18608"/>
    <cellStyle name="Note 3 5 5 3" xfId="1768"/>
    <cellStyle name="Note 3 5 5 3 2" xfId="4279"/>
    <cellStyle name="Note 3 5 5 3 2 2" xfId="13835"/>
    <cellStyle name="Note 3 5 5 3 2 2 2" xfId="31270"/>
    <cellStyle name="Note 3 5 5 3 2 2 3" xfId="45723"/>
    <cellStyle name="Note 3 5 5 3 2 3" xfId="16296"/>
    <cellStyle name="Note 3 5 5 3 2 3 2" xfId="33731"/>
    <cellStyle name="Note 3 5 5 3 2 3 3" xfId="48184"/>
    <cellStyle name="Note 3 5 5 3 2 4" xfId="21715"/>
    <cellStyle name="Note 3 5 5 3 2 5" xfId="36168"/>
    <cellStyle name="Note 3 5 5 3 3" xfId="6741"/>
    <cellStyle name="Note 3 5 5 3 3 2" xfId="24176"/>
    <cellStyle name="Note 3 5 5 3 3 3" xfId="38629"/>
    <cellStyle name="Note 3 5 5 3 4" xfId="9182"/>
    <cellStyle name="Note 3 5 5 3 4 2" xfId="26617"/>
    <cellStyle name="Note 3 5 5 3 4 3" xfId="41070"/>
    <cellStyle name="Note 3 5 5 3 5" xfId="11602"/>
    <cellStyle name="Note 3 5 5 3 5 2" xfId="29037"/>
    <cellStyle name="Note 3 5 5 3 5 3" xfId="43490"/>
    <cellStyle name="Note 3 5 5 3 6" xfId="18609"/>
    <cellStyle name="Note 3 5 5 4" xfId="1769"/>
    <cellStyle name="Note 3 5 5 4 2" xfId="4280"/>
    <cellStyle name="Note 3 5 5 4 2 2" xfId="21716"/>
    <cellStyle name="Note 3 5 5 4 2 3" xfId="36169"/>
    <cellStyle name="Note 3 5 5 4 3" xfId="6742"/>
    <cellStyle name="Note 3 5 5 4 3 2" xfId="24177"/>
    <cellStyle name="Note 3 5 5 4 3 3" xfId="38630"/>
    <cellStyle name="Note 3 5 5 4 4" xfId="9183"/>
    <cellStyle name="Note 3 5 5 4 4 2" xfId="26618"/>
    <cellStyle name="Note 3 5 5 4 4 3" xfId="41071"/>
    <cellStyle name="Note 3 5 5 4 5" xfId="11603"/>
    <cellStyle name="Note 3 5 5 4 5 2" xfId="29038"/>
    <cellStyle name="Note 3 5 5 4 5 3" xfId="43491"/>
    <cellStyle name="Note 3 5 5 4 6" xfId="15212"/>
    <cellStyle name="Note 3 5 5 4 6 2" xfId="32647"/>
    <cellStyle name="Note 3 5 5 4 6 3" xfId="47100"/>
    <cellStyle name="Note 3 5 5 4 7" xfId="18610"/>
    <cellStyle name="Note 3 5 5 4 8" xfId="20374"/>
    <cellStyle name="Note 3 5 5 5" xfId="4277"/>
    <cellStyle name="Note 3 5 5 5 2" xfId="13833"/>
    <cellStyle name="Note 3 5 5 5 2 2" xfId="31268"/>
    <cellStyle name="Note 3 5 5 5 2 3" xfId="45721"/>
    <cellStyle name="Note 3 5 5 5 3" xfId="16294"/>
    <cellStyle name="Note 3 5 5 5 3 2" xfId="33729"/>
    <cellStyle name="Note 3 5 5 5 3 3" xfId="48182"/>
    <cellStyle name="Note 3 5 5 5 4" xfId="21713"/>
    <cellStyle name="Note 3 5 5 5 5" xfId="36166"/>
    <cellStyle name="Note 3 5 5 6" xfId="6739"/>
    <cellStyle name="Note 3 5 5 6 2" xfId="24174"/>
    <cellStyle name="Note 3 5 5 6 3" xfId="38627"/>
    <cellStyle name="Note 3 5 5 7" xfId="9180"/>
    <cellStyle name="Note 3 5 5 7 2" xfId="26615"/>
    <cellStyle name="Note 3 5 5 7 3" xfId="41068"/>
    <cellStyle name="Note 3 5 5 8" xfId="11600"/>
    <cellStyle name="Note 3 5 5 8 2" xfId="29035"/>
    <cellStyle name="Note 3 5 5 8 3" xfId="43488"/>
    <cellStyle name="Note 3 5 5 9" xfId="18607"/>
    <cellStyle name="Note 3 5 6" xfId="1770"/>
    <cellStyle name="Note 3 5 6 2" xfId="4281"/>
    <cellStyle name="Note 3 5 6 2 2" xfId="13836"/>
    <cellStyle name="Note 3 5 6 2 2 2" xfId="31271"/>
    <cellStyle name="Note 3 5 6 2 2 3" xfId="45724"/>
    <cellStyle name="Note 3 5 6 2 3" xfId="16297"/>
    <cellStyle name="Note 3 5 6 2 3 2" xfId="33732"/>
    <cellStyle name="Note 3 5 6 2 3 3" xfId="48185"/>
    <cellStyle name="Note 3 5 6 2 4" xfId="21717"/>
    <cellStyle name="Note 3 5 6 2 5" xfId="36170"/>
    <cellStyle name="Note 3 5 6 3" xfId="6743"/>
    <cellStyle name="Note 3 5 6 3 2" xfId="24178"/>
    <cellStyle name="Note 3 5 6 3 3" xfId="38631"/>
    <cellStyle name="Note 3 5 6 4" xfId="9184"/>
    <cellStyle name="Note 3 5 6 4 2" xfId="26619"/>
    <cellStyle name="Note 3 5 6 4 3" xfId="41072"/>
    <cellStyle name="Note 3 5 6 5" xfId="11604"/>
    <cellStyle name="Note 3 5 6 5 2" xfId="29039"/>
    <cellStyle name="Note 3 5 6 5 3" xfId="43492"/>
    <cellStyle name="Note 3 5 6 6" xfId="18611"/>
    <cellStyle name="Note 3 5 7" xfId="1771"/>
    <cellStyle name="Note 3 5 7 2" xfId="4282"/>
    <cellStyle name="Note 3 5 7 2 2" xfId="13837"/>
    <cellStyle name="Note 3 5 7 2 2 2" xfId="31272"/>
    <cellStyle name="Note 3 5 7 2 2 3" xfId="45725"/>
    <cellStyle name="Note 3 5 7 2 3" xfId="16298"/>
    <cellStyle name="Note 3 5 7 2 3 2" xfId="33733"/>
    <cellStyle name="Note 3 5 7 2 3 3" xfId="48186"/>
    <cellStyle name="Note 3 5 7 2 4" xfId="21718"/>
    <cellStyle name="Note 3 5 7 2 5" xfId="36171"/>
    <cellStyle name="Note 3 5 7 3" xfId="6744"/>
    <cellStyle name="Note 3 5 7 3 2" xfId="24179"/>
    <cellStyle name="Note 3 5 7 3 3" xfId="38632"/>
    <cellStyle name="Note 3 5 7 4" xfId="9185"/>
    <cellStyle name="Note 3 5 7 4 2" xfId="26620"/>
    <cellStyle name="Note 3 5 7 4 3" xfId="41073"/>
    <cellStyle name="Note 3 5 7 5" xfId="11605"/>
    <cellStyle name="Note 3 5 7 5 2" xfId="29040"/>
    <cellStyle name="Note 3 5 7 5 3" xfId="43493"/>
    <cellStyle name="Note 3 5 7 6" xfId="18612"/>
    <cellStyle name="Note 3 5 8" xfId="1772"/>
    <cellStyle name="Note 3 5 8 2" xfId="4283"/>
    <cellStyle name="Note 3 5 8 2 2" xfId="21719"/>
    <cellStyle name="Note 3 5 8 2 3" xfId="36172"/>
    <cellStyle name="Note 3 5 8 3" xfId="6745"/>
    <cellStyle name="Note 3 5 8 3 2" xfId="24180"/>
    <cellStyle name="Note 3 5 8 3 3" xfId="38633"/>
    <cellStyle name="Note 3 5 8 4" xfId="9186"/>
    <cellStyle name="Note 3 5 8 4 2" xfId="26621"/>
    <cellStyle name="Note 3 5 8 4 3" xfId="41074"/>
    <cellStyle name="Note 3 5 8 5" xfId="11606"/>
    <cellStyle name="Note 3 5 8 5 2" xfId="29041"/>
    <cellStyle name="Note 3 5 8 5 3" xfId="43494"/>
    <cellStyle name="Note 3 5 8 6" xfId="15213"/>
    <cellStyle name="Note 3 5 8 6 2" xfId="32648"/>
    <cellStyle name="Note 3 5 8 6 3" xfId="47101"/>
    <cellStyle name="Note 3 5 8 7" xfId="18613"/>
    <cellStyle name="Note 3 5 8 8" xfId="20375"/>
    <cellStyle name="Note 3 5 9" xfId="4264"/>
    <cellStyle name="Note 3 5 9 2" xfId="13823"/>
    <cellStyle name="Note 3 5 9 2 2" xfId="31258"/>
    <cellStyle name="Note 3 5 9 2 3" xfId="45711"/>
    <cellStyle name="Note 3 5 9 3" xfId="16284"/>
    <cellStyle name="Note 3 5 9 3 2" xfId="33719"/>
    <cellStyle name="Note 3 5 9 3 3" xfId="48172"/>
    <cellStyle name="Note 3 5 9 4" xfId="21700"/>
    <cellStyle name="Note 3 5 9 5" xfId="36153"/>
    <cellStyle name="Note 3 6" xfId="1773"/>
    <cellStyle name="Note 3 6 10" xfId="6746"/>
    <cellStyle name="Note 3 6 10 2" xfId="24181"/>
    <cellStyle name="Note 3 6 10 3" xfId="38634"/>
    <cellStyle name="Note 3 6 11" xfId="9187"/>
    <cellStyle name="Note 3 6 11 2" xfId="26622"/>
    <cellStyle name="Note 3 6 11 3" xfId="41075"/>
    <cellStyle name="Note 3 6 12" xfId="11607"/>
    <cellStyle name="Note 3 6 12 2" xfId="29042"/>
    <cellStyle name="Note 3 6 12 3" xfId="43495"/>
    <cellStyle name="Note 3 6 13" xfId="18614"/>
    <cellStyle name="Note 3 6 2" xfId="1774"/>
    <cellStyle name="Note 3 6 2 2" xfId="1775"/>
    <cellStyle name="Note 3 6 2 2 2" xfId="4286"/>
    <cellStyle name="Note 3 6 2 2 2 2" xfId="13840"/>
    <cellStyle name="Note 3 6 2 2 2 2 2" xfId="31275"/>
    <cellStyle name="Note 3 6 2 2 2 2 3" xfId="45728"/>
    <cellStyle name="Note 3 6 2 2 2 3" xfId="16301"/>
    <cellStyle name="Note 3 6 2 2 2 3 2" xfId="33736"/>
    <cellStyle name="Note 3 6 2 2 2 3 3" xfId="48189"/>
    <cellStyle name="Note 3 6 2 2 2 4" xfId="21722"/>
    <cellStyle name="Note 3 6 2 2 2 5" xfId="36175"/>
    <cellStyle name="Note 3 6 2 2 3" xfId="6748"/>
    <cellStyle name="Note 3 6 2 2 3 2" xfId="24183"/>
    <cellStyle name="Note 3 6 2 2 3 3" xfId="38636"/>
    <cellStyle name="Note 3 6 2 2 4" xfId="9189"/>
    <cellStyle name="Note 3 6 2 2 4 2" xfId="26624"/>
    <cellStyle name="Note 3 6 2 2 4 3" xfId="41077"/>
    <cellStyle name="Note 3 6 2 2 5" xfId="11609"/>
    <cellStyle name="Note 3 6 2 2 5 2" xfId="29044"/>
    <cellStyle name="Note 3 6 2 2 5 3" xfId="43497"/>
    <cellStyle name="Note 3 6 2 2 6" xfId="18616"/>
    <cellStyle name="Note 3 6 2 3" xfId="1776"/>
    <cellStyle name="Note 3 6 2 3 2" xfId="4287"/>
    <cellStyle name="Note 3 6 2 3 2 2" xfId="13841"/>
    <cellStyle name="Note 3 6 2 3 2 2 2" xfId="31276"/>
    <cellStyle name="Note 3 6 2 3 2 2 3" xfId="45729"/>
    <cellStyle name="Note 3 6 2 3 2 3" xfId="16302"/>
    <cellStyle name="Note 3 6 2 3 2 3 2" xfId="33737"/>
    <cellStyle name="Note 3 6 2 3 2 3 3" xfId="48190"/>
    <cellStyle name="Note 3 6 2 3 2 4" xfId="21723"/>
    <cellStyle name="Note 3 6 2 3 2 5" xfId="36176"/>
    <cellStyle name="Note 3 6 2 3 3" xfId="6749"/>
    <cellStyle name="Note 3 6 2 3 3 2" xfId="24184"/>
    <cellStyle name="Note 3 6 2 3 3 3" xfId="38637"/>
    <cellStyle name="Note 3 6 2 3 4" xfId="9190"/>
    <cellStyle name="Note 3 6 2 3 4 2" xfId="26625"/>
    <cellStyle name="Note 3 6 2 3 4 3" xfId="41078"/>
    <cellStyle name="Note 3 6 2 3 5" xfId="11610"/>
    <cellStyle name="Note 3 6 2 3 5 2" xfId="29045"/>
    <cellStyle name="Note 3 6 2 3 5 3" xfId="43498"/>
    <cellStyle name="Note 3 6 2 3 6" xfId="18617"/>
    <cellStyle name="Note 3 6 2 4" xfId="1777"/>
    <cellStyle name="Note 3 6 2 4 2" xfId="4288"/>
    <cellStyle name="Note 3 6 2 4 2 2" xfId="21724"/>
    <cellStyle name="Note 3 6 2 4 2 3" xfId="36177"/>
    <cellStyle name="Note 3 6 2 4 3" xfId="6750"/>
    <cellStyle name="Note 3 6 2 4 3 2" xfId="24185"/>
    <cellStyle name="Note 3 6 2 4 3 3" xfId="38638"/>
    <cellStyle name="Note 3 6 2 4 4" xfId="9191"/>
    <cellStyle name="Note 3 6 2 4 4 2" xfId="26626"/>
    <cellStyle name="Note 3 6 2 4 4 3" xfId="41079"/>
    <cellStyle name="Note 3 6 2 4 5" xfId="11611"/>
    <cellStyle name="Note 3 6 2 4 5 2" xfId="29046"/>
    <cellStyle name="Note 3 6 2 4 5 3" xfId="43499"/>
    <cellStyle name="Note 3 6 2 4 6" xfId="15214"/>
    <cellStyle name="Note 3 6 2 4 6 2" xfId="32649"/>
    <cellStyle name="Note 3 6 2 4 6 3" xfId="47102"/>
    <cellStyle name="Note 3 6 2 4 7" xfId="18618"/>
    <cellStyle name="Note 3 6 2 4 8" xfId="20376"/>
    <cellStyle name="Note 3 6 2 5" xfId="4285"/>
    <cellStyle name="Note 3 6 2 5 2" xfId="13839"/>
    <cellStyle name="Note 3 6 2 5 2 2" xfId="31274"/>
    <cellStyle name="Note 3 6 2 5 2 3" xfId="45727"/>
    <cellStyle name="Note 3 6 2 5 3" xfId="16300"/>
    <cellStyle name="Note 3 6 2 5 3 2" xfId="33735"/>
    <cellStyle name="Note 3 6 2 5 3 3" xfId="48188"/>
    <cellStyle name="Note 3 6 2 5 4" xfId="21721"/>
    <cellStyle name="Note 3 6 2 5 5" xfId="36174"/>
    <cellStyle name="Note 3 6 2 6" xfId="6747"/>
    <cellStyle name="Note 3 6 2 6 2" xfId="24182"/>
    <cellStyle name="Note 3 6 2 6 3" xfId="38635"/>
    <cellStyle name="Note 3 6 2 7" xfId="9188"/>
    <cellStyle name="Note 3 6 2 7 2" xfId="26623"/>
    <cellStyle name="Note 3 6 2 7 3" xfId="41076"/>
    <cellStyle name="Note 3 6 2 8" xfId="11608"/>
    <cellStyle name="Note 3 6 2 8 2" xfId="29043"/>
    <cellStyle name="Note 3 6 2 8 3" xfId="43496"/>
    <cellStyle name="Note 3 6 2 9" xfId="18615"/>
    <cellStyle name="Note 3 6 3" xfId="1778"/>
    <cellStyle name="Note 3 6 3 2" xfId="1779"/>
    <cellStyle name="Note 3 6 3 2 2" xfId="4290"/>
    <cellStyle name="Note 3 6 3 2 2 2" xfId="13843"/>
    <cellStyle name="Note 3 6 3 2 2 2 2" xfId="31278"/>
    <cellStyle name="Note 3 6 3 2 2 2 3" xfId="45731"/>
    <cellStyle name="Note 3 6 3 2 2 3" xfId="16304"/>
    <cellStyle name="Note 3 6 3 2 2 3 2" xfId="33739"/>
    <cellStyle name="Note 3 6 3 2 2 3 3" xfId="48192"/>
    <cellStyle name="Note 3 6 3 2 2 4" xfId="21726"/>
    <cellStyle name="Note 3 6 3 2 2 5" xfId="36179"/>
    <cellStyle name="Note 3 6 3 2 3" xfId="6752"/>
    <cellStyle name="Note 3 6 3 2 3 2" xfId="24187"/>
    <cellStyle name="Note 3 6 3 2 3 3" xfId="38640"/>
    <cellStyle name="Note 3 6 3 2 4" xfId="9193"/>
    <cellStyle name="Note 3 6 3 2 4 2" xfId="26628"/>
    <cellStyle name="Note 3 6 3 2 4 3" xfId="41081"/>
    <cellStyle name="Note 3 6 3 2 5" xfId="11613"/>
    <cellStyle name="Note 3 6 3 2 5 2" xfId="29048"/>
    <cellStyle name="Note 3 6 3 2 5 3" xfId="43501"/>
    <cellStyle name="Note 3 6 3 2 6" xfId="18620"/>
    <cellStyle name="Note 3 6 3 3" xfId="1780"/>
    <cellStyle name="Note 3 6 3 3 2" xfId="4291"/>
    <cellStyle name="Note 3 6 3 3 2 2" xfId="13844"/>
    <cellStyle name="Note 3 6 3 3 2 2 2" xfId="31279"/>
    <cellStyle name="Note 3 6 3 3 2 2 3" xfId="45732"/>
    <cellStyle name="Note 3 6 3 3 2 3" xfId="16305"/>
    <cellStyle name="Note 3 6 3 3 2 3 2" xfId="33740"/>
    <cellStyle name="Note 3 6 3 3 2 3 3" xfId="48193"/>
    <cellStyle name="Note 3 6 3 3 2 4" xfId="21727"/>
    <cellStyle name="Note 3 6 3 3 2 5" xfId="36180"/>
    <cellStyle name="Note 3 6 3 3 3" xfId="6753"/>
    <cellStyle name="Note 3 6 3 3 3 2" xfId="24188"/>
    <cellStyle name="Note 3 6 3 3 3 3" xfId="38641"/>
    <cellStyle name="Note 3 6 3 3 4" xfId="9194"/>
    <cellStyle name="Note 3 6 3 3 4 2" xfId="26629"/>
    <cellStyle name="Note 3 6 3 3 4 3" xfId="41082"/>
    <cellStyle name="Note 3 6 3 3 5" xfId="11614"/>
    <cellStyle name="Note 3 6 3 3 5 2" xfId="29049"/>
    <cellStyle name="Note 3 6 3 3 5 3" xfId="43502"/>
    <cellStyle name="Note 3 6 3 3 6" xfId="18621"/>
    <cellStyle name="Note 3 6 3 4" xfId="1781"/>
    <cellStyle name="Note 3 6 3 4 2" xfId="4292"/>
    <cellStyle name="Note 3 6 3 4 2 2" xfId="21728"/>
    <cellStyle name="Note 3 6 3 4 2 3" xfId="36181"/>
    <cellStyle name="Note 3 6 3 4 3" xfId="6754"/>
    <cellStyle name="Note 3 6 3 4 3 2" xfId="24189"/>
    <cellStyle name="Note 3 6 3 4 3 3" xfId="38642"/>
    <cellStyle name="Note 3 6 3 4 4" xfId="9195"/>
    <cellStyle name="Note 3 6 3 4 4 2" xfId="26630"/>
    <cellStyle name="Note 3 6 3 4 4 3" xfId="41083"/>
    <cellStyle name="Note 3 6 3 4 5" xfId="11615"/>
    <cellStyle name="Note 3 6 3 4 5 2" xfId="29050"/>
    <cellStyle name="Note 3 6 3 4 5 3" xfId="43503"/>
    <cellStyle name="Note 3 6 3 4 6" xfId="15215"/>
    <cellStyle name="Note 3 6 3 4 6 2" xfId="32650"/>
    <cellStyle name="Note 3 6 3 4 6 3" xfId="47103"/>
    <cellStyle name="Note 3 6 3 4 7" xfId="18622"/>
    <cellStyle name="Note 3 6 3 4 8" xfId="20377"/>
    <cellStyle name="Note 3 6 3 5" xfId="4289"/>
    <cellStyle name="Note 3 6 3 5 2" xfId="13842"/>
    <cellStyle name="Note 3 6 3 5 2 2" xfId="31277"/>
    <cellStyle name="Note 3 6 3 5 2 3" xfId="45730"/>
    <cellStyle name="Note 3 6 3 5 3" xfId="16303"/>
    <cellStyle name="Note 3 6 3 5 3 2" xfId="33738"/>
    <cellStyle name="Note 3 6 3 5 3 3" xfId="48191"/>
    <cellStyle name="Note 3 6 3 5 4" xfId="21725"/>
    <cellStyle name="Note 3 6 3 5 5" xfId="36178"/>
    <cellStyle name="Note 3 6 3 6" xfId="6751"/>
    <cellStyle name="Note 3 6 3 6 2" xfId="24186"/>
    <cellStyle name="Note 3 6 3 6 3" xfId="38639"/>
    <cellStyle name="Note 3 6 3 7" xfId="9192"/>
    <cellStyle name="Note 3 6 3 7 2" xfId="26627"/>
    <cellStyle name="Note 3 6 3 7 3" xfId="41080"/>
    <cellStyle name="Note 3 6 3 8" xfId="11612"/>
    <cellStyle name="Note 3 6 3 8 2" xfId="29047"/>
    <cellStyle name="Note 3 6 3 8 3" xfId="43500"/>
    <cellStyle name="Note 3 6 3 9" xfId="18619"/>
    <cellStyle name="Note 3 6 4" xfId="1782"/>
    <cellStyle name="Note 3 6 4 2" xfId="1783"/>
    <cellStyle name="Note 3 6 4 2 2" xfId="4294"/>
    <cellStyle name="Note 3 6 4 2 2 2" xfId="13846"/>
    <cellStyle name="Note 3 6 4 2 2 2 2" xfId="31281"/>
    <cellStyle name="Note 3 6 4 2 2 2 3" xfId="45734"/>
    <cellStyle name="Note 3 6 4 2 2 3" xfId="16307"/>
    <cellStyle name="Note 3 6 4 2 2 3 2" xfId="33742"/>
    <cellStyle name="Note 3 6 4 2 2 3 3" xfId="48195"/>
    <cellStyle name="Note 3 6 4 2 2 4" xfId="21730"/>
    <cellStyle name="Note 3 6 4 2 2 5" xfId="36183"/>
    <cellStyle name="Note 3 6 4 2 3" xfId="6756"/>
    <cellStyle name="Note 3 6 4 2 3 2" xfId="24191"/>
    <cellStyle name="Note 3 6 4 2 3 3" xfId="38644"/>
    <cellStyle name="Note 3 6 4 2 4" xfId="9197"/>
    <cellStyle name="Note 3 6 4 2 4 2" xfId="26632"/>
    <cellStyle name="Note 3 6 4 2 4 3" xfId="41085"/>
    <cellStyle name="Note 3 6 4 2 5" xfId="11617"/>
    <cellStyle name="Note 3 6 4 2 5 2" xfId="29052"/>
    <cellStyle name="Note 3 6 4 2 5 3" xfId="43505"/>
    <cellStyle name="Note 3 6 4 2 6" xfId="18624"/>
    <cellStyle name="Note 3 6 4 3" xfId="1784"/>
    <cellStyle name="Note 3 6 4 3 2" xfId="4295"/>
    <cellStyle name="Note 3 6 4 3 2 2" xfId="13847"/>
    <cellStyle name="Note 3 6 4 3 2 2 2" xfId="31282"/>
    <cellStyle name="Note 3 6 4 3 2 2 3" xfId="45735"/>
    <cellStyle name="Note 3 6 4 3 2 3" xfId="16308"/>
    <cellStyle name="Note 3 6 4 3 2 3 2" xfId="33743"/>
    <cellStyle name="Note 3 6 4 3 2 3 3" xfId="48196"/>
    <cellStyle name="Note 3 6 4 3 2 4" xfId="21731"/>
    <cellStyle name="Note 3 6 4 3 2 5" xfId="36184"/>
    <cellStyle name="Note 3 6 4 3 3" xfId="6757"/>
    <cellStyle name="Note 3 6 4 3 3 2" xfId="24192"/>
    <cellStyle name="Note 3 6 4 3 3 3" xfId="38645"/>
    <cellStyle name="Note 3 6 4 3 4" xfId="9198"/>
    <cellStyle name="Note 3 6 4 3 4 2" xfId="26633"/>
    <cellStyle name="Note 3 6 4 3 4 3" xfId="41086"/>
    <cellStyle name="Note 3 6 4 3 5" xfId="11618"/>
    <cellStyle name="Note 3 6 4 3 5 2" xfId="29053"/>
    <cellStyle name="Note 3 6 4 3 5 3" xfId="43506"/>
    <cellStyle name="Note 3 6 4 3 6" xfId="18625"/>
    <cellStyle name="Note 3 6 4 4" xfId="1785"/>
    <cellStyle name="Note 3 6 4 4 2" xfId="4296"/>
    <cellStyle name="Note 3 6 4 4 2 2" xfId="21732"/>
    <cellStyle name="Note 3 6 4 4 2 3" xfId="36185"/>
    <cellStyle name="Note 3 6 4 4 3" xfId="6758"/>
    <cellStyle name="Note 3 6 4 4 3 2" xfId="24193"/>
    <cellStyle name="Note 3 6 4 4 3 3" xfId="38646"/>
    <cellStyle name="Note 3 6 4 4 4" xfId="9199"/>
    <cellStyle name="Note 3 6 4 4 4 2" xfId="26634"/>
    <cellStyle name="Note 3 6 4 4 4 3" xfId="41087"/>
    <cellStyle name="Note 3 6 4 4 5" xfId="11619"/>
    <cellStyle name="Note 3 6 4 4 5 2" xfId="29054"/>
    <cellStyle name="Note 3 6 4 4 5 3" xfId="43507"/>
    <cellStyle name="Note 3 6 4 4 6" xfId="15216"/>
    <cellStyle name="Note 3 6 4 4 6 2" xfId="32651"/>
    <cellStyle name="Note 3 6 4 4 6 3" xfId="47104"/>
    <cellStyle name="Note 3 6 4 4 7" xfId="18626"/>
    <cellStyle name="Note 3 6 4 4 8" xfId="20378"/>
    <cellStyle name="Note 3 6 4 5" xfId="4293"/>
    <cellStyle name="Note 3 6 4 5 2" xfId="13845"/>
    <cellStyle name="Note 3 6 4 5 2 2" xfId="31280"/>
    <cellStyle name="Note 3 6 4 5 2 3" xfId="45733"/>
    <cellStyle name="Note 3 6 4 5 3" xfId="16306"/>
    <cellStyle name="Note 3 6 4 5 3 2" xfId="33741"/>
    <cellStyle name="Note 3 6 4 5 3 3" xfId="48194"/>
    <cellStyle name="Note 3 6 4 5 4" xfId="21729"/>
    <cellStyle name="Note 3 6 4 5 5" xfId="36182"/>
    <cellStyle name="Note 3 6 4 6" xfId="6755"/>
    <cellStyle name="Note 3 6 4 6 2" xfId="24190"/>
    <cellStyle name="Note 3 6 4 6 3" xfId="38643"/>
    <cellStyle name="Note 3 6 4 7" xfId="9196"/>
    <cellStyle name="Note 3 6 4 7 2" xfId="26631"/>
    <cellStyle name="Note 3 6 4 7 3" xfId="41084"/>
    <cellStyle name="Note 3 6 4 8" xfId="11616"/>
    <cellStyle name="Note 3 6 4 8 2" xfId="29051"/>
    <cellStyle name="Note 3 6 4 8 3" xfId="43504"/>
    <cellStyle name="Note 3 6 4 9" xfId="18623"/>
    <cellStyle name="Note 3 6 5" xfId="1786"/>
    <cellStyle name="Note 3 6 5 2" xfId="1787"/>
    <cellStyle name="Note 3 6 5 2 2" xfId="4298"/>
    <cellStyle name="Note 3 6 5 2 2 2" xfId="13849"/>
    <cellStyle name="Note 3 6 5 2 2 2 2" xfId="31284"/>
    <cellStyle name="Note 3 6 5 2 2 2 3" xfId="45737"/>
    <cellStyle name="Note 3 6 5 2 2 3" xfId="16310"/>
    <cellStyle name="Note 3 6 5 2 2 3 2" xfId="33745"/>
    <cellStyle name="Note 3 6 5 2 2 3 3" xfId="48198"/>
    <cellStyle name="Note 3 6 5 2 2 4" xfId="21734"/>
    <cellStyle name="Note 3 6 5 2 2 5" xfId="36187"/>
    <cellStyle name="Note 3 6 5 2 3" xfId="6760"/>
    <cellStyle name="Note 3 6 5 2 3 2" xfId="24195"/>
    <cellStyle name="Note 3 6 5 2 3 3" xfId="38648"/>
    <cellStyle name="Note 3 6 5 2 4" xfId="9201"/>
    <cellStyle name="Note 3 6 5 2 4 2" xfId="26636"/>
    <cellStyle name="Note 3 6 5 2 4 3" xfId="41089"/>
    <cellStyle name="Note 3 6 5 2 5" xfId="11621"/>
    <cellStyle name="Note 3 6 5 2 5 2" xfId="29056"/>
    <cellStyle name="Note 3 6 5 2 5 3" xfId="43509"/>
    <cellStyle name="Note 3 6 5 2 6" xfId="18628"/>
    <cellStyle name="Note 3 6 5 3" xfId="1788"/>
    <cellStyle name="Note 3 6 5 3 2" xfId="4299"/>
    <cellStyle name="Note 3 6 5 3 2 2" xfId="13850"/>
    <cellStyle name="Note 3 6 5 3 2 2 2" xfId="31285"/>
    <cellStyle name="Note 3 6 5 3 2 2 3" xfId="45738"/>
    <cellStyle name="Note 3 6 5 3 2 3" xfId="16311"/>
    <cellStyle name="Note 3 6 5 3 2 3 2" xfId="33746"/>
    <cellStyle name="Note 3 6 5 3 2 3 3" xfId="48199"/>
    <cellStyle name="Note 3 6 5 3 2 4" xfId="21735"/>
    <cellStyle name="Note 3 6 5 3 2 5" xfId="36188"/>
    <cellStyle name="Note 3 6 5 3 3" xfId="6761"/>
    <cellStyle name="Note 3 6 5 3 3 2" xfId="24196"/>
    <cellStyle name="Note 3 6 5 3 3 3" xfId="38649"/>
    <cellStyle name="Note 3 6 5 3 4" xfId="9202"/>
    <cellStyle name="Note 3 6 5 3 4 2" xfId="26637"/>
    <cellStyle name="Note 3 6 5 3 4 3" xfId="41090"/>
    <cellStyle name="Note 3 6 5 3 5" xfId="11622"/>
    <cellStyle name="Note 3 6 5 3 5 2" xfId="29057"/>
    <cellStyle name="Note 3 6 5 3 5 3" xfId="43510"/>
    <cellStyle name="Note 3 6 5 3 6" xfId="18629"/>
    <cellStyle name="Note 3 6 5 4" xfId="1789"/>
    <cellStyle name="Note 3 6 5 4 2" xfId="4300"/>
    <cellStyle name="Note 3 6 5 4 2 2" xfId="21736"/>
    <cellStyle name="Note 3 6 5 4 2 3" xfId="36189"/>
    <cellStyle name="Note 3 6 5 4 3" xfId="6762"/>
    <cellStyle name="Note 3 6 5 4 3 2" xfId="24197"/>
    <cellStyle name="Note 3 6 5 4 3 3" xfId="38650"/>
    <cellStyle name="Note 3 6 5 4 4" xfId="9203"/>
    <cellStyle name="Note 3 6 5 4 4 2" xfId="26638"/>
    <cellStyle name="Note 3 6 5 4 4 3" xfId="41091"/>
    <cellStyle name="Note 3 6 5 4 5" xfId="11623"/>
    <cellStyle name="Note 3 6 5 4 5 2" xfId="29058"/>
    <cellStyle name="Note 3 6 5 4 5 3" xfId="43511"/>
    <cellStyle name="Note 3 6 5 4 6" xfId="15217"/>
    <cellStyle name="Note 3 6 5 4 6 2" xfId="32652"/>
    <cellStyle name="Note 3 6 5 4 6 3" xfId="47105"/>
    <cellStyle name="Note 3 6 5 4 7" xfId="18630"/>
    <cellStyle name="Note 3 6 5 4 8" xfId="20379"/>
    <cellStyle name="Note 3 6 5 5" xfId="4297"/>
    <cellStyle name="Note 3 6 5 5 2" xfId="13848"/>
    <cellStyle name="Note 3 6 5 5 2 2" xfId="31283"/>
    <cellStyle name="Note 3 6 5 5 2 3" xfId="45736"/>
    <cellStyle name="Note 3 6 5 5 3" xfId="16309"/>
    <cellStyle name="Note 3 6 5 5 3 2" xfId="33744"/>
    <cellStyle name="Note 3 6 5 5 3 3" xfId="48197"/>
    <cellStyle name="Note 3 6 5 5 4" xfId="21733"/>
    <cellStyle name="Note 3 6 5 5 5" xfId="36186"/>
    <cellStyle name="Note 3 6 5 6" xfId="6759"/>
    <cellStyle name="Note 3 6 5 6 2" xfId="24194"/>
    <cellStyle name="Note 3 6 5 6 3" xfId="38647"/>
    <cellStyle name="Note 3 6 5 7" xfId="9200"/>
    <cellStyle name="Note 3 6 5 7 2" xfId="26635"/>
    <cellStyle name="Note 3 6 5 7 3" xfId="41088"/>
    <cellStyle name="Note 3 6 5 8" xfId="11620"/>
    <cellStyle name="Note 3 6 5 8 2" xfId="29055"/>
    <cellStyle name="Note 3 6 5 8 3" xfId="43508"/>
    <cellStyle name="Note 3 6 5 9" xfId="18627"/>
    <cellStyle name="Note 3 6 6" xfId="1790"/>
    <cellStyle name="Note 3 6 6 2" xfId="4301"/>
    <cellStyle name="Note 3 6 6 2 2" xfId="13851"/>
    <cellStyle name="Note 3 6 6 2 2 2" xfId="31286"/>
    <cellStyle name="Note 3 6 6 2 2 3" xfId="45739"/>
    <cellStyle name="Note 3 6 6 2 3" xfId="16312"/>
    <cellStyle name="Note 3 6 6 2 3 2" xfId="33747"/>
    <cellStyle name="Note 3 6 6 2 3 3" xfId="48200"/>
    <cellStyle name="Note 3 6 6 2 4" xfId="21737"/>
    <cellStyle name="Note 3 6 6 2 5" xfId="36190"/>
    <cellStyle name="Note 3 6 6 3" xfId="6763"/>
    <cellStyle name="Note 3 6 6 3 2" xfId="24198"/>
    <cellStyle name="Note 3 6 6 3 3" xfId="38651"/>
    <cellStyle name="Note 3 6 6 4" xfId="9204"/>
    <cellStyle name="Note 3 6 6 4 2" xfId="26639"/>
    <cellStyle name="Note 3 6 6 4 3" xfId="41092"/>
    <cellStyle name="Note 3 6 6 5" xfId="11624"/>
    <cellStyle name="Note 3 6 6 5 2" xfId="29059"/>
    <cellStyle name="Note 3 6 6 5 3" xfId="43512"/>
    <cellStyle name="Note 3 6 6 6" xfId="18631"/>
    <cellStyle name="Note 3 6 7" xfId="1791"/>
    <cellStyle name="Note 3 6 7 2" xfId="4302"/>
    <cellStyle name="Note 3 6 7 2 2" xfId="13852"/>
    <cellStyle name="Note 3 6 7 2 2 2" xfId="31287"/>
    <cellStyle name="Note 3 6 7 2 2 3" xfId="45740"/>
    <cellStyle name="Note 3 6 7 2 3" xfId="16313"/>
    <cellStyle name="Note 3 6 7 2 3 2" xfId="33748"/>
    <cellStyle name="Note 3 6 7 2 3 3" xfId="48201"/>
    <cellStyle name="Note 3 6 7 2 4" xfId="21738"/>
    <cellStyle name="Note 3 6 7 2 5" xfId="36191"/>
    <cellStyle name="Note 3 6 7 3" xfId="6764"/>
    <cellStyle name="Note 3 6 7 3 2" xfId="24199"/>
    <cellStyle name="Note 3 6 7 3 3" xfId="38652"/>
    <cellStyle name="Note 3 6 7 4" xfId="9205"/>
    <cellStyle name="Note 3 6 7 4 2" xfId="26640"/>
    <cellStyle name="Note 3 6 7 4 3" xfId="41093"/>
    <cellStyle name="Note 3 6 7 5" xfId="11625"/>
    <cellStyle name="Note 3 6 7 5 2" xfId="29060"/>
    <cellStyle name="Note 3 6 7 5 3" xfId="43513"/>
    <cellStyle name="Note 3 6 7 6" xfId="18632"/>
    <cellStyle name="Note 3 6 8" xfId="1792"/>
    <cellStyle name="Note 3 6 8 2" xfId="4303"/>
    <cellStyle name="Note 3 6 8 2 2" xfId="21739"/>
    <cellStyle name="Note 3 6 8 2 3" xfId="36192"/>
    <cellStyle name="Note 3 6 8 3" xfId="6765"/>
    <cellStyle name="Note 3 6 8 3 2" xfId="24200"/>
    <cellStyle name="Note 3 6 8 3 3" xfId="38653"/>
    <cellStyle name="Note 3 6 8 4" xfId="9206"/>
    <cellStyle name="Note 3 6 8 4 2" xfId="26641"/>
    <cellStyle name="Note 3 6 8 4 3" xfId="41094"/>
    <cellStyle name="Note 3 6 8 5" xfId="11626"/>
    <cellStyle name="Note 3 6 8 5 2" xfId="29061"/>
    <cellStyle name="Note 3 6 8 5 3" xfId="43514"/>
    <cellStyle name="Note 3 6 8 6" xfId="15218"/>
    <cellStyle name="Note 3 6 8 6 2" xfId="32653"/>
    <cellStyle name="Note 3 6 8 6 3" xfId="47106"/>
    <cellStyle name="Note 3 6 8 7" xfId="18633"/>
    <cellStyle name="Note 3 6 8 8" xfId="20380"/>
    <cellStyle name="Note 3 6 9" xfId="4284"/>
    <cellStyle name="Note 3 6 9 2" xfId="13838"/>
    <cellStyle name="Note 3 6 9 2 2" xfId="31273"/>
    <cellStyle name="Note 3 6 9 2 3" xfId="45726"/>
    <cellStyle name="Note 3 6 9 3" xfId="16299"/>
    <cellStyle name="Note 3 6 9 3 2" xfId="33734"/>
    <cellStyle name="Note 3 6 9 3 3" xfId="48187"/>
    <cellStyle name="Note 3 6 9 4" xfId="21720"/>
    <cellStyle name="Note 3 6 9 5" xfId="36173"/>
    <cellStyle name="Note 3 7" xfId="1793"/>
    <cellStyle name="Note 3 7 10" xfId="6766"/>
    <cellStyle name="Note 3 7 10 2" xfId="24201"/>
    <cellStyle name="Note 3 7 10 3" xfId="38654"/>
    <cellStyle name="Note 3 7 11" xfId="9207"/>
    <cellStyle name="Note 3 7 11 2" xfId="26642"/>
    <cellStyle name="Note 3 7 11 3" xfId="41095"/>
    <cellStyle name="Note 3 7 12" xfId="11627"/>
    <cellStyle name="Note 3 7 12 2" xfId="29062"/>
    <cellStyle name="Note 3 7 12 3" xfId="43515"/>
    <cellStyle name="Note 3 7 13" xfId="18634"/>
    <cellStyle name="Note 3 7 2" xfId="1794"/>
    <cellStyle name="Note 3 7 2 2" xfId="1795"/>
    <cellStyle name="Note 3 7 2 2 2" xfId="4306"/>
    <cellStyle name="Note 3 7 2 2 2 2" xfId="13855"/>
    <cellStyle name="Note 3 7 2 2 2 2 2" xfId="31290"/>
    <cellStyle name="Note 3 7 2 2 2 2 3" xfId="45743"/>
    <cellStyle name="Note 3 7 2 2 2 3" xfId="16316"/>
    <cellStyle name="Note 3 7 2 2 2 3 2" xfId="33751"/>
    <cellStyle name="Note 3 7 2 2 2 3 3" xfId="48204"/>
    <cellStyle name="Note 3 7 2 2 2 4" xfId="21742"/>
    <cellStyle name="Note 3 7 2 2 2 5" xfId="36195"/>
    <cellStyle name="Note 3 7 2 2 3" xfId="6768"/>
    <cellStyle name="Note 3 7 2 2 3 2" xfId="24203"/>
    <cellStyle name="Note 3 7 2 2 3 3" xfId="38656"/>
    <cellStyle name="Note 3 7 2 2 4" xfId="9209"/>
    <cellStyle name="Note 3 7 2 2 4 2" xfId="26644"/>
    <cellStyle name="Note 3 7 2 2 4 3" xfId="41097"/>
    <cellStyle name="Note 3 7 2 2 5" xfId="11629"/>
    <cellStyle name="Note 3 7 2 2 5 2" xfId="29064"/>
    <cellStyle name="Note 3 7 2 2 5 3" xfId="43517"/>
    <cellStyle name="Note 3 7 2 2 6" xfId="18636"/>
    <cellStyle name="Note 3 7 2 3" xfId="1796"/>
    <cellStyle name="Note 3 7 2 3 2" xfId="4307"/>
    <cellStyle name="Note 3 7 2 3 2 2" xfId="13856"/>
    <cellStyle name="Note 3 7 2 3 2 2 2" xfId="31291"/>
    <cellStyle name="Note 3 7 2 3 2 2 3" xfId="45744"/>
    <cellStyle name="Note 3 7 2 3 2 3" xfId="16317"/>
    <cellStyle name="Note 3 7 2 3 2 3 2" xfId="33752"/>
    <cellStyle name="Note 3 7 2 3 2 3 3" xfId="48205"/>
    <cellStyle name="Note 3 7 2 3 2 4" xfId="21743"/>
    <cellStyle name="Note 3 7 2 3 2 5" xfId="36196"/>
    <cellStyle name="Note 3 7 2 3 3" xfId="6769"/>
    <cellStyle name="Note 3 7 2 3 3 2" xfId="24204"/>
    <cellStyle name="Note 3 7 2 3 3 3" xfId="38657"/>
    <cellStyle name="Note 3 7 2 3 4" xfId="9210"/>
    <cellStyle name="Note 3 7 2 3 4 2" xfId="26645"/>
    <cellStyle name="Note 3 7 2 3 4 3" xfId="41098"/>
    <cellStyle name="Note 3 7 2 3 5" xfId="11630"/>
    <cellStyle name="Note 3 7 2 3 5 2" xfId="29065"/>
    <cellStyle name="Note 3 7 2 3 5 3" xfId="43518"/>
    <cellStyle name="Note 3 7 2 3 6" xfId="18637"/>
    <cellStyle name="Note 3 7 2 4" xfId="1797"/>
    <cellStyle name="Note 3 7 2 4 2" xfId="4308"/>
    <cellStyle name="Note 3 7 2 4 2 2" xfId="21744"/>
    <cellStyle name="Note 3 7 2 4 2 3" xfId="36197"/>
    <cellStyle name="Note 3 7 2 4 3" xfId="6770"/>
    <cellStyle name="Note 3 7 2 4 3 2" xfId="24205"/>
    <cellStyle name="Note 3 7 2 4 3 3" xfId="38658"/>
    <cellStyle name="Note 3 7 2 4 4" xfId="9211"/>
    <cellStyle name="Note 3 7 2 4 4 2" xfId="26646"/>
    <cellStyle name="Note 3 7 2 4 4 3" xfId="41099"/>
    <cellStyle name="Note 3 7 2 4 5" xfId="11631"/>
    <cellStyle name="Note 3 7 2 4 5 2" xfId="29066"/>
    <cellStyle name="Note 3 7 2 4 5 3" xfId="43519"/>
    <cellStyle name="Note 3 7 2 4 6" xfId="15219"/>
    <cellStyle name="Note 3 7 2 4 6 2" xfId="32654"/>
    <cellStyle name="Note 3 7 2 4 6 3" xfId="47107"/>
    <cellStyle name="Note 3 7 2 4 7" xfId="18638"/>
    <cellStyle name="Note 3 7 2 4 8" xfId="20381"/>
    <cellStyle name="Note 3 7 2 5" xfId="4305"/>
    <cellStyle name="Note 3 7 2 5 2" xfId="13854"/>
    <cellStyle name="Note 3 7 2 5 2 2" xfId="31289"/>
    <cellStyle name="Note 3 7 2 5 2 3" xfId="45742"/>
    <cellStyle name="Note 3 7 2 5 3" xfId="16315"/>
    <cellStyle name="Note 3 7 2 5 3 2" xfId="33750"/>
    <cellStyle name="Note 3 7 2 5 3 3" xfId="48203"/>
    <cellStyle name="Note 3 7 2 5 4" xfId="21741"/>
    <cellStyle name="Note 3 7 2 5 5" xfId="36194"/>
    <cellStyle name="Note 3 7 2 6" xfId="6767"/>
    <cellStyle name="Note 3 7 2 6 2" xfId="24202"/>
    <cellStyle name="Note 3 7 2 6 3" xfId="38655"/>
    <cellStyle name="Note 3 7 2 7" xfId="9208"/>
    <cellStyle name="Note 3 7 2 7 2" xfId="26643"/>
    <cellStyle name="Note 3 7 2 7 3" xfId="41096"/>
    <cellStyle name="Note 3 7 2 8" xfId="11628"/>
    <cellStyle name="Note 3 7 2 8 2" xfId="29063"/>
    <cellStyle name="Note 3 7 2 8 3" xfId="43516"/>
    <cellStyle name="Note 3 7 2 9" xfId="18635"/>
    <cellStyle name="Note 3 7 3" xfId="1798"/>
    <cellStyle name="Note 3 7 3 2" xfId="1799"/>
    <cellStyle name="Note 3 7 3 2 2" xfId="4310"/>
    <cellStyle name="Note 3 7 3 2 2 2" xfId="13858"/>
    <cellStyle name="Note 3 7 3 2 2 2 2" xfId="31293"/>
    <cellStyle name="Note 3 7 3 2 2 2 3" xfId="45746"/>
    <cellStyle name="Note 3 7 3 2 2 3" xfId="16319"/>
    <cellStyle name="Note 3 7 3 2 2 3 2" xfId="33754"/>
    <cellStyle name="Note 3 7 3 2 2 3 3" xfId="48207"/>
    <cellStyle name="Note 3 7 3 2 2 4" xfId="21746"/>
    <cellStyle name="Note 3 7 3 2 2 5" xfId="36199"/>
    <cellStyle name="Note 3 7 3 2 3" xfId="6772"/>
    <cellStyle name="Note 3 7 3 2 3 2" xfId="24207"/>
    <cellStyle name="Note 3 7 3 2 3 3" xfId="38660"/>
    <cellStyle name="Note 3 7 3 2 4" xfId="9213"/>
    <cellStyle name="Note 3 7 3 2 4 2" xfId="26648"/>
    <cellStyle name="Note 3 7 3 2 4 3" xfId="41101"/>
    <cellStyle name="Note 3 7 3 2 5" xfId="11633"/>
    <cellStyle name="Note 3 7 3 2 5 2" xfId="29068"/>
    <cellStyle name="Note 3 7 3 2 5 3" xfId="43521"/>
    <cellStyle name="Note 3 7 3 2 6" xfId="18640"/>
    <cellStyle name="Note 3 7 3 3" xfId="1800"/>
    <cellStyle name="Note 3 7 3 3 2" xfId="4311"/>
    <cellStyle name="Note 3 7 3 3 2 2" xfId="13859"/>
    <cellStyle name="Note 3 7 3 3 2 2 2" xfId="31294"/>
    <cellStyle name="Note 3 7 3 3 2 2 3" xfId="45747"/>
    <cellStyle name="Note 3 7 3 3 2 3" xfId="16320"/>
    <cellStyle name="Note 3 7 3 3 2 3 2" xfId="33755"/>
    <cellStyle name="Note 3 7 3 3 2 3 3" xfId="48208"/>
    <cellStyle name="Note 3 7 3 3 2 4" xfId="21747"/>
    <cellStyle name="Note 3 7 3 3 2 5" xfId="36200"/>
    <cellStyle name="Note 3 7 3 3 3" xfId="6773"/>
    <cellStyle name="Note 3 7 3 3 3 2" xfId="24208"/>
    <cellStyle name="Note 3 7 3 3 3 3" xfId="38661"/>
    <cellStyle name="Note 3 7 3 3 4" xfId="9214"/>
    <cellStyle name="Note 3 7 3 3 4 2" xfId="26649"/>
    <cellStyle name="Note 3 7 3 3 4 3" xfId="41102"/>
    <cellStyle name="Note 3 7 3 3 5" xfId="11634"/>
    <cellStyle name="Note 3 7 3 3 5 2" xfId="29069"/>
    <cellStyle name="Note 3 7 3 3 5 3" xfId="43522"/>
    <cellStyle name="Note 3 7 3 3 6" xfId="18641"/>
    <cellStyle name="Note 3 7 3 4" xfId="1801"/>
    <cellStyle name="Note 3 7 3 4 2" xfId="4312"/>
    <cellStyle name="Note 3 7 3 4 2 2" xfId="21748"/>
    <cellStyle name="Note 3 7 3 4 2 3" xfId="36201"/>
    <cellStyle name="Note 3 7 3 4 3" xfId="6774"/>
    <cellStyle name="Note 3 7 3 4 3 2" xfId="24209"/>
    <cellStyle name="Note 3 7 3 4 3 3" xfId="38662"/>
    <cellStyle name="Note 3 7 3 4 4" xfId="9215"/>
    <cellStyle name="Note 3 7 3 4 4 2" xfId="26650"/>
    <cellStyle name="Note 3 7 3 4 4 3" xfId="41103"/>
    <cellStyle name="Note 3 7 3 4 5" xfId="11635"/>
    <cellStyle name="Note 3 7 3 4 5 2" xfId="29070"/>
    <cellStyle name="Note 3 7 3 4 5 3" xfId="43523"/>
    <cellStyle name="Note 3 7 3 4 6" xfId="15220"/>
    <cellStyle name="Note 3 7 3 4 6 2" xfId="32655"/>
    <cellStyle name="Note 3 7 3 4 6 3" xfId="47108"/>
    <cellStyle name="Note 3 7 3 4 7" xfId="18642"/>
    <cellStyle name="Note 3 7 3 4 8" xfId="20382"/>
    <cellStyle name="Note 3 7 3 5" xfId="4309"/>
    <cellStyle name="Note 3 7 3 5 2" xfId="13857"/>
    <cellStyle name="Note 3 7 3 5 2 2" xfId="31292"/>
    <cellStyle name="Note 3 7 3 5 2 3" xfId="45745"/>
    <cellStyle name="Note 3 7 3 5 3" xfId="16318"/>
    <cellStyle name="Note 3 7 3 5 3 2" xfId="33753"/>
    <cellStyle name="Note 3 7 3 5 3 3" xfId="48206"/>
    <cellStyle name="Note 3 7 3 5 4" xfId="21745"/>
    <cellStyle name="Note 3 7 3 5 5" xfId="36198"/>
    <cellStyle name="Note 3 7 3 6" xfId="6771"/>
    <cellStyle name="Note 3 7 3 6 2" xfId="24206"/>
    <cellStyle name="Note 3 7 3 6 3" xfId="38659"/>
    <cellStyle name="Note 3 7 3 7" xfId="9212"/>
    <cellStyle name="Note 3 7 3 7 2" xfId="26647"/>
    <cellStyle name="Note 3 7 3 7 3" xfId="41100"/>
    <cellStyle name="Note 3 7 3 8" xfId="11632"/>
    <cellStyle name="Note 3 7 3 8 2" xfId="29067"/>
    <cellStyle name="Note 3 7 3 8 3" xfId="43520"/>
    <cellStyle name="Note 3 7 3 9" xfId="18639"/>
    <cellStyle name="Note 3 7 4" xfId="1802"/>
    <cellStyle name="Note 3 7 4 2" xfId="1803"/>
    <cellStyle name="Note 3 7 4 2 2" xfId="4314"/>
    <cellStyle name="Note 3 7 4 2 2 2" xfId="13861"/>
    <cellStyle name="Note 3 7 4 2 2 2 2" xfId="31296"/>
    <cellStyle name="Note 3 7 4 2 2 2 3" xfId="45749"/>
    <cellStyle name="Note 3 7 4 2 2 3" xfId="16322"/>
    <cellStyle name="Note 3 7 4 2 2 3 2" xfId="33757"/>
    <cellStyle name="Note 3 7 4 2 2 3 3" xfId="48210"/>
    <cellStyle name="Note 3 7 4 2 2 4" xfId="21750"/>
    <cellStyle name="Note 3 7 4 2 2 5" xfId="36203"/>
    <cellStyle name="Note 3 7 4 2 3" xfId="6776"/>
    <cellStyle name="Note 3 7 4 2 3 2" xfId="24211"/>
    <cellStyle name="Note 3 7 4 2 3 3" xfId="38664"/>
    <cellStyle name="Note 3 7 4 2 4" xfId="9217"/>
    <cellStyle name="Note 3 7 4 2 4 2" xfId="26652"/>
    <cellStyle name="Note 3 7 4 2 4 3" xfId="41105"/>
    <cellStyle name="Note 3 7 4 2 5" xfId="11637"/>
    <cellStyle name="Note 3 7 4 2 5 2" xfId="29072"/>
    <cellStyle name="Note 3 7 4 2 5 3" xfId="43525"/>
    <cellStyle name="Note 3 7 4 2 6" xfId="18644"/>
    <cellStyle name="Note 3 7 4 3" xfId="1804"/>
    <cellStyle name="Note 3 7 4 3 2" xfId="4315"/>
    <cellStyle name="Note 3 7 4 3 2 2" xfId="13862"/>
    <cellStyle name="Note 3 7 4 3 2 2 2" xfId="31297"/>
    <cellStyle name="Note 3 7 4 3 2 2 3" xfId="45750"/>
    <cellStyle name="Note 3 7 4 3 2 3" xfId="16323"/>
    <cellStyle name="Note 3 7 4 3 2 3 2" xfId="33758"/>
    <cellStyle name="Note 3 7 4 3 2 3 3" xfId="48211"/>
    <cellStyle name="Note 3 7 4 3 2 4" xfId="21751"/>
    <cellStyle name="Note 3 7 4 3 2 5" xfId="36204"/>
    <cellStyle name="Note 3 7 4 3 3" xfId="6777"/>
    <cellStyle name="Note 3 7 4 3 3 2" xfId="24212"/>
    <cellStyle name="Note 3 7 4 3 3 3" xfId="38665"/>
    <cellStyle name="Note 3 7 4 3 4" xfId="9218"/>
    <cellStyle name="Note 3 7 4 3 4 2" xfId="26653"/>
    <cellStyle name="Note 3 7 4 3 4 3" xfId="41106"/>
    <cellStyle name="Note 3 7 4 3 5" xfId="11638"/>
    <cellStyle name="Note 3 7 4 3 5 2" xfId="29073"/>
    <cellStyle name="Note 3 7 4 3 5 3" xfId="43526"/>
    <cellStyle name="Note 3 7 4 3 6" xfId="18645"/>
    <cellStyle name="Note 3 7 4 4" xfId="1805"/>
    <cellStyle name="Note 3 7 4 4 2" xfId="4316"/>
    <cellStyle name="Note 3 7 4 4 2 2" xfId="21752"/>
    <cellStyle name="Note 3 7 4 4 2 3" xfId="36205"/>
    <cellStyle name="Note 3 7 4 4 3" xfId="6778"/>
    <cellStyle name="Note 3 7 4 4 3 2" xfId="24213"/>
    <cellStyle name="Note 3 7 4 4 3 3" xfId="38666"/>
    <cellStyle name="Note 3 7 4 4 4" xfId="9219"/>
    <cellStyle name="Note 3 7 4 4 4 2" xfId="26654"/>
    <cellStyle name="Note 3 7 4 4 4 3" xfId="41107"/>
    <cellStyle name="Note 3 7 4 4 5" xfId="11639"/>
    <cellStyle name="Note 3 7 4 4 5 2" xfId="29074"/>
    <cellStyle name="Note 3 7 4 4 5 3" xfId="43527"/>
    <cellStyle name="Note 3 7 4 4 6" xfId="15221"/>
    <cellStyle name="Note 3 7 4 4 6 2" xfId="32656"/>
    <cellStyle name="Note 3 7 4 4 6 3" xfId="47109"/>
    <cellStyle name="Note 3 7 4 4 7" xfId="18646"/>
    <cellStyle name="Note 3 7 4 4 8" xfId="20383"/>
    <cellStyle name="Note 3 7 4 5" xfId="4313"/>
    <cellStyle name="Note 3 7 4 5 2" xfId="13860"/>
    <cellStyle name="Note 3 7 4 5 2 2" xfId="31295"/>
    <cellStyle name="Note 3 7 4 5 2 3" xfId="45748"/>
    <cellStyle name="Note 3 7 4 5 3" xfId="16321"/>
    <cellStyle name="Note 3 7 4 5 3 2" xfId="33756"/>
    <cellStyle name="Note 3 7 4 5 3 3" xfId="48209"/>
    <cellStyle name="Note 3 7 4 5 4" xfId="21749"/>
    <cellStyle name="Note 3 7 4 5 5" xfId="36202"/>
    <cellStyle name="Note 3 7 4 6" xfId="6775"/>
    <cellStyle name="Note 3 7 4 6 2" xfId="24210"/>
    <cellStyle name="Note 3 7 4 6 3" xfId="38663"/>
    <cellStyle name="Note 3 7 4 7" xfId="9216"/>
    <cellStyle name="Note 3 7 4 7 2" xfId="26651"/>
    <cellStyle name="Note 3 7 4 7 3" xfId="41104"/>
    <cellStyle name="Note 3 7 4 8" xfId="11636"/>
    <cellStyle name="Note 3 7 4 8 2" xfId="29071"/>
    <cellStyle name="Note 3 7 4 8 3" xfId="43524"/>
    <cellStyle name="Note 3 7 4 9" xfId="18643"/>
    <cellStyle name="Note 3 7 5" xfId="1806"/>
    <cellStyle name="Note 3 7 5 2" xfId="1807"/>
    <cellStyle name="Note 3 7 5 2 2" xfId="4318"/>
    <cellStyle name="Note 3 7 5 2 2 2" xfId="13864"/>
    <cellStyle name="Note 3 7 5 2 2 2 2" xfId="31299"/>
    <cellStyle name="Note 3 7 5 2 2 2 3" xfId="45752"/>
    <cellStyle name="Note 3 7 5 2 2 3" xfId="16325"/>
    <cellStyle name="Note 3 7 5 2 2 3 2" xfId="33760"/>
    <cellStyle name="Note 3 7 5 2 2 3 3" xfId="48213"/>
    <cellStyle name="Note 3 7 5 2 2 4" xfId="21754"/>
    <cellStyle name="Note 3 7 5 2 2 5" xfId="36207"/>
    <cellStyle name="Note 3 7 5 2 3" xfId="6780"/>
    <cellStyle name="Note 3 7 5 2 3 2" xfId="24215"/>
    <cellStyle name="Note 3 7 5 2 3 3" xfId="38668"/>
    <cellStyle name="Note 3 7 5 2 4" xfId="9221"/>
    <cellStyle name="Note 3 7 5 2 4 2" xfId="26656"/>
    <cellStyle name="Note 3 7 5 2 4 3" xfId="41109"/>
    <cellStyle name="Note 3 7 5 2 5" xfId="11641"/>
    <cellStyle name="Note 3 7 5 2 5 2" xfId="29076"/>
    <cellStyle name="Note 3 7 5 2 5 3" xfId="43529"/>
    <cellStyle name="Note 3 7 5 2 6" xfId="18648"/>
    <cellStyle name="Note 3 7 5 3" xfId="1808"/>
    <cellStyle name="Note 3 7 5 3 2" xfId="4319"/>
    <cellStyle name="Note 3 7 5 3 2 2" xfId="13865"/>
    <cellStyle name="Note 3 7 5 3 2 2 2" xfId="31300"/>
    <cellStyle name="Note 3 7 5 3 2 2 3" xfId="45753"/>
    <cellStyle name="Note 3 7 5 3 2 3" xfId="16326"/>
    <cellStyle name="Note 3 7 5 3 2 3 2" xfId="33761"/>
    <cellStyle name="Note 3 7 5 3 2 3 3" xfId="48214"/>
    <cellStyle name="Note 3 7 5 3 2 4" xfId="21755"/>
    <cellStyle name="Note 3 7 5 3 2 5" xfId="36208"/>
    <cellStyle name="Note 3 7 5 3 3" xfId="6781"/>
    <cellStyle name="Note 3 7 5 3 3 2" xfId="24216"/>
    <cellStyle name="Note 3 7 5 3 3 3" xfId="38669"/>
    <cellStyle name="Note 3 7 5 3 4" xfId="9222"/>
    <cellStyle name="Note 3 7 5 3 4 2" xfId="26657"/>
    <cellStyle name="Note 3 7 5 3 4 3" xfId="41110"/>
    <cellStyle name="Note 3 7 5 3 5" xfId="11642"/>
    <cellStyle name="Note 3 7 5 3 5 2" xfId="29077"/>
    <cellStyle name="Note 3 7 5 3 5 3" xfId="43530"/>
    <cellStyle name="Note 3 7 5 3 6" xfId="18649"/>
    <cellStyle name="Note 3 7 5 4" xfId="1809"/>
    <cellStyle name="Note 3 7 5 4 2" xfId="4320"/>
    <cellStyle name="Note 3 7 5 4 2 2" xfId="21756"/>
    <cellStyle name="Note 3 7 5 4 2 3" xfId="36209"/>
    <cellStyle name="Note 3 7 5 4 3" xfId="6782"/>
    <cellStyle name="Note 3 7 5 4 3 2" xfId="24217"/>
    <cellStyle name="Note 3 7 5 4 3 3" xfId="38670"/>
    <cellStyle name="Note 3 7 5 4 4" xfId="9223"/>
    <cellStyle name="Note 3 7 5 4 4 2" xfId="26658"/>
    <cellStyle name="Note 3 7 5 4 4 3" xfId="41111"/>
    <cellStyle name="Note 3 7 5 4 5" xfId="11643"/>
    <cellStyle name="Note 3 7 5 4 5 2" xfId="29078"/>
    <cellStyle name="Note 3 7 5 4 5 3" xfId="43531"/>
    <cellStyle name="Note 3 7 5 4 6" xfId="15222"/>
    <cellStyle name="Note 3 7 5 4 6 2" xfId="32657"/>
    <cellStyle name="Note 3 7 5 4 6 3" xfId="47110"/>
    <cellStyle name="Note 3 7 5 4 7" xfId="18650"/>
    <cellStyle name="Note 3 7 5 4 8" xfId="20384"/>
    <cellStyle name="Note 3 7 5 5" xfId="4317"/>
    <cellStyle name="Note 3 7 5 5 2" xfId="13863"/>
    <cellStyle name="Note 3 7 5 5 2 2" xfId="31298"/>
    <cellStyle name="Note 3 7 5 5 2 3" xfId="45751"/>
    <cellStyle name="Note 3 7 5 5 3" xfId="16324"/>
    <cellStyle name="Note 3 7 5 5 3 2" xfId="33759"/>
    <cellStyle name="Note 3 7 5 5 3 3" xfId="48212"/>
    <cellStyle name="Note 3 7 5 5 4" xfId="21753"/>
    <cellStyle name="Note 3 7 5 5 5" xfId="36206"/>
    <cellStyle name="Note 3 7 5 6" xfId="6779"/>
    <cellStyle name="Note 3 7 5 6 2" xfId="24214"/>
    <cellStyle name="Note 3 7 5 6 3" xfId="38667"/>
    <cellStyle name="Note 3 7 5 7" xfId="9220"/>
    <cellStyle name="Note 3 7 5 7 2" xfId="26655"/>
    <cellStyle name="Note 3 7 5 7 3" xfId="41108"/>
    <cellStyle name="Note 3 7 5 8" xfId="11640"/>
    <cellStyle name="Note 3 7 5 8 2" xfId="29075"/>
    <cellStyle name="Note 3 7 5 8 3" xfId="43528"/>
    <cellStyle name="Note 3 7 5 9" xfId="18647"/>
    <cellStyle name="Note 3 7 6" xfId="1810"/>
    <cellStyle name="Note 3 7 6 2" xfId="4321"/>
    <cellStyle name="Note 3 7 6 2 2" xfId="13866"/>
    <cellStyle name="Note 3 7 6 2 2 2" xfId="31301"/>
    <cellStyle name="Note 3 7 6 2 2 3" xfId="45754"/>
    <cellStyle name="Note 3 7 6 2 3" xfId="16327"/>
    <cellStyle name="Note 3 7 6 2 3 2" xfId="33762"/>
    <cellStyle name="Note 3 7 6 2 3 3" xfId="48215"/>
    <cellStyle name="Note 3 7 6 2 4" xfId="21757"/>
    <cellStyle name="Note 3 7 6 2 5" xfId="36210"/>
    <cellStyle name="Note 3 7 6 3" xfId="6783"/>
    <cellStyle name="Note 3 7 6 3 2" xfId="24218"/>
    <cellStyle name="Note 3 7 6 3 3" xfId="38671"/>
    <cellStyle name="Note 3 7 6 4" xfId="9224"/>
    <cellStyle name="Note 3 7 6 4 2" xfId="26659"/>
    <cellStyle name="Note 3 7 6 4 3" xfId="41112"/>
    <cellStyle name="Note 3 7 6 5" xfId="11644"/>
    <cellStyle name="Note 3 7 6 5 2" xfId="29079"/>
    <cellStyle name="Note 3 7 6 5 3" xfId="43532"/>
    <cellStyle name="Note 3 7 6 6" xfId="18651"/>
    <cellStyle name="Note 3 7 7" xfId="1811"/>
    <cellStyle name="Note 3 7 7 2" xfId="4322"/>
    <cellStyle name="Note 3 7 7 2 2" xfId="13867"/>
    <cellStyle name="Note 3 7 7 2 2 2" xfId="31302"/>
    <cellStyle name="Note 3 7 7 2 2 3" xfId="45755"/>
    <cellStyle name="Note 3 7 7 2 3" xfId="16328"/>
    <cellStyle name="Note 3 7 7 2 3 2" xfId="33763"/>
    <cellStyle name="Note 3 7 7 2 3 3" xfId="48216"/>
    <cellStyle name="Note 3 7 7 2 4" xfId="21758"/>
    <cellStyle name="Note 3 7 7 2 5" xfId="36211"/>
    <cellStyle name="Note 3 7 7 3" xfId="6784"/>
    <cellStyle name="Note 3 7 7 3 2" xfId="24219"/>
    <cellStyle name="Note 3 7 7 3 3" xfId="38672"/>
    <cellStyle name="Note 3 7 7 4" xfId="9225"/>
    <cellStyle name="Note 3 7 7 4 2" xfId="26660"/>
    <cellStyle name="Note 3 7 7 4 3" xfId="41113"/>
    <cellStyle name="Note 3 7 7 5" xfId="11645"/>
    <cellStyle name="Note 3 7 7 5 2" xfId="29080"/>
    <cellStyle name="Note 3 7 7 5 3" xfId="43533"/>
    <cellStyle name="Note 3 7 7 6" xfId="18652"/>
    <cellStyle name="Note 3 7 8" xfId="1812"/>
    <cellStyle name="Note 3 7 8 2" xfId="4323"/>
    <cellStyle name="Note 3 7 8 2 2" xfId="21759"/>
    <cellStyle name="Note 3 7 8 2 3" xfId="36212"/>
    <cellStyle name="Note 3 7 8 3" xfId="6785"/>
    <cellStyle name="Note 3 7 8 3 2" xfId="24220"/>
    <cellStyle name="Note 3 7 8 3 3" xfId="38673"/>
    <cellStyle name="Note 3 7 8 4" xfId="9226"/>
    <cellStyle name="Note 3 7 8 4 2" xfId="26661"/>
    <cellStyle name="Note 3 7 8 4 3" xfId="41114"/>
    <cellStyle name="Note 3 7 8 5" xfId="11646"/>
    <cellStyle name="Note 3 7 8 5 2" xfId="29081"/>
    <cellStyle name="Note 3 7 8 5 3" xfId="43534"/>
    <cellStyle name="Note 3 7 8 6" xfId="15223"/>
    <cellStyle name="Note 3 7 8 6 2" xfId="32658"/>
    <cellStyle name="Note 3 7 8 6 3" xfId="47111"/>
    <cellStyle name="Note 3 7 8 7" xfId="18653"/>
    <cellStyle name="Note 3 7 8 8" xfId="20385"/>
    <cellStyle name="Note 3 7 9" xfId="4304"/>
    <cellStyle name="Note 3 7 9 2" xfId="13853"/>
    <cellStyle name="Note 3 7 9 2 2" xfId="31288"/>
    <cellStyle name="Note 3 7 9 2 3" xfId="45741"/>
    <cellStyle name="Note 3 7 9 3" xfId="16314"/>
    <cellStyle name="Note 3 7 9 3 2" xfId="33749"/>
    <cellStyle name="Note 3 7 9 3 3" xfId="48202"/>
    <cellStyle name="Note 3 7 9 4" xfId="21740"/>
    <cellStyle name="Note 3 7 9 5" xfId="36193"/>
    <cellStyle name="Note 3 8" xfId="1813"/>
    <cellStyle name="Note 3 8 10" xfId="6786"/>
    <cellStyle name="Note 3 8 10 2" xfId="24221"/>
    <cellStyle name="Note 3 8 10 3" xfId="38674"/>
    <cellStyle name="Note 3 8 11" xfId="9227"/>
    <cellStyle name="Note 3 8 11 2" xfId="26662"/>
    <cellStyle name="Note 3 8 11 3" xfId="41115"/>
    <cellStyle name="Note 3 8 12" xfId="11647"/>
    <cellStyle name="Note 3 8 12 2" xfId="29082"/>
    <cellStyle name="Note 3 8 12 3" xfId="43535"/>
    <cellStyle name="Note 3 8 13" xfId="18654"/>
    <cellStyle name="Note 3 8 2" xfId="1814"/>
    <cellStyle name="Note 3 8 2 2" xfId="1815"/>
    <cellStyle name="Note 3 8 2 2 2" xfId="4326"/>
    <cellStyle name="Note 3 8 2 2 2 2" xfId="13870"/>
    <cellStyle name="Note 3 8 2 2 2 2 2" xfId="31305"/>
    <cellStyle name="Note 3 8 2 2 2 2 3" xfId="45758"/>
    <cellStyle name="Note 3 8 2 2 2 3" xfId="16331"/>
    <cellStyle name="Note 3 8 2 2 2 3 2" xfId="33766"/>
    <cellStyle name="Note 3 8 2 2 2 3 3" xfId="48219"/>
    <cellStyle name="Note 3 8 2 2 2 4" xfId="21762"/>
    <cellStyle name="Note 3 8 2 2 2 5" xfId="36215"/>
    <cellStyle name="Note 3 8 2 2 3" xfId="6788"/>
    <cellStyle name="Note 3 8 2 2 3 2" xfId="24223"/>
    <cellStyle name="Note 3 8 2 2 3 3" xfId="38676"/>
    <cellStyle name="Note 3 8 2 2 4" xfId="9229"/>
    <cellStyle name="Note 3 8 2 2 4 2" xfId="26664"/>
    <cellStyle name="Note 3 8 2 2 4 3" xfId="41117"/>
    <cellStyle name="Note 3 8 2 2 5" xfId="11649"/>
    <cellStyle name="Note 3 8 2 2 5 2" xfId="29084"/>
    <cellStyle name="Note 3 8 2 2 5 3" xfId="43537"/>
    <cellStyle name="Note 3 8 2 2 6" xfId="18656"/>
    <cellStyle name="Note 3 8 2 3" xfId="1816"/>
    <cellStyle name="Note 3 8 2 3 2" xfId="4327"/>
    <cellStyle name="Note 3 8 2 3 2 2" xfId="13871"/>
    <cellStyle name="Note 3 8 2 3 2 2 2" xfId="31306"/>
    <cellStyle name="Note 3 8 2 3 2 2 3" xfId="45759"/>
    <cellStyle name="Note 3 8 2 3 2 3" xfId="16332"/>
    <cellStyle name="Note 3 8 2 3 2 3 2" xfId="33767"/>
    <cellStyle name="Note 3 8 2 3 2 3 3" xfId="48220"/>
    <cellStyle name="Note 3 8 2 3 2 4" xfId="21763"/>
    <cellStyle name="Note 3 8 2 3 2 5" xfId="36216"/>
    <cellStyle name="Note 3 8 2 3 3" xfId="6789"/>
    <cellStyle name="Note 3 8 2 3 3 2" xfId="24224"/>
    <cellStyle name="Note 3 8 2 3 3 3" xfId="38677"/>
    <cellStyle name="Note 3 8 2 3 4" xfId="9230"/>
    <cellStyle name="Note 3 8 2 3 4 2" xfId="26665"/>
    <cellStyle name="Note 3 8 2 3 4 3" xfId="41118"/>
    <cellStyle name="Note 3 8 2 3 5" xfId="11650"/>
    <cellStyle name="Note 3 8 2 3 5 2" xfId="29085"/>
    <cellStyle name="Note 3 8 2 3 5 3" xfId="43538"/>
    <cellStyle name="Note 3 8 2 3 6" xfId="18657"/>
    <cellStyle name="Note 3 8 2 4" xfId="1817"/>
    <cellStyle name="Note 3 8 2 4 2" xfId="4328"/>
    <cellStyle name="Note 3 8 2 4 2 2" xfId="21764"/>
    <cellStyle name="Note 3 8 2 4 2 3" xfId="36217"/>
    <cellStyle name="Note 3 8 2 4 3" xfId="6790"/>
    <cellStyle name="Note 3 8 2 4 3 2" xfId="24225"/>
    <cellStyle name="Note 3 8 2 4 3 3" xfId="38678"/>
    <cellStyle name="Note 3 8 2 4 4" xfId="9231"/>
    <cellStyle name="Note 3 8 2 4 4 2" xfId="26666"/>
    <cellStyle name="Note 3 8 2 4 4 3" xfId="41119"/>
    <cellStyle name="Note 3 8 2 4 5" xfId="11651"/>
    <cellStyle name="Note 3 8 2 4 5 2" xfId="29086"/>
    <cellStyle name="Note 3 8 2 4 5 3" xfId="43539"/>
    <cellStyle name="Note 3 8 2 4 6" xfId="15224"/>
    <cellStyle name="Note 3 8 2 4 6 2" xfId="32659"/>
    <cellStyle name="Note 3 8 2 4 6 3" xfId="47112"/>
    <cellStyle name="Note 3 8 2 4 7" xfId="18658"/>
    <cellStyle name="Note 3 8 2 4 8" xfId="20386"/>
    <cellStyle name="Note 3 8 2 5" xfId="4325"/>
    <cellStyle name="Note 3 8 2 5 2" xfId="13869"/>
    <cellStyle name="Note 3 8 2 5 2 2" xfId="31304"/>
    <cellStyle name="Note 3 8 2 5 2 3" xfId="45757"/>
    <cellStyle name="Note 3 8 2 5 3" xfId="16330"/>
    <cellStyle name="Note 3 8 2 5 3 2" xfId="33765"/>
    <cellStyle name="Note 3 8 2 5 3 3" xfId="48218"/>
    <cellStyle name="Note 3 8 2 5 4" xfId="21761"/>
    <cellStyle name="Note 3 8 2 5 5" xfId="36214"/>
    <cellStyle name="Note 3 8 2 6" xfId="6787"/>
    <cellStyle name="Note 3 8 2 6 2" xfId="24222"/>
    <cellStyle name="Note 3 8 2 6 3" xfId="38675"/>
    <cellStyle name="Note 3 8 2 7" xfId="9228"/>
    <cellStyle name="Note 3 8 2 7 2" xfId="26663"/>
    <cellStyle name="Note 3 8 2 7 3" xfId="41116"/>
    <cellStyle name="Note 3 8 2 8" xfId="11648"/>
    <cellStyle name="Note 3 8 2 8 2" xfId="29083"/>
    <cellStyle name="Note 3 8 2 8 3" xfId="43536"/>
    <cellStyle name="Note 3 8 2 9" xfId="18655"/>
    <cellStyle name="Note 3 8 3" xfId="1818"/>
    <cellStyle name="Note 3 8 3 2" xfId="1819"/>
    <cellStyle name="Note 3 8 3 2 2" xfId="4330"/>
    <cellStyle name="Note 3 8 3 2 2 2" xfId="13873"/>
    <cellStyle name="Note 3 8 3 2 2 2 2" xfId="31308"/>
    <cellStyle name="Note 3 8 3 2 2 2 3" xfId="45761"/>
    <cellStyle name="Note 3 8 3 2 2 3" xfId="16334"/>
    <cellStyle name="Note 3 8 3 2 2 3 2" xfId="33769"/>
    <cellStyle name="Note 3 8 3 2 2 3 3" xfId="48222"/>
    <cellStyle name="Note 3 8 3 2 2 4" xfId="21766"/>
    <cellStyle name="Note 3 8 3 2 2 5" xfId="36219"/>
    <cellStyle name="Note 3 8 3 2 3" xfId="6792"/>
    <cellStyle name="Note 3 8 3 2 3 2" xfId="24227"/>
    <cellStyle name="Note 3 8 3 2 3 3" xfId="38680"/>
    <cellStyle name="Note 3 8 3 2 4" xfId="9233"/>
    <cellStyle name="Note 3 8 3 2 4 2" xfId="26668"/>
    <cellStyle name="Note 3 8 3 2 4 3" xfId="41121"/>
    <cellStyle name="Note 3 8 3 2 5" xfId="11653"/>
    <cellStyle name="Note 3 8 3 2 5 2" xfId="29088"/>
    <cellStyle name="Note 3 8 3 2 5 3" xfId="43541"/>
    <cellStyle name="Note 3 8 3 2 6" xfId="18660"/>
    <cellStyle name="Note 3 8 3 3" xfId="1820"/>
    <cellStyle name="Note 3 8 3 3 2" xfId="4331"/>
    <cellStyle name="Note 3 8 3 3 2 2" xfId="13874"/>
    <cellStyle name="Note 3 8 3 3 2 2 2" xfId="31309"/>
    <cellStyle name="Note 3 8 3 3 2 2 3" xfId="45762"/>
    <cellStyle name="Note 3 8 3 3 2 3" xfId="16335"/>
    <cellStyle name="Note 3 8 3 3 2 3 2" xfId="33770"/>
    <cellStyle name="Note 3 8 3 3 2 3 3" xfId="48223"/>
    <cellStyle name="Note 3 8 3 3 2 4" xfId="21767"/>
    <cellStyle name="Note 3 8 3 3 2 5" xfId="36220"/>
    <cellStyle name="Note 3 8 3 3 3" xfId="6793"/>
    <cellStyle name="Note 3 8 3 3 3 2" xfId="24228"/>
    <cellStyle name="Note 3 8 3 3 3 3" xfId="38681"/>
    <cellStyle name="Note 3 8 3 3 4" xfId="9234"/>
    <cellStyle name="Note 3 8 3 3 4 2" xfId="26669"/>
    <cellStyle name="Note 3 8 3 3 4 3" xfId="41122"/>
    <cellStyle name="Note 3 8 3 3 5" xfId="11654"/>
    <cellStyle name="Note 3 8 3 3 5 2" xfId="29089"/>
    <cellStyle name="Note 3 8 3 3 5 3" xfId="43542"/>
    <cellStyle name="Note 3 8 3 3 6" xfId="18661"/>
    <cellStyle name="Note 3 8 3 4" xfId="1821"/>
    <cellStyle name="Note 3 8 3 4 2" xfId="4332"/>
    <cellStyle name="Note 3 8 3 4 2 2" xfId="21768"/>
    <cellStyle name="Note 3 8 3 4 2 3" xfId="36221"/>
    <cellStyle name="Note 3 8 3 4 3" xfId="6794"/>
    <cellStyle name="Note 3 8 3 4 3 2" xfId="24229"/>
    <cellStyle name="Note 3 8 3 4 3 3" xfId="38682"/>
    <cellStyle name="Note 3 8 3 4 4" xfId="9235"/>
    <cellStyle name="Note 3 8 3 4 4 2" xfId="26670"/>
    <cellStyle name="Note 3 8 3 4 4 3" xfId="41123"/>
    <cellStyle name="Note 3 8 3 4 5" xfId="11655"/>
    <cellStyle name="Note 3 8 3 4 5 2" xfId="29090"/>
    <cellStyle name="Note 3 8 3 4 5 3" xfId="43543"/>
    <cellStyle name="Note 3 8 3 4 6" xfId="15225"/>
    <cellStyle name="Note 3 8 3 4 6 2" xfId="32660"/>
    <cellStyle name="Note 3 8 3 4 6 3" xfId="47113"/>
    <cellStyle name="Note 3 8 3 4 7" xfId="18662"/>
    <cellStyle name="Note 3 8 3 4 8" xfId="20387"/>
    <cellStyle name="Note 3 8 3 5" xfId="4329"/>
    <cellStyle name="Note 3 8 3 5 2" xfId="13872"/>
    <cellStyle name="Note 3 8 3 5 2 2" xfId="31307"/>
    <cellStyle name="Note 3 8 3 5 2 3" xfId="45760"/>
    <cellStyle name="Note 3 8 3 5 3" xfId="16333"/>
    <cellStyle name="Note 3 8 3 5 3 2" xfId="33768"/>
    <cellStyle name="Note 3 8 3 5 3 3" xfId="48221"/>
    <cellStyle name="Note 3 8 3 5 4" xfId="21765"/>
    <cellStyle name="Note 3 8 3 5 5" xfId="36218"/>
    <cellStyle name="Note 3 8 3 6" xfId="6791"/>
    <cellStyle name="Note 3 8 3 6 2" xfId="24226"/>
    <cellStyle name="Note 3 8 3 6 3" xfId="38679"/>
    <cellStyle name="Note 3 8 3 7" xfId="9232"/>
    <cellStyle name="Note 3 8 3 7 2" xfId="26667"/>
    <cellStyle name="Note 3 8 3 7 3" xfId="41120"/>
    <cellStyle name="Note 3 8 3 8" xfId="11652"/>
    <cellStyle name="Note 3 8 3 8 2" xfId="29087"/>
    <cellStyle name="Note 3 8 3 8 3" xfId="43540"/>
    <cellStyle name="Note 3 8 3 9" xfId="18659"/>
    <cellStyle name="Note 3 8 4" xfId="1822"/>
    <cellStyle name="Note 3 8 4 2" xfId="1823"/>
    <cellStyle name="Note 3 8 4 2 2" xfId="4334"/>
    <cellStyle name="Note 3 8 4 2 2 2" xfId="13876"/>
    <cellStyle name="Note 3 8 4 2 2 2 2" xfId="31311"/>
    <cellStyle name="Note 3 8 4 2 2 2 3" xfId="45764"/>
    <cellStyle name="Note 3 8 4 2 2 3" xfId="16337"/>
    <cellStyle name="Note 3 8 4 2 2 3 2" xfId="33772"/>
    <cellStyle name="Note 3 8 4 2 2 3 3" xfId="48225"/>
    <cellStyle name="Note 3 8 4 2 2 4" xfId="21770"/>
    <cellStyle name="Note 3 8 4 2 2 5" xfId="36223"/>
    <cellStyle name="Note 3 8 4 2 3" xfId="6796"/>
    <cellStyle name="Note 3 8 4 2 3 2" xfId="24231"/>
    <cellStyle name="Note 3 8 4 2 3 3" xfId="38684"/>
    <cellStyle name="Note 3 8 4 2 4" xfId="9237"/>
    <cellStyle name="Note 3 8 4 2 4 2" xfId="26672"/>
    <cellStyle name="Note 3 8 4 2 4 3" xfId="41125"/>
    <cellStyle name="Note 3 8 4 2 5" xfId="11657"/>
    <cellStyle name="Note 3 8 4 2 5 2" xfId="29092"/>
    <cellStyle name="Note 3 8 4 2 5 3" xfId="43545"/>
    <cellStyle name="Note 3 8 4 2 6" xfId="18664"/>
    <cellStyle name="Note 3 8 4 3" xfId="1824"/>
    <cellStyle name="Note 3 8 4 3 2" xfId="4335"/>
    <cellStyle name="Note 3 8 4 3 2 2" xfId="13877"/>
    <cellStyle name="Note 3 8 4 3 2 2 2" xfId="31312"/>
    <cellStyle name="Note 3 8 4 3 2 2 3" xfId="45765"/>
    <cellStyle name="Note 3 8 4 3 2 3" xfId="16338"/>
    <cellStyle name="Note 3 8 4 3 2 3 2" xfId="33773"/>
    <cellStyle name="Note 3 8 4 3 2 3 3" xfId="48226"/>
    <cellStyle name="Note 3 8 4 3 2 4" xfId="21771"/>
    <cellStyle name="Note 3 8 4 3 2 5" xfId="36224"/>
    <cellStyle name="Note 3 8 4 3 3" xfId="6797"/>
    <cellStyle name="Note 3 8 4 3 3 2" xfId="24232"/>
    <cellStyle name="Note 3 8 4 3 3 3" xfId="38685"/>
    <cellStyle name="Note 3 8 4 3 4" xfId="9238"/>
    <cellStyle name="Note 3 8 4 3 4 2" xfId="26673"/>
    <cellStyle name="Note 3 8 4 3 4 3" xfId="41126"/>
    <cellStyle name="Note 3 8 4 3 5" xfId="11658"/>
    <cellStyle name="Note 3 8 4 3 5 2" xfId="29093"/>
    <cellStyle name="Note 3 8 4 3 5 3" xfId="43546"/>
    <cellStyle name="Note 3 8 4 3 6" xfId="18665"/>
    <cellStyle name="Note 3 8 4 4" xfId="1825"/>
    <cellStyle name="Note 3 8 4 4 2" xfId="4336"/>
    <cellStyle name="Note 3 8 4 4 2 2" xfId="21772"/>
    <cellStyle name="Note 3 8 4 4 2 3" xfId="36225"/>
    <cellStyle name="Note 3 8 4 4 3" xfId="6798"/>
    <cellStyle name="Note 3 8 4 4 3 2" xfId="24233"/>
    <cellStyle name="Note 3 8 4 4 3 3" xfId="38686"/>
    <cellStyle name="Note 3 8 4 4 4" xfId="9239"/>
    <cellStyle name="Note 3 8 4 4 4 2" xfId="26674"/>
    <cellStyle name="Note 3 8 4 4 4 3" xfId="41127"/>
    <cellStyle name="Note 3 8 4 4 5" xfId="11659"/>
    <cellStyle name="Note 3 8 4 4 5 2" xfId="29094"/>
    <cellStyle name="Note 3 8 4 4 5 3" xfId="43547"/>
    <cellStyle name="Note 3 8 4 4 6" xfId="15226"/>
    <cellStyle name="Note 3 8 4 4 6 2" xfId="32661"/>
    <cellStyle name="Note 3 8 4 4 6 3" xfId="47114"/>
    <cellStyle name="Note 3 8 4 4 7" xfId="18666"/>
    <cellStyle name="Note 3 8 4 4 8" xfId="20388"/>
    <cellStyle name="Note 3 8 4 5" xfId="4333"/>
    <cellStyle name="Note 3 8 4 5 2" xfId="13875"/>
    <cellStyle name="Note 3 8 4 5 2 2" xfId="31310"/>
    <cellStyle name="Note 3 8 4 5 2 3" xfId="45763"/>
    <cellStyle name="Note 3 8 4 5 3" xfId="16336"/>
    <cellStyle name="Note 3 8 4 5 3 2" xfId="33771"/>
    <cellStyle name="Note 3 8 4 5 3 3" xfId="48224"/>
    <cellStyle name="Note 3 8 4 5 4" xfId="21769"/>
    <cellStyle name="Note 3 8 4 5 5" xfId="36222"/>
    <cellStyle name="Note 3 8 4 6" xfId="6795"/>
    <cellStyle name="Note 3 8 4 6 2" xfId="24230"/>
    <cellStyle name="Note 3 8 4 6 3" xfId="38683"/>
    <cellStyle name="Note 3 8 4 7" xfId="9236"/>
    <cellStyle name="Note 3 8 4 7 2" xfId="26671"/>
    <cellStyle name="Note 3 8 4 7 3" xfId="41124"/>
    <cellStyle name="Note 3 8 4 8" xfId="11656"/>
    <cellStyle name="Note 3 8 4 8 2" xfId="29091"/>
    <cellStyle name="Note 3 8 4 8 3" xfId="43544"/>
    <cellStyle name="Note 3 8 4 9" xfId="18663"/>
    <cellStyle name="Note 3 8 5" xfId="1826"/>
    <cellStyle name="Note 3 8 5 2" xfId="1827"/>
    <cellStyle name="Note 3 8 5 2 2" xfId="4338"/>
    <cellStyle name="Note 3 8 5 2 2 2" xfId="13879"/>
    <cellStyle name="Note 3 8 5 2 2 2 2" xfId="31314"/>
    <cellStyle name="Note 3 8 5 2 2 2 3" xfId="45767"/>
    <cellStyle name="Note 3 8 5 2 2 3" xfId="16340"/>
    <cellStyle name="Note 3 8 5 2 2 3 2" xfId="33775"/>
    <cellStyle name="Note 3 8 5 2 2 3 3" xfId="48228"/>
    <cellStyle name="Note 3 8 5 2 2 4" xfId="21774"/>
    <cellStyle name="Note 3 8 5 2 2 5" xfId="36227"/>
    <cellStyle name="Note 3 8 5 2 3" xfId="6800"/>
    <cellStyle name="Note 3 8 5 2 3 2" xfId="24235"/>
    <cellStyle name="Note 3 8 5 2 3 3" xfId="38688"/>
    <cellStyle name="Note 3 8 5 2 4" xfId="9241"/>
    <cellStyle name="Note 3 8 5 2 4 2" xfId="26676"/>
    <cellStyle name="Note 3 8 5 2 4 3" xfId="41129"/>
    <cellStyle name="Note 3 8 5 2 5" xfId="11661"/>
    <cellStyle name="Note 3 8 5 2 5 2" xfId="29096"/>
    <cellStyle name="Note 3 8 5 2 5 3" xfId="43549"/>
    <cellStyle name="Note 3 8 5 2 6" xfId="18668"/>
    <cellStyle name="Note 3 8 5 3" xfId="1828"/>
    <cellStyle name="Note 3 8 5 3 2" xfId="4339"/>
    <cellStyle name="Note 3 8 5 3 2 2" xfId="13880"/>
    <cellStyle name="Note 3 8 5 3 2 2 2" xfId="31315"/>
    <cellStyle name="Note 3 8 5 3 2 2 3" xfId="45768"/>
    <cellStyle name="Note 3 8 5 3 2 3" xfId="16341"/>
    <cellStyle name="Note 3 8 5 3 2 3 2" xfId="33776"/>
    <cellStyle name="Note 3 8 5 3 2 3 3" xfId="48229"/>
    <cellStyle name="Note 3 8 5 3 2 4" xfId="21775"/>
    <cellStyle name="Note 3 8 5 3 2 5" xfId="36228"/>
    <cellStyle name="Note 3 8 5 3 3" xfId="6801"/>
    <cellStyle name="Note 3 8 5 3 3 2" xfId="24236"/>
    <cellStyle name="Note 3 8 5 3 3 3" xfId="38689"/>
    <cellStyle name="Note 3 8 5 3 4" xfId="9242"/>
    <cellStyle name="Note 3 8 5 3 4 2" xfId="26677"/>
    <cellStyle name="Note 3 8 5 3 4 3" xfId="41130"/>
    <cellStyle name="Note 3 8 5 3 5" xfId="11662"/>
    <cellStyle name="Note 3 8 5 3 5 2" xfId="29097"/>
    <cellStyle name="Note 3 8 5 3 5 3" xfId="43550"/>
    <cellStyle name="Note 3 8 5 3 6" xfId="18669"/>
    <cellStyle name="Note 3 8 5 4" xfId="1829"/>
    <cellStyle name="Note 3 8 5 4 2" xfId="4340"/>
    <cellStyle name="Note 3 8 5 4 2 2" xfId="21776"/>
    <cellStyle name="Note 3 8 5 4 2 3" xfId="36229"/>
    <cellStyle name="Note 3 8 5 4 3" xfId="6802"/>
    <cellStyle name="Note 3 8 5 4 3 2" xfId="24237"/>
    <cellStyle name="Note 3 8 5 4 3 3" xfId="38690"/>
    <cellStyle name="Note 3 8 5 4 4" xfId="9243"/>
    <cellStyle name="Note 3 8 5 4 4 2" xfId="26678"/>
    <cellStyle name="Note 3 8 5 4 4 3" xfId="41131"/>
    <cellStyle name="Note 3 8 5 4 5" xfId="11663"/>
    <cellStyle name="Note 3 8 5 4 5 2" xfId="29098"/>
    <cellStyle name="Note 3 8 5 4 5 3" xfId="43551"/>
    <cellStyle name="Note 3 8 5 4 6" xfId="15227"/>
    <cellStyle name="Note 3 8 5 4 6 2" xfId="32662"/>
    <cellStyle name="Note 3 8 5 4 6 3" xfId="47115"/>
    <cellStyle name="Note 3 8 5 4 7" xfId="18670"/>
    <cellStyle name="Note 3 8 5 4 8" xfId="20389"/>
    <cellStyle name="Note 3 8 5 5" xfId="4337"/>
    <cellStyle name="Note 3 8 5 5 2" xfId="13878"/>
    <cellStyle name="Note 3 8 5 5 2 2" xfId="31313"/>
    <cellStyle name="Note 3 8 5 5 2 3" xfId="45766"/>
    <cellStyle name="Note 3 8 5 5 3" xfId="16339"/>
    <cellStyle name="Note 3 8 5 5 3 2" xfId="33774"/>
    <cellStyle name="Note 3 8 5 5 3 3" xfId="48227"/>
    <cellStyle name="Note 3 8 5 5 4" xfId="21773"/>
    <cellStyle name="Note 3 8 5 5 5" xfId="36226"/>
    <cellStyle name="Note 3 8 5 6" xfId="6799"/>
    <cellStyle name="Note 3 8 5 6 2" xfId="24234"/>
    <cellStyle name="Note 3 8 5 6 3" xfId="38687"/>
    <cellStyle name="Note 3 8 5 7" xfId="9240"/>
    <cellStyle name="Note 3 8 5 7 2" xfId="26675"/>
    <cellStyle name="Note 3 8 5 7 3" xfId="41128"/>
    <cellStyle name="Note 3 8 5 8" xfId="11660"/>
    <cellStyle name="Note 3 8 5 8 2" xfId="29095"/>
    <cellStyle name="Note 3 8 5 8 3" xfId="43548"/>
    <cellStyle name="Note 3 8 5 9" xfId="18667"/>
    <cellStyle name="Note 3 8 6" xfId="1830"/>
    <cellStyle name="Note 3 8 6 2" xfId="4341"/>
    <cellStyle name="Note 3 8 6 2 2" xfId="13881"/>
    <cellStyle name="Note 3 8 6 2 2 2" xfId="31316"/>
    <cellStyle name="Note 3 8 6 2 2 3" xfId="45769"/>
    <cellStyle name="Note 3 8 6 2 3" xfId="16342"/>
    <cellStyle name="Note 3 8 6 2 3 2" xfId="33777"/>
    <cellStyle name="Note 3 8 6 2 3 3" xfId="48230"/>
    <cellStyle name="Note 3 8 6 2 4" xfId="21777"/>
    <cellStyle name="Note 3 8 6 2 5" xfId="36230"/>
    <cellStyle name="Note 3 8 6 3" xfId="6803"/>
    <cellStyle name="Note 3 8 6 3 2" xfId="24238"/>
    <cellStyle name="Note 3 8 6 3 3" xfId="38691"/>
    <cellStyle name="Note 3 8 6 4" xfId="9244"/>
    <cellStyle name="Note 3 8 6 4 2" xfId="26679"/>
    <cellStyle name="Note 3 8 6 4 3" xfId="41132"/>
    <cellStyle name="Note 3 8 6 5" xfId="11664"/>
    <cellStyle name="Note 3 8 6 5 2" xfId="29099"/>
    <cellStyle name="Note 3 8 6 5 3" xfId="43552"/>
    <cellStyle name="Note 3 8 6 6" xfId="18671"/>
    <cellStyle name="Note 3 8 7" xfId="1831"/>
    <cellStyle name="Note 3 8 7 2" xfId="4342"/>
    <cellStyle name="Note 3 8 7 2 2" xfId="13882"/>
    <cellStyle name="Note 3 8 7 2 2 2" xfId="31317"/>
    <cellStyle name="Note 3 8 7 2 2 3" xfId="45770"/>
    <cellStyle name="Note 3 8 7 2 3" xfId="16343"/>
    <cellStyle name="Note 3 8 7 2 3 2" xfId="33778"/>
    <cellStyle name="Note 3 8 7 2 3 3" xfId="48231"/>
    <cellStyle name="Note 3 8 7 2 4" xfId="21778"/>
    <cellStyle name="Note 3 8 7 2 5" xfId="36231"/>
    <cellStyle name="Note 3 8 7 3" xfId="6804"/>
    <cellStyle name="Note 3 8 7 3 2" xfId="24239"/>
    <cellStyle name="Note 3 8 7 3 3" xfId="38692"/>
    <cellStyle name="Note 3 8 7 4" xfId="9245"/>
    <cellStyle name="Note 3 8 7 4 2" xfId="26680"/>
    <cellStyle name="Note 3 8 7 4 3" xfId="41133"/>
    <cellStyle name="Note 3 8 7 5" xfId="11665"/>
    <cellStyle name="Note 3 8 7 5 2" xfId="29100"/>
    <cellStyle name="Note 3 8 7 5 3" xfId="43553"/>
    <cellStyle name="Note 3 8 7 6" xfId="18672"/>
    <cellStyle name="Note 3 8 8" xfId="1832"/>
    <cellStyle name="Note 3 8 8 2" xfId="4343"/>
    <cellStyle name="Note 3 8 8 2 2" xfId="21779"/>
    <cellStyle name="Note 3 8 8 2 3" xfId="36232"/>
    <cellStyle name="Note 3 8 8 3" xfId="6805"/>
    <cellStyle name="Note 3 8 8 3 2" xfId="24240"/>
    <cellStyle name="Note 3 8 8 3 3" xfId="38693"/>
    <cellStyle name="Note 3 8 8 4" xfId="9246"/>
    <cellStyle name="Note 3 8 8 4 2" xfId="26681"/>
    <cellStyle name="Note 3 8 8 4 3" xfId="41134"/>
    <cellStyle name="Note 3 8 8 5" xfId="11666"/>
    <cellStyle name="Note 3 8 8 5 2" xfId="29101"/>
    <cellStyle name="Note 3 8 8 5 3" xfId="43554"/>
    <cellStyle name="Note 3 8 8 6" xfId="15228"/>
    <cellStyle name="Note 3 8 8 6 2" xfId="32663"/>
    <cellStyle name="Note 3 8 8 6 3" xfId="47116"/>
    <cellStyle name="Note 3 8 8 7" xfId="18673"/>
    <cellStyle name="Note 3 8 8 8" xfId="20390"/>
    <cellStyle name="Note 3 8 9" xfId="4324"/>
    <cellStyle name="Note 3 8 9 2" xfId="13868"/>
    <cellStyle name="Note 3 8 9 2 2" xfId="31303"/>
    <cellStyle name="Note 3 8 9 2 3" xfId="45756"/>
    <cellStyle name="Note 3 8 9 3" xfId="16329"/>
    <cellStyle name="Note 3 8 9 3 2" xfId="33764"/>
    <cellStyle name="Note 3 8 9 3 3" xfId="48217"/>
    <cellStyle name="Note 3 8 9 4" xfId="21760"/>
    <cellStyle name="Note 3 8 9 5" xfId="36213"/>
    <cellStyle name="Note 3 9" xfId="1833"/>
    <cellStyle name="Note 3 9 10" xfId="6806"/>
    <cellStyle name="Note 3 9 10 2" xfId="24241"/>
    <cellStyle name="Note 3 9 10 3" xfId="38694"/>
    <cellStyle name="Note 3 9 11" xfId="9247"/>
    <cellStyle name="Note 3 9 11 2" xfId="26682"/>
    <cellStyle name="Note 3 9 11 3" xfId="41135"/>
    <cellStyle name="Note 3 9 12" xfId="11667"/>
    <cellStyle name="Note 3 9 12 2" xfId="29102"/>
    <cellStyle name="Note 3 9 12 3" xfId="43555"/>
    <cellStyle name="Note 3 9 13" xfId="18674"/>
    <cellStyle name="Note 3 9 2" xfId="1834"/>
    <cellStyle name="Note 3 9 2 2" xfId="1835"/>
    <cellStyle name="Note 3 9 2 2 2" xfId="4346"/>
    <cellStyle name="Note 3 9 2 2 2 2" xfId="13885"/>
    <cellStyle name="Note 3 9 2 2 2 2 2" xfId="31320"/>
    <cellStyle name="Note 3 9 2 2 2 2 3" xfId="45773"/>
    <cellStyle name="Note 3 9 2 2 2 3" xfId="16346"/>
    <cellStyle name="Note 3 9 2 2 2 3 2" xfId="33781"/>
    <cellStyle name="Note 3 9 2 2 2 3 3" xfId="48234"/>
    <cellStyle name="Note 3 9 2 2 2 4" xfId="21782"/>
    <cellStyle name="Note 3 9 2 2 2 5" xfId="36235"/>
    <cellStyle name="Note 3 9 2 2 3" xfId="6808"/>
    <cellStyle name="Note 3 9 2 2 3 2" xfId="24243"/>
    <cellStyle name="Note 3 9 2 2 3 3" xfId="38696"/>
    <cellStyle name="Note 3 9 2 2 4" xfId="9249"/>
    <cellStyle name="Note 3 9 2 2 4 2" xfId="26684"/>
    <cellStyle name="Note 3 9 2 2 4 3" xfId="41137"/>
    <cellStyle name="Note 3 9 2 2 5" xfId="11669"/>
    <cellStyle name="Note 3 9 2 2 5 2" xfId="29104"/>
    <cellStyle name="Note 3 9 2 2 5 3" xfId="43557"/>
    <cellStyle name="Note 3 9 2 2 6" xfId="18676"/>
    <cellStyle name="Note 3 9 2 3" xfId="1836"/>
    <cellStyle name="Note 3 9 2 3 2" xfId="4347"/>
    <cellStyle name="Note 3 9 2 3 2 2" xfId="13886"/>
    <cellStyle name="Note 3 9 2 3 2 2 2" xfId="31321"/>
    <cellStyle name="Note 3 9 2 3 2 2 3" xfId="45774"/>
    <cellStyle name="Note 3 9 2 3 2 3" xfId="16347"/>
    <cellStyle name="Note 3 9 2 3 2 3 2" xfId="33782"/>
    <cellStyle name="Note 3 9 2 3 2 3 3" xfId="48235"/>
    <cellStyle name="Note 3 9 2 3 2 4" xfId="21783"/>
    <cellStyle name="Note 3 9 2 3 2 5" xfId="36236"/>
    <cellStyle name="Note 3 9 2 3 3" xfId="6809"/>
    <cellStyle name="Note 3 9 2 3 3 2" xfId="24244"/>
    <cellStyle name="Note 3 9 2 3 3 3" xfId="38697"/>
    <cellStyle name="Note 3 9 2 3 4" xfId="9250"/>
    <cellStyle name="Note 3 9 2 3 4 2" xfId="26685"/>
    <cellStyle name="Note 3 9 2 3 4 3" xfId="41138"/>
    <cellStyle name="Note 3 9 2 3 5" xfId="11670"/>
    <cellStyle name="Note 3 9 2 3 5 2" xfId="29105"/>
    <cellStyle name="Note 3 9 2 3 5 3" xfId="43558"/>
    <cellStyle name="Note 3 9 2 3 6" xfId="18677"/>
    <cellStyle name="Note 3 9 2 4" xfId="1837"/>
    <cellStyle name="Note 3 9 2 4 2" xfId="4348"/>
    <cellStyle name="Note 3 9 2 4 2 2" xfId="21784"/>
    <cellStyle name="Note 3 9 2 4 2 3" xfId="36237"/>
    <cellStyle name="Note 3 9 2 4 3" xfId="6810"/>
    <cellStyle name="Note 3 9 2 4 3 2" xfId="24245"/>
    <cellStyle name="Note 3 9 2 4 3 3" xfId="38698"/>
    <cellStyle name="Note 3 9 2 4 4" xfId="9251"/>
    <cellStyle name="Note 3 9 2 4 4 2" xfId="26686"/>
    <cellStyle name="Note 3 9 2 4 4 3" xfId="41139"/>
    <cellStyle name="Note 3 9 2 4 5" xfId="11671"/>
    <cellStyle name="Note 3 9 2 4 5 2" xfId="29106"/>
    <cellStyle name="Note 3 9 2 4 5 3" xfId="43559"/>
    <cellStyle name="Note 3 9 2 4 6" xfId="15229"/>
    <cellStyle name="Note 3 9 2 4 6 2" xfId="32664"/>
    <cellStyle name="Note 3 9 2 4 6 3" xfId="47117"/>
    <cellStyle name="Note 3 9 2 4 7" xfId="18678"/>
    <cellStyle name="Note 3 9 2 4 8" xfId="20391"/>
    <cellStyle name="Note 3 9 2 5" xfId="4345"/>
    <cellStyle name="Note 3 9 2 5 2" xfId="13884"/>
    <cellStyle name="Note 3 9 2 5 2 2" xfId="31319"/>
    <cellStyle name="Note 3 9 2 5 2 3" xfId="45772"/>
    <cellStyle name="Note 3 9 2 5 3" xfId="16345"/>
    <cellStyle name="Note 3 9 2 5 3 2" xfId="33780"/>
    <cellStyle name="Note 3 9 2 5 3 3" xfId="48233"/>
    <cellStyle name="Note 3 9 2 5 4" xfId="21781"/>
    <cellStyle name="Note 3 9 2 5 5" xfId="36234"/>
    <cellStyle name="Note 3 9 2 6" xfId="6807"/>
    <cellStyle name="Note 3 9 2 6 2" xfId="24242"/>
    <cellStyle name="Note 3 9 2 6 3" xfId="38695"/>
    <cellStyle name="Note 3 9 2 7" xfId="9248"/>
    <cellStyle name="Note 3 9 2 7 2" xfId="26683"/>
    <cellStyle name="Note 3 9 2 7 3" xfId="41136"/>
    <cellStyle name="Note 3 9 2 8" xfId="11668"/>
    <cellStyle name="Note 3 9 2 8 2" xfId="29103"/>
    <cellStyle name="Note 3 9 2 8 3" xfId="43556"/>
    <cellStyle name="Note 3 9 2 9" xfId="18675"/>
    <cellStyle name="Note 3 9 3" xfId="1838"/>
    <cellStyle name="Note 3 9 3 2" xfId="1839"/>
    <cellStyle name="Note 3 9 3 2 2" xfId="4350"/>
    <cellStyle name="Note 3 9 3 2 2 2" xfId="13888"/>
    <cellStyle name="Note 3 9 3 2 2 2 2" xfId="31323"/>
    <cellStyle name="Note 3 9 3 2 2 2 3" xfId="45776"/>
    <cellStyle name="Note 3 9 3 2 2 3" xfId="16349"/>
    <cellStyle name="Note 3 9 3 2 2 3 2" xfId="33784"/>
    <cellStyle name="Note 3 9 3 2 2 3 3" xfId="48237"/>
    <cellStyle name="Note 3 9 3 2 2 4" xfId="21786"/>
    <cellStyle name="Note 3 9 3 2 2 5" xfId="36239"/>
    <cellStyle name="Note 3 9 3 2 3" xfId="6812"/>
    <cellStyle name="Note 3 9 3 2 3 2" xfId="24247"/>
    <cellStyle name="Note 3 9 3 2 3 3" xfId="38700"/>
    <cellStyle name="Note 3 9 3 2 4" xfId="9253"/>
    <cellStyle name="Note 3 9 3 2 4 2" xfId="26688"/>
    <cellStyle name="Note 3 9 3 2 4 3" xfId="41141"/>
    <cellStyle name="Note 3 9 3 2 5" xfId="11673"/>
    <cellStyle name="Note 3 9 3 2 5 2" xfId="29108"/>
    <cellStyle name="Note 3 9 3 2 5 3" xfId="43561"/>
    <cellStyle name="Note 3 9 3 2 6" xfId="18680"/>
    <cellStyle name="Note 3 9 3 3" xfId="1840"/>
    <cellStyle name="Note 3 9 3 3 2" xfId="4351"/>
    <cellStyle name="Note 3 9 3 3 2 2" xfId="13889"/>
    <cellStyle name="Note 3 9 3 3 2 2 2" xfId="31324"/>
    <cellStyle name="Note 3 9 3 3 2 2 3" xfId="45777"/>
    <cellStyle name="Note 3 9 3 3 2 3" xfId="16350"/>
    <cellStyle name="Note 3 9 3 3 2 3 2" xfId="33785"/>
    <cellStyle name="Note 3 9 3 3 2 3 3" xfId="48238"/>
    <cellStyle name="Note 3 9 3 3 2 4" xfId="21787"/>
    <cellStyle name="Note 3 9 3 3 2 5" xfId="36240"/>
    <cellStyle name="Note 3 9 3 3 3" xfId="6813"/>
    <cellStyle name="Note 3 9 3 3 3 2" xfId="24248"/>
    <cellStyle name="Note 3 9 3 3 3 3" xfId="38701"/>
    <cellStyle name="Note 3 9 3 3 4" xfId="9254"/>
    <cellStyle name="Note 3 9 3 3 4 2" xfId="26689"/>
    <cellStyle name="Note 3 9 3 3 4 3" xfId="41142"/>
    <cellStyle name="Note 3 9 3 3 5" xfId="11674"/>
    <cellStyle name="Note 3 9 3 3 5 2" xfId="29109"/>
    <cellStyle name="Note 3 9 3 3 5 3" xfId="43562"/>
    <cellStyle name="Note 3 9 3 3 6" xfId="18681"/>
    <cellStyle name="Note 3 9 3 4" xfId="1841"/>
    <cellStyle name="Note 3 9 3 4 2" xfId="4352"/>
    <cellStyle name="Note 3 9 3 4 2 2" xfId="21788"/>
    <cellStyle name="Note 3 9 3 4 2 3" xfId="36241"/>
    <cellStyle name="Note 3 9 3 4 3" xfId="6814"/>
    <cellStyle name="Note 3 9 3 4 3 2" xfId="24249"/>
    <cellStyle name="Note 3 9 3 4 3 3" xfId="38702"/>
    <cellStyle name="Note 3 9 3 4 4" xfId="9255"/>
    <cellStyle name="Note 3 9 3 4 4 2" xfId="26690"/>
    <cellStyle name="Note 3 9 3 4 4 3" xfId="41143"/>
    <cellStyle name="Note 3 9 3 4 5" xfId="11675"/>
    <cellStyle name="Note 3 9 3 4 5 2" xfId="29110"/>
    <cellStyle name="Note 3 9 3 4 5 3" xfId="43563"/>
    <cellStyle name="Note 3 9 3 4 6" xfId="15230"/>
    <cellStyle name="Note 3 9 3 4 6 2" xfId="32665"/>
    <cellStyle name="Note 3 9 3 4 6 3" xfId="47118"/>
    <cellStyle name="Note 3 9 3 4 7" xfId="18682"/>
    <cellStyle name="Note 3 9 3 4 8" xfId="20392"/>
    <cellStyle name="Note 3 9 3 5" xfId="4349"/>
    <cellStyle name="Note 3 9 3 5 2" xfId="13887"/>
    <cellStyle name="Note 3 9 3 5 2 2" xfId="31322"/>
    <cellStyle name="Note 3 9 3 5 2 3" xfId="45775"/>
    <cellStyle name="Note 3 9 3 5 3" xfId="16348"/>
    <cellStyle name="Note 3 9 3 5 3 2" xfId="33783"/>
    <cellStyle name="Note 3 9 3 5 3 3" xfId="48236"/>
    <cellStyle name="Note 3 9 3 5 4" xfId="21785"/>
    <cellStyle name="Note 3 9 3 5 5" xfId="36238"/>
    <cellStyle name="Note 3 9 3 6" xfId="6811"/>
    <cellStyle name="Note 3 9 3 6 2" xfId="24246"/>
    <cellStyle name="Note 3 9 3 6 3" xfId="38699"/>
    <cellStyle name="Note 3 9 3 7" xfId="9252"/>
    <cellStyle name="Note 3 9 3 7 2" xfId="26687"/>
    <cellStyle name="Note 3 9 3 7 3" xfId="41140"/>
    <cellStyle name="Note 3 9 3 8" xfId="11672"/>
    <cellStyle name="Note 3 9 3 8 2" xfId="29107"/>
    <cellStyle name="Note 3 9 3 8 3" xfId="43560"/>
    <cellStyle name="Note 3 9 3 9" xfId="18679"/>
    <cellStyle name="Note 3 9 4" xfId="1842"/>
    <cellStyle name="Note 3 9 4 2" xfId="1843"/>
    <cellStyle name="Note 3 9 4 2 2" xfId="4354"/>
    <cellStyle name="Note 3 9 4 2 2 2" xfId="13891"/>
    <cellStyle name="Note 3 9 4 2 2 2 2" xfId="31326"/>
    <cellStyle name="Note 3 9 4 2 2 2 3" xfId="45779"/>
    <cellStyle name="Note 3 9 4 2 2 3" xfId="16352"/>
    <cellStyle name="Note 3 9 4 2 2 3 2" xfId="33787"/>
    <cellStyle name="Note 3 9 4 2 2 3 3" xfId="48240"/>
    <cellStyle name="Note 3 9 4 2 2 4" xfId="21790"/>
    <cellStyle name="Note 3 9 4 2 2 5" xfId="36243"/>
    <cellStyle name="Note 3 9 4 2 3" xfId="6816"/>
    <cellStyle name="Note 3 9 4 2 3 2" xfId="24251"/>
    <cellStyle name="Note 3 9 4 2 3 3" xfId="38704"/>
    <cellStyle name="Note 3 9 4 2 4" xfId="9257"/>
    <cellStyle name="Note 3 9 4 2 4 2" xfId="26692"/>
    <cellStyle name="Note 3 9 4 2 4 3" xfId="41145"/>
    <cellStyle name="Note 3 9 4 2 5" xfId="11677"/>
    <cellStyle name="Note 3 9 4 2 5 2" xfId="29112"/>
    <cellStyle name="Note 3 9 4 2 5 3" xfId="43565"/>
    <cellStyle name="Note 3 9 4 2 6" xfId="18684"/>
    <cellStyle name="Note 3 9 4 3" xfId="1844"/>
    <cellStyle name="Note 3 9 4 3 2" xfId="4355"/>
    <cellStyle name="Note 3 9 4 3 2 2" xfId="13892"/>
    <cellStyle name="Note 3 9 4 3 2 2 2" xfId="31327"/>
    <cellStyle name="Note 3 9 4 3 2 2 3" xfId="45780"/>
    <cellStyle name="Note 3 9 4 3 2 3" xfId="16353"/>
    <cellStyle name="Note 3 9 4 3 2 3 2" xfId="33788"/>
    <cellStyle name="Note 3 9 4 3 2 3 3" xfId="48241"/>
    <cellStyle name="Note 3 9 4 3 2 4" xfId="21791"/>
    <cellStyle name="Note 3 9 4 3 2 5" xfId="36244"/>
    <cellStyle name="Note 3 9 4 3 3" xfId="6817"/>
    <cellStyle name="Note 3 9 4 3 3 2" xfId="24252"/>
    <cellStyle name="Note 3 9 4 3 3 3" xfId="38705"/>
    <cellStyle name="Note 3 9 4 3 4" xfId="9258"/>
    <cellStyle name="Note 3 9 4 3 4 2" xfId="26693"/>
    <cellStyle name="Note 3 9 4 3 4 3" xfId="41146"/>
    <cellStyle name="Note 3 9 4 3 5" xfId="11678"/>
    <cellStyle name="Note 3 9 4 3 5 2" xfId="29113"/>
    <cellStyle name="Note 3 9 4 3 5 3" xfId="43566"/>
    <cellStyle name="Note 3 9 4 3 6" xfId="18685"/>
    <cellStyle name="Note 3 9 4 4" xfId="1845"/>
    <cellStyle name="Note 3 9 4 4 2" xfId="4356"/>
    <cellStyle name="Note 3 9 4 4 2 2" xfId="21792"/>
    <cellStyle name="Note 3 9 4 4 2 3" xfId="36245"/>
    <cellStyle name="Note 3 9 4 4 3" xfId="6818"/>
    <cellStyle name="Note 3 9 4 4 3 2" xfId="24253"/>
    <cellStyle name="Note 3 9 4 4 3 3" xfId="38706"/>
    <cellStyle name="Note 3 9 4 4 4" xfId="9259"/>
    <cellStyle name="Note 3 9 4 4 4 2" xfId="26694"/>
    <cellStyle name="Note 3 9 4 4 4 3" xfId="41147"/>
    <cellStyle name="Note 3 9 4 4 5" xfId="11679"/>
    <cellStyle name="Note 3 9 4 4 5 2" xfId="29114"/>
    <cellStyle name="Note 3 9 4 4 5 3" xfId="43567"/>
    <cellStyle name="Note 3 9 4 4 6" xfId="15231"/>
    <cellStyle name="Note 3 9 4 4 6 2" xfId="32666"/>
    <cellStyle name="Note 3 9 4 4 6 3" xfId="47119"/>
    <cellStyle name="Note 3 9 4 4 7" xfId="18686"/>
    <cellStyle name="Note 3 9 4 4 8" xfId="20393"/>
    <cellStyle name="Note 3 9 4 5" xfId="4353"/>
    <cellStyle name="Note 3 9 4 5 2" xfId="13890"/>
    <cellStyle name="Note 3 9 4 5 2 2" xfId="31325"/>
    <cellStyle name="Note 3 9 4 5 2 3" xfId="45778"/>
    <cellStyle name="Note 3 9 4 5 3" xfId="16351"/>
    <cellStyle name="Note 3 9 4 5 3 2" xfId="33786"/>
    <cellStyle name="Note 3 9 4 5 3 3" xfId="48239"/>
    <cellStyle name="Note 3 9 4 5 4" xfId="21789"/>
    <cellStyle name="Note 3 9 4 5 5" xfId="36242"/>
    <cellStyle name="Note 3 9 4 6" xfId="6815"/>
    <cellStyle name="Note 3 9 4 6 2" xfId="24250"/>
    <cellStyle name="Note 3 9 4 6 3" xfId="38703"/>
    <cellStyle name="Note 3 9 4 7" xfId="9256"/>
    <cellStyle name="Note 3 9 4 7 2" xfId="26691"/>
    <cellStyle name="Note 3 9 4 7 3" xfId="41144"/>
    <cellStyle name="Note 3 9 4 8" xfId="11676"/>
    <cellStyle name="Note 3 9 4 8 2" xfId="29111"/>
    <cellStyle name="Note 3 9 4 8 3" xfId="43564"/>
    <cellStyle name="Note 3 9 4 9" xfId="18683"/>
    <cellStyle name="Note 3 9 5" xfId="1846"/>
    <cellStyle name="Note 3 9 5 2" xfId="1847"/>
    <cellStyle name="Note 3 9 5 2 2" xfId="4358"/>
    <cellStyle name="Note 3 9 5 2 2 2" xfId="13894"/>
    <cellStyle name="Note 3 9 5 2 2 2 2" xfId="31329"/>
    <cellStyle name="Note 3 9 5 2 2 2 3" xfId="45782"/>
    <cellStyle name="Note 3 9 5 2 2 3" xfId="16355"/>
    <cellStyle name="Note 3 9 5 2 2 3 2" xfId="33790"/>
    <cellStyle name="Note 3 9 5 2 2 3 3" xfId="48243"/>
    <cellStyle name="Note 3 9 5 2 2 4" xfId="21794"/>
    <cellStyle name="Note 3 9 5 2 2 5" xfId="36247"/>
    <cellStyle name="Note 3 9 5 2 3" xfId="6820"/>
    <cellStyle name="Note 3 9 5 2 3 2" xfId="24255"/>
    <cellStyle name="Note 3 9 5 2 3 3" xfId="38708"/>
    <cellStyle name="Note 3 9 5 2 4" xfId="9261"/>
    <cellStyle name="Note 3 9 5 2 4 2" xfId="26696"/>
    <cellStyle name="Note 3 9 5 2 4 3" xfId="41149"/>
    <cellStyle name="Note 3 9 5 2 5" xfId="11681"/>
    <cellStyle name="Note 3 9 5 2 5 2" xfId="29116"/>
    <cellStyle name="Note 3 9 5 2 5 3" xfId="43569"/>
    <cellStyle name="Note 3 9 5 2 6" xfId="18688"/>
    <cellStyle name="Note 3 9 5 3" xfId="1848"/>
    <cellStyle name="Note 3 9 5 3 2" xfId="4359"/>
    <cellStyle name="Note 3 9 5 3 2 2" xfId="13895"/>
    <cellStyle name="Note 3 9 5 3 2 2 2" xfId="31330"/>
    <cellStyle name="Note 3 9 5 3 2 2 3" xfId="45783"/>
    <cellStyle name="Note 3 9 5 3 2 3" xfId="16356"/>
    <cellStyle name="Note 3 9 5 3 2 3 2" xfId="33791"/>
    <cellStyle name="Note 3 9 5 3 2 3 3" xfId="48244"/>
    <cellStyle name="Note 3 9 5 3 2 4" xfId="21795"/>
    <cellStyle name="Note 3 9 5 3 2 5" xfId="36248"/>
    <cellStyle name="Note 3 9 5 3 3" xfId="6821"/>
    <cellStyle name="Note 3 9 5 3 3 2" xfId="24256"/>
    <cellStyle name="Note 3 9 5 3 3 3" xfId="38709"/>
    <cellStyle name="Note 3 9 5 3 4" xfId="9262"/>
    <cellStyle name="Note 3 9 5 3 4 2" xfId="26697"/>
    <cellStyle name="Note 3 9 5 3 4 3" xfId="41150"/>
    <cellStyle name="Note 3 9 5 3 5" xfId="11682"/>
    <cellStyle name="Note 3 9 5 3 5 2" xfId="29117"/>
    <cellStyle name="Note 3 9 5 3 5 3" xfId="43570"/>
    <cellStyle name="Note 3 9 5 3 6" xfId="18689"/>
    <cellStyle name="Note 3 9 5 4" xfId="1849"/>
    <cellStyle name="Note 3 9 5 4 2" xfId="4360"/>
    <cellStyle name="Note 3 9 5 4 2 2" xfId="21796"/>
    <cellStyle name="Note 3 9 5 4 2 3" xfId="36249"/>
    <cellStyle name="Note 3 9 5 4 3" xfId="6822"/>
    <cellStyle name="Note 3 9 5 4 3 2" xfId="24257"/>
    <cellStyle name="Note 3 9 5 4 3 3" xfId="38710"/>
    <cellStyle name="Note 3 9 5 4 4" xfId="9263"/>
    <cellStyle name="Note 3 9 5 4 4 2" xfId="26698"/>
    <cellStyle name="Note 3 9 5 4 4 3" xfId="41151"/>
    <cellStyle name="Note 3 9 5 4 5" xfId="11683"/>
    <cellStyle name="Note 3 9 5 4 5 2" xfId="29118"/>
    <cellStyle name="Note 3 9 5 4 5 3" xfId="43571"/>
    <cellStyle name="Note 3 9 5 4 6" xfId="15232"/>
    <cellStyle name="Note 3 9 5 4 6 2" xfId="32667"/>
    <cellStyle name="Note 3 9 5 4 6 3" xfId="47120"/>
    <cellStyle name="Note 3 9 5 4 7" xfId="18690"/>
    <cellStyle name="Note 3 9 5 4 8" xfId="20394"/>
    <cellStyle name="Note 3 9 5 5" xfId="4357"/>
    <cellStyle name="Note 3 9 5 5 2" xfId="13893"/>
    <cellStyle name="Note 3 9 5 5 2 2" xfId="31328"/>
    <cellStyle name="Note 3 9 5 5 2 3" xfId="45781"/>
    <cellStyle name="Note 3 9 5 5 3" xfId="16354"/>
    <cellStyle name="Note 3 9 5 5 3 2" xfId="33789"/>
    <cellStyle name="Note 3 9 5 5 3 3" xfId="48242"/>
    <cellStyle name="Note 3 9 5 5 4" xfId="21793"/>
    <cellStyle name="Note 3 9 5 5 5" xfId="36246"/>
    <cellStyle name="Note 3 9 5 6" xfId="6819"/>
    <cellStyle name="Note 3 9 5 6 2" xfId="24254"/>
    <cellStyle name="Note 3 9 5 6 3" xfId="38707"/>
    <cellStyle name="Note 3 9 5 7" xfId="9260"/>
    <cellStyle name="Note 3 9 5 7 2" xfId="26695"/>
    <cellStyle name="Note 3 9 5 7 3" xfId="41148"/>
    <cellStyle name="Note 3 9 5 8" xfId="11680"/>
    <cellStyle name="Note 3 9 5 8 2" xfId="29115"/>
    <cellStyle name="Note 3 9 5 8 3" xfId="43568"/>
    <cellStyle name="Note 3 9 5 9" xfId="18687"/>
    <cellStyle name="Note 3 9 6" xfId="1850"/>
    <cellStyle name="Note 3 9 6 2" xfId="4361"/>
    <cellStyle name="Note 3 9 6 2 2" xfId="13896"/>
    <cellStyle name="Note 3 9 6 2 2 2" xfId="31331"/>
    <cellStyle name="Note 3 9 6 2 2 3" xfId="45784"/>
    <cellStyle name="Note 3 9 6 2 3" xfId="16357"/>
    <cellStyle name="Note 3 9 6 2 3 2" xfId="33792"/>
    <cellStyle name="Note 3 9 6 2 3 3" xfId="48245"/>
    <cellStyle name="Note 3 9 6 2 4" xfId="21797"/>
    <cellStyle name="Note 3 9 6 2 5" xfId="36250"/>
    <cellStyle name="Note 3 9 6 3" xfId="6823"/>
    <cellStyle name="Note 3 9 6 3 2" xfId="24258"/>
    <cellStyle name="Note 3 9 6 3 3" xfId="38711"/>
    <cellStyle name="Note 3 9 6 4" xfId="9264"/>
    <cellStyle name="Note 3 9 6 4 2" xfId="26699"/>
    <cellStyle name="Note 3 9 6 4 3" xfId="41152"/>
    <cellStyle name="Note 3 9 6 5" xfId="11684"/>
    <cellStyle name="Note 3 9 6 5 2" xfId="29119"/>
    <cellStyle name="Note 3 9 6 5 3" xfId="43572"/>
    <cellStyle name="Note 3 9 6 6" xfId="18691"/>
    <cellStyle name="Note 3 9 7" xfId="1851"/>
    <cellStyle name="Note 3 9 7 2" xfId="4362"/>
    <cellStyle name="Note 3 9 7 2 2" xfId="13897"/>
    <cellStyle name="Note 3 9 7 2 2 2" xfId="31332"/>
    <cellStyle name="Note 3 9 7 2 2 3" xfId="45785"/>
    <cellStyle name="Note 3 9 7 2 3" xfId="16358"/>
    <cellStyle name="Note 3 9 7 2 3 2" xfId="33793"/>
    <cellStyle name="Note 3 9 7 2 3 3" xfId="48246"/>
    <cellStyle name="Note 3 9 7 2 4" xfId="21798"/>
    <cellStyle name="Note 3 9 7 2 5" xfId="36251"/>
    <cellStyle name="Note 3 9 7 3" xfId="6824"/>
    <cellStyle name="Note 3 9 7 3 2" xfId="24259"/>
    <cellStyle name="Note 3 9 7 3 3" xfId="38712"/>
    <cellStyle name="Note 3 9 7 4" xfId="9265"/>
    <cellStyle name="Note 3 9 7 4 2" xfId="26700"/>
    <cellStyle name="Note 3 9 7 4 3" xfId="41153"/>
    <cellStyle name="Note 3 9 7 5" xfId="11685"/>
    <cellStyle name="Note 3 9 7 5 2" xfId="29120"/>
    <cellStyle name="Note 3 9 7 5 3" xfId="43573"/>
    <cellStyle name="Note 3 9 7 6" xfId="18692"/>
    <cellStyle name="Note 3 9 8" xfId="1852"/>
    <cellStyle name="Note 3 9 8 2" xfId="4363"/>
    <cellStyle name="Note 3 9 8 2 2" xfId="21799"/>
    <cellStyle name="Note 3 9 8 2 3" xfId="36252"/>
    <cellStyle name="Note 3 9 8 3" xfId="6825"/>
    <cellStyle name="Note 3 9 8 3 2" xfId="24260"/>
    <cellStyle name="Note 3 9 8 3 3" xfId="38713"/>
    <cellStyle name="Note 3 9 8 4" xfId="9266"/>
    <cellStyle name="Note 3 9 8 4 2" xfId="26701"/>
    <cellStyle name="Note 3 9 8 4 3" xfId="41154"/>
    <cellStyle name="Note 3 9 8 5" xfId="11686"/>
    <cellStyle name="Note 3 9 8 5 2" xfId="29121"/>
    <cellStyle name="Note 3 9 8 5 3" xfId="43574"/>
    <cellStyle name="Note 3 9 8 6" xfId="15233"/>
    <cellStyle name="Note 3 9 8 6 2" xfId="32668"/>
    <cellStyle name="Note 3 9 8 6 3" xfId="47121"/>
    <cellStyle name="Note 3 9 8 7" xfId="18693"/>
    <cellStyle name="Note 3 9 8 8" xfId="20395"/>
    <cellStyle name="Note 3 9 9" xfId="4344"/>
    <cellStyle name="Note 3 9 9 2" xfId="13883"/>
    <cellStyle name="Note 3 9 9 2 2" xfId="31318"/>
    <cellStyle name="Note 3 9 9 2 3" xfId="45771"/>
    <cellStyle name="Note 3 9 9 3" xfId="16344"/>
    <cellStyle name="Note 3 9 9 3 2" xfId="33779"/>
    <cellStyle name="Note 3 9 9 3 3" xfId="48232"/>
    <cellStyle name="Note 3 9 9 4" xfId="21780"/>
    <cellStyle name="Note 3 9 9 5" xfId="36233"/>
    <cellStyle name="Note 30" xfId="1853"/>
    <cellStyle name="Note 30 2" xfId="1854"/>
    <cellStyle name="Note 30 2 2" xfId="4365"/>
    <cellStyle name="Note 30 2 2 2" xfId="13899"/>
    <cellStyle name="Note 30 2 2 2 2" xfId="31334"/>
    <cellStyle name="Note 30 2 2 2 3" xfId="45787"/>
    <cellStyle name="Note 30 2 2 3" xfId="16360"/>
    <cellStyle name="Note 30 2 2 3 2" xfId="33795"/>
    <cellStyle name="Note 30 2 2 3 3" xfId="48248"/>
    <cellStyle name="Note 30 2 2 4" xfId="21801"/>
    <cellStyle name="Note 30 2 2 5" xfId="36254"/>
    <cellStyle name="Note 30 2 3" xfId="6827"/>
    <cellStyle name="Note 30 2 3 2" xfId="24262"/>
    <cellStyle name="Note 30 2 3 3" xfId="38715"/>
    <cellStyle name="Note 30 2 4" xfId="9268"/>
    <cellStyle name="Note 30 2 4 2" xfId="26703"/>
    <cellStyle name="Note 30 2 4 3" xfId="41156"/>
    <cellStyle name="Note 30 2 5" xfId="11688"/>
    <cellStyle name="Note 30 2 5 2" xfId="29123"/>
    <cellStyle name="Note 30 2 5 3" xfId="43576"/>
    <cellStyle name="Note 30 2 6" xfId="18695"/>
    <cellStyle name="Note 30 3" xfId="1855"/>
    <cellStyle name="Note 30 3 2" xfId="4366"/>
    <cellStyle name="Note 30 3 2 2" xfId="13900"/>
    <cellStyle name="Note 30 3 2 2 2" xfId="31335"/>
    <cellStyle name="Note 30 3 2 2 3" xfId="45788"/>
    <cellStyle name="Note 30 3 2 3" xfId="16361"/>
    <cellStyle name="Note 30 3 2 3 2" xfId="33796"/>
    <cellStyle name="Note 30 3 2 3 3" xfId="48249"/>
    <cellStyle name="Note 30 3 2 4" xfId="21802"/>
    <cellStyle name="Note 30 3 2 5" xfId="36255"/>
    <cellStyle name="Note 30 3 3" xfId="6828"/>
    <cellStyle name="Note 30 3 3 2" xfId="24263"/>
    <cellStyle name="Note 30 3 3 3" xfId="38716"/>
    <cellStyle name="Note 30 3 4" xfId="9269"/>
    <cellStyle name="Note 30 3 4 2" xfId="26704"/>
    <cellStyle name="Note 30 3 4 3" xfId="41157"/>
    <cellStyle name="Note 30 3 5" xfId="11689"/>
    <cellStyle name="Note 30 3 5 2" xfId="29124"/>
    <cellStyle name="Note 30 3 5 3" xfId="43577"/>
    <cellStyle name="Note 30 3 6" xfId="18696"/>
    <cellStyle name="Note 30 4" xfId="1856"/>
    <cellStyle name="Note 30 4 2" xfId="4367"/>
    <cellStyle name="Note 30 4 2 2" xfId="21803"/>
    <cellStyle name="Note 30 4 2 3" xfId="36256"/>
    <cellStyle name="Note 30 4 3" xfId="6829"/>
    <cellStyle name="Note 30 4 3 2" xfId="24264"/>
    <cellStyle name="Note 30 4 3 3" xfId="38717"/>
    <cellStyle name="Note 30 4 4" xfId="9270"/>
    <cellStyle name="Note 30 4 4 2" xfId="26705"/>
    <cellStyle name="Note 30 4 4 3" xfId="41158"/>
    <cellStyle name="Note 30 4 5" xfId="11690"/>
    <cellStyle name="Note 30 4 5 2" xfId="29125"/>
    <cellStyle name="Note 30 4 5 3" xfId="43578"/>
    <cellStyle name="Note 30 4 6" xfId="15234"/>
    <cellStyle name="Note 30 4 6 2" xfId="32669"/>
    <cellStyle name="Note 30 4 6 3" xfId="47122"/>
    <cellStyle name="Note 30 4 7" xfId="18697"/>
    <cellStyle name="Note 30 4 8" xfId="20396"/>
    <cellStyle name="Note 30 5" xfId="4364"/>
    <cellStyle name="Note 30 5 2" xfId="13898"/>
    <cellStyle name="Note 30 5 2 2" xfId="31333"/>
    <cellStyle name="Note 30 5 2 3" xfId="45786"/>
    <cellStyle name="Note 30 5 3" xfId="16359"/>
    <cellStyle name="Note 30 5 3 2" xfId="33794"/>
    <cellStyle name="Note 30 5 3 3" xfId="48247"/>
    <cellStyle name="Note 30 5 4" xfId="21800"/>
    <cellStyle name="Note 30 5 5" xfId="36253"/>
    <cellStyle name="Note 30 6" xfId="6826"/>
    <cellStyle name="Note 30 6 2" xfId="24261"/>
    <cellStyle name="Note 30 6 3" xfId="38714"/>
    <cellStyle name="Note 30 7" xfId="9267"/>
    <cellStyle name="Note 30 7 2" xfId="26702"/>
    <cellStyle name="Note 30 7 3" xfId="41155"/>
    <cellStyle name="Note 30 8" xfId="11687"/>
    <cellStyle name="Note 30 8 2" xfId="29122"/>
    <cellStyle name="Note 30 8 3" xfId="43575"/>
    <cellStyle name="Note 30 9" xfId="18694"/>
    <cellStyle name="Note 31" xfId="1857"/>
    <cellStyle name="Note 31 2" xfId="1858"/>
    <cellStyle name="Note 31 2 2" xfId="4369"/>
    <cellStyle name="Note 31 2 2 2" xfId="13902"/>
    <cellStyle name="Note 31 2 2 2 2" xfId="31337"/>
    <cellStyle name="Note 31 2 2 2 3" xfId="45790"/>
    <cellStyle name="Note 31 2 2 3" xfId="16363"/>
    <cellStyle name="Note 31 2 2 3 2" xfId="33798"/>
    <cellStyle name="Note 31 2 2 3 3" xfId="48251"/>
    <cellStyle name="Note 31 2 2 4" xfId="21805"/>
    <cellStyle name="Note 31 2 2 5" xfId="36258"/>
    <cellStyle name="Note 31 2 3" xfId="6831"/>
    <cellStyle name="Note 31 2 3 2" xfId="24266"/>
    <cellStyle name="Note 31 2 3 3" xfId="38719"/>
    <cellStyle name="Note 31 2 4" xfId="9272"/>
    <cellStyle name="Note 31 2 4 2" xfId="26707"/>
    <cellStyle name="Note 31 2 4 3" xfId="41160"/>
    <cellStyle name="Note 31 2 5" xfId="11692"/>
    <cellStyle name="Note 31 2 5 2" xfId="29127"/>
    <cellStyle name="Note 31 2 5 3" xfId="43580"/>
    <cellStyle name="Note 31 2 6" xfId="18699"/>
    <cellStyle name="Note 31 3" xfId="1859"/>
    <cellStyle name="Note 31 3 2" xfId="4370"/>
    <cellStyle name="Note 31 3 2 2" xfId="13903"/>
    <cellStyle name="Note 31 3 2 2 2" xfId="31338"/>
    <cellStyle name="Note 31 3 2 2 3" xfId="45791"/>
    <cellStyle name="Note 31 3 2 3" xfId="16364"/>
    <cellStyle name="Note 31 3 2 3 2" xfId="33799"/>
    <cellStyle name="Note 31 3 2 3 3" xfId="48252"/>
    <cellStyle name="Note 31 3 2 4" xfId="21806"/>
    <cellStyle name="Note 31 3 2 5" xfId="36259"/>
    <cellStyle name="Note 31 3 3" xfId="6832"/>
    <cellStyle name="Note 31 3 3 2" xfId="24267"/>
    <cellStyle name="Note 31 3 3 3" xfId="38720"/>
    <cellStyle name="Note 31 3 4" xfId="9273"/>
    <cellStyle name="Note 31 3 4 2" xfId="26708"/>
    <cellStyle name="Note 31 3 4 3" xfId="41161"/>
    <cellStyle name="Note 31 3 5" xfId="11693"/>
    <cellStyle name="Note 31 3 5 2" xfId="29128"/>
    <cellStyle name="Note 31 3 5 3" xfId="43581"/>
    <cellStyle name="Note 31 3 6" xfId="18700"/>
    <cellStyle name="Note 31 4" xfId="1860"/>
    <cellStyle name="Note 31 4 2" xfId="4371"/>
    <cellStyle name="Note 31 4 2 2" xfId="21807"/>
    <cellStyle name="Note 31 4 2 3" xfId="36260"/>
    <cellStyle name="Note 31 4 3" xfId="6833"/>
    <cellStyle name="Note 31 4 3 2" xfId="24268"/>
    <cellStyle name="Note 31 4 3 3" xfId="38721"/>
    <cellStyle name="Note 31 4 4" xfId="9274"/>
    <cellStyle name="Note 31 4 4 2" xfId="26709"/>
    <cellStyle name="Note 31 4 4 3" xfId="41162"/>
    <cellStyle name="Note 31 4 5" xfId="11694"/>
    <cellStyle name="Note 31 4 5 2" xfId="29129"/>
    <cellStyle name="Note 31 4 5 3" xfId="43582"/>
    <cellStyle name="Note 31 4 6" xfId="15235"/>
    <cellStyle name="Note 31 4 6 2" xfId="32670"/>
    <cellStyle name="Note 31 4 6 3" xfId="47123"/>
    <cellStyle name="Note 31 4 7" xfId="18701"/>
    <cellStyle name="Note 31 4 8" xfId="20397"/>
    <cellStyle name="Note 31 5" xfId="4368"/>
    <cellStyle name="Note 31 5 2" xfId="13901"/>
    <cellStyle name="Note 31 5 2 2" xfId="31336"/>
    <cellStyle name="Note 31 5 2 3" xfId="45789"/>
    <cellStyle name="Note 31 5 3" xfId="16362"/>
    <cellStyle name="Note 31 5 3 2" xfId="33797"/>
    <cellStyle name="Note 31 5 3 3" xfId="48250"/>
    <cellStyle name="Note 31 5 4" xfId="21804"/>
    <cellStyle name="Note 31 5 5" xfId="36257"/>
    <cellStyle name="Note 31 6" xfId="6830"/>
    <cellStyle name="Note 31 6 2" xfId="24265"/>
    <cellStyle name="Note 31 6 3" xfId="38718"/>
    <cellStyle name="Note 31 7" xfId="9271"/>
    <cellStyle name="Note 31 7 2" xfId="26706"/>
    <cellStyle name="Note 31 7 3" xfId="41159"/>
    <cellStyle name="Note 31 8" xfId="11691"/>
    <cellStyle name="Note 31 8 2" xfId="29126"/>
    <cellStyle name="Note 31 8 3" xfId="43579"/>
    <cellStyle name="Note 31 9" xfId="18698"/>
    <cellStyle name="Note 32" xfId="1861"/>
    <cellStyle name="Note 32 2" xfId="1862"/>
    <cellStyle name="Note 32 2 2" xfId="4373"/>
    <cellStyle name="Note 32 2 2 2" xfId="13905"/>
    <cellStyle name="Note 32 2 2 2 2" xfId="31340"/>
    <cellStyle name="Note 32 2 2 2 3" xfId="45793"/>
    <cellStyle name="Note 32 2 2 3" xfId="16366"/>
    <cellStyle name="Note 32 2 2 3 2" xfId="33801"/>
    <cellStyle name="Note 32 2 2 3 3" xfId="48254"/>
    <cellStyle name="Note 32 2 2 4" xfId="21809"/>
    <cellStyle name="Note 32 2 2 5" xfId="36262"/>
    <cellStyle name="Note 32 2 3" xfId="6835"/>
    <cellStyle name="Note 32 2 3 2" xfId="24270"/>
    <cellStyle name="Note 32 2 3 3" xfId="38723"/>
    <cellStyle name="Note 32 2 4" xfId="9276"/>
    <cellStyle name="Note 32 2 4 2" xfId="26711"/>
    <cellStyle name="Note 32 2 4 3" xfId="41164"/>
    <cellStyle name="Note 32 2 5" xfId="11696"/>
    <cellStyle name="Note 32 2 5 2" xfId="29131"/>
    <cellStyle name="Note 32 2 5 3" xfId="43584"/>
    <cellStyle name="Note 32 2 6" xfId="18703"/>
    <cellStyle name="Note 32 3" xfId="1863"/>
    <cellStyle name="Note 32 3 2" xfId="4374"/>
    <cellStyle name="Note 32 3 2 2" xfId="13906"/>
    <cellStyle name="Note 32 3 2 2 2" xfId="31341"/>
    <cellStyle name="Note 32 3 2 2 3" xfId="45794"/>
    <cellStyle name="Note 32 3 2 3" xfId="16367"/>
    <cellStyle name="Note 32 3 2 3 2" xfId="33802"/>
    <cellStyle name="Note 32 3 2 3 3" xfId="48255"/>
    <cellStyle name="Note 32 3 2 4" xfId="21810"/>
    <cellStyle name="Note 32 3 2 5" xfId="36263"/>
    <cellStyle name="Note 32 3 3" xfId="6836"/>
    <cellStyle name="Note 32 3 3 2" xfId="24271"/>
    <cellStyle name="Note 32 3 3 3" xfId="38724"/>
    <cellStyle name="Note 32 3 4" xfId="9277"/>
    <cellStyle name="Note 32 3 4 2" xfId="26712"/>
    <cellStyle name="Note 32 3 4 3" xfId="41165"/>
    <cellStyle name="Note 32 3 5" xfId="11697"/>
    <cellStyle name="Note 32 3 5 2" xfId="29132"/>
    <cellStyle name="Note 32 3 5 3" xfId="43585"/>
    <cellStyle name="Note 32 3 6" xfId="18704"/>
    <cellStyle name="Note 32 4" xfId="1864"/>
    <cellStyle name="Note 32 4 2" xfId="4375"/>
    <cellStyle name="Note 32 4 2 2" xfId="21811"/>
    <cellStyle name="Note 32 4 2 3" xfId="36264"/>
    <cellStyle name="Note 32 4 3" xfId="6837"/>
    <cellStyle name="Note 32 4 3 2" xfId="24272"/>
    <cellStyle name="Note 32 4 3 3" xfId="38725"/>
    <cellStyle name="Note 32 4 4" xfId="9278"/>
    <cellStyle name="Note 32 4 4 2" xfId="26713"/>
    <cellStyle name="Note 32 4 4 3" xfId="41166"/>
    <cellStyle name="Note 32 4 5" xfId="11698"/>
    <cellStyle name="Note 32 4 5 2" xfId="29133"/>
    <cellStyle name="Note 32 4 5 3" xfId="43586"/>
    <cellStyle name="Note 32 4 6" xfId="15236"/>
    <cellStyle name="Note 32 4 6 2" xfId="32671"/>
    <cellStyle name="Note 32 4 6 3" xfId="47124"/>
    <cellStyle name="Note 32 4 7" xfId="18705"/>
    <cellStyle name="Note 32 4 8" xfId="20398"/>
    <cellStyle name="Note 32 5" xfId="4372"/>
    <cellStyle name="Note 32 5 2" xfId="13904"/>
    <cellStyle name="Note 32 5 2 2" xfId="31339"/>
    <cellStyle name="Note 32 5 2 3" xfId="45792"/>
    <cellStyle name="Note 32 5 3" xfId="16365"/>
    <cellStyle name="Note 32 5 3 2" xfId="33800"/>
    <cellStyle name="Note 32 5 3 3" xfId="48253"/>
    <cellStyle name="Note 32 5 4" xfId="21808"/>
    <cellStyle name="Note 32 5 5" xfId="36261"/>
    <cellStyle name="Note 32 6" xfId="6834"/>
    <cellStyle name="Note 32 6 2" xfId="24269"/>
    <cellStyle name="Note 32 6 3" xfId="38722"/>
    <cellStyle name="Note 32 7" xfId="9275"/>
    <cellStyle name="Note 32 7 2" xfId="26710"/>
    <cellStyle name="Note 32 7 3" xfId="41163"/>
    <cellStyle name="Note 32 8" xfId="11695"/>
    <cellStyle name="Note 32 8 2" xfId="29130"/>
    <cellStyle name="Note 32 8 3" xfId="43583"/>
    <cellStyle name="Note 32 9" xfId="18702"/>
    <cellStyle name="Note 33" xfId="1865"/>
    <cellStyle name="Note 33 2" xfId="1866"/>
    <cellStyle name="Note 33 2 2" xfId="4377"/>
    <cellStyle name="Note 33 2 2 2" xfId="13908"/>
    <cellStyle name="Note 33 2 2 2 2" xfId="31343"/>
    <cellStyle name="Note 33 2 2 2 3" xfId="45796"/>
    <cellStyle name="Note 33 2 2 3" xfId="16369"/>
    <cellStyle name="Note 33 2 2 3 2" xfId="33804"/>
    <cellStyle name="Note 33 2 2 3 3" xfId="48257"/>
    <cellStyle name="Note 33 2 2 4" xfId="21813"/>
    <cellStyle name="Note 33 2 2 5" xfId="36266"/>
    <cellStyle name="Note 33 2 3" xfId="6839"/>
    <cellStyle name="Note 33 2 3 2" xfId="24274"/>
    <cellStyle name="Note 33 2 3 3" xfId="38727"/>
    <cellStyle name="Note 33 2 4" xfId="9280"/>
    <cellStyle name="Note 33 2 4 2" xfId="26715"/>
    <cellStyle name="Note 33 2 4 3" xfId="41168"/>
    <cellStyle name="Note 33 2 5" xfId="11700"/>
    <cellStyle name="Note 33 2 5 2" xfId="29135"/>
    <cellStyle name="Note 33 2 5 3" xfId="43588"/>
    <cellStyle name="Note 33 2 6" xfId="18707"/>
    <cellStyle name="Note 33 3" xfId="1867"/>
    <cellStyle name="Note 33 3 2" xfId="4378"/>
    <cellStyle name="Note 33 3 2 2" xfId="13909"/>
    <cellStyle name="Note 33 3 2 2 2" xfId="31344"/>
    <cellStyle name="Note 33 3 2 2 3" xfId="45797"/>
    <cellStyle name="Note 33 3 2 3" xfId="16370"/>
    <cellStyle name="Note 33 3 2 3 2" xfId="33805"/>
    <cellStyle name="Note 33 3 2 3 3" xfId="48258"/>
    <cellStyle name="Note 33 3 2 4" xfId="21814"/>
    <cellStyle name="Note 33 3 2 5" xfId="36267"/>
    <cellStyle name="Note 33 3 3" xfId="6840"/>
    <cellStyle name="Note 33 3 3 2" xfId="24275"/>
    <cellStyle name="Note 33 3 3 3" xfId="38728"/>
    <cellStyle name="Note 33 3 4" xfId="9281"/>
    <cellStyle name="Note 33 3 4 2" xfId="26716"/>
    <cellStyle name="Note 33 3 4 3" xfId="41169"/>
    <cellStyle name="Note 33 3 5" xfId="11701"/>
    <cellStyle name="Note 33 3 5 2" xfId="29136"/>
    <cellStyle name="Note 33 3 5 3" xfId="43589"/>
    <cellStyle name="Note 33 3 6" xfId="18708"/>
    <cellStyle name="Note 33 4" xfId="1868"/>
    <cellStyle name="Note 33 4 2" xfId="4379"/>
    <cellStyle name="Note 33 4 2 2" xfId="21815"/>
    <cellStyle name="Note 33 4 2 3" xfId="36268"/>
    <cellStyle name="Note 33 4 3" xfId="6841"/>
    <cellStyle name="Note 33 4 3 2" xfId="24276"/>
    <cellStyle name="Note 33 4 3 3" xfId="38729"/>
    <cellStyle name="Note 33 4 4" xfId="9282"/>
    <cellStyle name="Note 33 4 4 2" xfId="26717"/>
    <cellStyle name="Note 33 4 4 3" xfId="41170"/>
    <cellStyle name="Note 33 4 5" xfId="11702"/>
    <cellStyle name="Note 33 4 5 2" xfId="29137"/>
    <cellStyle name="Note 33 4 5 3" xfId="43590"/>
    <cellStyle name="Note 33 4 6" xfId="15237"/>
    <cellStyle name="Note 33 4 6 2" xfId="32672"/>
    <cellStyle name="Note 33 4 6 3" xfId="47125"/>
    <cellStyle name="Note 33 4 7" xfId="18709"/>
    <cellStyle name="Note 33 4 8" xfId="20399"/>
    <cellStyle name="Note 33 5" xfId="4376"/>
    <cellStyle name="Note 33 5 2" xfId="13907"/>
    <cellStyle name="Note 33 5 2 2" xfId="31342"/>
    <cellStyle name="Note 33 5 2 3" xfId="45795"/>
    <cellStyle name="Note 33 5 3" xfId="16368"/>
    <cellStyle name="Note 33 5 3 2" xfId="33803"/>
    <cellStyle name="Note 33 5 3 3" xfId="48256"/>
    <cellStyle name="Note 33 5 4" xfId="21812"/>
    <cellStyle name="Note 33 5 5" xfId="36265"/>
    <cellStyle name="Note 33 6" xfId="6838"/>
    <cellStyle name="Note 33 6 2" xfId="24273"/>
    <cellStyle name="Note 33 6 3" xfId="38726"/>
    <cellStyle name="Note 33 7" xfId="9279"/>
    <cellStyle name="Note 33 7 2" xfId="26714"/>
    <cellStyle name="Note 33 7 3" xfId="41167"/>
    <cellStyle name="Note 33 8" xfId="11699"/>
    <cellStyle name="Note 33 8 2" xfId="29134"/>
    <cellStyle name="Note 33 8 3" xfId="43587"/>
    <cellStyle name="Note 33 9" xfId="18706"/>
    <cellStyle name="Note 34" xfId="1869"/>
    <cellStyle name="Note 34 2" xfId="1870"/>
    <cellStyle name="Note 34 2 2" xfId="4381"/>
    <cellStyle name="Note 34 2 2 2" xfId="13911"/>
    <cellStyle name="Note 34 2 2 2 2" xfId="31346"/>
    <cellStyle name="Note 34 2 2 2 3" xfId="45799"/>
    <cellStyle name="Note 34 2 2 3" xfId="16372"/>
    <cellStyle name="Note 34 2 2 3 2" xfId="33807"/>
    <cellStyle name="Note 34 2 2 3 3" xfId="48260"/>
    <cellStyle name="Note 34 2 2 4" xfId="21817"/>
    <cellStyle name="Note 34 2 2 5" xfId="36270"/>
    <cellStyle name="Note 34 2 3" xfId="6843"/>
    <cellStyle name="Note 34 2 3 2" xfId="24278"/>
    <cellStyle name="Note 34 2 3 3" xfId="38731"/>
    <cellStyle name="Note 34 2 4" xfId="9284"/>
    <cellStyle name="Note 34 2 4 2" xfId="26719"/>
    <cellStyle name="Note 34 2 4 3" xfId="41172"/>
    <cellStyle name="Note 34 2 5" xfId="11704"/>
    <cellStyle name="Note 34 2 5 2" xfId="29139"/>
    <cellStyle name="Note 34 2 5 3" xfId="43592"/>
    <cellStyle name="Note 34 2 6" xfId="18711"/>
    <cellStyle name="Note 34 3" xfId="1871"/>
    <cellStyle name="Note 34 3 2" xfId="4382"/>
    <cellStyle name="Note 34 3 2 2" xfId="13912"/>
    <cellStyle name="Note 34 3 2 2 2" xfId="31347"/>
    <cellStyle name="Note 34 3 2 2 3" xfId="45800"/>
    <cellStyle name="Note 34 3 2 3" xfId="16373"/>
    <cellStyle name="Note 34 3 2 3 2" xfId="33808"/>
    <cellStyle name="Note 34 3 2 3 3" xfId="48261"/>
    <cellStyle name="Note 34 3 2 4" xfId="21818"/>
    <cellStyle name="Note 34 3 2 5" xfId="36271"/>
    <cellStyle name="Note 34 3 3" xfId="6844"/>
    <cellStyle name="Note 34 3 3 2" xfId="24279"/>
    <cellStyle name="Note 34 3 3 3" xfId="38732"/>
    <cellStyle name="Note 34 3 4" xfId="9285"/>
    <cellStyle name="Note 34 3 4 2" xfId="26720"/>
    <cellStyle name="Note 34 3 4 3" xfId="41173"/>
    <cellStyle name="Note 34 3 5" xfId="11705"/>
    <cellStyle name="Note 34 3 5 2" xfId="29140"/>
    <cellStyle name="Note 34 3 5 3" xfId="43593"/>
    <cellStyle name="Note 34 3 6" xfId="18712"/>
    <cellStyle name="Note 34 4" xfId="1872"/>
    <cellStyle name="Note 34 4 2" xfId="4383"/>
    <cellStyle name="Note 34 4 2 2" xfId="21819"/>
    <cellStyle name="Note 34 4 2 3" xfId="36272"/>
    <cellStyle name="Note 34 4 3" xfId="6845"/>
    <cellStyle name="Note 34 4 3 2" xfId="24280"/>
    <cellStyle name="Note 34 4 3 3" xfId="38733"/>
    <cellStyle name="Note 34 4 4" xfId="9286"/>
    <cellStyle name="Note 34 4 4 2" xfId="26721"/>
    <cellStyle name="Note 34 4 4 3" xfId="41174"/>
    <cellStyle name="Note 34 4 5" xfId="11706"/>
    <cellStyle name="Note 34 4 5 2" xfId="29141"/>
    <cellStyle name="Note 34 4 5 3" xfId="43594"/>
    <cellStyle name="Note 34 4 6" xfId="15238"/>
    <cellStyle name="Note 34 4 6 2" xfId="32673"/>
    <cellStyle name="Note 34 4 6 3" xfId="47126"/>
    <cellStyle name="Note 34 4 7" xfId="18713"/>
    <cellStyle name="Note 34 4 8" xfId="20400"/>
    <cellStyle name="Note 34 5" xfId="4380"/>
    <cellStyle name="Note 34 5 2" xfId="13910"/>
    <cellStyle name="Note 34 5 2 2" xfId="31345"/>
    <cellStyle name="Note 34 5 2 3" xfId="45798"/>
    <cellStyle name="Note 34 5 3" xfId="16371"/>
    <cellStyle name="Note 34 5 3 2" xfId="33806"/>
    <cellStyle name="Note 34 5 3 3" xfId="48259"/>
    <cellStyle name="Note 34 5 4" xfId="21816"/>
    <cellStyle name="Note 34 5 5" xfId="36269"/>
    <cellStyle name="Note 34 6" xfId="6842"/>
    <cellStyle name="Note 34 6 2" xfId="24277"/>
    <cellStyle name="Note 34 6 3" xfId="38730"/>
    <cellStyle name="Note 34 7" xfId="9283"/>
    <cellStyle name="Note 34 7 2" xfId="26718"/>
    <cellStyle name="Note 34 7 3" xfId="41171"/>
    <cellStyle name="Note 34 8" xfId="11703"/>
    <cellStyle name="Note 34 8 2" xfId="29138"/>
    <cellStyle name="Note 34 8 3" xfId="43591"/>
    <cellStyle name="Note 34 9" xfId="18710"/>
    <cellStyle name="Note 35" xfId="1873"/>
    <cellStyle name="Note 35 2" xfId="1874"/>
    <cellStyle name="Note 35 2 2" xfId="4385"/>
    <cellStyle name="Note 35 2 2 2" xfId="13914"/>
    <cellStyle name="Note 35 2 2 2 2" xfId="31349"/>
    <cellStyle name="Note 35 2 2 2 3" xfId="45802"/>
    <cellStyle name="Note 35 2 2 3" xfId="16375"/>
    <cellStyle name="Note 35 2 2 3 2" xfId="33810"/>
    <cellStyle name="Note 35 2 2 3 3" xfId="48263"/>
    <cellStyle name="Note 35 2 2 4" xfId="21821"/>
    <cellStyle name="Note 35 2 2 5" xfId="36274"/>
    <cellStyle name="Note 35 2 3" xfId="6847"/>
    <cellStyle name="Note 35 2 3 2" xfId="24282"/>
    <cellStyle name="Note 35 2 3 3" xfId="38735"/>
    <cellStyle name="Note 35 2 4" xfId="9288"/>
    <cellStyle name="Note 35 2 4 2" xfId="26723"/>
    <cellStyle name="Note 35 2 4 3" xfId="41176"/>
    <cellStyle name="Note 35 2 5" xfId="11708"/>
    <cellStyle name="Note 35 2 5 2" xfId="29143"/>
    <cellStyle name="Note 35 2 5 3" xfId="43596"/>
    <cellStyle name="Note 35 2 6" xfId="18715"/>
    <cellStyle name="Note 35 3" xfId="1875"/>
    <cellStyle name="Note 35 3 2" xfId="4386"/>
    <cellStyle name="Note 35 3 2 2" xfId="13915"/>
    <cellStyle name="Note 35 3 2 2 2" xfId="31350"/>
    <cellStyle name="Note 35 3 2 2 3" xfId="45803"/>
    <cellStyle name="Note 35 3 2 3" xfId="16376"/>
    <cellStyle name="Note 35 3 2 3 2" xfId="33811"/>
    <cellStyle name="Note 35 3 2 3 3" xfId="48264"/>
    <cellStyle name="Note 35 3 2 4" xfId="21822"/>
    <cellStyle name="Note 35 3 2 5" xfId="36275"/>
    <cellStyle name="Note 35 3 3" xfId="6848"/>
    <cellStyle name="Note 35 3 3 2" xfId="24283"/>
    <cellStyle name="Note 35 3 3 3" xfId="38736"/>
    <cellStyle name="Note 35 3 4" xfId="9289"/>
    <cellStyle name="Note 35 3 4 2" xfId="26724"/>
    <cellStyle name="Note 35 3 4 3" xfId="41177"/>
    <cellStyle name="Note 35 3 5" xfId="11709"/>
    <cellStyle name="Note 35 3 5 2" xfId="29144"/>
    <cellStyle name="Note 35 3 5 3" xfId="43597"/>
    <cellStyle name="Note 35 3 6" xfId="18716"/>
    <cellStyle name="Note 35 4" xfId="1876"/>
    <cellStyle name="Note 35 4 2" xfId="4387"/>
    <cellStyle name="Note 35 4 2 2" xfId="21823"/>
    <cellStyle name="Note 35 4 2 3" xfId="36276"/>
    <cellStyle name="Note 35 4 3" xfId="6849"/>
    <cellStyle name="Note 35 4 3 2" xfId="24284"/>
    <cellStyle name="Note 35 4 3 3" xfId="38737"/>
    <cellStyle name="Note 35 4 4" xfId="9290"/>
    <cellStyle name="Note 35 4 4 2" xfId="26725"/>
    <cellStyle name="Note 35 4 4 3" xfId="41178"/>
    <cellStyle name="Note 35 4 5" xfId="11710"/>
    <cellStyle name="Note 35 4 5 2" xfId="29145"/>
    <cellStyle name="Note 35 4 5 3" xfId="43598"/>
    <cellStyle name="Note 35 4 6" xfId="15239"/>
    <cellStyle name="Note 35 4 6 2" xfId="32674"/>
    <cellStyle name="Note 35 4 6 3" xfId="47127"/>
    <cellStyle name="Note 35 4 7" xfId="18717"/>
    <cellStyle name="Note 35 4 8" xfId="20401"/>
    <cellStyle name="Note 35 5" xfId="4384"/>
    <cellStyle name="Note 35 5 2" xfId="13913"/>
    <cellStyle name="Note 35 5 2 2" xfId="31348"/>
    <cellStyle name="Note 35 5 2 3" xfId="45801"/>
    <cellStyle name="Note 35 5 3" xfId="16374"/>
    <cellStyle name="Note 35 5 3 2" xfId="33809"/>
    <cellStyle name="Note 35 5 3 3" xfId="48262"/>
    <cellStyle name="Note 35 5 4" xfId="21820"/>
    <cellStyle name="Note 35 5 5" xfId="36273"/>
    <cellStyle name="Note 35 6" xfId="6846"/>
    <cellStyle name="Note 35 6 2" xfId="24281"/>
    <cellStyle name="Note 35 6 3" xfId="38734"/>
    <cellStyle name="Note 35 7" xfId="9287"/>
    <cellStyle name="Note 35 7 2" xfId="26722"/>
    <cellStyle name="Note 35 7 3" xfId="41175"/>
    <cellStyle name="Note 35 8" xfId="11707"/>
    <cellStyle name="Note 35 8 2" xfId="29142"/>
    <cellStyle name="Note 35 8 3" xfId="43595"/>
    <cellStyle name="Note 35 9" xfId="18714"/>
    <cellStyle name="Note 36" xfId="1877"/>
    <cellStyle name="Note 36 2" xfId="1878"/>
    <cellStyle name="Note 36 2 2" xfId="4389"/>
    <cellStyle name="Note 36 2 2 2" xfId="13917"/>
    <cellStyle name="Note 36 2 2 2 2" xfId="31352"/>
    <cellStyle name="Note 36 2 2 2 3" xfId="45805"/>
    <cellStyle name="Note 36 2 2 3" xfId="16378"/>
    <cellStyle name="Note 36 2 2 3 2" xfId="33813"/>
    <cellStyle name="Note 36 2 2 3 3" xfId="48266"/>
    <cellStyle name="Note 36 2 2 4" xfId="21825"/>
    <cellStyle name="Note 36 2 2 5" xfId="36278"/>
    <cellStyle name="Note 36 2 3" xfId="6851"/>
    <cellStyle name="Note 36 2 3 2" xfId="24286"/>
    <cellStyle name="Note 36 2 3 3" xfId="38739"/>
    <cellStyle name="Note 36 2 4" xfId="9292"/>
    <cellStyle name="Note 36 2 4 2" xfId="26727"/>
    <cellStyle name="Note 36 2 4 3" xfId="41180"/>
    <cellStyle name="Note 36 2 5" xfId="11712"/>
    <cellStyle name="Note 36 2 5 2" xfId="29147"/>
    <cellStyle name="Note 36 2 5 3" xfId="43600"/>
    <cellStyle name="Note 36 2 6" xfId="18719"/>
    <cellStyle name="Note 36 3" xfId="1879"/>
    <cellStyle name="Note 36 3 2" xfId="4390"/>
    <cellStyle name="Note 36 3 2 2" xfId="13918"/>
    <cellStyle name="Note 36 3 2 2 2" xfId="31353"/>
    <cellStyle name="Note 36 3 2 2 3" xfId="45806"/>
    <cellStyle name="Note 36 3 2 3" xfId="16379"/>
    <cellStyle name="Note 36 3 2 3 2" xfId="33814"/>
    <cellStyle name="Note 36 3 2 3 3" xfId="48267"/>
    <cellStyle name="Note 36 3 2 4" xfId="21826"/>
    <cellStyle name="Note 36 3 2 5" xfId="36279"/>
    <cellStyle name="Note 36 3 3" xfId="6852"/>
    <cellStyle name="Note 36 3 3 2" xfId="24287"/>
    <cellStyle name="Note 36 3 3 3" xfId="38740"/>
    <cellStyle name="Note 36 3 4" xfId="9293"/>
    <cellStyle name="Note 36 3 4 2" xfId="26728"/>
    <cellStyle name="Note 36 3 4 3" xfId="41181"/>
    <cellStyle name="Note 36 3 5" xfId="11713"/>
    <cellStyle name="Note 36 3 5 2" xfId="29148"/>
    <cellStyle name="Note 36 3 5 3" xfId="43601"/>
    <cellStyle name="Note 36 3 6" xfId="18720"/>
    <cellStyle name="Note 36 4" xfId="1880"/>
    <cellStyle name="Note 36 4 2" xfId="4391"/>
    <cellStyle name="Note 36 4 2 2" xfId="21827"/>
    <cellStyle name="Note 36 4 2 3" xfId="36280"/>
    <cellStyle name="Note 36 4 3" xfId="6853"/>
    <cellStyle name="Note 36 4 3 2" xfId="24288"/>
    <cellStyle name="Note 36 4 3 3" xfId="38741"/>
    <cellStyle name="Note 36 4 4" xfId="9294"/>
    <cellStyle name="Note 36 4 4 2" xfId="26729"/>
    <cellStyle name="Note 36 4 4 3" xfId="41182"/>
    <cellStyle name="Note 36 4 5" xfId="11714"/>
    <cellStyle name="Note 36 4 5 2" xfId="29149"/>
    <cellStyle name="Note 36 4 5 3" xfId="43602"/>
    <cellStyle name="Note 36 4 6" xfId="15240"/>
    <cellStyle name="Note 36 4 6 2" xfId="32675"/>
    <cellStyle name="Note 36 4 6 3" xfId="47128"/>
    <cellStyle name="Note 36 4 7" xfId="18721"/>
    <cellStyle name="Note 36 4 8" xfId="20402"/>
    <cellStyle name="Note 36 5" xfId="4388"/>
    <cellStyle name="Note 36 5 2" xfId="13916"/>
    <cellStyle name="Note 36 5 2 2" xfId="31351"/>
    <cellStyle name="Note 36 5 2 3" xfId="45804"/>
    <cellStyle name="Note 36 5 3" xfId="16377"/>
    <cellStyle name="Note 36 5 3 2" xfId="33812"/>
    <cellStyle name="Note 36 5 3 3" xfId="48265"/>
    <cellStyle name="Note 36 5 4" xfId="21824"/>
    <cellStyle name="Note 36 5 5" xfId="36277"/>
    <cellStyle name="Note 36 6" xfId="6850"/>
    <cellStyle name="Note 36 6 2" xfId="24285"/>
    <cellStyle name="Note 36 6 3" xfId="38738"/>
    <cellStyle name="Note 36 7" xfId="9291"/>
    <cellStyle name="Note 36 7 2" xfId="26726"/>
    <cellStyle name="Note 36 7 3" xfId="41179"/>
    <cellStyle name="Note 36 8" xfId="11711"/>
    <cellStyle name="Note 36 8 2" xfId="29146"/>
    <cellStyle name="Note 36 8 3" xfId="43599"/>
    <cellStyle name="Note 36 9" xfId="18718"/>
    <cellStyle name="Note 37" xfId="1881"/>
    <cellStyle name="Note 37 2" xfId="1882"/>
    <cellStyle name="Note 37 2 2" xfId="4393"/>
    <cellStyle name="Note 37 2 2 2" xfId="13920"/>
    <cellStyle name="Note 37 2 2 2 2" xfId="31355"/>
    <cellStyle name="Note 37 2 2 2 3" xfId="45808"/>
    <cellStyle name="Note 37 2 2 3" xfId="16381"/>
    <cellStyle name="Note 37 2 2 3 2" xfId="33816"/>
    <cellStyle name="Note 37 2 2 3 3" xfId="48269"/>
    <cellStyle name="Note 37 2 2 4" xfId="21829"/>
    <cellStyle name="Note 37 2 2 5" xfId="36282"/>
    <cellStyle name="Note 37 2 3" xfId="6855"/>
    <cellStyle name="Note 37 2 3 2" xfId="24290"/>
    <cellStyle name="Note 37 2 3 3" xfId="38743"/>
    <cellStyle name="Note 37 2 4" xfId="9296"/>
    <cellStyle name="Note 37 2 4 2" xfId="26731"/>
    <cellStyle name="Note 37 2 4 3" xfId="41184"/>
    <cellStyle name="Note 37 2 5" xfId="11716"/>
    <cellStyle name="Note 37 2 5 2" xfId="29151"/>
    <cellStyle name="Note 37 2 5 3" xfId="43604"/>
    <cellStyle name="Note 37 2 6" xfId="18723"/>
    <cellStyle name="Note 37 3" xfId="1883"/>
    <cellStyle name="Note 37 3 2" xfId="4394"/>
    <cellStyle name="Note 37 3 2 2" xfId="13921"/>
    <cellStyle name="Note 37 3 2 2 2" xfId="31356"/>
    <cellStyle name="Note 37 3 2 2 3" xfId="45809"/>
    <cellStyle name="Note 37 3 2 3" xfId="16382"/>
    <cellStyle name="Note 37 3 2 3 2" xfId="33817"/>
    <cellStyle name="Note 37 3 2 3 3" xfId="48270"/>
    <cellStyle name="Note 37 3 2 4" xfId="21830"/>
    <cellStyle name="Note 37 3 2 5" xfId="36283"/>
    <cellStyle name="Note 37 3 3" xfId="6856"/>
    <cellStyle name="Note 37 3 3 2" xfId="24291"/>
    <cellStyle name="Note 37 3 3 3" xfId="38744"/>
    <cellStyle name="Note 37 3 4" xfId="9297"/>
    <cellStyle name="Note 37 3 4 2" xfId="26732"/>
    <cellStyle name="Note 37 3 4 3" xfId="41185"/>
    <cellStyle name="Note 37 3 5" xfId="11717"/>
    <cellStyle name="Note 37 3 5 2" xfId="29152"/>
    <cellStyle name="Note 37 3 5 3" xfId="43605"/>
    <cellStyle name="Note 37 3 6" xfId="18724"/>
    <cellStyle name="Note 37 4" xfId="1884"/>
    <cellStyle name="Note 37 4 2" xfId="4395"/>
    <cellStyle name="Note 37 4 2 2" xfId="21831"/>
    <cellStyle name="Note 37 4 2 3" xfId="36284"/>
    <cellStyle name="Note 37 4 3" xfId="6857"/>
    <cellStyle name="Note 37 4 3 2" xfId="24292"/>
    <cellStyle name="Note 37 4 3 3" xfId="38745"/>
    <cellStyle name="Note 37 4 4" xfId="9298"/>
    <cellStyle name="Note 37 4 4 2" xfId="26733"/>
    <cellStyle name="Note 37 4 4 3" xfId="41186"/>
    <cellStyle name="Note 37 4 5" xfId="11718"/>
    <cellStyle name="Note 37 4 5 2" xfId="29153"/>
    <cellStyle name="Note 37 4 5 3" xfId="43606"/>
    <cellStyle name="Note 37 4 6" xfId="15241"/>
    <cellStyle name="Note 37 4 6 2" xfId="32676"/>
    <cellStyle name="Note 37 4 6 3" xfId="47129"/>
    <cellStyle name="Note 37 4 7" xfId="18725"/>
    <cellStyle name="Note 37 4 8" xfId="20403"/>
    <cellStyle name="Note 37 5" xfId="4392"/>
    <cellStyle name="Note 37 5 2" xfId="13919"/>
    <cellStyle name="Note 37 5 2 2" xfId="31354"/>
    <cellStyle name="Note 37 5 2 3" xfId="45807"/>
    <cellStyle name="Note 37 5 3" xfId="16380"/>
    <cellStyle name="Note 37 5 3 2" xfId="33815"/>
    <cellStyle name="Note 37 5 3 3" xfId="48268"/>
    <cellStyle name="Note 37 5 4" xfId="21828"/>
    <cellStyle name="Note 37 5 5" xfId="36281"/>
    <cellStyle name="Note 37 6" xfId="6854"/>
    <cellStyle name="Note 37 6 2" xfId="24289"/>
    <cellStyle name="Note 37 6 3" xfId="38742"/>
    <cellStyle name="Note 37 7" xfId="9295"/>
    <cellStyle name="Note 37 7 2" xfId="26730"/>
    <cellStyle name="Note 37 7 3" xfId="41183"/>
    <cellStyle name="Note 37 8" xfId="11715"/>
    <cellStyle name="Note 37 8 2" xfId="29150"/>
    <cellStyle name="Note 37 8 3" xfId="43603"/>
    <cellStyle name="Note 37 9" xfId="18722"/>
    <cellStyle name="Note 38" xfId="1885"/>
    <cellStyle name="Note 38 2" xfId="1886"/>
    <cellStyle name="Note 38 2 2" xfId="4397"/>
    <cellStyle name="Note 38 2 2 2" xfId="13923"/>
    <cellStyle name="Note 38 2 2 2 2" xfId="31358"/>
    <cellStyle name="Note 38 2 2 2 3" xfId="45811"/>
    <cellStyle name="Note 38 2 2 3" xfId="16384"/>
    <cellStyle name="Note 38 2 2 3 2" xfId="33819"/>
    <cellStyle name="Note 38 2 2 3 3" xfId="48272"/>
    <cellStyle name="Note 38 2 2 4" xfId="21833"/>
    <cellStyle name="Note 38 2 2 5" xfId="36286"/>
    <cellStyle name="Note 38 2 3" xfId="6859"/>
    <cellStyle name="Note 38 2 3 2" xfId="24294"/>
    <cellStyle name="Note 38 2 3 3" xfId="38747"/>
    <cellStyle name="Note 38 2 4" xfId="9300"/>
    <cellStyle name="Note 38 2 4 2" xfId="26735"/>
    <cellStyle name="Note 38 2 4 3" xfId="41188"/>
    <cellStyle name="Note 38 2 5" xfId="11720"/>
    <cellStyle name="Note 38 2 5 2" xfId="29155"/>
    <cellStyle name="Note 38 2 5 3" xfId="43608"/>
    <cellStyle name="Note 38 2 6" xfId="18727"/>
    <cellStyle name="Note 38 3" xfId="1887"/>
    <cellStyle name="Note 38 3 2" xfId="4398"/>
    <cellStyle name="Note 38 3 2 2" xfId="13924"/>
    <cellStyle name="Note 38 3 2 2 2" xfId="31359"/>
    <cellStyle name="Note 38 3 2 2 3" xfId="45812"/>
    <cellStyle name="Note 38 3 2 3" xfId="16385"/>
    <cellStyle name="Note 38 3 2 3 2" xfId="33820"/>
    <cellStyle name="Note 38 3 2 3 3" xfId="48273"/>
    <cellStyle name="Note 38 3 2 4" xfId="21834"/>
    <cellStyle name="Note 38 3 2 5" xfId="36287"/>
    <cellStyle name="Note 38 3 3" xfId="6860"/>
    <cellStyle name="Note 38 3 3 2" xfId="24295"/>
    <cellStyle name="Note 38 3 3 3" xfId="38748"/>
    <cellStyle name="Note 38 3 4" xfId="9301"/>
    <cellStyle name="Note 38 3 4 2" xfId="26736"/>
    <cellStyle name="Note 38 3 4 3" xfId="41189"/>
    <cellStyle name="Note 38 3 5" xfId="11721"/>
    <cellStyle name="Note 38 3 5 2" xfId="29156"/>
    <cellStyle name="Note 38 3 5 3" xfId="43609"/>
    <cellStyle name="Note 38 3 6" xfId="18728"/>
    <cellStyle name="Note 38 4" xfId="1888"/>
    <cellStyle name="Note 38 4 2" xfId="4399"/>
    <cellStyle name="Note 38 4 2 2" xfId="21835"/>
    <cellStyle name="Note 38 4 2 3" xfId="36288"/>
    <cellStyle name="Note 38 4 3" xfId="6861"/>
    <cellStyle name="Note 38 4 3 2" xfId="24296"/>
    <cellStyle name="Note 38 4 3 3" xfId="38749"/>
    <cellStyle name="Note 38 4 4" xfId="9302"/>
    <cellStyle name="Note 38 4 4 2" xfId="26737"/>
    <cellStyle name="Note 38 4 4 3" xfId="41190"/>
    <cellStyle name="Note 38 4 5" xfId="11722"/>
    <cellStyle name="Note 38 4 5 2" xfId="29157"/>
    <cellStyle name="Note 38 4 5 3" xfId="43610"/>
    <cellStyle name="Note 38 4 6" xfId="15242"/>
    <cellStyle name="Note 38 4 6 2" xfId="32677"/>
    <cellStyle name="Note 38 4 6 3" xfId="47130"/>
    <cellStyle name="Note 38 4 7" xfId="18729"/>
    <cellStyle name="Note 38 4 8" xfId="20404"/>
    <cellStyle name="Note 38 5" xfId="4396"/>
    <cellStyle name="Note 38 5 2" xfId="13922"/>
    <cellStyle name="Note 38 5 2 2" xfId="31357"/>
    <cellStyle name="Note 38 5 2 3" xfId="45810"/>
    <cellStyle name="Note 38 5 3" xfId="16383"/>
    <cellStyle name="Note 38 5 3 2" xfId="33818"/>
    <cellStyle name="Note 38 5 3 3" xfId="48271"/>
    <cellStyle name="Note 38 5 4" xfId="21832"/>
    <cellStyle name="Note 38 5 5" xfId="36285"/>
    <cellStyle name="Note 38 6" xfId="6858"/>
    <cellStyle name="Note 38 6 2" xfId="24293"/>
    <cellStyle name="Note 38 6 3" xfId="38746"/>
    <cellStyle name="Note 38 7" xfId="9299"/>
    <cellStyle name="Note 38 7 2" xfId="26734"/>
    <cellStyle name="Note 38 7 3" xfId="41187"/>
    <cellStyle name="Note 38 8" xfId="11719"/>
    <cellStyle name="Note 38 8 2" xfId="29154"/>
    <cellStyle name="Note 38 8 3" xfId="43607"/>
    <cellStyle name="Note 38 9" xfId="18726"/>
    <cellStyle name="Note 39" xfId="1889"/>
    <cellStyle name="Note 39 2" xfId="1890"/>
    <cellStyle name="Note 39 2 2" xfId="4401"/>
    <cellStyle name="Note 39 2 2 2" xfId="13926"/>
    <cellStyle name="Note 39 2 2 2 2" xfId="31361"/>
    <cellStyle name="Note 39 2 2 2 3" xfId="45814"/>
    <cellStyle name="Note 39 2 2 3" xfId="16387"/>
    <cellStyle name="Note 39 2 2 3 2" xfId="33822"/>
    <cellStyle name="Note 39 2 2 3 3" xfId="48275"/>
    <cellStyle name="Note 39 2 2 4" xfId="21837"/>
    <cellStyle name="Note 39 2 2 5" xfId="36290"/>
    <cellStyle name="Note 39 2 3" xfId="6863"/>
    <cellStyle name="Note 39 2 3 2" xfId="24298"/>
    <cellStyle name="Note 39 2 3 3" xfId="38751"/>
    <cellStyle name="Note 39 2 4" xfId="9304"/>
    <cellStyle name="Note 39 2 4 2" xfId="26739"/>
    <cellStyle name="Note 39 2 4 3" xfId="41192"/>
    <cellStyle name="Note 39 2 5" xfId="11724"/>
    <cellStyle name="Note 39 2 5 2" xfId="29159"/>
    <cellStyle name="Note 39 2 5 3" xfId="43612"/>
    <cellStyle name="Note 39 2 6" xfId="18731"/>
    <cellStyle name="Note 39 3" xfId="1891"/>
    <cellStyle name="Note 39 3 2" xfId="4402"/>
    <cellStyle name="Note 39 3 2 2" xfId="13927"/>
    <cellStyle name="Note 39 3 2 2 2" xfId="31362"/>
    <cellStyle name="Note 39 3 2 2 3" xfId="45815"/>
    <cellStyle name="Note 39 3 2 3" xfId="16388"/>
    <cellStyle name="Note 39 3 2 3 2" xfId="33823"/>
    <cellStyle name="Note 39 3 2 3 3" xfId="48276"/>
    <cellStyle name="Note 39 3 2 4" xfId="21838"/>
    <cellStyle name="Note 39 3 2 5" xfId="36291"/>
    <cellStyle name="Note 39 3 3" xfId="6864"/>
    <cellStyle name="Note 39 3 3 2" xfId="24299"/>
    <cellStyle name="Note 39 3 3 3" xfId="38752"/>
    <cellStyle name="Note 39 3 4" xfId="9305"/>
    <cellStyle name="Note 39 3 4 2" xfId="26740"/>
    <cellStyle name="Note 39 3 4 3" xfId="41193"/>
    <cellStyle name="Note 39 3 5" xfId="11725"/>
    <cellStyle name="Note 39 3 5 2" xfId="29160"/>
    <cellStyle name="Note 39 3 5 3" xfId="43613"/>
    <cellStyle name="Note 39 3 6" xfId="18732"/>
    <cellStyle name="Note 39 4" xfId="1892"/>
    <cellStyle name="Note 39 4 2" xfId="4403"/>
    <cellStyle name="Note 39 4 2 2" xfId="21839"/>
    <cellStyle name="Note 39 4 2 3" xfId="36292"/>
    <cellStyle name="Note 39 4 3" xfId="6865"/>
    <cellStyle name="Note 39 4 3 2" xfId="24300"/>
    <cellStyle name="Note 39 4 3 3" xfId="38753"/>
    <cellStyle name="Note 39 4 4" xfId="9306"/>
    <cellStyle name="Note 39 4 4 2" xfId="26741"/>
    <cellStyle name="Note 39 4 4 3" xfId="41194"/>
    <cellStyle name="Note 39 4 5" xfId="11726"/>
    <cellStyle name="Note 39 4 5 2" xfId="29161"/>
    <cellStyle name="Note 39 4 5 3" xfId="43614"/>
    <cellStyle name="Note 39 4 6" xfId="15243"/>
    <cellStyle name="Note 39 4 6 2" xfId="32678"/>
    <cellStyle name="Note 39 4 6 3" xfId="47131"/>
    <cellStyle name="Note 39 4 7" xfId="18733"/>
    <cellStyle name="Note 39 4 8" xfId="20405"/>
    <cellStyle name="Note 39 5" xfId="4400"/>
    <cellStyle name="Note 39 5 2" xfId="13925"/>
    <cellStyle name="Note 39 5 2 2" xfId="31360"/>
    <cellStyle name="Note 39 5 2 3" xfId="45813"/>
    <cellStyle name="Note 39 5 3" xfId="16386"/>
    <cellStyle name="Note 39 5 3 2" xfId="33821"/>
    <cellStyle name="Note 39 5 3 3" xfId="48274"/>
    <cellStyle name="Note 39 5 4" xfId="21836"/>
    <cellStyle name="Note 39 5 5" xfId="36289"/>
    <cellStyle name="Note 39 6" xfId="6862"/>
    <cellStyle name="Note 39 6 2" xfId="24297"/>
    <cellStyle name="Note 39 6 3" xfId="38750"/>
    <cellStyle name="Note 39 7" xfId="9303"/>
    <cellStyle name="Note 39 7 2" xfId="26738"/>
    <cellStyle name="Note 39 7 3" xfId="41191"/>
    <cellStyle name="Note 39 8" xfId="11723"/>
    <cellStyle name="Note 39 8 2" xfId="29158"/>
    <cellStyle name="Note 39 8 3" xfId="43611"/>
    <cellStyle name="Note 39 9" xfId="18730"/>
    <cellStyle name="Note 4" xfId="1893"/>
    <cellStyle name="Note 4 10" xfId="1894"/>
    <cellStyle name="Note 4 10 10" xfId="6867"/>
    <cellStyle name="Note 4 10 10 2" xfId="24302"/>
    <cellStyle name="Note 4 10 10 3" xfId="38755"/>
    <cellStyle name="Note 4 10 11" xfId="9308"/>
    <cellStyle name="Note 4 10 11 2" xfId="26743"/>
    <cellStyle name="Note 4 10 11 3" xfId="41196"/>
    <cellStyle name="Note 4 10 12" xfId="11728"/>
    <cellStyle name="Note 4 10 12 2" xfId="29163"/>
    <cellStyle name="Note 4 10 12 3" xfId="43616"/>
    <cellStyle name="Note 4 10 13" xfId="18735"/>
    <cellStyle name="Note 4 10 2" xfId="1895"/>
    <cellStyle name="Note 4 10 2 2" xfId="1896"/>
    <cellStyle name="Note 4 10 2 2 2" xfId="4407"/>
    <cellStyle name="Note 4 10 2 2 2 2" xfId="13931"/>
    <cellStyle name="Note 4 10 2 2 2 2 2" xfId="31366"/>
    <cellStyle name="Note 4 10 2 2 2 2 3" xfId="45819"/>
    <cellStyle name="Note 4 10 2 2 2 3" xfId="16392"/>
    <cellStyle name="Note 4 10 2 2 2 3 2" xfId="33827"/>
    <cellStyle name="Note 4 10 2 2 2 3 3" xfId="48280"/>
    <cellStyle name="Note 4 10 2 2 2 4" xfId="21843"/>
    <cellStyle name="Note 4 10 2 2 2 5" xfId="36296"/>
    <cellStyle name="Note 4 10 2 2 3" xfId="6869"/>
    <cellStyle name="Note 4 10 2 2 3 2" xfId="24304"/>
    <cellStyle name="Note 4 10 2 2 3 3" xfId="38757"/>
    <cellStyle name="Note 4 10 2 2 4" xfId="9310"/>
    <cellStyle name="Note 4 10 2 2 4 2" xfId="26745"/>
    <cellStyle name="Note 4 10 2 2 4 3" xfId="41198"/>
    <cellStyle name="Note 4 10 2 2 5" xfId="11730"/>
    <cellStyle name="Note 4 10 2 2 5 2" xfId="29165"/>
    <cellStyle name="Note 4 10 2 2 5 3" xfId="43618"/>
    <cellStyle name="Note 4 10 2 2 6" xfId="18737"/>
    <cellStyle name="Note 4 10 2 3" xfId="1897"/>
    <cellStyle name="Note 4 10 2 3 2" xfId="4408"/>
    <cellStyle name="Note 4 10 2 3 2 2" xfId="13932"/>
    <cellStyle name="Note 4 10 2 3 2 2 2" xfId="31367"/>
    <cellStyle name="Note 4 10 2 3 2 2 3" xfId="45820"/>
    <cellStyle name="Note 4 10 2 3 2 3" xfId="16393"/>
    <cellStyle name="Note 4 10 2 3 2 3 2" xfId="33828"/>
    <cellStyle name="Note 4 10 2 3 2 3 3" xfId="48281"/>
    <cellStyle name="Note 4 10 2 3 2 4" xfId="21844"/>
    <cellStyle name="Note 4 10 2 3 2 5" xfId="36297"/>
    <cellStyle name="Note 4 10 2 3 3" xfId="6870"/>
    <cellStyle name="Note 4 10 2 3 3 2" xfId="24305"/>
    <cellStyle name="Note 4 10 2 3 3 3" xfId="38758"/>
    <cellStyle name="Note 4 10 2 3 4" xfId="9311"/>
    <cellStyle name="Note 4 10 2 3 4 2" xfId="26746"/>
    <cellStyle name="Note 4 10 2 3 4 3" xfId="41199"/>
    <cellStyle name="Note 4 10 2 3 5" xfId="11731"/>
    <cellStyle name="Note 4 10 2 3 5 2" xfId="29166"/>
    <cellStyle name="Note 4 10 2 3 5 3" xfId="43619"/>
    <cellStyle name="Note 4 10 2 3 6" xfId="18738"/>
    <cellStyle name="Note 4 10 2 4" xfId="1898"/>
    <cellStyle name="Note 4 10 2 4 2" xfId="4409"/>
    <cellStyle name="Note 4 10 2 4 2 2" xfId="21845"/>
    <cellStyle name="Note 4 10 2 4 2 3" xfId="36298"/>
    <cellStyle name="Note 4 10 2 4 3" xfId="6871"/>
    <cellStyle name="Note 4 10 2 4 3 2" xfId="24306"/>
    <cellStyle name="Note 4 10 2 4 3 3" xfId="38759"/>
    <cellStyle name="Note 4 10 2 4 4" xfId="9312"/>
    <cellStyle name="Note 4 10 2 4 4 2" xfId="26747"/>
    <cellStyle name="Note 4 10 2 4 4 3" xfId="41200"/>
    <cellStyle name="Note 4 10 2 4 5" xfId="11732"/>
    <cellStyle name="Note 4 10 2 4 5 2" xfId="29167"/>
    <cellStyle name="Note 4 10 2 4 5 3" xfId="43620"/>
    <cellStyle name="Note 4 10 2 4 6" xfId="15244"/>
    <cellStyle name="Note 4 10 2 4 6 2" xfId="32679"/>
    <cellStyle name="Note 4 10 2 4 6 3" xfId="47132"/>
    <cellStyle name="Note 4 10 2 4 7" xfId="18739"/>
    <cellStyle name="Note 4 10 2 4 8" xfId="20406"/>
    <cellStyle name="Note 4 10 2 5" xfId="4406"/>
    <cellStyle name="Note 4 10 2 5 2" xfId="13930"/>
    <cellStyle name="Note 4 10 2 5 2 2" xfId="31365"/>
    <cellStyle name="Note 4 10 2 5 2 3" xfId="45818"/>
    <cellStyle name="Note 4 10 2 5 3" xfId="16391"/>
    <cellStyle name="Note 4 10 2 5 3 2" xfId="33826"/>
    <cellStyle name="Note 4 10 2 5 3 3" xfId="48279"/>
    <cellStyle name="Note 4 10 2 5 4" xfId="21842"/>
    <cellStyle name="Note 4 10 2 5 5" xfId="36295"/>
    <cellStyle name="Note 4 10 2 6" xfId="6868"/>
    <cellStyle name="Note 4 10 2 6 2" xfId="24303"/>
    <cellStyle name="Note 4 10 2 6 3" xfId="38756"/>
    <cellStyle name="Note 4 10 2 7" xfId="9309"/>
    <cellStyle name="Note 4 10 2 7 2" xfId="26744"/>
    <cellStyle name="Note 4 10 2 7 3" xfId="41197"/>
    <cellStyle name="Note 4 10 2 8" xfId="11729"/>
    <cellStyle name="Note 4 10 2 8 2" xfId="29164"/>
    <cellStyle name="Note 4 10 2 8 3" xfId="43617"/>
    <cellStyle name="Note 4 10 2 9" xfId="18736"/>
    <cellStyle name="Note 4 10 3" xfId="1899"/>
    <cellStyle name="Note 4 10 3 2" xfId="1900"/>
    <cellStyle name="Note 4 10 3 2 2" xfId="4411"/>
    <cellStyle name="Note 4 10 3 2 2 2" xfId="13934"/>
    <cellStyle name="Note 4 10 3 2 2 2 2" xfId="31369"/>
    <cellStyle name="Note 4 10 3 2 2 2 3" xfId="45822"/>
    <cellStyle name="Note 4 10 3 2 2 3" xfId="16395"/>
    <cellStyle name="Note 4 10 3 2 2 3 2" xfId="33830"/>
    <cellStyle name="Note 4 10 3 2 2 3 3" xfId="48283"/>
    <cellStyle name="Note 4 10 3 2 2 4" xfId="21847"/>
    <cellStyle name="Note 4 10 3 2 2 5" xfId="36300"/>
    <cellStyle name="Note 4 10 3 2 3" xfId="6873"/>
    <cellStyle name="Note 4 10 3 2 3 2" xfId="24308"/>
    <cellStyle name="Note 4 10 3 2 3 3" xfId="38761"/>
    <cellStyle name="Note 4 10 3 2 4" xfId="9314"/>
    <cellStyle name="Note 4 10 3 2 4 2" xfId="26749"/>
    <cellStyle name="Note 4 10 3 2 4 3" xfId="41202"/>
    <cellStyle name="Note 4 10 3 2 5" xfId="11734"/>
    <cellStyle name="Note 4 10 3 2 5 2" xfId="29169"/>
    <cellStyle name="Note 4 10 3 2 5 3" xfId="43622"/>
    <cellStyle name="Note 4 10 3 2 6" xfId="18741"/>
    <cellStyle name="Note 4 10 3 3" xfId="1901"/>
    <cellStyle name="Note 4 10 3 3 2" xfId="4412"/>
    <cellStyle name="Note 4 10 3 3 2 2" xfId="13935"/>
    <cellStyle name="Note 4 10 3 3 2 2 2" xfId="31370"/>
    <cellStyle name="Note 4 10 3 3 2 2 3" xfId="45823"/>
    <cellStyle name="Note 4 10 3 3 2 3" xfId="16396"/>
    <cellStyle name="Note 4 10 3 3 2 3 2" xfId="33831"/>
    <cellStyle name="Note 4 10 3 3 2 3 3" xfId="48284"/>
    <cellStyle name="Note 4 10 3 3 2 4" xfId="21848"/>
    <cellStyle name="Note 4 10 3 3 2 5" xfId="36301"/>
    <cellStyle name="Note 4 10 3 3 3" xfId="6874"/>
    <cellStyle name="Note 4 10 3 3 3 2" xfId="24309"/>
    <cellStyle name="Note 4 10 3 3 3 3" xfId="38762"/>
    <cellStyle name="Note 4 10 3 3 4" xfId="9315"/>
    <cellStyle name="Note 4 10 3 3 4 2" xfId="26750"/>
    <cellStyle name="Note 4 10 3 3 4 3" xfId="41203"/>
    <cellStyle name="Note 4 10 3 3 5" xfId="11735"/>
    <cellStyle name="Note 4 10 3 3 5 2" xfId="29170"/>
    <cellStyle name="Note 4 10 3 3 5 3" xfId="43623"/>
    <cellStyle name="Note 4 10 3 3 6" xfId="18742"/>
    <cellStyle name="Note 4 10 3 4" xfId="1902"/>
    <cellStyle name="Note 4 10 3 4 2" xfId="4413"/>
    <cellStyle name="Note 4 10 3 4 2 2" xfId="21849"/>
    <cellStyle name="Note 4 10 3 4 2 3" xfId="36302"/>
    <cellStyle name="Note 4 10 3 4 3" xfId="6875"/>
    <cellStyle name="Note 4 10 3 4 3 2" xfId="24310"/>
    <cellStyle name="Note 4 10 3 4 3 3" xfId="38763"/>
    <cellStyle name="Note 4 10 3 4 4" xfId="9316"/>
    <cellStyle name="Note 4 10 3 4 4 2" xfId="26751"/>
    <cellStyle name="Note 4 10 3 4 4 3" xfId="41204"/>
    <cellStyle name="Note 4 10 3 4 5" xfId="11736"/>
    <cellStyle name="Note 4 10 3 4 5 2" xfId="29171"/>
    <cellStyle name="Note 4 10 3 4 5 3" xfId="43624"/>
    <cellStyle name="Note 4 10 3 4 6" xfId="15245"/>
    <cellStyle name="Note 4 10 3 4 6 2" xfId="32680"/>
    <cellStyle name="Note 4 10 3 4 6 3" xfId="47133"/>
    <cellStyle name="Note 4 10 3 4 7" xfId="18743"/>
    <cellStyle name="Note 4 10 3 4 8" xfId="20407"/>
    <cellStyle name="Note 4 10 3 5" xfId="4410"/>
    <cellStyle name="Note 4 10 3 5 2" xfId="13933"/>
    <cellStyle name="Note 4 10 3 5 2 2" xfId="31368"/>
    <cellStyle name="Note 4 10 3 5 2 3" xfId="45821"/>
    <cellStyle name="Note 4 10 3 5 3" xfId="16394"/>
    <cellStyle name="Note 4 10 3 5 3 2" xfId="33829"/>
    <cellStyle name="Note 4 10 3 5 3 3" xfId="48282"/>
    <cellStyle name="Note 4 10 3 5 4" xfId="21846"/>
    <cellStyle name="Note 4 10 3 5 5" xfId="36299"/>
    <cellStyle name="Note 4 10 3 6" xfId="6872"/>
    <cellStyle name="Note 4 10 3 6 2" xfId="24307"/>
    <cellStyle name="Note 4 10 3 6 3" xfId="38760"/>
    <cellStyle name="Note 4 10 3 7" xfId="9313"/>
    <cellStyle name="Note 4 10 3 7 2" xfId="26748"/>
    <cellStyle name="Note 4 10 3 7 3" xfId="41201"/>
    <cellStyle name="Note 4 10 3 8" xfId="11733"/>
    <cellStyle name="Note 4 10 3 8 2" xfId="29168"/>
    <cellStyle name="Note 4 10 3 8 3" xfId="43621"/>
    <cellStyle name="Note 4 10 3 9" xfId="18740"/>
    <cellStyle name="Note 4 10 4" xfId="1903"/>
    <cellStyle name="Note 4 10 4 2" xfId="1904"/>
    <cellStyle name="Note 4 10 4 2 2" xfId="4415"/>
    <cellStyle name="Note 4 10 4 2 2 2" xfId="13937"/>
    <cellStyle name="Note 4 10 4 2 2 2 2" xfId="31372"/>
    <cellStyle name="Note 4 10 4 2 2 2 3" xfId="45825"/>
    <cellStyle name="Note 4 10 4 2 2 3" xfId="16398"/>
    <cellStyle name="Note 4 10 4 2 2 3 2" xfId="33833"/>
    <cellStyle name="Note 4 10 4 2 2 3 3" xfId="48286"/>
    <cellStyle name="Note 4 10 4 2 2 4" xfId="21851"/>
    <cellStyle name="Note 4 10 4 2 2 5" xfId="36304"/>
    <cellStyle name="Note 4 10 4 2 3" xfId="6877"/>
    <cellStyle name="Note 4 10 4 2 3 2" xfId="24312"/>
    <cellStyle name="Note 4 10 4 2 3 3" xfId="38765"/>
    <cellStyle name="Note 4 10 4 2 4" xfId="9318"/>
    <cellStyle name="Note 4 10 4 2 4 2" xfId="26753"/>
    <cellStyle name="Note 4 10 4 2 4 3" xfId="41206"/>
    <cellStyle name="Note 4 10 4 2 5" xfId="11738"/>
    <cellStyle name="Note 4 10 4 2 5 2" xfId="29173"/>
    <cellStyle name="Note 4 10 4 2 5 3" xfId="43626"/>
    <cellStyle name="Note 4 10 4 2 6" xfId="18745"/>
    <cellStyle name="Note 4 10 4 3" xfId="1905"/>
    <cellStyle name="Note 4 10 4 3 2" xfId="4416"/>
    <cellStyle name="Note 4 10 4 3 2 2" xfId="13938"/>
    <cellStyle name="Note 4 10 4 3 2 2 2" xfId="31373"/>
    <cellStyle name="Note 4 10 4 3 2 2 3" xfId="45826"/>
    <cellStyle name="Note 4 10 4 3 2 3" xfId="16399"/>
    <cellStyle name="Note 4 10 4 3 2 3 2" xfId="33834"/>
    <cellStyle name="Note 4 10 4 3 2 3 3" xfId="48287"/>
    <cellStyle name="Note 4 10 4 3 2 4" xfId="21852"/>
    <cellStyle name="Note 4 10 4 3 2 5" xfId="36305"/>
    <cellStyle name="Note 4 10 4 3 3" xfId="6878"/>
    <cellStyle name="Note 4 10 4 3 3 2" xfId="24313"/>
    <cellStyle name="Note 4 10 4 3 3 3" xfId="38766"/>
    <cellStyle name="Note 4 10 4 3 4" xfId="9319"/>
    <cellStyle name="Note 4 10 4 3 4 2" xfId="26754"/>
    <cellStyle name="Note 4 10 4 3 4 3" xfId="41207"/>
    <cellStyle name="Note 4 10 4 3 5" xfId="11739"/>
    <cellStyle name="Note 4 10 4 3 5 2" xfId="29174"/>
    <cellStyle name="Note 4 10 4 3 5 3" xfId="43627"/>
    <cellStyle name="Note 4 10 4 3 6" xfId="18746"/>
    <cellStyle name="Note 4 10 4 4" xfId="1906"/>
    <cellStyle name="Note 4 10 4 4 2" xfId="4417"/>
    <cellStyle name="Note 4 10 4 4 2 2" xfId="21853"/>
    <cellStyle name="Note 4 10 4 4 2 3" xfId="36306"/>
    <cellStyle name="Note 4 10 4 4 3" xfId="6879"/>
    <cellStyle name="Note 4 10 4 4 3 2" xfId="24314"/>
    <cellStyle name="Note 4 10 4 4 3 3" xfId="38767"/>
    <cellStyle name="Note 4 10 4 4 4" xfId="9320"/>
    <cellStyle name="Note 4 10 4 4 4 2" xfId="26755"/>
    <cellStyle name="Note 4 10 4 4 4 3" xfId="41208"/>
    <cellStyle name="Note 4 10 4 4 5" xfId="11740"/>
    <cellStyle name="Note 4 10 4 4 5 2" xfId="29175"/>
    <cellStyle name="Note 4 10 4 4 5 3" xfId="43628"/>
    <cellStyle name="Note 4 10 4 4 6" xfId="15246"/>
    <cellStyle name="Note 4 10 4 4 6 2" xfId="32681"/>
    <cellStyle name="Note 4 10 4 4 6 3" xfId="47134"/>
    <cellStyle name="Note 4 10 4 4 7" xfId="18747"/>
    <cellStyle name="Note 4 10 4 4 8" xfId="20408"/>
    <cellStyle name="Note 4 10 4 5" xfId="4414"/>
    <cellStyle name="Note 4 10 4 5 2" xfId="13936"/>
    <cellStyle name="Note 4 10 4 5 2 2" xfId="31371"/>
    <cellStyle name="Note 4 10 4 5 2 3" xfId="45824"/>
    <cellStyle name="Note 4 10 4 5 3" xfId="16397"/>
    <cellStyle name="Note 4 10 4 5 3 2" xfId="33832"/>
    <cellStyle name="Note 4 10 4 5 3 3" xfId="48285"/>
    <cellStyle name="Note 4 10 4 5 4" xfId="21850"/>
    <cellStyle name="Note 4 10 4 5 5" xfId="36303"/>
    <cellStyle name="Note 4 10 4 6" xfId="6876"/>
    <cellStyle name="Note 4 10 4 6 2" xfId="24311"/>
    <cellStyle name="Note 4 10 4 6 3" xfId="38764"/>
    <cellStyle name="Note 4 10 4 7" xfId="9317"/>
    <cellStyle name="Note 4 10 4 7 2" xfId="26752"/>
    <cellStyle name="Note 4 10 4 7 3" xfId="41205"/>
    <cellStyle name="Note 4 10 4 8" xfId="11737"/>
    <cellStyle name="Note 4 10 4 8 2" xfId="29172"/>
    <cellStyle name="Note 4 10 4 8 3" xfId="43625"/>
    <cellStyle name="Note 4 10 4 9" xfId="18744"/>
    <cellStyle name="Note 4 10 5" xfId="1907"/>
    <cellStyle name="Note 4 10 5 2" xfId="1908"/>
    <cellStyle name="Note 4 10 5 2 2" xfId="4419"/>
    <cellStyle name="Note 4 10 5 2 2 2" xfId="13940"/>
    <cellStyle name="Note 4 10 5 2 2 2 2" xfId="31375"/>
    <cellStyle name="Note 4 10 5 2 2 2 3" xfId="45828"/>
    <cellStyle name="Note 4 10 5 2 2 3" xfId="16401"/>
    <cellStyle name="Note 4 10 5 2 2 3 2" xfId="33836"/>
    <cellStyle name="Note 4 10 5 2 2 3 3" xfId="48289"/>
    <cellStyle name="Note 4 10 5 2 2 4" xfId="21855"/>
    <cellStyle name="Note 4 10 5 2 2 5" xfId="36308"/>
    <cellStyle name="Note 4 10 5 2 3" xfId="6881"/>
    <cellStyle name="Note 4 10 5 2 3 2" xfId="24316"/>
    <cellStyle name="Note 4 10 5 2 3 3" xfId="38769"/>
    <cellStyle name="Note 4 10 5 2 4" xfId="9322"/>
    <cellStyle name="Note 4 10 5 2 4 2" xfId="26757"/>
    <cellStyle name="Note 4 10 5 2 4 3" xfId="41210"/>
    <cellStyle name="Note 4 10 5 2 5" xfId="11742"/>
    <cellStyle name="Note 4 10 5 2 5 2" xfId="29177"/>
    <cellStyle name="Note 4 10 5 2 5 3" xfId="43630"/>
    <cellStyle name="Note 4 10 5 2 6" xfId="18749"/>
    <cellStyle name="Note 4 10 5 3" xfId="1909"/>
    <cellStyle name="Note 4 10 5 3 2" xfId="4420"/>
    <cellStyle name="Note 4 10 5 3 2 2" xfId="13941"/>
    <cellStyle name="Note 4 10 5 3 2 2 2" xfId="31376"/>
    <cellStyle name="Note 4 10 5 3 2 2 3" xfId="45829"/>
    <cellStyle name="Note 4 10 5 3 2 3" xfId="16402"/>
    <cellStyle name="Note 4 10 5 3 2 3 2" xfId="33837"/>
    <cellStyle name="Note 4 10 5 3 2 3 3" xfId="48290"/>
    <cellStyle name="Note 4 10 5 3 2 4" xfId="21856"/>
    <cellStyle name="Note 4 10 5 3 2 5" xfId="36309"/>
    <cellStyle name="Note 4 10 5 3 3" xfId="6882"/>
    <cellStyle name="Note 4 10 5 3 3 2" xfId="24317"/>
    <cellStyle name="Note 4 10 5 3 3 3" xfId="38770"/>
    <cellStyle name="Note 4 10 5 3 4" xfId="9323"/>
    <cellStyle name="Note 4 10 5 3 4 2" xfId="26758"/>
    <cellStyle name="Note 4 10 5 3 4 3" xfId="41211"/>
    <cellStyle name="Note 4 10 5 3 5" xfId="11743"/>
    <cellStyle name="Note 4 10 5 3 5 2" xfId="29178"/>
    <cellStyle name="Note 4 10 5 3 5 3" xfId="43631"/>
    <cellStyle name="Note 4 10 5 3 6" xfId="18750"/>
    <cellStyle name="Note 4 10 5 4" xfId="1910"/>
    <cellStyle name="Note 4 10 5 4 2" xfId="4421"/>
    <cellStyle name="Note 4 10 5 4 2 2" xfId="21857"/>
    <cellStyle name="Note 4 10 5 4 2 3" xfId="36310"/>
    <cellStyle name="Note 4 10 5 4 3" xfId="6883"/>
    <cellStyle name="Note 4 10 5 4 3 2" xfId="24318"/>
    <cellStyle name="Note 4 10 5 4 3 3" xfId="38771"/>
    <cellStyle name="Note 4 10 5 4 4" xfId="9324"/>
    <cellStyle name="Note 4 10 5 4 4 2" xfId="26759"/>
    <cellStyle name="Note 4 10 5 4 4 3" xfId="41212"/>
    <cellStyle name="Note 4 10 5 4 5" xfId="11744"/>
    <cellStyle name="Note 4 10 5 4 5 2" xfId="29179"/>
    <cellStyle name="Note 4 10 5 4 5 3" xfId="43632"/>
    <cellStyle name="Note 4 10 5 4 6" xfId="15247"/>
    <cellStyle name="Note 4 10 5 4 6 2" xfId="32682"/>
    <cellStyle name="Note 4 10 5 4 6 3" xfId="47135"/>
    <cellStyle name="Note 4 10 5 4 7" xfId="18751"/>
    <cellStyle name="Note 4 10 5 4 8" xfId="20409"/>
    <cellStyle name="Note 4 10 5 5" xfId="4418"/>
    <cellStyle name="Note 4 10 5 5 2" xfId="13939"/>
    <cellStyle name="Note 4 10 5 5 2 2" xfId="31374"/>
    <cellStyle name="Note 4 10 5 5 2 3" xfId="45827"/>
    <cellStyle name="Note 4 10 5 5 3" xfId="16400"/>
    <cellStyle name="Note 4 10 5 5 3 2" xfId="33835"/>
    <cellStyle name="Note 4 10 5 5 3 3" xfId="48288"/>
    <cellStyle name="Note 4 10 5 5 4" xfId="21854"/>
    <cellStyle name="Note 4 10 5 5 5" xfId="36307"/>
    <cellStyle name="Note 4 10 5 6" xfId="6880"/>
    <cellStyle name="Note 4 10 5 6 2" xfId="24315"/>
    <cellStyle name="Note 4 10 5 6 3" xfId="38768"/>
    <cellStyle name="Note 4 10 5 7" xfId="9321"/>
    <cellStyle name="Note 4 10 5 7 2" xfId="26756"/>
    <cellStyle name="Note 4 10 5 7 3" xfId="41209"/>
    <cellStyle name="Note 4 10 5 8" xfId="11741"/>
    <cellStyle name="Note 4 10 5 8 2" xfId="29176"/>
    <cellStyle name="Note 4 10 5 8 3" xfId="43629"/>
    <cellStyle name="Note 4 10 5 9" xfId="18748"/>
    <cellStyle name="Note 4 10 6" xfId="1911"/>
    <cellStyle name="Note 4 10 6 2" xfId="4422"/>
    <cellStyle name="Note 4 10 6 2 2" xfId="13942"/>
    <cellStyle name="Note 4 10 6 2 2 2" xfId="31377"/>
    <cellStyle name="Note 4 10 6 2 2 3" xfId="45830"/>
    <cellStyle name="Note 4 10 6 2 3" xfId="16403"/>
    <cellStyle name="Note 4 10 6 2 3 2" xfId="33838"/>
    <cellStyle name="Note 4 10 6 2 3 3" xfId="48291"/>
    <cellStyle name="Note 4 10 6 2 4" xfId="21858"/>
    <cellStyle name="Note 4 10 6 2 5" xfId="36311"/>
    <cellStyle name="Note 4 10 6 3" xfId="6884"/>
    <cellStyle name="Note 4 10 6 3 2" xfId="24319"/>
    <cellStyle name="Note 4 10 6 3 3" xfId="38772"/>
    <cellStyle name="Note 4 10 6 4" xfId="9325"/>
    <cellStyle name="Note 4 10 6 4 2" xfId="26760"/>
    <cellStyle name="Note 4 10 6 4 3" xfId="41213"/>
    <cellStyle name="Note 4 10 6 5" xfId="11745"/>
    <cellStyle name="Note 4 10 6 5 2" xfId="29180"/>
    <cellStyle name="Note 4 10 6 5 3" xfId="43633"/>
    <cellStyle name="Note 4 10 6 6" xfId="18752"/>
    <cellStyle name="Note 4 10 7" xfId="1912"/>
    <cellStyle name="Note 4 10 7 2" xfId="4423"/>
    <cellStyle name="Note 4 10 7 2 2" xfId="13943"/>
    <cellStyle name="Note 4 10 7 2 2 2" xfId="31378"/>
    <cellStyle name="Note 4 10 7 2 2 3" xfId="45831"/>
    <cellStyle name="Note 4 10 7 2 3" xfId="16404"/>
    <cellStyle name="Note 4 10 7 2 3 2" xfId="33839"/>
    <cellStyle name="Note 4 10 7 2 3 3" xfId="48292"/>
    <cellStyle name="Note 4 10 7 2 4" xfId="21859"/>
    <cellStyle name="Note 4 10 7 2 5" xfId="36312"/>
    <cellStyle name="Note 4 10 7 3" xfId="6885"/>
    <cellStyle name="Note 4 10 7 3 2" xfId="24320"/>
    <cellStyle name="Note 4 10 7 3 3" xfId="38773"/>
    <cellStyle name="Note 4 10 7 4" xfId="9326"/>
    <cellStyle name="Note 4 10 7 4 2" xfId="26761"/>
    <cellStyle name="Note 4 10 7 4 3" xfId="41214"/>
    <cellStyle name="Note 4 10 7 5" xfId="11746"/>
    <cellStyle name="Note 4 10 7 5 2" xfId="29181"/>
    <cellStyle name="Note 4 10 7 5 3" xfId="43634"/>
    <cellStyle name="Note 4 10 7 6" xfId="18753"/>
    <cellStyle name="Note 4 10 8" xfId="1913"/>
    <cellStyle name="Note 4 10 8 2" xfId="4424"/>
    <cellStyle name="Note 4 10 8 2 2" xfId="21860"/>
    <cellStyle name="Note 4 10 8 2 3" xfId="36313"/>
    <cellStyle name="Note 4 10 8 3" xfId="6886"/>
    <cellStyle name="Note 4 10 8 3 2" xfId="24321"/>
    <cellStyle name="Note 4 10 8 3 3" xfId="38774"/>
    <cellStyle name="Note 4 10 8 4" xfId="9327"/>
    <cellStyle name="Note 4 10 8 4 2" xfId="26762"/>
    <cellStyle name="Note 4 10 8 4 3" xfId="41215"/>
    <cellStyle name="Note 4 10 8 5" xfId="11747"/>
    <cellStyle name="Note 4 10 8 5 2" xfId="29182"/>
    <cellStyle name="Note 4 10 8 5 3" xfId="43635"/>
    <cellStyle name="Note 4 10 8 6" xfId="15248"/>
    <cellStyle name="Note 4 10 8 6 2" xfId="32683"/>
    <cellStyle name="Note 4 10 8 6 3" xfId="47136"/>
    <cellStyle name="Note 4 10 8 7" xfId="18754"/>
    <cellStyle name="Note 4 10 8 8" xfId="20410"/>
    <cellStyle name="Note 4 10 9" xfId="4405"/>
    <cellStyle name="Note 4 10 9 2" xfId="13929"/>
    <cellStyle name="Note 4 10 9 2 2" xfId="31364"/>
    <cellStyle name="Note 4 10 9 2 3" xfId="45817"/>
    <cellStyle name="Note 4 10 9 3" xfId="16390"/>
    <cellStyle name="Note 4 10 9 3 2" xfId="33825"/>
    <cellStyle name="Note 4 10 9 3 3" xfId="48278"/>
    <cellStyle name="Note 4 10 9 4" xfId="21841"/>
    <cellStyle name="Note 4 10 9 5" xfId="36294"/>
    <cellStyle name="Note 4 11" xfId="1914"/>
    <cellStyle name="Note 4 11 10" xfId="6887"/>
    <cellStyle name="Note 4 11 10 2" xfId="24322"/>
    <cellStyle name="Note 4 11 10 3" xfId="38775"/>
    <cellStyle name="Note 4 11 11" xfId="9328"/>
    <cellStyle name="Note 4 11 11 2" xfId="26763"/>
    <cellStyle name="Note 4 11 11 3" xfId="41216"/>
    <cellStyle name="Note 4 11 12" xfId="11748"/>
    <cellStyle name="Note 4 11 12 2" xfId="29183"/>
    <cellStyle name="Note 4 11 12 3" xfId="43636"/>
    <cellStyle name="Note 4 11 13" xfId="18755"/>
    <cellStyle name="Note 4 11 2" xfId="1915"/>
    <cellStyle name="Note 4 11 2 2" xfId="1916"/>
    <cellStyle name="Note 4 11 2 2 2" xfId="4427"/>
    <cellStyle name="Note 4 11 2 2 2 2" xfId="13946"/>
    <cellStyle name="Note 4 11 2 2 2 2 2" xfId="31381"/>
    <cellStyle name="Note 4 11 2 2 2 2 3" xfId="45834"/>
    <cellStyle name="Note 4 11 2 2 2 3" xfId="16407"/>
    <cellStyle name="Note 4 11 2 2 2 3 2" xfId="33842"/>
    <cellStyle name="Note 4 11 2 2 2 3 3" xfId="48295"/>
    <cellStyle name="Note 4 11 2 2 2 4" xfId="21863"/>
    <cellStyle name="Note 4 11 2 2 2 5" xfId="36316"/>
    <cellStyle name="Note 4 11 2 2 3" xfId="6889"/>
    <cellStyle name="Note 4 11 2 2 3 2" xfId="24324"/>
    <cellStyle name="Note 4 11 2 2 3 3" xfId="38777"/>
    <cellStyle name="Note 4 11 2 2 4" xfId="9330"/>
    <cellStyle name="Note 4 11 2 2 4 2" xfId="26765"/>
    <cellStyle name="Note 4 11 2 2 4 3" xfId="41218"/>
    <cellStyle name="Note 4 11 2 2 5" xfId="11750"/>
    <cellStyle name="Note 4 11 2 2 5 2" xfId="29185"/>
    <cellStyle name="Note 4 11 2 2 5 3" xfId="43638"/>
    <cellStyle name="Note 4 11 2 2 6" xfId="18757"/>
    <cellStyle name="Note 4 11 2 3" xfId="1917"/>
    <cellStyle name="Note 4 11 2 3 2" xfId="4428"/>
    <cellStyle name="Note 4 11 2 3 2 2" xfId="13947"/>
    <cellStyle name="Note 4 11 2 3 2 2 2" xfId="31382"/>
    <cellStyle name="Note 4 11 2 3 2 2 3" xfId="45835"/>
    <cellStyle name="Note 4 11 2 3 2 3" xfId="16408"/>
    <cellStyle name="Note 4 11 2 3 2 3 2" xfId="33843"/>
    <cellStyle name="Note 4 11 2 3 2 3 3" xfId="48296"/>
    <cellStyle name="Note 4 11 2 3 2 4" xfId="21864"/>
    <cellStyle name="Note 4 11 2 3 2 5" xfId="36317"/>
    <cellStyle name="Note 4 11 2 3 3" xfId="6890"/>
    <cellStyle name="Note 4 11 2 3 3 2" xfId="24325"/>
    <cellStyle name="Note 4 11 2 3 3 3" xfId="38778"/>
    <cellStyle name="Note 4 11 2 3 4" xfId="9331"/>
    <cellStyle name="Note 4 11 2 3 4 2" xfId="26766"/>
    <cellStyle name="Note 4 11 2 3 4 3" xfId="41219"/>
    <cellStyle name="Note 4 11 2 3 5" xfId="11751"/>
    <cellStyle name="Note 4 11 2 3 5 2" xfId="29186"/>
    <cellStyle name="Note 4 11 2 3 5 3" xfId="43639"/>
    <cellStyle name="Note 4 11 2 3 6" xfId="18758"/>
    <cellStyle name="Note 4 11 2 4" xfId="1918"/>
    <cellStyle name="Note 4 11 2 4 2" xfId="4429"/>
    <cellStyle name="Note 4 11 2 4 2 2" xfId="21865"/>
    <cellStyle name="Note 4 11 2 4 2 3" xfId="36318"/>
    <cellStyle name="Note 4 11 2 4 3" xfId="6891"/>
    <cellStyle name="Note 4 11 2 4 3 2" xfId="24326"/>
    <cellStyle name="Note 4 11 2 4 3 3" xfId="38779"/>
    <cellStyle name="Note 4 11 2 4 4" xfId="9332"/>
    <cellStyle name="Note 4 11 2 4 4 2" xfId="26767"/>
    <cellStyle name="Note 4 11 2 4 4 3" xfId="41220"/>
    <cellStyle name="Note 4 11 2 4 5" xfId="11752"/>
    <cellStyle name="Note 4 11 2 4 5 2" xfId="29187"/>
    <cellStyle name="Note 4 11 2 4 5 3" xfId="43640"/>
    <cellStyle name="Note 4 11 2 4 6" xfId="15249"/>
    <cellStyle name="Note 4 11 2 4 6 2" xfId="32684"/>
    <cellStyle name="Note 4 11 2 4 6 3" xfId="47137"/>
    <cellStyle name="Note 4 11 2 4 7" xfId="18759"/>
    <cellStyle name="Note 4 11 2 4 8" xfId="20411"/>
    <cellStyle name="Note 4 11 2 5" xfId="4426"/>
    <cellStyle name="Note 4 11 2 5 2" xfId="13945"/>
    <cellStyle name="Note 4 11 2 5 2 2" xfId="31380"/>
    <cellStyle name="Note 4 11 2 5 2 3" xfId="45833"/>
    <cellStyle name="Note 4 11 2 5 3" xfId="16406"/>
    <cellStyle name="Note 4 11 2 5 3 2" xfId="33841"/>
    <cellStyle name="Note 4 11 2 5 3 3" xfId="48294"/>
    <cellStyle name="Note 4 11 2 5 4" xfId="21862"/>
    <cellStyle name="Note 4 11 2 5 5" xfId="36315"/>
    <cellStyle name="Note 4 11 2 6" xfId="6888"/>
    <cellStyle name="Note 4 11 2 6 2" xfId="24323"/>
    <cellStyle name="Note 4 11 2 6 3" xfId="38776"/>
    <cellStyle name="Note 4 11 2 7" xfId="9329"/>
    <cellStyle name="Note 4 11 2 7 2" xfId="26764"/>
    <cellStyle name="Note 4 11 2 7 3" xfId="41217"/>
    <cellStyle name="Note 4 11 2 8" xfId="11749"/>
    <cellStyle name="Note 4 11 2 8 2" xfId="29184"/>
    <cellStyle name="Note 4 11 2 8 3" xfId="43637"/>
    <cellStyle name="Note 4 11 2 9" xfId="18756"/>
    <cellStyle name="Note 4 11 3" xfId="1919"/>
    <cellStyle name="Note 4 11 3 2" xfId="1920"/>
    <cellStyle name="Note 4 11 3 2 2" xfId="4431"/>
    <cellStyle name="Note 4 11 3 2 2 2" xfId="13949"/>
    <cellStyle name="Note 4 11 3 2 2 2 2" xfId="31384"/>
    <cellStyle name="Note 4 11 3 2 2 2 3" xfId="45837"/>
    <cellStyle name="Note 4 11 3 2 2 3" xfId="16410"/>
    <cellStyle name="Note 4 11 3 2 2 3 2" xfId="33845"/>
    <cellStyle name="Note 4 11 3 2 2 3 3" xfId="48298"/>
    <cellStyle name="Note 4 11 3 2 2 4" xfId="21867"/>
    <cellStyle name="Note 4 11 3 2 2 5" xfId="36320"/>
    <cellStyle name="Note 4 11 3 2 3" xfId="6893"/>
    <cellStyle name="Note 4 11 3 2 3 2" xfId="24328"/>
    <cellStyle name="Note 4 11 3 2 3 3" xfId="38781"/>
    <cellStyle name="Note 4 11 3 2 4" xfId="9334"/>
    <cellStyle name="Note 4 11 3 2 4 2" xfId="26769"/>
    <cellStyle name="Note 4 11 3 2 4 3" xfId="41222"/>
    <cellStyle name="Note 4 11 3 2 5" xfId="11754"/>
    <cellStyle name="Note 4 11 3 2 5 2" xfId="29189"/>
    <cellStyle name="Note 4 11 3 2 5 3" xfId="43642"/>
    <cellStyle name="Note 4 11 3 2 6" xfId="18761"/>
    <cellStyle name="Note 4 11 3 3" xfId="1921"/>
    <cellStyle name="Note 4 11 3 3 2" xfId="4432"/>
    <cellStyle name="Note 4 11 3 3 2 2" xfId="13950"/>
    <cellStyle name="Note 4 11 3 3 2 2 2" xfId="31385"/>
    <cellStyle name="Note 4 11 3 3 2 2 3" xfId="45838"/>
    <cellStyle name="Note 4 11 3 3 2 3" xfId="16411"/>
    <cellStyle name="Note 4 11 3 3 2 3 2" xfId="33846"/>
    <cellStyle name="Note 4 11 3 3 2 3 3" xfId="48299"/>
    <cellStyle name="Note 4 11 3 3 2 4" xfId="21868"/>
    <cellStyle name="Note 4 11 3 3 2 5" xfId="36321"/>
    <cellStyle name="Note 4 11 3 3 3" xfId="6894"/>
    <cellStyle name="Note 4 11 3 3 3 2" xfId="24329"/>
    <cellStyle name="Note 4 11 3 3 3 3" xfId="38782"/>
    <cellStyle name="Note 4 11 3 3 4" xfId="9335"/>
    <cellStyle name="Note 4 11 3 3 4 2" xfId="26770"/>
    <cellStyle name="Note 4 11 3 3 4 3" xfId="41223"/>
    <cellStyle name="Note 4 11 3 3 5" xfId="11755"/>
    <cellStyle name="Note 4 11 3 3 5 2" xfId="29190"/>
    <cellStyle name="Note 4 11 3 3 5 3" xfId="43643"/>
    <cellStyle name="Note 4 11 3 3 6" xfId="18762"/>
    <cellStyle name="Note 4 11 3 4" xfId="1922"/>
    <cellStyle name="Note 4 11 3 4 2" xfId="4433"/>
    <cellStyle name="Note 4 11 3 4 2 2" xfId="21869"/>
    <cellStyle name="Note 4 11 3 4 2 3" xfId="36322"/>
    <cellStyle name="Note 4 11 3 4 3" xfId="6895"/>
    <cellStyle name="Note 4 11 3 4 3 2" xfId="24330"/>
    <cellStyle name="Note 4 11 3 4 3 3" xfId="38783"/>
    <cellStyle name="Note 4 11 3 4 4" xfId="9336"/>
    <cellStyle name="Note 4 11 3 4 4 2" xfId="26771"/>
    <cellStyle name="Note 4 11 3 4 4 3" xfId="41224"/>
    <cellStyle name="Note 4 11 3 4 5" xfId="11756"/>
    <cellStyle name="Note 4 11 3 4 5 2" xfId="29191"/>
    <cellStyle name="Note 4 11 3 4 5 3" xfId="43644"/>
    <cellStyle name="Note 4 11 3 4 6" xfId="15250"/>
    <cellStyle name="Note 4 11 3 4 6 2" xfId="32685"/>
    <cellStyle name="Note 4 11 3 4 6 3" xfId="47138"/>
    <cellStyle name="Note 4 11 3 4 7" xfId="18763"/>
    <cellStyle name="Note 4 11 3 4 8" xfId="20412"/>
    <cellStyle name="Note 4 11 3 5" xfId="4430"/>
    <cellStyle name="Note 4 11 3 5 2" xfId="13948"/>
    <cellStyle name="Note 4 11 3 5 2 2" xfId="31383"/>
    <cellStyle name="Note 4 11 3 5 2 3" xfId="45836"/>
    <cellStyle name="Note 4 11 3 5 3" xfId="16409"/>
    <cellStyle name="Note 4 11 3 5 3 2" xfId="33844"/>
    <cellStyle name="Note 4 11 3 5 3 3" xfId="48297"/>
    <cellStyle name="Note 4 11 3 5 4" xfId="21866"/>
    <cellStyle name="Note 4 11 3 5 5" xfId="36319"/>
    <cellStyle name="Note 4 11 3 6" xfId="6892"/>
    <cellStyle name="Note 4 11 3 6 2" xfId="24327"/>
    <cellStyle name="Note 4 11 3 6 3" xfId="38780"/>
    <cellStyle name="Note 4 11 3 7" xfId="9333"/>
    <cellStyle name="Note 4 11 3 7 2" xfId="26768"/>
    <cellStyle name="Note 4 11 3 7 3" xfId="41221"/>
    <cellStyle name="Note 4 11 3 8" xfId="11753"/>
    <cellStyle name="Note 4 11 3 8 2" xfId="29188"/>
    <cellStyle name="Note 4 11 3 8 3" xfId="43641"/>
    <cellStyle name="Note 4 11 3 9" xfId="18760"/>
    <cellStyle name="Note 4 11 4" xfId="1923"/>
    <cellStyle name="Note 4 11 4 2" xfId="1924"/>
    <cellStyle name="Note 4 11 4 2 2" xfId="4435"/>
    <cellStyle name="Note 4 11 4 2 2 2" xfId="13952"/>
    <cellStyle name="Note 4 11 4 2 2 2 2" xfId="31387"/>
    <cellStyle name="Note 4 11 4 2 2 2 3" xfId="45840"/>
    <cellStyle name="Note 4 11 4 2 2 3" xfId="16413"/>
    <cellStyle name="Note 4 11 4 2 2 3 2" xfId="33848"/>
    <cellStyle name="Note 4 11 4 2 2 3 3" xfId="48301"/>
    <cellStyle name="Note 4 11 4 2 2 4" xfId="21871"/>
    <cellStyle name="Note 4 11 4 2 2 5" xfId="36324"/>
    <cellStyle name="Note 4 11 4 2 3" xfId="6897"/>
    <cellStyle name="Note 4 11 4 2 3 2" xfId="24332"/>
    <cellStyle name="Note 4 11 4 2 3 3" xfId="38785"/>
    <cellStyle name="Note 4 11 4 2 4" xfId="9338"/>
    <cellStyle name="Note 4 11 4 2 4 2" xfId="26773"/>
    <cellStyle name="Note 4 11 4 2 4 3" xfId="41226"/>
    <cellStyle name="Note 4 11 4 2 5" xfId="11758"/>
    <cellStyle name="Note 4 11 4 2 5 2" xfId="29193"/>
    <cellStyle name="Note 4 11 4 2 5 3" xfId="43646"/>
    <cellStyle name="Note 4 11 4 2 6" xfId="18765"/>
    <cellStyle name="Note 4 11 4 3" xfId="1925"/>
    <cellStyle name="Note 4 11 4 3 2" xfId="4436"/>
    <cellStyle name="Note 4 11 4 3 2 2" xfId="13953"/>
    <cellStyle name="Note 4 11 4 3 2 2 2" xfId="31388"/>
    <cellStyle name="Note 4 11 4 3 2 2 3" xfId="45841"/>
    <cellStyle name="Note 4 11 4 3 2 3" xfId="16414"/>
    <cellStyle name="Note 4 11 4 3 2 3 2" xfId="33849"/>
    <cellStyle name="Note 4 11 4 3 2 3 3" xfId="48302"/>
    <cellStyle name="Note 4 11 4 3 2 4" xfId="21872"/>
    <cellStyle name="Note 4 11 4 3 2 5" xfId="36325"/>
    <cellStyle name="Note 4 11 4 3 3" xfId="6898"/>
    <cellStyle name="Note 4 11 4 3 3 2" xfId="24333"/>
    <cellStyle name="Note 4 11 4 3 3 3" xfId="38786"/>
    <cellStyle name="Note 4 11 4 3 4" xfId="9339"/>
    <cellStyle name="Note 4 11 4 3 4 2" xfId="26774"/>
    <cellStyle name="Note 4 11 4 3 4 3" xfId="41227"/>
    <cellStyle name="Note 4 11 4 3 5" xfId="11759"/>
    <cellStyle name="Note 4 11 4 3 5 2" xfId="29194"/>
    <cellStyle name="Note 4 11 4 3 5 3" xfId="43647"/>
    <cellStyle name="Note 4 11 4 3 6" xfId="18766"/>
    <cellStyle name="Note 4 11 4 4" xfId="1926"/>
    <cellStyle name="Note 4 11 4 4 2" xfId="4437"/>
    <cellStyle name="Note 4 11 4 4 2 2" xfId="21873"/>
    <cellStyle name="Note 4 11 4 4 2 3" xfId="36326"/>
    <cellStyle name="Note 4 11 4 4 3" xfId="6899"/>
    <cellStyle name="Note 4 11 4 4 3 2" xfId="24334"/>
    <cellStyle name="Note 4 11 4 4 3 3" xfId="38787"/>
    <cellStyle name="Note 4 11 4 4 4" xfId="9340"/>
    <cellStyle name="Note 4 11 4 4 4 2" xfId="26775"/>
    <cellStyle name="Note 4 11 4 4 4 3" xfId="41228"/>
    <cellStyle name="Note 4 11 4 4 5" xfId="11760"/>
    <cellStyle name="Note 4 11 4 4 5 2" xfId="29195"/>
    <cellStyle name="Note 4 11 4 4 5 3" xfId="43648"/>
    <cellStyle name="Note 4 11 4 4 6" xfId="15251"/>
    <cellStyle name="Note 4 11 4 4 6 2" xfId="32686"/>
    <cellStyle name="Note 4 11 4 4 6 3" xfId="47139"/>
    <cellStyle name="Note 4 11 4 4 7" xfId="18767"/>
    <cellStyle name="Note 4 11 4 4 8" xfId="20413"/>
    <cellStyle name="Note 4 11 4 5" xfId="4434"/>
    <cellStyle name="Note 4 11 4 5 2" xfId="13951"/>
    <cellStyle name="Note 4 11 4 5 2 2" xfId="31386"/>
    <cellStyle name="Note 4 11 4 5 2 3" xfId="45839"/>
    <cellStyle name="Note 4 11 4 5 3" xfId="16412"/>
    <cellStyle name="Note 4 11 4 5 3 2" xfId="33847"/>
    <cellStyle name="Note 4 11 4 5 3 3" xfId="48300"/>
    <cellStyle name="Note 4 11 4 5 4" xfId="21870"/>
    <cellStyle name="Note 4 11 4 5 5" xfId="36323"/>
    <cellStyle name="Note 4 11 4 6" xfId="6896"/>
    <cellStyle name="Note 4 11 4 6 2" xfId="24331"/>
    <cellStyle name="Note 4 11 4 6 3" xfId="38784"/>
    <cellStyle name="Note 4 11 4 7" xfId="9337"/>
    <cellStyle name="Note 4 11 4 7 2" xfId="26772"/>
    <cellStyle name="Note 4 11 4 7 3" xfId="41225"/>
    <cellStyle name="Note 4 11 4 8" xfId="11757"/>
    <cellStyle name="Note 4 11 4 8 2" xfId="29192"/>
    <cellStyle name="Note 4 11 4 8 3" xfId="43645"/>
    <cellStyle name="Note 4 11 4 9" xfId="18764"/>
    <cellStyle name="Note 4 11 5" xfId="1927"/>
    <cellStyle name="Note 4 11 5 2" xfId="1928"/>
    <cellStyle name="Note 4 11 5 2 2" xfId="4439"/>
    <cellStyle name="Note 4 11 5 2 2 2" xfId="13955"/>
    <cellStyle name="Note 4 11 5 2 2 2 2" xfId="31390"/>
    <cellStyle name="Note 4 11 5 2 2 2 3" xfId="45843"/>
    <cellStyle name="Note 4 11 5 2 2 3" xfId="16416"/>
    <cellStyle name="Note 4 11 5 2 2 3 2" xfId="33851"/>
    <cellStyle name="Note 4 11 5 2 2 3 3" xfId="48304"/>
    <cellStyle name="Note 4 11 5 2 2 4" xfId="21875"/>
    <cellStyle name="Note 4 11 5 2 2 5" xfId="36328"/>
    <cellStyle name="Note 4 11 5 2 3" xfId="6901"/>
    <cellStyle name="Note 4 11 5 2 3 2" xfId="24336"/>
    <cellStyle name="Note 4 11 5 2 3 3" xfId="38789"/>
    <cellStyle name="Note 4 11 5 2 4" xfId="9342"/>
    <cellStyle name="Note 4 11 5 2 4 2" xfId="26777"/>
    <cellStyle name="Note 4 11 5 2 4 3" xfId="41230"/>
    <cellStyle name="Note 4 11 5 2 5" xfId="11762"/>
    <cellStyle name="Note 4 11 5 2 5 2" xfId="29197"/>
    <cellStyle name="Note 4 11 5 2 5 3" xfId="43650"/>
    <cellStyle name="Note 4 11 5 2 6" xfId="18769"/>
    <cellStyle name="Note 4 11 5 3" xfId="1929"/>
    <cellStyle name="Note 4 11 5 3 2" xfId="4440"/>
    <cellStyle name="Note 4 11 5 3 2 2" xfId="13956"/>
    <cellStyle name="Note 4 11 5 3 2 2 2" xfId="31391"/>
    <cellStyle name="Note 4 11 5 3 2 2 3" xfId="45844"/>
    <cellStyle name="Note 4 11 5 3 2 3" xfId="16417"/>
    <cellStyle name="Note 4 11 5 3 2 3 2" xfId="33852"/>
    <cellStyle name="Note 4 11 5 3 2 3 3" xfId="48305"/>
    <cellStyle name="Note 4 11 5 3 2 4" xfId="21876"/>
    <cellStyle name="Note 4 11 5 3 2 5" xfId="36329"/>
    <cellStyle name="Note 4 11 5 3 3" xfId="6902"/>
    <cellStyle name="Note 4 11 5 3 3 2" xfId="24337"/>
    <cellStyle name="Note 4 11 5 3 3 3" xfId="38790"/>
    <cellStyle name="Note 4 11 5 3 4" xfId="9343"/>
    <cellStyle name="Note 4 11 5 3 4 2" xfId="26778"/>
    <cellStyle name="Note 4 11 5 3 4 3" xfId="41231"/>
    <cellStyle name="Note 4 11 5 3 5" xfId="11763"/>
    <cellStyle name="Note 4 11 5 3 5 2" xfId="29198"/>
    <cellStyle name="Note 4 11 5 3 5 3" xfId="43651"/>
    <cellStyle name="Note 4 11 5 3 6" xfId="18770"/>
    <cellStyle name="Note 4 11 5 4" xfId="1930"/>
    <cellStyle name="Note 4 11 5 4 2" xfId="4441"/>
    <cellStyle name="Note 4 11 5 4 2 2" xfId="21877"/>
    <cellStyle name="Note 4 11 5 4 2 3" xfId="36330"/>
    <cellStyle name="Note 4 11 5 4 3" xfId="6903"/>
    <cellStyle name="Note 4 11 5 4 3 2" xfId="24338"/>
    <cellStyle name="Note 4 11 5 4 3 3" xfId="38791"/>
    <cellStyle name="Note 4 11 5 4 4" xfId="9344"/>
    <cellStyle name="Note 4 11 5 4 4 2" xfId="26779"/>
    <cellStyle name="Note 4 11 5 4 4 3" xfId="41232"/>
    <cellStyle name="Note 4 11 5 4 5" xfId="11764"/>
    <cellStyle name="Note 4 11 5 4 5 2" xfId="29199"/>
    <cellStyle name="Note 4 11 5 4 5 3" xfId="43652"/>
    <cellStyle name="Note 4 11 5 4 6" xfId="15252"/>
    <cellStyle name="Note 4 11 5 4 6 2" xfId="32687"/>
    <cellStyle name="Note 4 11 5 4 6 3" xfId="47140"/>
    <cellStyle name="Note 4 11 5 4 7" xfId="18771"/>
    <cellStyle name="Note 4 11 5 4 8" xfId="20414"/>
    <cellStyle name="Note 4 11 5 5" xfId="4438"/>
    <cellStyle name="Note 4 11 5 5 2" xfId="13954"/>
    <cellStyle name="Note 4 11 5 5 2 2" xfId="31389"/>
    <cellStyle name="Note 4 11 5 5 2 3" xfId="45842"/>
    <cellStyle name="Note 4 11 5 5 3" xfId="16415"/>
    <cellStyle name="Note 4 11 5 5 3 2" xfId="33850"/>
    <cellStyle name="Note 4 11 5 5 3 3" xfId="48303"/>
    <cellStyle name="Note 4 11 5 5 4" xfId="21874"/>
    <cellStyle name="Note 4 11 5 5 5" xfId="36327"/>
    <cellStyle name="Note 4 11 5 6" xfId="6900"/>
    <cellStyle name="Note 4 11 5 6 2" xfId="24335"/>
    <cellStyle name="Note 4 11 5 6 3" xfId="38788"/>
    <cellStyle name="Note 4 11 5 7" xfId="9341"/>
    <cellStyle name="Note 4 11 5 7 2" xfId="26776"/>
    <cellStyle name="Note 4 11 5 7 3" xfId="41229"/>
    <cellStyle name="Note 4 11 5 8" xfId="11761"/>
    <cellStyle name="Note 4 11 5 8 2" xfId="29196"/>
    <cellStyle name="Note 4 11 5 8 3" xfId="43649"/>
    <cellStyle name="Note 4 11 5 9" xfId="18768"/>
    <cellStyle name="Note 4 11 6" xfId="1931"/>
    <cellStyle name="Note 4 11 6 2" xfId="4442"/>
    <cellStyle name="Note 4 11 6 2 2" xfId="13957"/>
    <cellStyle name="Note 4 11 6 2 2 2" xfId="31392"/>
    <cellStyle name="Note 4 11 6 2 2 3" xfId="45845"/>
    <cellStyle name="Note 4 11 6 2 3" xfId="16418"/>
    <cellStyle name="Note 4 11 6 2 3 2" xfId="33853"/>
    <cellStyle name="Note 4 11 6 2 3 3" xfId="48306"/>
    <cellStyle name="Note 4 11 6 2 4" xfId="21878"/>
    <cellStyle name="Note 4 11 6 2 5" xfId="36331"/>
    <cellStyle name="Note 4 11 6 3" xfId="6904"/>
    <cellStyle name="Note 4 11 6 3 2" xfId="24339"/>
    <cellStyle name="Note 4 11 6 3 3" xfId="38792"/>
    <cellStyle name="Note 4 11 6 4" xfId="9345"/>
    <cellStyle name="Note 4 11 6 4 2" xfId="26780"/>
    <cellStyle name="Note 4 11 6 4 3" xfId="41233"/>
    <cellStyle name="Note 4 11 6 5" xfId="11765"/>
    <cellStyle name="Note 4 11 6 5 2" xfId="29200"/>
    <cellStyle name="Note 4 11 6 5 3" xfId="43653"/>
    <cellStyle name="Note 4 11 6 6" xfId="18772"/>
    <cellStyle name="Note 4 11 7" xfId="1932"/>
    <cellStyle name="Note 4 11 7 2" xfId="4443"/>
    <cellStyle name="Note 4 11 7 2 2" xfId="13958"/>
    <cellStyle name="Note 4 11 7 2 2 2" xfId="31393"/>
    <cellStyle name="Note 4 11 7 2 2 3" xfId="45846"/>
    <cellStyle name="Note 4 11 7 2 3" xfId="16419"/>
    <cellStyle name="Note 4 11 7 2 3 2" xfId="33854"/>
    <cellStyle name="Note 4 11 7 2 3 3" xfId="48307"/>
    <cellStyle name="Note 4 11 7 2 4" xfId="21879"/>
    <cellStyle name="Note 4 11 7 2 5" xfId="36332"/>
    <cellStyle name="Note 4 11 7 3" xfId="6905"/>
    <cellStyle name="Note 4 11 7 3 2" xfId="24340"/>
    <cellStyle name="Note 4 11 7 3 3" xfId="38793"/>
    <cellStyle name="Note 4 11 7 4" xfId="9346"/>
    <cellStyle name="Note 4 11 7 4 2" xfId="26781"/>
    <cellStyle name="Note 4 11 7 4 3" xfId="41234"/>
    <cellStyle name="Note 4 11 7 5" xfId="11766"/>
    <cellStyle name="Note 4 11 7 5 2" xfId="29201"/>
    <cellStyle name="Note 4 11 7 5 3" xfId="43654"/>
    <cellStyle name="Note 4 11 7 6" xfId="18773"/>
    <cellStyle name="Note 4 11 8" xfId="1933"/>
    <cellStyle name="Note 4 11 8 2" xfId="4444"/>
    <cellStyle name="Note 4 11 8 2 2" xfId="21880"/>
    <cellStyle name="Note 4 11 8 2 3" xfId="36333"/>
    <cellStyle name="Note 4 11 8 3" xfId="6906"/>
    <cellStyle name="Note 4 11 8 3 2" xfId="24341"/>
    <cellStyle name="Note 4 11 8 3 3" xfId="38794"/>
    <cellStyle name="Note 4 11 8 4" xfId="9347"/>
    <cellStyle name="Note 4 11 8 4 2" xfId="26782"/>
    <cellStyle name="Note 4 11 8 4 3" xfId="41235"/>
    <cellStyle name="Note 4 11 8 5" xfId="11767"/>
    <cellStyle name="Note 4 11 8 5 2" xfId="29202"/>
    <cellStyle name="Note 4 11 8 5 3" xfId="43655"/>
    <cellStyle name="Note 4 11 8 6" xfId="15253"/>
    <cellStyle name="Note 4 11 8 6 2" xfId="32688"/>
    <cellStyle name="Note 4 11 8 6 3" xfId="47141"/>
    <cellStyle name="Note 4 11 8 7" xfId="18774"/>
    <cellStyle name="Note 4 11 8 8" xfId="20415"/>
    <cellStyle name="Note 4 11 9" xfId="4425"/>
    <cellStyle name="Note 4 11 9 2" xfId="13944"/>
    <cellStyle name="Note 4 11 9 2 2" xfId="31379"/>
    <cellStyle name="Note 4 11 9 2 3" xfId="45832"/>
    <cellStyle name="Note 4 11 9 3" xfId="16405"/>
    <cellStyle name="Note 4 11 9 3 2" xfId="33840"/>
    <cellStyle name="Note 4 11 9 3 3" xfId="48293"/>
    <cellStyle name="Note 4 11 9 4" xfId="21861"/>
    <cellStyle name="Note 4 11 9 5" xfId="36314"/>
    <cellStyle name="Note 4 12" xfId="1934"/>
    <cellStyle name="Note 4 12 10" xfId="6907"/>
    <cellStyle name="Note 4 12 10 2" xfId="24342"/>
    <cellStyle name="Note 4 12 10 3" xfId="38795"/>
    <cellStyle name="Note 4 12 11" xfId="9348"/>
    <cellStyle name="Note 4 12 11 2" xfId="26783"/>
    <cellStyle name="Note 4 12 11 3" xfId="41236"/>
    <cellStyle name="Note 4 12 12" xfId="11768"/>
    <cellStyle name="Note 4 12 12 2" xfId="29203"/>
    <cellStyle name="Note 4 12 12 3" xfId="43656"/>
    <cellStyle name="Note 4 12 13" xfId="18775"/>
    <cellStyle name="Note 4 12 2" xfId="1935"/>
    <cellStyle name="Note 4 12 2 2" xfId="1936"/>
    <cellStyle name="Note 4 12 2 2 2" xfId="4447"/>
    <cellStyle name="Note 4 12 2 2 2 2" xfId="13961"/>
    <cellStyle name="Note 4 12 2 2 2 2 2" xfId="31396"/>
    <cellStyle name="Note 4 12 2 2 2 2 3" xfId="45849"/>
    <cellStyle name="Note 4 12 2 2 2 3" xfId="16422"/>
    <cellStyle name="Note 4 12 2 2 2 3 2" xfId="33857"/>
    <cellStyle name="Note 4 12 2 2 2 3 3" xfId="48310"/>
    <cellStyle name="Note 4 12 2 2 2 4" xfId="21883"/>
    <cellStyle name="Note 4 12 2 2 2 5" xfId="36336"/>
    <cellStyle name="Note 4 12 2 2 3" xfId="6909"/>
    <cellStyle name="Note 4 12 2 2 3 2" xfId="24344"/>
    <cellStyle name="Note 4 12 2 2 3 3" xfId="38797"/>
    <cellStyle name="Note 4 12 2 2 4" xfId="9350"/>
    <cellStyle name="Note 4 12 2 2 4 2" xfId="26785"/>
    <cellStyle name="Note 4 12 2 2 4 3" xfId="41238"/>
    <cellStyle name="Note 4 12 2 2 5" xfId="11770"/>
    <cellStyle name="Note 4 12 2 2 5 2" xfId="29205"/>
    <cellStyle name="Note 4 12 2 2 5 3" xfId="43658"/>
    <cellStyle name="Note 4 12 2 2 6" xfId="18777"/>
    <cellStyle name="Note 4 12 2 3" xfId="1937"/>
    <cellStyle name="Note 4 12 2 3 2" xfId="4448"/>
    <cellStyle name="Note 4 12 2 3 2 2" xfId="13962"/>
    <cellStyle name="Note 4 12 2 3 2 2 2" xfId="31397"/>
    <cellStyle name="Note 4 12 2 3 2 2 3" xfId="45850"/>
    <cellStyle name="Note 4 12 2 3 2 3" xfId="16423"/>
    <cellStyle name="Note 4 12 2 3 2 3 2" xfId="33858"/>
    <cellStyle name="Note 4 12 2 3 2 3 3" xfId="48311"/>
    <cellStyle name="Note 4 12 2 3 2 4" xfId="21884"/>
    <cellStyle name="Note 4 12 2 3 2 5" xfId="36337"/>
    <cellStyle name="Note 4 12 2 3 3" xfId="6910"/>
    <cellStyle name="Note 4 12 2 3 3 2" xfId="24345"/>
    <cellStyle name="Note 4 12 2 3 3 3" xfId="38798"/>
    <cellStyle name="Note 4 12 2 3 4" xfId="9351"/>
    <cellStyle name="Note 4 12 2 3 4 2" xfId="26786"/>
    <cellStyle name="Note 4 12 2 3 4 3" xfId="41239"/>
    <cellStyle name="Note 4 12 2 3 5" xfId="11771"/>
    <cellStyle name="Note 4 12 2 3 5 2" xfId="29206"/>
    <cellStyle name="Note 4 12 2 3 5 3" xfId="43659"/>
    <cellStyle name="Note 4 12 2 3 6" xfId="18778"/>
    <cellStyle name="Note 4 12 2 4" xfId="1938"/>
    <cellStyle name="Note 4 12 2 4 2" xfId="4449"/>
    <cellStyle name="Note 4 12 2 4 2 2" xfId="21885"/>
    <cellStyle name="Note 4 12 2 4 2 3" xfId="36338"/>
    <cellStyle name="Note 4 12 2 4 3" xfId="6911"/>
    <cellStyle name="Note 4 12 2 4 3 2" xfId="24346"/>
    <cellStyle name="Note 4 12 2 4 3 3" xfId="38799"/>
    <cellStyle name="Note 4 12 2 4 4" xfId="9352"/>
    <cellStyle name="Note 4 12 2 4 4 2" xfId="26787"/>
    <cellStyle name="Note 4 12 2 4 4 3" xfId="41240"/>
    <cellStyle name="Note 4 12 2 4 5" xfId="11772"/>
    <cellStyle name="Note 4 12 2 4 5 2" xfId="29207"/>
    <cellStyle name="Note 4 12 2 4 5 3" xfId="43660"/>
    <cellStyle name="Note 4 12 2 4 6" xfId="15254"/>
    <cellStyle name="Note 4 12 2 4 6 2" xfId="32689"/>
    <cellStyle name="Note 4 12 2 4 6 3" xfId="47142"/>
    <cellStyle name="Note 4 12 2 4 7" xfId="18779"/>
    <cellStyle name="Note 4 12 2 4 8" xfId="20416"/>
    <cellStyle name="Note 4 12 2 5" xfId="4446"/>
    <cellStyle name="Note 4 12 2 5 2" xfId="13960"/>
    <cellStyle name="Note 4 12 2 5 2 2" xfId="31395"/>
    <cellStyle name="Note 4 12 2 5 2 3" xfId="45848"/>
    <cellStyle name="Note 4 12 2 5 3" xfId="16421"/>
    <cellStyle name="Note 4 12 2 5 3 2" xfId="33856"/>
    <cellStyle name="Note 4 12 2 5 3 3" xfId="48309"/>
    <cellStyle name="Note 4 12 2 5 4" xfId="21882"/>
    <cellStyle name="Note 4 12 2 5 5" xfId="36335"/>
    <cellStyle name="Note 4 12 2 6" xfId="6908"/>
    <cellStyle name="Note 4 12 2 6 2" xfId="24343"/>
    <cellStyle name="Note 4 12 2 6 3" xfId="38796"/>
    <cellStyle name="Note 4 12 2 7" xfId="9349"/>
    <cellStyle name="Note 4 12 2 7 2" xfId="26784"/>
    <cellStyle name="Note 4 12 2 7 3" xfId="41237"/>
    <cellStyle name="Note 4 12 2 8" xfId="11769"/>
    <cellStyle name="Note 4 12 2 8 2" xfId="29204"/>
    <cellStyle name="Note 4 12 2 8 3" xfId="43657"/>
    <cellStyle name="Note 4 12 2 9" xfId="18776"/>
    <cellStyle name="Note 4 12 3" xfId="1939"/>
    <cellStyle name="Note 4 12 3 2" xfId="1940"/>
    <cellStyle name="Note 4 12 3 2 2" xfId="4451"/>
    <cellStyle name="Note 4 12 3 2 2 2" xfId="13964"/>
    <cellStyle name="Note 4 12 3 2 2 2 2" xfId="31399"/>
    <cellStyle name="Note 4 12 3 2 2 2 3" xfId="45852"/>
    <cellStyle name="Note 4 12 3 2 2 3" xfId="16425"/>
    <cellStyle name="Note 4 12 3 2 2 3 2" xfId="33860"/>
    <cellStyle name="Note 4 12 3 2 2 3 3" xfId="48313"/>
    <cellStyle name="Note 4 12 3 2 2 4" xfId="21887"/>
    <cellStyle name="Note 4 12 3 2 2 5" xfId="36340"/>
    <cellStyle name="Note 4 12 3 2 3" xfId="6913"/>
    <cellStyle name="Note 4 12 3 2 3 2" xfId="24348"/>
    <cellStyle name="Note 4 12 3 2 3 3" xfId="38801"/>
    <cellStyle name="Note 4 12 3 2 4" xfId="9354"/>
    <cellStyle name="Note 4 12 3 2 4 2" xfId="26789"/>
    <cellStyle name="Note 4 12 3 2 4 3" xfId="41242"/>
    <cellStyle name="Note 4 12 3 2 5" xfId="11774"/>
    <cellStyle name="Note 4 12 3 2 5 2" xfId="29209"/>
    <cellStyle name="Note 4 12 3 2 5 3" xfId="43662"/>
    <cellStyle name="Note 4 12 3 2 6" xfId="18781"/>
    <cellStyle name="Note 4 12 3 3" xfId="1941"/>
    <cellStyle name="Note 4 12 3 3 2" xfId="4452"/>
    <cellStyle name="Note 4 12 3 3 2 2" xfId="13965"/>
    <cellStyle name="Note 4 12 3 3 2 2 2" xfId="31400"/>
    <cellStyle name="Note 4 12 3 3 2 2 3" xfId="45853"/>
    <cellStyle name="Note 4 12 3 3 2 3" xfId="16426"/>
    <cellStyle name="Note 4 12 3 3 2 3 2" xfId="33861"/>
    <cellStyle name="Note 4 12 3 3 2 3 3" xfId="48314"/>
    <cellStyle name="Note 4 12 3 3 2 4" xfId="21888"/>
    <cellStyle name="Note 4 12 3 3 2 5" xfId="36341"/>
    <cellStyle name="Note 4 12 3 3 3" xfId="6914"/>
    <cellStyle name="Note 4 12 3 3 3 2" xfId="24349"/>
    <cellStyle name="Note 4 12 3 3 3 3" xfId="38802"/>
    <cellStyle name="Note 4 12 3 3 4" xfId="9355"/>
    <cellStyle name="Note 4 12 3 3 4 2" xfId="26790"/>
    <cellStyle name="Note 4 12 3 3 4 3" xfId="41243"/>
    <cellStyle name="Note 4 12 3 3 5" xfId="11775"/>
    <cellStyle name="Note 4 12 3 3 5 2" xfId="29210"/>
    <cellStyle name="Note 4 12 3 3 5 3" xfId="43663"/>
    <cellStyle name="Note 4 12 3 3 6" xfId="18782"/>
    <cellStyle name="Note 4 12 3 4" xfId="1942"/>
    <cellStyle name="Note 4 12 3 4 2" xfId="4453"/>
    <cellStyle name="Note 4 12 3 4 2 2" xfId="21889"/>
    <cellStyle name="Note 4 12 3 4 2 3" xfId="36342"/>
    <cellStyle name="Note 4 12 3 4 3" xfId="6915"/>
    <cellStyle name="Note 4 12 3 4 3 2" xfId="24350"/>
    <cellStyle name="Note 4 12 3 4 3 3" xfId="38803"/>
    <cellStyle name="Note 4 12 3 4 4" xfId="9356"/>
    <cellStyle name="Note 4 12 3 4 4 2" xfId="26791"/>
    <cellStyle name="Note 4 12 3 4 4 3" xfId="41244"/>
    <cellStyle name="Note 4 12 3 4 5" xfId="11776"/>
    <cellStyle name="Note 4 12 3 4 5 2" xfId="29211"/>
    <cellStyle name="Note 4 12 3 4 5 3" xfId="43664"/>
    <cellStyle name="Note 4 12 3 4 6" xfId="15255"/>
    <cellStyle name="Note 4 12 3 4 6 2" xfId="32690"/>
    <cellStyle name="Note 4 12 3 4 6 3" xfId="47143"/>
    <cellStyle name="Note 4 12 3 4 7" xfId="18783"/>
    <cellStyle name="Note 4 12 3 4 8" xfId="20417"/>
    <cellStyle name="Note 4 12 3 5" xfId="4450"/>
    <cellStyle name="Note 4 12 3 5 2" xfId="13963"/>
    <cellStyle name="Note 4 12 3 5 2 2" xfId="31398"/>
    <cellStyle name="Note 4 12 3 5 2 3" xfId="45851"/>
    <cellStyle name="Note 4 12 3 5 3" xfId="16424"/>
    <cellStyle name="Note 4 12 3 5 3 2" xfId="33859"/>
    <cellStyle name="Note 4 12 3 5 3 3" xfId="48312"/>
    <cellStyle name="Note 4 12 3 5 4" xfId="21886"/>
    <cellStyle name="Note 4 12 3 5 5" xfId="36339"/>
    <cellStyle name="Note 4 12 3 6" xfId="6912"/>
    <cellStyle name="Note 4 12 3 6 2" xfId="24347"/>
    <cellStyle name="Note 4 12 3 6 3" xfId="38800"/>
    <cellStyle name="Note 4 12 3 7" xfId="9353"/>
    <cellStyle name="Note 4 12 3 7 2" xfId="26788"/>
    <cellStyle name="Note 4 12 3 7 3" xfId="41241"/>
    <cellStyle name="Note 4 12 3 8" xfId="11773"/>
    <cellStyle name="Note 4 12 3 8 2" xfId="29208"/>
    <cellStyle name="Note 4 12 3 8 3" xfId="43661"/>
    <cellStyle name="Note 4 12 3 9" xfId="18780"/>
    <cellStyle name="Note 4 12 4" xfId="1943"/>
    <cellStyle name="Note 4 12 4 2" xfId="1944"/>
    <cellStyle name="Note 4 12 4 2 2" xfId="4455"/>
    <cellStyle name="Note 4 12 4 2 2 2" xfId="13967"/>
    <cellStyle name="Note 4 12 4 2 2 2 2" xfId="31402"/>
    <cellStyle name="Note 4 12 4 2 2 2 3" xfId="45855"/>
    <cellStyle name="Note 4 12 4 2 2 3" xfId="16428"/>
    <cellStyle name="Note 4 12 4 2 2 3 2" xfId="33863"/>
    <cellStyle name="Note 4 12 4 2 2 3 3" xfId="48316"/>
    <cellStyle name="Note 4 12 4 2 2 4" xfId="21891"/>
    <cellStyle name="Note 4 12 4 2 2 5" xfId="36344"/>
    <cellStyle name="Note 4 12 4 2 3" xfId="6917"/>
    <cellStyle name="Note 4 12 4 2 3 2" xfId="24352"/>
    <cellStyle name="Note 4 12 4 2 3 3" xfId="38805"/>
    <cellStyle name="Note 4 12 4 2 4" xfId="9358"/>
    <cellStyle name="Note 4 12 4 2 4 2" xfId="26793"/>
    <cellStyle name="Note 4 12 4 2 4 3" xfId="41246"/>
    <cellStyle name="Note 4 12 4 2 5" xfId="11778"/>
    <cellStyle name="Note 4 12 4 2 5 2" xfId="29213"/>
    <cellStyle name="Note 4 12 4 2 5 3" xfId="43666"/>
    <cellStyle name="Note 4 12 4 2 6" xfId="18785"/>
    <cellStyle name="Note 4 12 4 3" xfId="1945"/>
    <cellStyle name="Note 4 12 4 3 2" xfId="4456"/>
    <cellStyle name="Note 4 12 4 3 2 2" xfId="13968"/>
    <cellStyle name="Note 4 12 4 3 2 2 2" xfId="31403"/>
    <cellStyle name="Note 4 12 4 3 2 2 3" xfId="45856"/>
    <cellStyle name="Note 4 12 4 3 2 3" xfId="16429"/>
    <cellStyle name="Note 4 12 4 3 2 3 2" xfId="33864"/>
    <cellStyle name="Note 4 12 4 3 2 3 3" xfId="48317"/>
    <cellStyle name="Note 4 12 4 3 2 4" xfId="21892"/>
    <cellStyle name="Note 4 12 4 3 2 5" xfId="36345"/>
    <cellStyle name="Note 4 12 4 3 3" xfId="6918"/>
    <cellStyle name="Note 4 12 4 3 3 2" xfId="24353"/>
    <cellStyle name="Note 4 12 4 3 3 3" xfId="38806"/>
    <cellStyle name="Note 4 12 4 3 4" xfId="9359"/>
    <cellStyle name="Note 4 12 4 3 4 2" xfId="26794"/>
    <cellStyle name="Note 4 12 4 3 4 3" xfId="41247"/>
    <cellStyle name="Note 4 12 4 3 5" xfId="11779"/>
    <cellStyle name="Note 4 12 4 3 5 2" xfId="29214"/>
    <cellStyle name="Note 4 12 4 3 5 3" xfId="43667"/>
    <cellStyle name="Note 4 12 4 3 6" xfId="18786"/>
    <cellStyle name="Note 4 12 4 4" xfId="1946"/>
    <cellStyle name="Note 4 12 4 4 2" xfId="4457"/>
    <cellStyle name="Note 4 12 4 4 2 2" xfId="21893"/>
    <cellStyle name="Note 4 12 4 4 2 3" xfId="36346"/>
    <cellStyle name="Note 4 12 4 4 3" xfId="6919"/>
    <cellStyle name="Note 4 12 4 4 3 2" xfId="24354"/>
    <cellStyle name="Note 4 12 4 4 3 3" xfId="38807"/>
    <cellStyle name="Note 4 12 4 4 4" xfId="9360"/>
    <cellStyle name="Note 4 12 4 4 4 2" xfId="26795"/>
    <cellStyle name="Note 4 12 4 4 4 3" xfId="41248"/>
    <cellStyle name="Note 4 12 4 4 5" xfId="11780"/>
    <cellStyle name="Note 4 12 4 4 5 2" xfId="29215"/>
    <cellStyle name="Note 4 12 4 4 5 3" xfId="43668"/>
    <cellStyle name="Note 4 12 4 4 6" xfId="15256"/>
    <cellStyle name="Note 4 12 4 4 6 2" xfId="32691"/>
    <cellStyle name="Note 4 12 4 4 6 3" xfId="47144"/>
    <cellStyle name="Note 4 12 4 4 7" xfId="18787"/>
    <cellStyle name="Note 4 12 4 4 8" xfId="20418"/>
    <cellStyle name="Note 4 12 4 5" xfId="4454"/>
    <cellStyle name="Note 4 12 4 5 2" xfId="13966"/>
    <cellStyle name="Note 4 12 4 5 2 2" xfId="31401"/>
    <cellStyle name="Note 4 12 4 5 2 3" xfId="45854"/>
    <cellStyle name="Note 4 12 4 5 3" xfId="16427"/>
    <cellStyle name="Note 4 12 4 5 3 2" xfId="33862"/>
    <cellStyle name="Note 4 12 4 5 3 3" xfId="48315"/>
    <cellStyle name="Note 4 12 4 5 4" xfId="21890"/>
    <cellStyle name="Note 4 12 4 5 5" xfId="36343"/>
    <cellStyle name="Note 4 12 4 6" xfId="6916"/>
    <cellStyle name="Note 4 12 4 6 2" xfId="24351"/>
    <cellStyle name="Note 4 12 4 6 3" xfId="38804"/>
    <cellStyle name="Note 4 12 4 7" xfId="9357"/>
    <cellStyle name="Note 4 12 4 7 2" xfId="26792"/>
    <cellStyle name="Note 4 12 4 7 3" xfId="41245"/>
    <cellStyle name="Note 4 12 4 8" xfId="11777"/>
    <cellStyle name="Note 4 12 4 8 2" xfId="29212"/>
    <cellStyle name="Note 4 12 4 8 3" xfId="43665"/>
    <cellStyle name="Note 4 12 4 9" xfId="18784"/>
    <cellStyle name="Note 4 12 5" xfId="1947"/>
    <cellStyle name="Note 4 12 5 2" xfId="1948"/>
    <cellStyle name="Note 4 12 5 2 2" xfId="4459"/>
    <cellStyle name="Note 4 12 5 2 2 2" xfId="13970"/>
    <cellStyle name="Note 4 12 5 2 2 2 2" xfId="31405"/>
    <cellStyle name="Note 4 12 5 2 2 2 3" xfId="45858"/>
    <cellStyle name="Note 4 12 5 2 2 3" xfId="16431"/>
    <cellStyle name="Note 4 12 5 2 2 3 2" xfId="33866"/>
    <cellStyle name="Note 4 12 5 2 2 3 3" xfId="48319"/>
    <cellStyle name="Note 4 12 5 2 2 4" xfId="21895"/>
    <cellStyle name="Note 4 12 5 2 2 5" xfId="36348"/>
    <cellStyle name="Note 4 12 5 2 3" xfId="6921"/>
    <cellStyle name="Note 4 12 5 2 3 2" xfId="24356"/>
    <cellStyle name="Note 4 12 5 2 3 3" xfId="38809"/>
    <cellStyle name="Note 4 12 5 2 4" xfId="9362"/>
    <cellStyle name="Note 4 12 5 2 4 2" xfId="26797"/>
    <cellStyle name="Note 4 12 5 2 4 3" xfId="41250"/>
    <cellStyle name="Note 4 12 5 2 5" xfId="11782"/>
    <cellStyle name="Note 4 12 5 2 5 2" xfId="29217"/>
    <cellStyle name="Note 4 12 5 2 5 3" xfId="43670"/>
    <cellStyle name="Note 4 12 5 2 6" xfId="18789"/>
    <cellStyle name="Note 4 12 5 3" xfId="1949"/>
    <cellStyle name="Note 4 12 5 3 2" xfId="4460"/>
    <cellStyle name="Note 4 12 5 3 2 2" xfId="13971"/>
    <cellStyle name="Note 4 12 5 3 2 2 2" xfId="31406"/>
    <cellStyle name="Note 4 12 5 3 2 2 3" xfId="45859"/>
    <cellStyle name="Note 4 12 5 3 2 3" xfId="16432"/>
    <cellStyle name="Note 4 12 5 3 2 3 2" xfId="33867"/>
    <cellStyle name="Note 4 12 5 3 2 3 3" xfId="48320"/>
    <cellStyle name="Note 4 12 5 3 2 4" xfId="21896"/>
    <cellStyle name="Note 4 12 5 3 2 5" xfId="36349"/>
    <cellStyle name="Note 4 12 5 3 3" xfId="6922"/>
    <cellStyle name="Note 4 12 5 3 3 2" xfId="24357"/>
    <cellStyle name="Note 4 12 5 3 3 3" xfId="38810"/>
    <cellStyle name="Note 4 12 5 3 4" xfId="9363"/>
    <cellStyle name="Note 4 12 5 3 4 2" xfId="26798"/>
    <cellStyle name="Note 4 12 5 3 4 3" xfId="41251"/>
    <cellStyle name="Note 4 12 5 3 5" xfId="11783"/>
    <cellStyle name="Note 4 12 5 3 5 2" xfId="29218"/>
    <cellStyle name="Note 4 12 5 3 5 3" xfId="43671"/>
    <cellStyle name="Note 4 12 5 3 6" xfId="18790"/>
    <cellStyle name="Note 4 12 5 4" xfId="1950"/>
    <cellStyle name="Note 4 12 5 4 2" xfId="4461"/>
    <cellStyle name="Note 4 12 5 4 2 2" xfId="21897"/>
    <cellStyle name="Note 4 12 5 4 2 3" xfId="36350"/>
    <cellStyle name="Note 4 12 5 4 3" xfId="6923"/>
    <cellStyle name="Note 4 12 5 4 3 2" xfId="24358"/>
    <cellStyle name="Note 4 12 5 4 3 3" xfId="38811"/>
    <cellStyle name="Note 4 12 5 4 4" xfId="9364"/>
    <cellStyle name="Note 4 12 5 4 4 2" xfId="26799"/>
    <cellStyle name="Note 4 12 5 4 4 3" xfId="41252"/>
    <cellStyle name="Note 4 12 5 4 5" xfId="11784"/>
    <cellStyle name="Note 4 12 5 4 5 2" xfId="29219"/>
    <cellStyle name="Note 4 12 5 4 5 3" xfId="43672"/>
    <cellStyle name="Note 4 12 5 4 6" xfId="15257"/>
    <cellStyle name="Note 4 12 5 4 6 2" xfId="32692"/>
    <cellStyle name="Note 4 12 5 4 6 3" xfId="47145"/>
    <cellStyle name="Note 4 12 5 4 7" xfId="18791"/>
    <cellStyle name="Note 4 12 5 4 8" xfId="20419"/>
    <cellStyle name="Note 4 12 5 5" xfId="4458"/>
    <cellStyle name="Note 4 12 5 5 2" xfId="13969"/>
    <cellStyle name="Note 4 12 5 5 2 2" xfId="31404"/>
    <cellStyle name="Note 4 12 5 5 2 3" xfId="45857"/>
    <cellStyle name="Note 4 12 5 5 3" xfId="16430"/>
    <cellStyle name="Note 4 12 5 5 3 2" xfId="33865"/>
    <cellStyle name="Note 4 12 5 5 3 3" xfId="48318"/>
    <cellStyle name="Note 4 12 5 5 4" xfId="21894"/>
    <cellStyle name="Note 4 12 5 5 5" xfId="36347"/>
    <cellStyle name="Note 4 12 5 6" xfId="6920"/>
    <cellStyle name="Note 4 12 5 6 2" xfId="24355"/>
    <cellStyle name="Note 4 12 5 6 3" xfId="38808"/>
    <cellStyle name="Note 4 12 5 7" xfId="9361"/>
    <cellStyle name="Note 4 12 5 7 2" xfId="26796"/>
    <cellStyle name="Note 4 12 5 7 3" xfId="41249"/>
    <cellStyle name="Note 4 12 5 8" xfId="11781"/>
    <cellStyle name="Note 4 12 5 8 2" xfId="29216"/>
    <cellStyle name="Note 4 12 5 8 3" xfId="43669"/>
    <cellStyle name="Note 4 12 5 9" xfId="18788"/>
    <cellStyle name="Note 4 12 6" xfId="1951"/>
    <cellStyle name="Note 4 12 6 2" xfId="4462"/>
    <cellStyle name="Note 4 12 6 2 2" xfId="13972"/>
    <cellStyle name="Note 4 12 6 2 2 2" xfId="31407"/>
    <cellStyle name="Note 4 12 6 2 2 3" xfId="45860"/>
    <cellStyle name="Note 4 12 6 2 3" xfId="16433"/>
    <cellStyle name="Note 4 12 6 2 3 2" xfId="33868"/>
    <cellStyle name="Note 4 12 6 2 3 3" xfId="48321"/>
    <cellStyle name="Note 4 12 6 2 4" xfId="21898"/>
    <cellStyle name="Note 4 12 6 2 5" xfId="36351"/>
    <cellStyle name="Note 4 12 6 3" xfId="6924"/>
    <cellStyle name="Note 4 12 6 3 2" xfId="24359"/>
    <cellStyle name="Note 4 12 6 3 3" xfId="38812"/>
    <cellStyle name="Note 4 12 6 4" xfId="9365"/>
    <cellStyle name="Note 4 12 6 4 2" xfId="26800"/>
    <cellStyle name="Note 4 12 6 4 3" xfId="41253"/>
    <cellStyle name="Note 4 12 6 5" xfId="11785"/>
    <cellStyle name="Note 4 12 6 5 2" xfId="29220"/>
    <cellStyle name="Note 4 12 6 5 3" xfId="43673"/>
    <cellStyle name="Note 4 12 6 6" xfId="18792"/>
    <cellStyle name="Note 4 12 7" xfId="1952"/>
    <cellStyle name="Note 4 12 7 2" xfId="4463"/>
    <cellStyle name="Note 4 12 7 2 2" xfId="13973"/>
    <cellStyle name="Note 4 12 7 2 2 2" xfId="31408"/>
    <cellStyle name="Note 4 12 7 2 2 3" xfId="45861"/>
    <cellStyle name="Note 4 12 7 2 3" xfId="16434"/>
    <cellStyle name="Note 4 12 7 2 3 2" xfId="33869"/>
    <cellStyle name="Note 4 12 7 2 3 3" xfId="48322"/>
    <cellStyle name="Note 4 12 7 2 4" xfId="21899"/>
    <cellStyle name="Note 4 12 7 2 5" xfId="36352"/>
    <cellStyle name="Note 4 12 7 3" xfId="6925"/>
    <cellStyle name="Note 4 12 7 3 2" xfId="24360"/>
    <cellStyle name="Note 4 12 7 3 3" xfId="38813"/>
    <cellStyle name="Note 4 12 7 4" xfId="9366"/>
    <cellStyle name="Note 4 12 7 4 2" xfId="26801"/>
    <cellStyle name="Note 4 12 7 4 3" xfId="41254"/>
    <cellStyle name="Note 4 12 7 5" xfId="11786"/>
    <cellStyle name="Note 4 12 7 5 2" xfId="29221"/>
    <cellStyle name="Note 4 12 7 5 3" xfId="43674"/>
    <cellStyle name="Note 4 12 7 6" xfId="18793"/>
    <cellStyle name="Note 4 12 8" xfId="1953"/>
    <cellStyle name="Note 4 12 8 2" xfId="4464"/>
    <cellStyle name="Note 4 12 8 2 2" xfId="21900"/>
    <cellStyle name="Note 4 12 8 2 3" xfId="36353"/>
    <cellStyle name="Note 4 12 8 3" xfId="6926"/>
    <cellStyle name="Note 4 12 8 3 2" xfId="24361"/>
    <cellStyle name="Note 4 12 8 3 3" xfId="38814"/>
    <cellStyle name="Note 4 12 8 4" xfId="9367"/>
    <cellStyle name="Note 4 12 8 4 2" xfId="26802"/>
    <cellStyle name="Note 4 12 8 4 3" xfId="41255"/>
    <cellStyle name="Note 4 12 8 5" xfId="11787"/>
    <cellStyle name="Note 4 12 8 5 2" xfId="29222"/>
    <cellStyle name="Note 4 12 8 5 3" xfId="43675"/>
    <cellStyle name="Note 4 12 8 6" xfId="15258"/>
    <cellStyle name="Note 4 12 8 6 2" xfId="32693"/>
    <cellStyle name="Note 4 12 8 6 3" xfId="47146"/>
    <cellStyle name="Note 4 12 8 7" xfId="18794"/>
    <cellStyle name="Note 4 12 8 8" xfId="20420"/>
    <cellStyle name="Note 4 12 9" xfId="4445"/>
    <cellStyle name="Note 4 12 9 2" xfId="13959"/>
    <cellStyle name="Note 4 12 9 2 2" xfId="31394"/>
    <cellStyle name="Note 4 12 9 2 3" xfId="45847"/>
    <cellStyle name="Note 4 12 9 3" xfId="16420"/>
    <cellStyle name="Note 4 12 9 3 2" xfId="33855"/>
    <cellStyle name="Note 4 12 9 3 3" xfId="48308"/>
    <cellStyle name="Note 4 12 9 4" xfId="21881"/>
    <cellStyle name="Note 4 12 9 5" xfId="36334"/>
    <cellStyle name="Note 4 13" xfId="1954"/>
    <cellStyle name="Note 4 13 10" xfId="6927"/>
    <cellStyle name="Note 4 13 10 2" xfId="24362"/>
    <cellStyle name="Note 4 13 10 3" xfId="38815"/>
    <cellStyle name="Note 4 13 11" xfId="9368"/>
    <cellStyle name="Note 4 13 11 2" xfId="26803"/>
    <cellStyle name="Note 4 13 11 3" xfId="41256"/>
    <cellStyle name="Note 4 13 12" xfId="11788"/>
    <cellStyle name="Note 4 13 12 2" xfId="29223"/>
    <cellStyle name="Note 4 13 12 3" xfId="43676"/>
    <cellStyle name="Note 4 13 13" xfId="18795"/>
    <cellStyle name="Note 4 13 2" xfId="1955"/>
    <cellStyle name="Note 4 13 2 2" xfId="1956"/>
    <cellStyle name="Note 4 13 2 2 2" xfId="4467"/>
    <cellStyle name="Note 4 13 2 2 2 2" xfId="13976"/>
    <cellStyle name="Note 4 13 2 2 2 2 2" xfId="31411"/>
    <cellStyle name="Note 4 13 2 2 2 2 3" xfId="45864"/>
    <cellStyle name="Note 4 13 2 2 2 3" xfId="16437"/>
    <cellStyle name="Note 4 13 2 2 2 3 2" xfId="33872"/>
    <cellStyle name="Note 4 13 2 2 2 3 3" xfId="48325"/>
    <cellStyle name="Note 4 13 2 2 2 4" xfId="21903"/>
    <cellStyle name="Note 4 13 2 2 2 5" xfId="36356"/>
    <cellStyle name="Note 4 13 2 2 3" xfId="6929"/>
    <cellStyle name="Note 4 13 2 2 3 2" xfId="24364"/>
    <cellStyle name="Note 4 13 2 2 3 3" xfId="38817"/>
    <cellStyle name="Note 4 13 2 2 4" xfId="9370"/>
    <cellStyle name="Note 4 13 2 2 4 2" xfId="26805"/>
    <cellStyle name="Note 4 13 2 2 4 3" xfId="41258"/>
    <cellStyle name="Note 4 13 2 2 5" xfId="11790"/>
    <cellStyle name="Note 4 13 2 2 5 2" xfId="29225"/>
    <cellStyle name="Note 4 13 2 2 5 3" xfId="43678"/>
    <cellStyle name="Note 4 13 2 2 6" xfId="18797"/>
    <cellStyle name="Note 4 13 2 3" xfId="1957"/>
    <cellStyle name="Note 4 13 2 3 2" xfId="4468"/>
    <cellStyle name="Note 4 13 2 3 2 2" xfId="13977"/>
    <cellStyle name="Note 4 13 2 3 2 2 2" xfId="31412"/>
    <cellStyle name="Note 4 13 2 3 2 2 3" xfId="45865"/>
    <cellStyle name="Note 4 13 2 3 2 3" xfId="16438"/>
    <cellStyle name="Note 4 13 2 3 2 3 2" xfId="33873"/>
    <cellStyle name="Note 4 13 2 3 2 3 3" xfId="48326"/>
    <cellStyle name="Note 4 13 2 3 2 4" xfId="21904"/>
    <cellStyle name="Note 4 13 2 3 2 5" xfId="36357"/>
    <cellStyle name="Note 4 13 2 3 3" xfId="6930"/>
    <cellStyle name="Note 4 13 2 3 3 2" xfId="24365"/>
    <cellStyle name="Note 4 13 2 3 3 3" xfId="38818"/>
    <cellStyle name="Note 4 13 2 3 4" xfId="9371"/>
    <cellStyle name="Note 4 13 2 3 4 2" xfId="26806"/>
    <cellStyle name="Note 4 13 2 3 4 3" xfId="41259"/>
    <cellStyle name="Note 4 13 2 3 5" xfId="11791"/>
    <cellStyle name="Note 4 13 2 3 5 2" xfId="29226"/>
    <cellStyle name="Note 4 13 2 3 5 3" xfId="43679"/>
    <cellStyle name="Note 4 13 2 3 6" xfId="18798"/>
    <cellStyle name="Note 4 13 2 4" xfId="1958"/>
    <cellStyle name="Note 4 13 2 4 2" xfId="4469"/>
    <cellStyle name="Note 4 13 2 4 2 2" xfId="21905"/>
    <cellStyle name="Note 4 13 2 4 2 3" xfId="36358"/>
    <cellStyle name="Note 4 13 2 4 3" xfId="6931"/>
    <cellStyle name="Note 4 13 2 4 3 2" xfId="24366"/>
    <cellStyle name="Note 4 13 2 4 3 3" xfId="38819"/>
    <cellStyle name="Note 4 13 2 4 4" xfId="9372"/>
    <cellStyle name="Note 4 13 2 4 4 2" xfId="26807"/>
    <cellStyle name="Note 4 13 2 4 4 3" xfId="41260"/>
    <cellStyle name="Note 4 13 2 4 5" xfId="11792"/>
    <cellStyle name="Note 4 13 2 4 5 2" xfId="29227"/>
    <cellStyle name="Note 4 13 2 4 5 3" xfId="43680"/>
    <cellStyle name="Note 4 13 2 4 6" xfId="15259"/>
    <cellStyle name="Note 4 13 2 4 6 2" xfId="32694"/>
    <cellStyle name="Note 4 13 2 4 6 3" xfId="47147"/>
    <cellStyle name="Note 4 13 2 4 7" xfId="18799"/>
    <cellStyle name="Note 4 13 2 4 8" xfId="20421"/>
    <cellStyle name="Note 4 13 2 5" xfId="4466"/>
    <cellStyle name="Note 4 13 2 5 2" xfId="13975"/>
    <cellStyle name="Note 4 13 2 5 2 2" xfId="31410"/>
    <cellStyle name="Note 4 13 2 5 2 3" xfId="45863"/>
    <cellStyle name="Note 4 13 2 5 3" xfId="16436"/>
    <cellStyle name="Note 4 13 2 5 3 2" xfId="33871"/>
    <cellStyle name="Note 4 13 2 5 3 3" xfId="48324"/>
    <cellStyle name="Note 4 13 2 5 4" xfId="21902"/>
    <cellStyle name="Note 4 13 2 5 5" xfId="36355"/>
    <cellStyle name="Note 4 13 2 6" xfId="6928"/>
    <cellStyle name="Note 4 13 2 6 2" xfId="24363"/>
    <cellStyle name="Note 4 13 2 6 3" xfId="38816"/>
    <cellStyle name="Note 4 13 2 7" xfId="9369"/>
    <cellStyle name="Note 4 13 2 7 2" xfId="26804"/>
    <cellStyle name="Note 4 13 2 7 3" xfId="41257"/>
    <cellStyle name="Note 4 13 2 8" xfId="11789"/>
    <cellStyle name="Note 4 13 2 8 2" xfId="29224"/>
    <cellStyle name="Note 4 13 2 8 3" xfId="43677"/>
    <cellStyle name="Note 4 13 2 9" xfId="18796"/>
    <cellStyle name="Note 4 13 3" xfId="1959"/>
    <cellStyle name="Note 4 13 3 2" xfId="1960"/>
    <cellStyle name="Note 4 13 3 2 2" xfId="4471"/>
    <cellStyle name="Note 4 13 3 2 2 2" xfId="13979"/>
    <cellStyle name="Note 4 13 3 2 2 2 2" xfId="31414"/>
    <cellStyle name="Note 4 13 3 2 2 2 3" xfId="45867"/>
    <cellStyle name="Note 4 13 3 2 2 3" xfId="16440"/>
    <cellStyle name="Note 4 13 3 2 2 3 2" xfId="33875"/>
    <cellStyle name="Note 4 13 3 2 2 3 3" xfId="48328"/>
    <cellStyle name="Note 4 13 3 2 2 4" xfId="21907"/>
    <cellStyle name="Note 4 13 3 2 2 5" xfId="36360"/>
    <cellStyle name="Note 4 13 3 2 3" xfId="6933"/>
    <cellStyle name="Note 4 13 3 2 3 2" xfId="24368"/>
    <cellStyle name="Note 4 13 3 2 3 3" xfId="38821"/>
    <cellStyle name="Note 4 13 3 2 4" xfId="9374"/>
    <cellStyle name="Note 4 13 3 2 4 2" xfId="26809"/>
    <cellStyle name="Note 4 13 3 2 4 3" xfId="41262"/>
    <cellStyle name="Note 4 13 3 2 5" xfId="11794"/>
    <cellStyle name="Note 4 13 3 2 5 2" xfId="29229"/>
    <cellStyle name="Note 4 13 3 2 5 3" xfId="43682"/>
    <cellStyle name="Note 4 13 3 2 6" xfId="18801"/>
    <cellStyle name="Note 4 13 3 3" xfId="1961"/>
    <cellStyle name="Note 4 13 3 3 2" xfId="4472"/>
    <cellStyle name="Note 4 13 3 3 2 2" xfId="13980"/>
    <cellStyle name="Note 4 13 3 3 2 2 2" xfId="31415"/>
    <cellStyle name="Note 4 13 3 3 2 2 3" xfId="45868"/>
    <cellStyle name="Note 4 13 3 3 2 3" xfId="16441"/>
    <cellStyle name="Note 4 13 3 3 2 3 2" xfId="33876"/>
    <cellStyle name="Note 4 13 3 3 2 3 3" xfId="48329"/>
    <cellStyle name="Note 4 13 3 3 2 4" xfId="21908"/>
    <cellStyle name="Note 4 13 3 3 2 5" xfId="36361"/>
    <cellStyle name="Note 4 13 3 3 3" xfId="6934"/>
    <cellStyle name="Note 4 13 3 3 3 2" xfId="24369"/>
    <cellStyle name="Note 4 13 3 3 3 3" xfId="38822"/>
    <cellStyle name="Note 4 13 3 3 4" xfId="9375"/>
    <cellStyle name="Note 4 13 3 3 4 2" xfId="26810"/>
    <cellStyle name="Note 4 13 3 3 4 3" xfId="41263"/>
    <cellStyle name="Note 4 13 3 3 5" xfId="11795"/>
    <cellStyle name="Note 4 13 3 3 5 2" xfId="29230"/>
    <cellStyle name="Note 4 13 3 3 5 3" xfId="43683"/>
    <cellStyle name="Note 4 13 3 3 6" xfId="18802"/>
    <cellStyle name="Note 4 13 3 4" xfId="1962"/>
    <cellStyle name="Note 4 13 3 4 2" xfId="4473"/>
    <cellStyle name="Note 4 13 3 4 2 2" xfId="21909"/>
    <cellStyle name="Note 4 13 3 4 2 3" xfId="36362"/>
    <cellStyle name="Note 4 13 3 4 3" xfId="6935"/>
    <cellStyle name="Note 4 13 3 4 3 2" xfId="24370"/>
    <cellStyle name="Note 4 13 3 4 3 3" xfId="38823"/>
    <cellStyle name="Note 4 13 3 4 4" xfId="9376"/>
    <cellStyle name="Note 4 13 3 4 4 2" xfId="26811"/>
    <cellStyle name="Note 4 13 3 4 4 3" xfId="41264"/>
    <cellStyle name="Note 4 13 3 4 5" xfId="11796"/>
    <cellStyle name="Note 4 13 3 4 5 2" xfId="29231"/>
    <cellStyle name="Note 4 13 3 4 5 3" xfId="43684"/>
    <cellStyle name="Note 4 13 3 4 6" xfId="15260"/>
    <cellStyle name="Note 4 13 3 4 6 2" xfId="32695"/>
    <cellStyle name="Note 4 13 3 4 6 3" xfId="47148"/>
    <cellStyle name="Note 4 13 3 4 7" xfId="18803"/>
    <cellStyle name="Note 4 13 3 4 8" xfId="20422"/>
    <cellStyle name="Note 4 13 3 5" xfId="4470"/>
    <cellStyle name="Note 4 13 3 5 2" xfId="13978"/>
    <cellStyle name="Note 4 13 3 5 2 2" xfId="31413"/>
    <cellStyle name="Note 4 13 3 5 2 3" xfId="45866"/>
    <cellStyle name="Note 4 13 3 5 3" xfId="16439"/>
    <cellStyle name="Note 4 13 3 5 3 2" xfId="33874"/>
    <cellStyle name="Note 4 13 3 5 3 3" xfId="48327"/>
    <cellStyle name="Note 4 13 3 5 4" xfId="21906"/>
    <cellStyle name="Note 4 13 3 5 5" xfId="36359"/>
    <cellStyle name="Note 4 13 3 6" xfId="6932"/>
    <cellStyle name="Note 4 13 3 6 2" xfId="24367"/>
    <cellStyle name="Note 4 13 3 6 3" xfId="38820"/>
    <cellStyle name="Note 4 13 3 7" xfId="9373"/>
    <cellStyle name="Note 4 13 3 7 2" xfId="26808"/>
    <cellStyle name="Note 4 13 3 7 3" xfId="41261"/>
    <cellStyle name="Note 4 13 3 8" xfId="11793"/>
    <cellStyle name="Note 4 13 3 8 2" xfId="29228"/>
    <cellStyle name="Note 4 13 3 8 3" xfId="43681"/>
    <cellStyle name="Note 4 13 3 9" xfId="18800"/>
    <cellStyle name="Note 4 13 4" xfId="1963"/>
    <cellStyle name="Note 4 13 4 2" xfId="1964"/>
    <cellStyle name="Note 4 13 4 2 2" xfId="4475"/>
    <cellStyle name="Note 4 13 4 2 2 2" xfId="13982"/>
    <cellStyle name="Note 4 13 4 2 2 2 2" xfId="31417"/>
    <cellStyle name="Note 4 13 4 2 2 2 3" xfId="45870"/>
    <cellStyle name="Note 4 13 4 2 2 3" xfId="16443"/>
    <cellStyle name="Note 4 13 4 2 2 3 2" xfId="33878"/>
    <cellStyle name="Note 4 13 4 2 2 3 3" xfId="48331"/>
    <cellStyle name="Note 4 13 4 2 2 4" xfId="21911"/>
    <cellStyle name="Note 4 13 4 2 2 5" xfId="36364"/>
    <cellStyle name="Note 4 13 4 2 3" xfId="6937"/>
    <cellStyle name="Note 4 13 4 2 3 2" xfId="24372"/>
    <cellStyle name="Note 4 13 4 2 3 3" xfId="38825"/>
    <cellStyle name="Note 4 13 4 2 4" xfId="9378"/>
    <cellStyle name="Note 4 13 4 2 4 2" xfId="26813"/>
    <cellStyle name="Note 4 13 4 2 4 3" xfId="41266"/>
    <cellStyle name="Note 4 13 4 2 5" xfId="11798"/>
    <cellStyle name="Note 4 13 4 2 5 2" xfId="29233"/>
    <cellStyle name="Note 4 13 4 2 5 3" xfId="43686"/>
    <cellStyle name="Note 4 13 4 2 6" xfId="18805"/>
    <cellStyle name="Note 4 13 4 3" xfId="1965"/>
    <cellStyle name="Note 4 13 4 3 2" xfId="4476"/>
    <cellStyle name="Note 4 13 4 3 2 2" xfId="13983"/>
    <cellStyle name="Note 4 13 4 3 2 2 2" xfId="31418"/>
    <cellStyle name="Note 4 13 4 3 2 2 3" xfId="45871"/>
    <cellStyle name="Note 4 13 4 3 2 3" xfId="16444"/>
    <cellStyle name="Note 4 13 4 3 2 3 2" xfId="33879"/>
    <cellStyle name="Note 4 13 4 3 2 3 3" xfId="48332"/>
    <cellStyle name="Note 4 13 4 3 2 4" xfId="21912"/>
    <cellStyle name="Note 4 13 4 3 2 5" xfId="36365"/>
    <cellStyle name="Note 4 13 4 3 3" xfId="6938"/>
    <cellStyle name="Note 4 13 4 3 3 2" xfId="24373"/>
    <cellStyle name="Note 4 13 4 3 3 3" xfId="38826"/>
    <cellStyle name="Note 4 13 4 3 4" xfId="9379"/>
    <cellStyle name="Note 4 13 4 3 4 2" xfId="26814"/>
    <cellStyle name="Note 4 13 4 3 4 3" xfId="41267"/>
    <cellStyle name="Note 4 13 4 3 5" xfId="11799"/>
    <cellStyle name="Note 4 13 4 3 5 2" xfId="29234"/>
    <cellStyle name="Note 4 13 4 3 5 3" xfId="43687"/>
    <cellStyle name="Note 4 13 4 3 6" xfId="18806"/>
    <cellStyle name="Note 4 13 4 4" xfId="1966"/>
    <cellStyle name="Note 4 13 4 4 2" xfId="4477"/>
    <cellStyle name="Note 4 13 4 4 2 2" xfId="21913"/>
    <cellStyle name="Note 4 13 4 4 2 3" xfId="36366"/>
    <cellStyle name="Note 4 13 4 4 3" xfId="6939"/>
    <cellStyle name="Note 4 13 4 4 3 2" xfId="24374"/>
    <cellStyle name="Note 4 13 4 4 3 3" xfId="38827"/>
    <cellStyle name="Note 4 13 4 4 4" xfId="9380"/>
    <cellStyle name="Note 4 13 4 4 4 2" xfId="26815"/>
    <cellStyle name="Note 4 13 4 4 4 3" xfId="41268"/>
    <cellStyle name="Note 4 13 4 4 5" xfId="11800"/>
    <cellStyle name="Note 4 13 4 4 5 2" xfId="29235"/>
    <cellStyle name="Note 4 13 4 4 5 3" xfId="43688"/>
    <cellStyle name="Note 4 13 4 4 6" xfId="15261"/>
    <cellStyle name="Note 4 13 4 4 6 2" xfId="32696"/>
    <cellStyle name="Note 4 13 4 4 6 3" xfId="47149"/>
    <cellStyle name="Note 4 13 4 4 7" xfId="18807"/>
    <cellStyle name="Note 4 13 4 4 8" xfId="20423"/>
    <cellStyle name="Note 4 13 4 5" xfId="4474"/>
    <cellStyle name="Note 4 13 4 5 2" xfId="13981"/>
    <cellStyle name="Note 4 13 4 5 2 2" xfId="31416"/>
    <cellStyle name="Note 4 13 4 5 2 3" xfId="45869"/>
    <cellStyle name="Note 4 13 4 5 3" xfId="16442"/>
    <cellStyle name="Note 4 13 4 5 3 2" xfId="33877"/>
    <cellStyle name="Note 4 13 4 5 3 3" xfId="48330"/>
    <cellStyle name="Note 4 13 4 5 4" xfId="21910"/>
    <cellStyle name="Note 4 13 4 5 5" xfId="36363"/>
    <cellStyle name="Note 4 13 4 6" xfId="6936"/>
    <cellStyle name="Note 4 13 4 6 2" xfId="24371"/>
    <cellStyle name="Note 4 13 4 6 3" xfId="38824"/>
    <cellStyle name="Note 4 13 4 7" xfId="9377"/>
    <cellStyle name="Note 4 13 4 7 2" xfId="26812"/>
    <cellStyle name="Note 4 13 4 7 3" xfId="41265"/>
    <cellStyle name="Note 4 13 4 8" xfId="11797"/>
    <cellStyle name="Note 4 13 4 8 2" xfId="29232"/>
    <cellStyle name="Note 4 13 4 8 3" xfId="43685"/>
    <cellStyle name="Note 4 13 4 9" xfId="18804"/>
    <cellStyle name="Note 4 13 5" xfId="1967"/>
    <cellStyle name="Note 4 13 5 2" xfId="1968"/>
    <cellStyle name="Note 4 13 5 2 2" xfId="4479"/>
    <cellStyle name="Note 4 13 5 2 2 2" xfId="13985"/>
    <cellStyle name="Note 4 13 5 2 2 2 2" xfId="31420"/>
    <cellStyle name="Note 4 13 5 2 2 2 3" xfId="45873"/>
    <cellStyle name="Note 4 13 5 2 2 3" xfId="16446"/>
    <cellStyle name="Note 4 13 5 2 2 3 2" xfId="33881"/>
    <cellStyle name="Note 4 13 5 2 2 3 3" xfId="48334"/>
    <cellStyle name="Note 4 13 5 2 2 4" xfId="21915"/>
    <cellStyle name="Note 4 13 5 2 2 5" xfId="36368"/>
    <cellStyle name="Note 4 13 5 2 3" xfId="6941"/>
    <cellStyle name="Note 4 13 5 2 3 2" xfId="24376"/>
    <cellStyle name="Note 4 13 5 2 3 3" xfId="38829"/>
    <cellStyle name="Note 4 13 5 2 4" xfId="9382"/>
    <cellStyle name="Note 4 13 5 2 4 2" xfId="26817"/>
    <cellStyle name="Note 4 13 5 2 4 3" xfId="41270"/>
    <cellStyle name="Note 4 13 5 2 5" xfId="11802"/>
    <cellStyle name="Note 4 13 5 2 5 2" xfId="29237"/>
    <cellStyle name="Note 4 13 5 2 5 3" xfId="43690"/>
    <cellStyle name="Note 4 13 5 2 6" xfId="18809"/>
    <cellStyle name="Note 4 13 5 3" xfId="1969"/>
    <cellStyle name="Note 4 13 5 3 2" xfId="4480"/>
    <cellStyle name="Note 4 13 5 3 2 2" xfId="13986"/>
    <cellStyle name="Note 4 13 5 3 2 2 2" xfId="31421"/>
    <cellStyle name="Note 4 13 5 3 2 2 3" xfId="45874"/>
    <cellStyle name="Note 4 13 5 3 2 3" xfId="16447"/>
    <cellStyle name="Note 4 13 5 3 2 3 2" xfId="33882"/>
    <cellStyle name="Note 4 13 5 3 2 3 3" xfId="48335"/>
    <cellStyle name="Note 4 13 5 3 2 4" xfId="21916"/>
    <cellStyle name="Note 4 13 5 3 2 5" xfId="36369"/>
    <cellStyle name="Note 4 13 5 3 3" xfId="6942"/>
    <cellStyle name="Note 4 13 5 3 3 2" xfId="24377"/>
    <cellStyle name="Note 4 13 5 3 3 3" xfId="38830"/>
    <cellStyle name="Note 4 13 5 3 4" xfId="9383"/>
    <cellStyle name="Note 4 13 5 3 4 2" xfId="26818"/>
    <cellStyle name="Note 4 13 5 3 4 3" xfId="41271"/>
    <cellStyle name="Note 4 13 5 3 5" xfId="11803"/>
    <cellStyle name="Note 4 13 5 3 5 2" xfId="29238"/>
    <cellStyle name="Note 4 13 5 3 5 3" xfId="43691"/>
    <cellStyle name="Note 4 13 5 3 6" xfId="18810"/>
    <cellStyle name="Note 4 13 5 4" xfId="1970"/>
    <cellStyle name="Note 4 13 5 4 2" xfId="4481"/>
    <cellStyle name="Note 4 13 5 4 2 2" xfId="21917"/>
    <cellStyle name="Note 4 13 5 4 2 3" xfId="36370"/>
    <cellStyle name="Note 4 13 5 4 3" xfId="6943"/>
    <cellStyle name="Note 4 13 5 4 3 2" xfId="24378"/>
    <cellStyle name="Note 4 13 5 4 3 3" xfId="38831"/>
    <cellStyle name="Note 4 13 5 4 4" xfId="9384"/>
    <cellStyle name="Note 4 13 5 4 4 2" xfId="26819"/>
    <cellStyle name="Note 4 13 5 4 4 3" xfId="41272"/>
    <cellStyle name="Note 4 13 5 4 5" xfId="11804"/>
    <cellStyle name="Note 4 13 5 4 5 2" xfId="29239"/>
    <cellStyle name="Note 4 13 5 4 5 3" xfId="43692"/>
    <cellStyle name="Note 4 13 5 4 6" xfId="15262"/>
    <cellStyle name="Note 4 13 5 4 6 2" xfId="32697"/>
    <cellStyle name="Note 4 13 5 4 6 3" xfId="47150"/>
    <cellStyle name="Note 4 13 5 4 7" xfId="18811"/>
    <cellStyle name="Note 4 13 5 4 8" xfId="20424"/>
    <cellStyle name="Note 4 13 5 5" xfId="4478"/>
    <cellStyle name="Note 4 13 5 5 2" xfId="13984"/>
    <cellStyle name="Note 4 13 5 5 2 2" xfId="31419"/>
    <cellStyle name="Note 4 13 5 5 2 3" xfId="45872"/>
    <cellStyle name="Note 4 13 5 5 3" xfId="16445"/>
    <cellStyle name="Note 4 13 5 5 3 2" xfId="33880"/>
    <cellStyle name="Note 4 13 5 5 3 3" xfId="48333"/>
    <cellStyle name="Note 4 13 5 5 4" xfId="21914"/>
    <cellStyle name="Note 4 13 5 5 5" xfId="36367"/>
    <cellStyle name="Note 4 13 5 6" xfId="6940"/>
    <cellStyle name="Note 4 13 5 6 2" xfId="24375"/>
    <cellStyle name="Note 4 13 5 6 3" xfId="38828"/>
    <cellStyle name="Note 4 13 5 7" xfId="9381"/>
    <cellStyle name="Note 4 13 5 7 2" xfId="26816"/>
    <cellStyle name="Note 4 13 5 7 3" xfId="41269"/>
    <cellStyle name="Note 4 13 5 8" xfId="11801"/>
    <cellStyle name="Note 4 13 5 8 2" xfId="29236"/>
    <cellStyle name="Note 4 13 5 8 3" xfId="43689"/>
    <cellStyle name="Note 4 13 5 9" xfId="18808"/>
    <cellStyle name="Note 4 13 6" xfId="1971"/>
    <cellStyle name="Note 4 13 6 2" xfId="4482"/>
    <cellStyle name="Note 4 13 6 2 2" xfId="13987"/>
    <cellStyle name="Note 4 13 6 2 2 2" xfId="31422"/>
    <cellStyle name="Note 4 13 6 2 2 3" xfId="45875"/>
    <cellStyle name="Note 4 13 6 2 3" xfId="16448"/>
    <cellStyle name="Note 4 13 6 2 3 2" xfId="33883"/>
    <cellStyle name="Note 4 13 6 2 3 3" xfId="48336"/>
    <cellStyle name="Note 4 13 6 2 4" xfId="21918"/>
    <cellStyle name="Note 4 13 6 2 5" xfId="36371"/>
    <cellStyle name="Note 4 13 6 3" xfId="6944"/>
    <cellStyle name="Note 4 13 6 3 2" xfId="24379"/>
    <cellStyle name="Note 4 13 6 3 3" xfId="38832"/>
    <cellStyle name="Note 4 13 6 4" xfId="9385"/>
    <cellStyle name="Note 4 13 6 4 2" xfId="26820"/>
    <cellStyle name="Note 4 13 6 4 3" xfId="41273"/>
    <cellStyle name="Note 4 13 6 5" xfId="11805"/>
    <cellStyle name="Note 4 13 6 5 2" xfId="29240"/>
    <cellStyle name="Note 4 13 6 5 3" xfId="43693"/>
    <cellStyle name="Note 4 13 6 6" xfId="18812"/>
    <cellStyle name="Note 4 13 7" xfId="1972"/>
    <cellStyle name="Note 4 13 7 2" xfId="4483"/>
    <cellStyle name="Note 4 13 7 2 2" xfId="13988"/>
    <cellStyle name="Note 4 13 7 2 2 2" xfId="31423"/>
    <cellStyle name="Note 4 13 7 2 2 3" xfId="45876"/>
    <cellStyle name="Note 4 13 7 2 3" xfId="16449"/>
    <cellStyle name="Note 4 13 7 2 3 2" xfId="33884"/>
    <cellStyle name="Note 4 13 7 2 3 3" xfId="48337"/>
    <cellStyle name="Note 4 13 7 2 4" xfId="21919"/>
    <cellStyle name="Note 4 13 7 2 5" xfId="36372"/>
    <cellStyle name="Note 4 13 7 3" xfId="6945"/>
    <cellStyle name="Note 4 13 7 3 2" xfId="24380"/>
    <cellStyle name="Note 4 13 7 3 3" xfId="38833"/>
    <cellStyle name="Note 4 13 7 4" xfId="9386"/>
    <cellStyle name="Note 4 13 7 4 2" xfId="26821"/>
    <cellStyle name="Note 4 13 7 4 3" xfId="41274"/>
    <cellStyle name="Note 4 13 7 5" xfId="11806"/>
    <cellStyle name="Note 4 13 7 5 2" xfId="29241"/>
    <cellStyle name="Note 4 13 7 5 3" xfId="43694"/>
    <cellStyle name="Note 4 13 7 6" xfId="18813"/>
    <cellStyle name="Note 4 13 8" xfId="1973"/>
    <cellStyle name="Note 4 13 8 2" xfId="4484"/>
    <cellStyle name="Note 4 13 8 2 2" xfId="21920"/>
    <cellStyle name="Note 4 13 8 2 3" xfId="36373"/>
    <cellStyle name="Note 4 13 8 3" xfId="6946"/>
    <cellStyle name="Note 4 13 8 3 2" xfId="24381"/>
    <cellStyle name="Note 4 13 8 3 3" xfId="38834"/>
    <cellStyle name="Note 4 13 8 4" xfId="9387"/>
    <cellStyle name="Note 4 13 8 4 2" xfId="26822"/>
    <cellStyle name="Note 4 13 8 4 3" xfId="41275"/>
    <cellStyle name="Note 4 13 8 5" xfId="11807"/>
    <cellStyle name="Note 4 13 8 5 2" xfId="29242"/>
    <cellStyle name="Note 4 13 8 5 3" xfId="43695"/>
    <cellStyle name="Note 4 13 8 6" xfId="15263"/>
    <cellStyle name="Note 4 13 8 6 2" xfId="32698"/>
    <cellStyle name="Note 4 13 8 6 3" xfId="47151"/>
    <cellStyle name="Note 4 13 8 7" xfId="18814"/>
    <cellStyle name="Note 4 13 8 8" xfId="20425"/>
    <cellStyle name="Note 4 13 9" xfId="4465"/>
    <cellStyle name="Note 4 13 9 2" xfId="13974"/>
    <cellStyle name="Note 4 13 9 2 2" xfId="31409"/>
    <cellStyle name="Note 4 13 9 2 3" xfId="45862"/>
    <cellStyle name="Note 4 13 9 3" xfId="16435"/>
    <cellStyle name="Note 4 13 9 3 2" xfId="33870"/>
    <cellStyle name="Note 4 13 9 3 3" xfId="48323"/>
    <cellStyle name="Note 4 13 9 4" xfId="21901"/>
    <cellStyle name="Note 4 13 9 5" xfId="36354"/>
    <cellStyle name="Note 4 14" xfId="1974"/>
    <cellStyle name="Note 4 14 10" xfId="6947"/>
    <cellStyle name="Note 4 14 10 2" xfId="24382"/>
    <cellStyle name="Note 4 14 10 3" xfId="38835"/>
    <cellStyle name="Note 4 14 11" xfId="9388"/>
    <cellStyle name="Note 4 14 11 2" xfId="26823"/>
    <cellStyle name="Note 4 14 11 3" xfId="41276"/>
    <cellStyle name="Note 4 14 12" xfId="11808"/>
    <cellStyle name="Note 4 14 12 2" xfId="29243"/>
    <cellStyle name="Note 4 14 12 3" xfId="43696"/>
    <cellStyle name="Note 4 14 13" xfId="18815"/>
    <cellStyle name="Note 4 14 2" xfId="1975"/>
    <cellStyle name="Note 4 14 2 2" xfId="1976"/>
    <cellStyle name="Note 4 14 2 2 2" xfId="4487"/>
    <cellStyle name="Note 4 14 2 2 2 2" xfId="13991"/>
    <cellStyle name="Note 4 14 2 2 2 2 2" xfId="31426"/>
    <cellStyle name="Note 4 14 2 2 2 2 3" xfId="45879"/>
    <cellStyle name="Note 4 14 2 2 2 3" xfId="16452"/>
    <cellStyle name="Note 4 14 2 2 2 3 2" xfId="33887"/>
    <cellStyle name="Note 4 14 2 2 2 3 3" xfId="48340"/>
    <cellStyle name="Note 4 14 2 2 2 4" xfId="21923"/>
    <cellStyle name="Note 4 14 2 2 2 5" xfId="36376"/>
    <cellStyle name="Note 4 14 2 2 3" xfId="6949"/>
    <cellStyle name="Note 4 14 2 2 3 2" xfId="24384"/>
    <cellStyle name="Note 4 14 2 2 3 3" xfId="38837"/>
    <cellStyle name="Note 4 14 2 2 4" xfId="9390"/>
    <cellStyle name="Note 4 14 2 2 4 2" xfId="26825"/>
    <cellStyle name="Note 4 14 2 2 4 3" xfId="41278"/>
    <cellStyle name="Note 4 14 2 2 5" xfId="11810"/>
    <cellStyle name="Note 4 14 2 2 5 2" xfId="29245"/>
    <cellStyle name="Note 4 14 2 2 5 3" xfId="43698"/>
    <cellStyle name="Note 4 14 2 2 6" xfId="18817"/>
    <cellStyle name="Note 4 14 2 3" xfId="1977"/>
    <cellStyle name="Note 4 14 2 3 2" xfId="4488"/>
    <cellStyle name="Note 4 14 2 3 2 2" xfId="13992"/>
    <cellStyle name="Note 4 14 2 3 2 2 2" xfId="31427"/>
    <cellStyle name="Note 4 14 2 3 2 2 3" xfId="45880"/>
    <cellStyle name="Note 4 14 2 3 2 3" xfId="16453"/>
    <cellStyle name="Note 4 14 2 3 2 3 2" xfId="33888"/>
    <cellStyle name="Note 4 14 2 3 2 3 3" xfId="48341"/>
    <cellStyle name="Note 4 14 2 3 2 4" xfId="21924"/>
    <cellStyle name="Note 4 14 2 3 2 5" xfId="36377"/>
    <cellStyle name="Note 4 14 2 3 3" xfId="6950"/>
    <cellStyle name="Note 4 14 2 3 3 2" xfId="24385"/>
    <cellStyle name="Note 4 14 2 3 3 3" xfId="38838"/>
    <cellStyle name="Note 4 14 2 3 4" xfId="9391"/>
    <cellStyle name="Note 4 14 2 3 4 2" xfId="26826"/>
    <cellStyle name="Note 4 14 2 3 4 3" xfId="41279"/>
    <cellStyle name="Note 4 14 2 3 5" xfId="11811"/>
    <cellStyle name="Note 4 14 2 3 5 2" xfId="29246"/>
    <cellStyle name="Note 4 14 2 3 5 3" xfId="43699"/>
    <cellStyle name="Note 4 14 2 3 6" xfId="18818"/>
    <cellStyle name="Note 4 14 2 4" xfId="1978"/>
    <cellStyle name="Note 4 14 2 4 2" xfId="4489"/>
    <cellStyle name="Note 4 14 2 4 2 2" xfId="21925"/>
    <cellStyle name="Note 4 14 2 4 2 3" xfId="36378"/>
    <cellStyle name="Note 4 14 2 4 3" xfId="6951"/>
    <cellStyle name="Note 4 14 2 4 3 2" xfId="24386"/>
    <cellStyle name="Note 4 14 2 4 3 3" xfId="38839"/>
    <cellStyle name="Note 4 14 2 4 4" xfId="9392"/>
    <cellStyle name="Note 4 14 2 4 4 2" xfId="26827"/>
    <cellStyle name="Note 4 14 2 4 4 3" xfId="41280"/>
    <cellStyle name="Note 4 14 2 4 5" xfId="11812"/>
    <cellStyle name="Note 4 14 2 4 5 2" xfId="29247"/>
    <cellStyle name="Note 4 14 2 4 5 3" xfId="43700"/>
    <cellStyle name="Note 4 14 2 4 6" xfId="15264"/>
    <cellStyle name="Note 4 14 2 4 6 2" xfId="32699"/>
    <cellStyle name="Note 4 14 2 4 6 3" xfId="47152"/>
    <cellStyle name="Note 4 14 2 4 7" xfId="18819"/>
    <cellStyle name="Note 4 14 2 4 8" xfId="20426"/>
    <cellStyle name="Note 4 14 2 5" xfId="4486"/>
    <cellStyle name="Note 4 14 2 5 2" xfId="13990"/>
    <cellStyle name="Note 4 14 2 5 2 2" xfId="31425"/>
    <cellStyle name="Note 4 14 2 5 2 3" xfId="45878"/>
    <cellStyle name="Note 4 14 2 5 3" xfId="16451"/>
    <cellStyle name="Note 4 14 2 5 3 2" xfId="33886"/>
    <cellStyle name="Note 4 14 2 5 3 3" xfId="48339"/>
    <cellStyle name="Note 4 14 2 5 4" xfId="21922"/>
    <cellStyle name="Note 4 14 2 5 5" xfId="36375"/>
    <cellStyle name="Note 4 14 2 6" xfId="6948"/>
    <cellStyle name="Note 4 14 2 6 2" xfId="24383"/>
    <cellStyle name="Note 4 14 2 6 3" xfId="38836"/>
    <cellStyle name="Note 4 14 2 7" xfId="9389"/>
    <cellStyle name="Note 4 14 2 7 2" xfId="26824"/>
    <cellStyle name="Note 4 14 2 7 3" xfId="41277"/>
    <cellStyle name="Note 4 14 2 8" xfId="11809"/>
    <cellStyle name="Note 4 14 2 8 2" xfId="29244"/>
    <cellStyle name="Note 4 14 2 8 3" xfId="43697"/>
    <cellStyle name="Note 4 14 2 9" xfId="18816"/>
    <cellStyle name="Note 4 14 3" xfId="1979"/>
    <cellStyle name="Note 4 14 3 2" xfId="1980"/>
    <cellStyle name="Note 4 14 3 2 2" xfId="4491"/>
    <cellStyle name="Note 4 14 3 2 2 2" xfId="13994"/>
    <cellStyle name="Note 4 14 3 2 2 2 2" xfId="31429"/>
    <cellStyle name="Note 4 14 3 2 2 2 3" xfId="45882"/>
    <cellStyle name="Note 4 14 3 2 2 3" xfId="16455"/>
    <cellStyle name="Note 4 14 3 2 2 3 2" xfId="33890"/>
    <cellStyle name="Note 4 14 3 2 2 3 3" xfId="48343"/>
    <cellStyle name="Note 4 14 3 2 2 4" xfId="21927"/>
    <cellStyle name="Note 4 14 3 2 2 5" xfId="36380"/>
    <cellStyle name="Note 4 14 3 2 3" xfId="6953"/>
    <cellStyle name="Note 4 14 3 2 3 2" xfId="24388"/>
    <cellStyle name="Note 4 14 3 2 3 3" xfId="38841"/>
    <cellStyle name="Note 4 14 3 2 4" xfId="9394"/>
    <cellStyle name="Note 4 14 3 2 4 2" xfId="26829"/>
    <cellStyle name="Note 4 14 3 2 4 3" xfId="41282"/>
    <cellStyle name="Note 4 14 3 2 5" xfId="11814"/>
    <cellStyle name="Note 4 14 3 2 5 2" xfId="29249"/>
    <cellStyle name="Note 4 14 3 2 5 3" xfId="43702"/>
    <cellStyle name="Note 4 14 3 2 6" xfId="18821"/>
    <cellStyle name="Note 4 14 3 3" xfId="1981"/>
    <cellStyle name="Note 4 14 3 3 2" xfId="4492"/>
    <cellStyle name="Note 4 14 3 3 2 2" xfId="13995"/>
    <cellStyle name="Note 4 14 3 3 2 2 2" xfId="31430"/>
    <cellStyle name="Note 4 14 3 3 2 2 3" xfId="45883"/>
    <cellStyle name="Note 4 14 3 3 2 3" xfId="16456"/>
    <cellStyle name="Note 4 14 3 3 2 3 2" xfId="33891"/>
    <cellStyle name="Note 4 14 3 3 2 3 3" xfId="48344"/>
    <cellStyle name="Note 4 14 3 3 2 4" xfId="21928"/>
    <cellStyle name="Note 4 14 3 3 2 5" xfId="36381"/>
    <cellStyle name="Note 4 14 3 3 3" xfId="6954"/>
    <cellStyle name="Note 4 14 3 3 3 2" xfId="24389"/>
    <cellStyle name="Note 4 14 3 3 3 3" xfId="38842"/>
    <cellStyle name="Note 4 14 3 3 4" xfId="9395"/>
    <cellStyle name="Note 4 14 3 3 4 2" xfId="26830"/>
    <cellStyle name="Note 4 14 3 3 4 3" xfId="41283"/>
    <cellStyle name="Note 4 14 3 3 5" xfId="11815"/>
    <cellStyle name="Note 4 14 3 3 5 2" xfId="29250"/>
    <cellStyle name="Note 4 14 3 3 5 3" xfId="43703"/>
    <cellStyle name="Note 4 14 3 3 6" xfId="18822"/>
    <cellStyle name="Note 4 14 3 4" xfId="1982"/>
    <cellStyle name="Note 4 14 3 4 2" xfId="4493"/>
    <cellStyle name="Note 4 14 3 4 2 2" xfId="21929"/>
    <cellStyle name="Note 4 14 3 4 2 3" xfId="36382"/>
    <cellStyle name="Note 4 14 3 4 3" xfId="6955"/>
    <cellStyle name="Note 4 14 3 4 3 2" xfId="24390"/>
    <cellStyle name="Note 4 14 3 4 3 3" xfId="38843"/>
    <cellStyle name="Note 4 14 3 4 4" xfId="9396"/>
    <cellStyle name="Note 4 14 3 4 4 2" xfId="26831"/>
    <cellStyle name="Note 4 14 3 4 4 3" xfId="41284"/>
    <cellStyle name="Note 4 14 3 4 5" xfId="11816"/>
    <cellStyle name="Note 4 14 3 4 5 2" xfId="29251"/>
    <cellStyle name="Note 4 14 3 4 5 3" xfId="43704"/>
    <cellStyle name="Note 4 14 3 4 6" xfId="15265"/>
    <cellStyle name="Note 4 14 3 4 6 2" xfId="32700"/>
    <cellStyle name="Note 4 14 3 4 6 3" xfId="47153"/>
    <cellStyle name="Note 4 14 3 4 7" xfId="18823"/>
    <cellStyle name="Note 4 14 3 4 8" xfId="20427"/>
    <cellStyle name="Note 4 14 3 5" xfId="4490"/>
    <cellStyle name="Note 4 14 3 5 2" xfId="13993"/>
    <cellStyle name="Note 4 14 3 5 2 2" xfId="31428"/>
    <cellStyle name="Note 4 14 3 5 2 3" xfId="45881"/>
    <cellStyle name="Note 4 14 3 5 3" xfId="16454"/>
    <cellStyle name="Note 4 14 3 5 3 2" xfId="33889"/>
    <cellStyle name="Note 4 14 3 5 3 3" xfId="48342"/>
    <cellStyle name="Note 4 14 3 5 4" xfId="21926"/>
    <cellStyle name="Note 4 14 3 5 5" xfId="36379"/>
    <cellStyle name="Note 4 14 3 6" xfId="6952"/>
    <cellStyle name="Note 4 14 3 6 2" xfId="24387"/>
    <cellStyle name="Note 4 14 3 6 3" xfId="38840"/>
    <cellStyle name="Note 4 14 3 7" xfId="9393"/>
    <cellStyle name="Note 4 14 3 7 2" xfId="26828"/>
    <cellStyle name="Note 4 14 3 7 3" xfId="41281"/>
    <cellStyle name="Note 4 14 3 8" xfId="11813"/>
    <cellStyle name="Note 4 14 3 8 2" xfId="29248"/>
    <cellStyle name="Note 4 14 3 8 3" xfId="43701"/>
    <cellStyle name="Note 4 14 3 9" xfId="18820"/>
    <cellStyle name="Note 4 14 4" xfId="1983"/>
    <cellStyle name="Note 4 14 4 2" xfId="1984"/>
    <cellStyle name="Note 4 14 4 2 2" xfId="4495"/>
    <cellStyle name="Note 4 14 4 2 2 2" xfId="13997"/>
    <cellStyle name="Note 4 14 4 2 2 2 2" xfId="31432"/>
    <cellStyle name="Note 4 14 4 2 2 2 3" xfId="45885"/>
    <cellStyle name="Note 4 14 4 2 2 3" xfId="16458"/>
    <cellStyle name="Note 4 14 4 2 2 3 2" xfId="33893"/>
    <cellStyle name="Note 4 14 4 2 2 3 3" xfId="48346"/>
    <cellStyle name="Note 4 14 4 2 2 4" xfId="21931"/>
    <cellStyle name="Note 4 14 4 2 2 5" xfId="36384"/>
    <cellStyle name="Note 4 14 4 2 3" xfId="6957"/>
    <cellStyle name="Note 4 14 4 2 3 2" xfId="24392"/>
    <cellStyle name="Note 4 14 4 2 3 3" xfId="38845"/>
    <cellStyle name="Note 4 14 4 2 4" xfId="9398"/>
    <cellStyle name="Note 4 14 4 2 4 2" xfId="26833"/>
    <cellStyle name="Note 4 14 4 2 4 3" xfId="41286"/>
    <cellStyle name="Note 4 14 4 2 5" xfId="11818"/>
    <cellStyle name="Note 4 14 4 2 5 2" xfId="29253"/>
    <cellStyle name="Note 4 14 4 2 5 3" xfId="43706"/>
    <cellStyle name="Note 4 14 4 2 6" xfId="18825"/>
    <cellStyle name="Note 4 14 4 3" xfId="1985"/>
    <cellStyle name="Note 4 14 4 3 2" xfId="4496"/>
    <cellStyle name="Note 4 14 4 3 2 2" xfId="13998"/>
    <cellStyle name="Note 4 14 4 3 2 2 2" xfId="31433"/>
    <cellStyle name="Note 4 14 4 3 2 2 3" xfId="45886"/>
    <cellStyle name="Note 4 14 4 3 2 3" xfId="16459"/>
    <cellStyle name="Note 4 14 4 3 2 3 2" xfId="33894"/>
    <cellStyle name="Note 4 14 4 3 2 3 3" xfId="48347"/>
    <cellStyle name="Note 4 14 4 3 2 4" xfId="21932"/>
    <cellStyle name="Note 4 14 4 3 2 5" xfId="36385"/>
    <cellStyle name="Note 4 14 4 3 3" xfId="6958"/>
    <cellStyle name="Note 4 14 4 3 3 2" xfId="24393"/>
    <cellStyle name="Note 4 14 4 3 3 3" xfId="38846"/>
    <cellStyle name="Note 4 14 4 3 4" xfId="9399"/>
    <cellStyle name="Note 4 14 4 3 4 2" xfId="26834"/>
    <cellStyle name="Note 4 14 4 3 4 3" xfId="41287"/>
    <cellStyle name="Note 4 14 4 3 5" xfId="11819"/>
    <cellStyle name="Note 4 14 4 3 5 2" xfId="29254"/>
    <cellStyle name="Note 4 14 4 3 5 3" xfId="43707"/>
    <cellStyle name="Note 4 14 4 3 6" xfId="18826"/>
    <cellStyle name="Note 4 14 4 4" xfId="1986"/>
    <cellStyle name="Note 4 14 4 4 2" xfId="4497"/>
    <cellStyle name="Note 4 14 4 4 2 2" xfId="21933"/>
    <cellStyle name="Note 4 14 4 4 2 3" xfId="36386"/>
    <cellStyle name="Note 4 14 4 4 3" xfId="6959"/>
    <cellStyle name="Note 4 14 4 4 3 2" xfId="24394"/>
    <cellStyle name="Note 4 14 4 4 3 3" xfId="38847"/>
    <cellStyle name="Note 4 14 4 4 4" xfId="9400"/>
    <cellStyle name="Note 4 14 4 4 4 2" xfId="26835"/>
    <cellStyle name="Note 4 14 4 4 4 3" xfId="41288"/>
    <cellStyle name="Note 4 14 4 4 5" xfId="11820"/>
    <cellStyle name="Note 4 14 4 4 5 2" xfId="29255"/>
    <cellStyle name="Note 4 14 4 4 5 3" xfId="43708"/>
    <cellStyle name="Note 4 14 4 4 6" xfId="15266"/>
    <cellStyle name="Note 4 14 4 4 6 2" xfId="32701"/>
    <cellStyle name="Note 4 14 4 4 6 3" xfId="47154"/>
    <cellStyle name="Note 4 14 4 4 7" xfId="18827"/>
    <cellStyle name="Note 4 14 4 4 8" xfId="20428"/>
    <cellStyle name="Note 4 14 4 5" xfId="4494"/>
    <cellStyle name="Note 4 14 4 5 2" xfId="13996"/>
    <cellStyle name="Note 4 14 4 5 2 2" xfId="31431"/>
    <cellStyle name="Note 4 14 4 5 2 3" xfId="45884"/>
    <cellStyle name="Note 4 14 4 5 3" xfId="16457"/>
    <cellStyle name="Note 4 14 4 5 3 2" xfId="33892"/>
    <cellStyle name="Note 4 14 4 5 3 3" xfId="48345"/>
    <cellStyle name="Note 4 14 4 5 4" xfId="21930"/>
    <cellStyle name="Note 4 14 4 5 5" xfId="36383"/>
    <cellStyle name="Note 4 14 4 6" xfId="6956"/>
    <cellStyle name="Note 4 14 4 6 2" xfId="24391"/>
    <cellStyle name="Note 4 14 4 6 3" xfId="38844"/>
    <cellStyle name="Note 4 14 4 7" xfId="9397"/>
    <cellStyle name="Note 4 14 4 7 2" xfId="26832"/>
    <cellStyle name="Note 4 14 4 7 3" xfId="41285"/>
    <cellStyle name="Note 4 14 4 8" xfId="11817"/>
    <cellStyle name="Note 4 14 4 8 2" xfId="29252"/>
    <cellStyle name="Note 4 14 4 8 3" xfId="43705"/>
    <cellStyle name="Note 4 14 4 9" xfId="18824"/>
    <cellStyle name="Note 4 14 5" xfId="1987"/>
    <cellStyle name="Note 4 14 5 2" xfId="1988"/>
    <cellStyle name="Note 4 14 5 2 2" xfId="4499"/>
    <cellStyle name="Note 4 14 5 2 2 2" xfId="14000"/>
    <cellStyle name="Note 4 14 5 2 2 2 2" xfId="31435"/>
    <cellStyle name="Note 4 14 5 2 2 2 3" xfId="45888"/>
    <cellStyle name="Note 4 14 5 2 2 3" xfId="16461"/>
    <cellStyle name="Note 4 14 5 2 2 3 2" xfId="33896"/>
    <cellStyle name="Note 4 14 5 2 2 3 3" xfId="48349"/>
    <cellStyle name="Note 4 14 5 2 2 4" xfId="21935"/>
    <cellStyle name="Note 4 14 5 2 2 5" xfId="36388"/>
    <cellStyle name="Note 4 14 5 2 3" xfId="6961"/>
    <cellStyle name="Note 4 14 5 2 3 2" xfId="24396"/>
    <cellStyle name="Note 4 14 5 2 3 3" xfId="38849"/>
    <cellStyle name="Note 4 14 5 2 4" xfId="9402"/>
    <cellStyle name="Note 4 14 5 2 4 2" xfId="26837"/>
    <cellStyle name="Note 4 14 5 2 4 3" xfId="41290"/>
    <cellStyle name="Note 4 14 5 2 5" xfId="11822"/>
    <cellStyle name="Note 4 14 5 2 5 2" xfId="29257"/>
    <cellStyle name="Note 4 14 5 2 5 3" xfId="43710"/>
    <cellStyle name="Note 4 14 5 2 6" xfId="18829"/>
    <cellStyle name="Note 4 14 5 3" xfId="1989"/>
    <cellStyle name="Note 4 14 5 3 2" xfId="4500"/>
    <cellStyle name="Note 4 14 5 3 2 2" xfId="14001"/>
    <cellStyle name="Note 4 14 5 3 2 2 2" xfId="31436"/>
    <cellStyle name="Note 4 14 5 3 2 2 3" xfId="45889"/>
    <cellStyle name="Note 4 14 5 3 2 3" xfId="16462"/>
    <cellStyle name="Note 4 14 5 3 2 3 2" xfId="33897"/>
    <cellStyle name="Note 4 14 5 3 2 3 3" xfId="48350"/>
    <cellStyle name="Note 4 14 5 3 2 4" xfId="21936"/>
    <cellStyle name="Note 4 14 5 3 2 5" xfId="36389"/>
    <cellStyle name="Note 4 14 5 3 3" xfId="6962"/>
    <cellStyle name="Note 4 14 5 3 3 2" xfId="24397"/>
    <cellStyle name="Note 4 14 5 3 3 3" xfId="38850"/>
    <cellStyle name="Note 4 14 5 3 4" xfId="9403"/>
    <cellStyle name="Note 4 14 5 3 4 2" xfId="26838"/>
    <cellStyle name="Note 4 14 5 3 4 3" xfId="41291"/>
    <cellStyle name="Note 4 14 5 3 5" xfId="11823"/>
    <cellStyle name="Note 4 14 5 3 5 2" xfId="29258"/>
    <cellStyle name="Note 4 14 5 3 5 3" xfId="43711"/>
    <cellStyle name="Note 4 14 5 3 6" xfId="18830"/>
    <cellStyle name="Note 4 14 5 4" xfId="1990"/>
    <cellStyle name="Note 4 14 5 4 2" xfId="4501"/>
    <cellStyle name="Note 4 14 5 4 2 2" xfId="21937"/>
    <cellStyle name="Note 4 14 5 4 2 3" xfId="36390"/>
    <cellStyle name="Note 4 14 5 4 3" xfId="6963"/>
    <cellStyle name="Note 4 14 5 4 3 2" xfId="24398"/>
    <cellStyle name="Note 4 14 5 4 3 3" xfId="38851"/>
    <cellStyle name="Note 4 14 5 4 4" xfId="9404"/>
    <cellStyle name="Note 4 14 5 4 4 2" xfId="26839"/>
    <cellStyle name="Note 4 14 5 4 4 3" xfId="41292"/>
    <cellStyle name="Note 4 14 5 4 5" xfId="11824"/>
    <cellStyle name="Note 4 14 5 4 5 2" xfId="29259"/>
    <cellStyle name="Note 4 14 5 4 5 3" xfId="43712"/>
    <cellStyle name="Note 4 14 5 4 6" xfId="15267"/>
    <cellStyle name="Note 4 14 5 4 6 2" xfId="32702"/>
    <cellStyle name="Note 4 14 5 4 6 3" xfId="47155"/>
    <cellStyle name="Note 4 14 5 4 7" xfId="18831"/>
    <cellStyle name="Note 4 14 5 4 8" xfId="20429"/>
    <cellStyle name="Note 4 14 5 5" xfId="4498"/>
    <cellStyle name="Note 4 14 5 5 2" xfId="13999"/>
    <cellStyle name="Note 4 14 5 5 2 2" xfId="31434"/>
    <cellStyle name="Note 4 14 5 5 2 3" xfId="45887"/>
    <cellStyle name="Note 4 14 5 5 3" xfId="16460"/>
    <cellStyle name="Note 4 14 5 5 3 2" xfId="33895"/>
    <cellStyle name="Note 4 14 5 5 3 3" xfId="48348"/>
    <cellStyle name="Note 4 14 5 5 4" xfId="21934"/>
    <cellStyle name="Note 4 14 5 5 5" xfId="36387"/>
    <cellStyle name="Note 4 14 5 6" xfId="6960"/>
    <cellStyle name="Note 4 14 5 6 2" xfId="24395"/>
    <cellStyle name="Note 4 14 5 6 3" xfId="38848"/>
    <cellStyle name="Note 4 14 5 7" xfId="9401"/>
    <cellStyle name="Note 4 14 5 7 2" xfId="26836"/>
    <cellStyle name="Note 4 14 5 7 3" xfId="41289"/>
    <cellStyle name="Note 4 14 5 8" xfId="11821"/>
    <cellStyle name="Note 4 14 5 8 2" xfId="29256"/>
    <cellStyle name="Note 4 14 5 8 3" xfId="43709"/>
    <cellStyle name="Note 4 14 5 9" xfId="18828"/>
    <cellStyle name="Note 4 14 6" xfId="1991"/>
    <cellStyle name="Note 4 14 6 2" xfId="4502"/>
    <cellStyle name="Note 4 14 6 2 2" xfId="14002"/>
    <cellStyle name="Note 4 14 6 2 2 2" xfId="31437"/>
    <cellStyle name="Note 4 14 6 2 2 3" xfId="45890"/>
    <cellStyle name="Note 4 14 6 2 3" xfId="16463"/>
    <cellStyle name="Note 4 14 6 2 3 2" xfId="33898"/>
    <cellStyle name="Note 4 14 6 2 3 3" xfId="48351"/>
    <cellStyle name="Note 4 14 6 2 4" xfId="21938"/>
    <cellStyle name="Note 4 14 6 2 5" xfId="36391"/>
    <cellStyle name="Note 4 14 6 3" xfId="6964"/>
    <cellStyle name="Note 4 14 6 3 2" xfId="24399"/>
    <cellStyle name="Note 4 14 6 3 3" xfId="38852"/>
    <cellStyle name="Note 4 14 6 4" xfId="9405"/>
    <cellStyle name="Note 4 14 6 4 2" xfId="26840"/>
    <cellStyle name="Note 4 14 6 4 3" xfId="41293"/>
    <cellStyle name="Note 4 14 6 5" xfId="11825"/>
    <cellStyle name="Note 4 14 6 5 2" xfId="29260"/>
    <cellStyle name="Note 4 14 6 5 3" xfId="43713"/>
    <cellStyle name="Note 4 14 6 6" xfId="18832"/>
    <cellStyle name="Note 4 14 7" xfId="1992"/>
    <cellStyle name="Note 4 14 7 2" xfId="4503"/>
    <cellStyle name="Note 4 14 7 2 2" xfId="14003"/>
    <cellStyle name="Note 4 14 7 2 2 2" xfId="31438"/>
    <cellStyle name="Note 4 14 7 2 2 3" xfId="45891"/>
    <cellStyle name="Note 4 14 7 2 3" xfId="16464"/>
    <cellStyle name="Note 4 14 7 2 3 2" xfId="33899"/>
    <cellStyle name="Note 4 14 7 2 3 3" xfId="48352"/>
    <cellStyle name="Note 4 14 7 2 4" xfId="21939"/>
    <cellStyle name="Note 4 14 7 2 5" xfId="36392"/>
    <cellStyle name="Note 4 14 7 3" xfId="6965"/>
    <cellStyle name="Note 4 14 7 3 2" xfId="24400"/>
    <cellStyle name="Note 4 14 7 3 3" xfId="38853"/>
    <cellStyle name="Note 4 14 7 4" xfId="9406"/>
    <cellStyle name="Note 4 14 7 4 2" xfId="26841"/>
    <cellStyle name="Note 4 14 7 4 3" xfId="41294"/>
    <cellStyle name="Note 4 14 7 5" xfId="11826"/>
    <cellStyle name="Note 4 14 7 5 2" xfId="29261"/>
    <cellStyle name="Note 4 14 7 5 3" xfId="43714"/>
    <cellStyle name="Note 4 14 7 6" xfId="18833"/>
    <cellStyle name="Note 4 14 8" xfId="1993"/>
    <cellStyle name="Note 4 14 8 2" xfId="4504"/>
    <cellStyle name="Note 4 14 8 2 2" xfId="21940"/>
    <cellStyle name="Note 4 14 8 2 3" xfId="36393"/>
    <cellStyle name="Note 4 14 8 3" xfId="6966"/>
    <cellStyle name="Note 4 14 8 3 2" xfId="24401"/>
    <cellStyle name="Note 4 14 8 3 3" xfId="38854"/>
    <cellStyle name="Note 4 14 8 4" xfId="9407"/>
    <cellStyle name="Note 4 14 8 4 2" xfId="26842"/>
    <cellStyle name="Note 4 14 8 4 3" xfId="41295"/>
    <cellStyle name="Note 4 14 8 5" xfId="11827"/>
    <cellStyle name="Note 4 14 8 5 2" xfId="29262"/>
    <cellStyle name="Note 4 14 8 5 3" xfId="43715"/>
    <cellStyle name="Note 4 14 8 6" xfId="15268"/>
    <cellStyle name="Note 4 14 8 6 2" xfId="32703"/>
    <cellStyle name="Note 4 14 8 6 3" xfId="47156"/>
    <cellStyle name="Note 4 14 8 7" xfId="18834"/>
    <cellStyle name="Note 4 14 8 8" xfId="20430"/>
    <cellStyle name="Note 4 14 9" xfId="4485"/>
    <cellStyle name="Note 4 14 9 2" xfId="13989"/>
    <cellStyle name="Note 4 14 9 2 2" xfId="31424"/>
    <cellStyle name="Note 4 14 9 2 3" xfId="45877"/>
    <cellStyle name="Note 4 14 9 3" xfId="16450"/>
    <cellStyle name="Note 4 14 9 3 2" xfId="33885"/>
    <cellStyle name="Note 4 14 9 3 3" xfId="48338"/>
    <cellStyle name="Note 4 14 9 4" xfId="21921"/>
    <cellStyle name="Note 4 14 9 5" xfId="36374"/>
    <cellStyle name="Note 4 15" xfId="1994"/>
    <cellStyle name="Note 4 15 10" xfId="6967"/>
    <cellStyle name="Note 4 15 10 2" xfId="24402"/>
    <cellStyle name="Note 4 15 10 3" xfId="38855"/>
    <cellStyle name="Note 4 15 11" xfId="9408"/>
    <cellStyle name="Note 4 15 11 2" xfId="26843"/>
    <cellStyle name="Note 4 15 11 3" xfId="41296"/>
    <cellStyle name="Note 4 15 12" xfId="11828"/>
    <cellStyle name="Note 4 15 12 2" xfId="29263"/>
    <cellStyle name="Note 4 15 12 3" xfId="43716"/>
    <cellStyle name="Note 4 15 13" xfId="18835"/>
    <cellStyle name="Note 4 15 2" xfId="1995"/>
    <cellStyle name="Note 4 15 2 2" xfId="1996"/>
    <cellStyle name="Note 4 15 2 2 2" xfId="4507"/>
    <cellStyle name="Note 4 15 2 2 2 2" xfId="14006"/>
    <cellStyle name="Note 4 15 2 2 2 2 2" xfId="31441"/>
    <cellStyle name="Note 4 15 2 2 2 2 3" xfId="45894"/>
    <cellStyle name="Note 4 15 2 2 2 3" xfId="16467"/>
    <cellStyle name="Note 4 15 2 2 2 3 2" xfId="33902"/>
    <cellStyle name="Note 4 15 2 2 2 3 3" xfId="48355"/>
    <cellStyle name="Note 4 15 2 2 2 4" xfId="21943"/>
    <cellStyle name="Note 4 15 2 2 2 5" xfId="36396"/>
    <cellStyle name="Note 4 15 2 2 3" xfId="6969"/>
    <cellStyle name="Note 4 15 2 2 3 2" xfId="24404"/>
    <cellStyle name="Note 4 15 2 2 3 3" xfId="38857"/>
    <cellStyle name="Note 4 15 2 2 4" xfId="9410"/>
    <cellStyle name="Note 4 15 2 2 4 2" xfId="26845"/>
    <cellStyle name="Note 4 15 2 2 4 3" xfId="41298"/>
    <cellStyle name="Note 4 15 2 2 5" xfId="11830"/>
    <cellStyle name="Note 4 15 2 2 5 2" xfId="29265"/>
    <cellStyle name="Note 4 15 2 2 5 3" xfId="43718"/>
    <cellStyle name="Note 4 15 2 2 6" xfId="18837"/>
    <cellStyle name="Note 4 15 2 3" xfId="1997"/>
    <cellStyle name="Note 4 15 2 3 2" xfId="4508"/>
    <cellStyle name="Note 4 15 2 3 2 2" xfId="14007"/>
    <cellStyle name="Note 4 15 2 3 2 2 2" xfId="31442"/>
    <cellStyle name="Note 4 15 2 3 2 2 3" xfId="45895"/>
    <cellStyle name="Note 4 15 2 3 2 3" xfId="16468"/>
    <cellStyle name="Note 4 15 2 3 2 3 2" xfId="33903"/>
    <cellStyle name="Note 4 15 2 3 2 3 3" xfId="48356"/>
    <cellStyle name="Note 4 15 2 3 2 4" xfId="21944"/>
    <cellStyle name="Note 4 15 2 3 2 5" xfId="36397"/>
    <cellStyle name="Note 4 15 2 3 3" xfId="6970"/>
    <cellStyle name="Note 4 15 2 3 3 2" xfId="24405"/>
    <cellStyle name="Note 4 15 2 3 3 3" xfId="38858"/>
    <cellStyle name="Note 4 15 2 3 4" xfId="9411"/>
    <cellStyle name="Note 4 15 2 3 4 2" xfId="26846"/>
    <cellStyle name="Note 4 15 2 3 4 3" xfId="41299"/>
    <cellStyle name="Note 4 15 2 3 5" xfId="11831"/>
    <cellStyle name="Note 4 15 2 3 5 2" xfId="29266"/>
    <cellStyle name="Note 4 15 2 3 5 3" xfId="43719"/>
    <cellStyle name="Note 4 15 2 3 6" xfId="18838"/>
    <cellStyle name="Note 4 15 2 4" xfId="1998"/>
    <cellStyle name="Note 4 15 2 4 2" xfId="4509"/>
    <cellStyle name="Note 4 15 2 4 2 2" xfId="21945"/>
    <cellStyle name="Note 4 15 2 4 2 3" xfId="36398"/>
    <cellStyle name="Note 4 15 2 4 3" xfId="6971"/>
    <cellStyle name="Note 4 15 2 4 3 2" xfId="24406"/>
    <cellStyle name="Note 4 15 2 4 3 3" xfId="38859"/>
    <cellStyle name="Note 4 15 2 4 4" xfId="9412"/>
    <cellStyle name="Note 4 15 2 4 4 2" xfId="26847"/>
    <cellStyle name="Note 4 15 2 4 4 3" xfId="41300"/>
    <cellStyle name="Note 4 15 2 4 5" xfId="11832"/>
    <cellStyle name="Note 4 15 2 4 5 2" xfId="29267"/>
    <cellStyle name="Note 4 15 2 4 5 3" xfId="43720"/>
    <cellStyle name="Note 4 15 2 4 6" xfId="15269"/>
    <cellStyle name="Note 4 15 2 4 6 2" xfId="32704"/>
    <cellStyle name="Note 4 15 2 4 6 3" xfId="47157"/>
    <cellStyle name="Note 4 15 2 4 7" xfId="18839"/>
    <cellStyle name="Note 4 15 2 4 8" xfId="20431"/>
    <cellStyle name="Note 4 15 2 5" xfId="4506"/>
    <cellStyle name="Note 4 15 2 5 2" xfId="14005"/>
    <cellStyle name="Note 4 15 2 5 2 2" xfId="31440"/>
    <cellStyle name="Note 4 15 2 5 2 3" xfId="45893"/>
    <cellStyle name="Note 4 15 2 5 3" xfId="16466"/>
    <cellStyle name="Note 4 15 2 5 3 2" xfId="33901"/>
    <cellStyle name="Note 4 15 2 5 3 3" xfId="48354"/>
    <cellStyle name="Note 4 15 2 5 4" xfId="21942"/>
    <cellStyle name="Note 4 15 2 5 5" xfId="36395"/>
    <cellStyle name="Note 4 15 2 6" xfId="6968"/>
    <cellStyle name="Note 4 15 2 6 2" xfId="24403"/>
    <cellStyle name="Note 4 15 2 6 3" xfId="38856"/>
    <cellStyle name="Note 4 15 2 7" xfId="9409"/>
    <cellStyle name="Note 4 15 2 7 2" xfId="26844"/>
    <cellStyle name="Note 4 15 2 7 3" xfId="41297"/>
    <cellStyle name="Note 4 15 2 8" xfId="11829"/>
    <cellStyle name="Note 4 15 2 8 2" xfId="29264"/>
    <cellStyle name="Note 4 15 2 8 3" xfId="43717"/>
    <cellStyle name="Note 4 15 2 9" xfId="18836"/>
    <cellStyle name="Note 4 15 3" xfId="1999"/>
    <cellStyle name="Note 4 15 3 2" xfId="2000"/>
    <cellStyle name="Note 4 15 3 2 2" xfId="4511"/>
    <cellStyle name="Note 4 15 3 2 2 2" xfId="14009"/>
    <cellStyle name="Note 4 15 3 2 2 2 2" xfId="31444"/>
    <cellStyle name="Note 4 15 3 2 2 2 3" xfId="45897"/>
    <cellStyle name="Note 4 15 3 2 2 3" xfId="16470"/>
    <cellStyle name="Note 4 15 3 2 2 3 2" xfId="33905"/>
    <cellStyle name="Note 4 15 3 2 2 3 3" xfId="48358"/>
    <cellStyle name="Note 4 15 3 2 2 4" xfId="21947"/>
    <cellStyle name="Note 4 15 3 2 2 5" xfId="36400"/>
    <cellStyle name="Note 4 15 3 2 3" xfId="6973"/>
    <cellStyle name="Note 4 15 3 2 3 2" xfId="24408"/>
    <cellStyle name="Note 4 15 3 2 3 3" xfId="38861"/>
    <cellStyle name="Note 4 15 3 2 4" xfId="9414"/>
    <cellStyle name="Note 4 15 3 2 4 2" xfId="26849"/>
    <cellStyle name="Note 4 15 3 2 4 3" xfId="41302"/>
    <cellStyle name="Note 4 15 3 2 5" xfId="11834"/>
    <cellStyle name="Note 4 15 3 2 5 2" xfId="29269"/>
    <cellStyle name="Note 4 15 3 2 5 3" xfId="43722"/>
    <cellStyle name="Note 4 15 3 2 6" xfId="18841"/>
    <cellStyle name="Note 4 15 3 3" xfId="2001"/>
    <cellStyle name="Note 4 15 3 3 2" xfId="4512"/>
    <cellStyle name="Note 4 15 3 3 2 2" xfId="14010"/>
    <cellStyle name="Note 4 15 3 3 2 2 2" xfId="31445"/>
    <cellStyle name="Note 4 15 3 3 2 2 3" xfId="45898"/>
    <cellStyle name="Note 4 15 3 3 2 3" xfId="16471"/>
    <cellStyle name="Note 4 15 3 3 2 3 2" xfId="33906"/>
    <cellStyle name="Note 4 15 3 3 2 3 3" xfId="48359"/>
    <cellStyle name="Note 4 15 3 3 2 4" xfId="21948"/>
    <cellStyle name="Note 4 15 3 3 2 5" xfId="36401"/>
    <cellStyle name="Note 4 15 3 3 3" xfId="6974"/>
    <cellStyle name="Note 4 15 3 3 3 2" xfId="24409"/>
    <cellStyle name="Note 4 15 3 3 3 3" xfId="38862"/>
    <cellStyle name="Note 4 15 3 3 4" xfId="9415"/>
    <cellStyle name="Note 4 15 3 3 4 2" xfId="26850"/>
    <cellStyle name="Note 4 15 3 3 4 3" xfId="41303"/>
    <cellStyle name="Note 4 15 3 3 5" xfId="11835"/>
    <cellStyle name="Note 4 15 3 3 5 2" xfId="29270"/>
    <cellStyle name="Note 4 15 3 3 5 3" xfId="43723"/>
    <cellStyle name="Note 4 15 3 3 6" xfId="18842"/>
    <cellStyle name="Note 4 15 3 4" xfId="2002"/>
    <cellStyle name="Note 4 15 3 4 2" xfId="4513"/>
    <cellStyle name="Note 4 15 3 4 2 2" xfId="21949"/>
    <cellStyle name="Note 4 15 3 4 2 3" xfId="36402"/>
    <cellStyle name="Note 4 15 3 4 3" xfId="6975"/>
    <cellStyle name="Note 4 15 3 4 3 2" xfId="24410"/>
    <cellStyle name="Note 4 15 3 4 3 3" xfId="38863"/>
    <cellStyle name="Note 4 15 3 4 4" xfId="9416"/>
    <cellStyle name="Note 4 15 3 4 4 2" xfId="26851"/>
    <cellStyle name="Note 4 15 3 4 4 3" xfId="41304"/>
    <cellStyle name="Note 4 15 3 4 5" xfId="11836"/>
    <cellStyle name="Note 4 15 3 4 5 2" xfId="29271"/>
    <cellStyle name="Note 4 15 3 4 5 3" xfId="43724"/>
    <cellStyle name="Note 4 15 3 4 6" xfId="15270"/>
    <cellStyle name="Note 4 15 3 4 6 2" xfId="32705"/>
    <cellStyle name="Note 4 15 3 4 6 3" xfId="47158"/>
    <cellStyle name="Note 4 15 3 4 7" xfId="18843"/>
    <cellStyle name="Note 4 15 3 4 8" xfId="20432"/>
    <cellStyle name="Note 4 15 3 5" xfId="4510"/>
    <cellStyle name="Note 4 15 3 5 2" xfId="14008"/>
    <cellStyle name="Note 4 15 3 5 2 2" xfId="31443"/>
    <cellStyle name="Note 4 15 3 5 2 3" xfId="45896"/>
    <cellStyle name="Note 4 15 3 5 3" xfId="16469"/>
    <cellStyle name="Note 4 15 3 5 3 2" xfId="33904"/>
    <cellStyle name="Note 4 15 3 5 3 3" xfId="48357"/>
    <cellStyle name="Note 4 15 3 5 4" xfId="21946"/>
    <cellStyle name="Note 4 15 3 5 5" xfId="36399"/>
    <cellStyle name="Note 4 15 3 6" xfId="6972"/>
    <cellStyle name="Note 4 15 3 6 2" xfId="24407"/>
    <cellStyle name="Note 4 15 3 6 3" xfId="38860"/>
    <cellStyle name="Note 4 15 3 7" xfId="9413"/>
    <cellStyle name="Note 4 15 3 7 2" xfId="26848"/>
    <cellStyle name="Note 4 15 3 7 3" xfId="41301"/>
    <cellStyle name="Note 4 15 3 8" xfId="11833"/>
    <cellStyle name="Note 4 15 3 8 2" xfId="29268"/>
    <cellStyle name="Note 4 15 3 8 3" xfId="43721"/>
    <cellStyle name="Note 4 15 3 9" xfId="18840"/>
    <cellStyle name="Note 4 15 4" xfId="2003"/>
    <cellStyle name="Note 4 15 4 2" xfId="2004"/>
    <cellStyle name="Note 4 15 4 2 2" xfId="4515"/>
    <cellStyle name="Note 4 15 4 2 2 2" xfId="14012"/>
    <cellStyle name="Note 4 15 4 2 2 2 2" xfId="31447"/>
    <cellStyle name="Note 4 15 4 2 2 2 3" xfId="45900"/>
    <cellStyle name="Note 4 15 4 2 2 3" xfId="16473"/>
    <cellStyle name="Note 4 15 4 2 2 3 2" xfId="33908"/>
    <cellStyle name="Note 4 15 4 2 2 3 3" xfId="48361"/>
    <cellStyle name="Note 4 15 4 2 2 4" xfId="21951"/>
    <cellStyle name="Note 4 15 4 2 2 5" xfId="36404"/>
    <cellStyle name="Note 4 15 4 2 3" xfId="6977"/>
    <cellStyle name="Note 4 15 4 2 3 2" xfId="24412"/>
    <cellStyle name="Note 4 15 4 2 3 3" xfId="38865"/>
    <cellStyle name="Note 4 15 4 2 4" xfId="9418"/>
    <cellStyle name="Note 4 15 4 2 4 2" xfId="26853"/>
    <cellStyle name="Note 4 15 4 2 4 3" xfId="41306"/>
    <cellStyle name="Note 4 15 4 2 5" xfId="11838"/>
    <cellStyle name="Note 4 15 4 2 5 2" xfId="29273"/>
    <cellStyle name="Note 4 15 4 2 5 3" xfId="43726"/>
    <cellStyle name="Note 4 15 4 2 6" xfId="18845"/>
    <cellStyle name="Note 4 15 4 3" xfId="2005"/>
    <cellStyle name="Note 4 15 4 3 2" xfId="4516"/>
    <cellStyle name="Note 4 15 4 3 2 2" xfId="14013"/>
    <cellStyle name="Note 4 15 4 3 2 2 2" xfId="31448"/>
    <cellStyle name="Note 4 15 4 3 2 2 3" xfId="45901"/>
    <cellStyle name="Note 4 15 4 3 2 3" xfId="16474"/>
    <cellStyle name="Note 4 15 4 3 2 3 2" xfId="33909"/>
    <cellStyle name="Note 4 15 4 3 2 3 3" xfId="48362"/>
    <cellStyle name="Note 4 15 4 3 2 4" xfId="21952"/>
    <cellStyle name="Note 4 15 4 3 2 5" xfId="36405"/>
    <cellStyle name="Note 4 15 4 3 3" xfId="6978"/>
    <cellStyle name="Note 4 15 4 3 3 2" xfId="24413"/>
    <cellStyle name="Note 4 15 4 3 3 3" xfId="38866"/>
    <cellStyle name="Note 4 15 4 3 4" xfId="9419"/>
    <cellStyle name="Note 4 15 4 3 4 2" xfId="26854"/>
    <cellStyle name="Note 4 15 4 3 4 3" xfId="41307"/>
    <cellStyle name="Note 4 15 4 3 5" xfId="11839"/>
    <cellStyle name="Note 4 15 4 3 5 2" xfId="29274"/>
    <cellStyle name="Note 4 15 4 3 5 3" xfId="43727"/>
    <cellStyle name="Note 4 15 4 3 6" xfId="18846"/>
    <cellStyle name="Note 4 15 4 4" xfId="2006"/>
    <cellStyle name="Note 4 15 4 4 2" xfId="4517"/>
    <cellStyle name="Note 4 15 4 4 2 2" xfId="21953"/>
    <cellStyle name="Note 4 15 4 4 2 3" xfId="36406"/>
    <cellStyle name="Note 4 15 4 4 3" xfId="6979"/>
    <cellStyle name="Note 4 15 4 4 3 2" xfId="24414"/>
    <cellStyle name="Note 4 15 4 4 3 3" xfId="38867"/>
    <cellStyle name="Note 4 15 4 4 4" xfId="9420"/>
    <cellStyle name="Note 4 15 4 4 4 2" xfId="26855"/>
    <cellStyle name="Note 4 15 4 4 4 3" xfId="41308"/>
    <cellStyle name="Note 4 15 4 4 5" xfId="11840"/>
    <cellStyle name="Note 4 15 4 4 5 2" xfId="29275"/>
    <cellStyle name="Note 4 15 4 4 5 3" xfId="43728"/>
    <cellStyle name="Note 4 15 4 4 6" xfId="15271"/>
    <cellStyle name="Note 4 15 4 4 6 2" xfId="32706"/>
    <cellStyle name="Note 4 15 4 4 6 3" xfId="47159"/>
    <cellStyle name="Note 4 15 4 4 7" xfId="18847"/>
    <cellStyle name="Note 4 15 4 4 8" xfId="20433"/>
    <cellStyle name="Note 4 15 4 5" xfId="4514"/>
    <cellStyle name="Note 4 15 4 5 2" xfId="14011"/>
    <cellStyle name="Note 4 15 4 5 2 2" xfId="31446"/>
    <cellStyle name="Note 4 15 4 5 2 3" xfId="45899"/>
    <cellStyle name="Note 4 15 4 5 3" xfId="16472"/>
    <cellStyle name="Note 4 15 4 5 3 2" xfId="33907"/>
    <cellStyle name="Note 4 15 4 5 3 3" xfId="48360"/>
    <cellStyle name="Note 4 15 4 5 4" xfId="21950"/>
    <cellStyle name="Note 4 15 4 5 5" xfId="36403"/>
    <cellStyle name="Note 4 15 4 6" xfId="6976"/>
    <cellStyle name="Note 4 15 4 6 2" xfId="24411"/>
    <cellStyle name="Note 4 15 4 6 3" xfId="38864"/>
    <cellStyle name="Note 4 15 4 7" xfId="9417"/>
    <cellStyle name="Note 4 15 4 7 2" xfId="26852"/>
    <cellStyle name="Note 4 15 4 7 3" xfId="41305"/>
    <cellStyle name="Note 4 15 4 8" xfId="11837"/>
    <cellStyle name="Note 4 15 4 8 2" xfId="29272"/>
    <cellStyle name="Note 4 15 4 8 3" xfId="43725"/>
    <cellStyle name="Note 4 15 4 9" xfId="18844"/>
    <cellStyle name="Note 4 15 5" xfId="2007"/>
    <cellStyle name="Note 4 15 5 2" xfId="2008"/>
    <cellStyle name="Note 4 15 5 2 2" xfId="4519"/>
    <cellStyle name="Note 4 15 5 2 2 2" xfId="14015"/>
    <cellStyle name="Note 4 15 5 2 2 2 2" xfId="31450"/>
    <cellStyle name="Note 4 15 5 2 2 2 3" xfId="45903"/>
    <cellStyle name="Note 4 15 5 2 2 3" xfId="16476"/>
    <cellStyle name="Note 4 15 5 2 2 3 2" xfId="33911"/>
    <cellStyle name="Note 4 15 5 2 2 3 3" xfId="48364"/>
    <cellStyle name="Note 4 15 5 2 2 4" xfId="21955"/>
    <cellStyle name="Note 4 15 5 2 2 5" xfId="36408"/>
    <cellStyle name="Note 4 15 5 2 3" xfId="6981"/>
    <cellStyle name="Note 4 15 5 2 3 2" xfId="24416"/>
    <cellStyle name="Note 4 15 5 2 3 3" xfId="38869"/>
    <cellStyle name="Note 4 15 5 2 4" xfId="9422"/>
    <cellStyle name="Note 4 15 5 2 4 2" xfId="26857"/>
    <cellStyle name="Note 4 15 5 2 4 3" xfId="41310"/>
    <cellStyle name="Note 4 15 5 2 5" xfId="11842"/>
    <cellStyle name="Note 4 15 5 2 5 2" xfId="29277"/>
    <cellStyle name="Note 4 15 5 2 5 3" xfId="43730"/>
    <cellStyle name="Note 4 15 5 2 6" xfId="18849"/>
    <cellStyle name="Note 4 15 5 3" xfId="2009"/>
    <cellStyle name="Note 4 15 5 3 2" xfId="4520"/>
    <cellStyle name="Note 4 15 5 3 2 2" xfId="14016"/>
    <cellStyle name="Note 4 15 5 3 2 2 2" xfId="31451"/>
    <cellStyle name="Note 4 15 5 3 2 2 3" xfId="45904"/>
    <cellStyle name="Note 4 15 5 3 2 3" xfId="16477"/>
    <cellStyle name="Note 4 15 5 3 2 3 2" xfId="33912"/>
    <cellStyle name="Note 4 15 5 3 2 3 3" xfId="48365"/>
    <cellStyle name="Note 4 15 5 3 2 4" xfId="21956"/>
    <cellStyle name="Note 4 15 5 3 2 5" xfId="36409"/>
    <cellStyle name="Note 4 15 5 3 3" xfId="6982"/>
    <cellStyle name="Note 4 15 5 3 3 2" xfId="24417"/>
    <cellStyle name="Note 4 15 5 3 3 3" xfId="38870"/>
    <cellStyle name="Note 4 15 5 3 4" xfId="9423"/>
    <cellStyle name="Note 4 15 5 3 4 2" xfId="26858"/>
    <cellStyle name="Note 4 15 5 3 4 3" xfId="41311"/>
    <cellStyle name="Note 4 15 5 3 5" xfId="11843"/>
    <cellStyle name="Note 4 15 5 3 5 2" xfId="29278"/>
    <cellStyle name="Note 4 15 5 3 5 3" xfId="43731"/>
    <cellStyle name="Note 4 15 5 3 6" xfId="18850"/>
    <cellStyle name="Note 4 15 5 4" xfId="2010"/>
    <cellStyle name="Note 4 15 5 4 2" xfId="4521"/>
    <cellStyle name="Note 4 15 5 4 2 2" xfId="21957"/>
    <cellStyle name="Note 4 15 5 4 2 3" xfId="36410"/>
    <cellStyle name="Note 4 15 5 4 3" xfId="6983"/>
    <cellStyle name="Note 4 15 5 4 3 2" xfId="24418"/>
    <cellStyle name="Note 4 15 5 4 3 3" xfId="38871"/>
    <cellStyle name="Note 4 15 5 4 4" xfId="9424"/>
    <cellStyle name="Note 4 15 5 4 4 2" xfId="26859"/>
    <cellStyle name="Note 4 15 5 4 4 3" xfId="41312"/>
    <cellStyle name="Note 4 15 5 4 5" xfId="11844"/>
    <cellStyle name="Note 4 15 5 4 5 2" xfId="29279"/>
    <cellStyle name="Note 4 15 5 4 5 3" xfId="43732"/>
    <cellStyle name="Note 4 15 5 4 6" xfId="15272"/>
    <cellStyle name="Note 4 15 5 4 6 2" xfId="32707"/>
    <cellStyle name="Note 4 15 5 4 6 3" xfId="47160"/>
    <cellStyle name="Note 4 15 5 4 7" xfId="18851"/>
    <cellStyle name="Note 4 15 5 4 8" xfId="20434"/>
    <cellStyle name="Note 4 15 5 5" xfId="4518"/>
    <cellStyle name="Note 4 15 5 5 2" xfId="14014"/>
    <cellStyle name="Note 4 15 5 5 2 2" xfId="31449"/>
    <cellStyle name="Note 4 15 5 5 2 3" xfId="45902"/>
    <cellStyle name="Note 4 15 5 5 3" xfId="16475"/>
    <cellStyle name="Note 4 15 5 5 3 2" xfId="33910"/>
    <cellStyle name="Note 4 15 5 5 3 3" xfId="48363"/>
    <cellStyle name="Note 4 15 5 5 4" xfId="21954"/>
    <cellStyle name="Note 4 15 5 5 5" xfId="36407"/>
    <cellStyle name="Note 4 15 5 6" xfId="6980"/>
    <cellStyle name="Note 4 15 5 6 2" xfId="24415"/>
    <cellStyle name="Note 4 15 5 6 3" xfId="38868"/>
    <cellStyle name="Note 4 15 5 7" xfId="9421"/>
    <cellStyle name="Note 4 15 5 7 2" xfId="26856"/>
    <cellStyle name="Note 4 15 5 7 3" xfId="41309"/>
    <cellStyle name="Note 4 15 5 8" xfId="11841"/>
    <cellStyle name="Note 4 15 5 8 2" xfId="29276"/>
    <cellStyle name="Note 4 15 5 8 3" xfId="43729"/>
    <cellStyle name="Note 4 15 5 9" xfId="18848"/>
    <cellStyle name="Note 4 15 6" xfId="2011"/>
    <cellStyle name="Note 4 15 6 2" xfId="4522"/>
    <cellStyle name="Note 4 15 6 2 2" xfId="14017"/>
    <cellStyle name="Note 4 15 6 2 2 2" xfId="31452"/>
    <cellStyle name="Note 4 15 6 2 2 3" xfId="45905"/>
    <cellStyle name="Note 4 15 6 2 3" xfId="16478"/>
    <cellStyle name="Note 4 15 6 2 3 2" xfId="33913"/>
    <cellStyle name="Note 4 15 6 2 3 3" xfId="48366"/>
    <cellStyle name="Note 4 15 6 2 4" xfId="21958"/>
    <cellStyle name="Note 4 15 6 2 5" xfId="36411"/>
    <cellStyle name="Note 4 15 6 3" xfId="6984"/>
    <cellStyle name="Note 4 15 6 3 2" xfId="24419"/>
    <cellStyle name="Note 4 15 6 3 3" xfId="38872"/>
    <cellStyle name="Note 4 15 6 4" xfId="9425"/>
    <cellStyle name="Note 4 15 6 4 2" xfId="26860"/>
    <cellStyle name="Note 4 15 6 4 3" xfId="41313"/>
    <cellStyle name="Note 4 15 6 5" xfId="11845"/>
    <cellStyle name="Note 4 15 6 5 2" xfId="29280"/>
    <cellStyle name="Note 4 15 6 5 3" xfId="43733"/>
    <cellStyle name="Note 4 15 6 6" xfId="18852"/>
    <cellStyle name="Note 4 15 7" xfId="2012"/>
    <cellStyle name="Note 4 15 7 2" xfId="4523"/>
    <cellStyle name="Note 4 15 7 2 2" xfId="14018"/>
    <cellStyle name="Note 4 15 7 2 2 2" xfId="31453"/>
    <cellStyle name="Note 4 15 7 2 2 3" xfId="45906"/>
    <cellStyle name="Note 4 15 7 2 3" xfId="16479"/>
    <cellStyle name="Note 4 15 7 2 3 2" xfId="33914"/>
    <cellStyle name="Note 4 15 7 2 3 3" xfId="48367"/>
    <cellStyle name="Note 4 15 7 2 4" xfId="21959"/>
    <cellStyle name="Note 4 15 7 2 5" xfId="36412"/>
    <cellStyle name="Note 4 15 7 3" xfId="6985"/>
    <cellStyle name="Note 4 15 7 3 2" xfId="24420"/>
    <cellStyle name="Note 4 15 7 3 3" xfId="38873"/>
    <cellStyle name="Note 4 15 7 4" xfId="9426"/>
    <cellStyle name="Note 4 15 7 4 2" xfId="26861"/>
    <cellStyle name="Note 4 15 7 4 3" xfId="41314"/>
    <cellStyle name="Note 4 15 7 5" xfId="11846"/>
    <cellStyle name="Note 4 15 7 5 2" xfId="29281"/>
    <cellStyle name="Note 4 15 7 5 3" xfId="43734"/>
    <cellStyle name="Note 4 15 7 6" xfId="18853"/>
    <cellStyle name="Note 4 15 8" xfId="2013"/>
    <cellStyle name="Note 4 15 8 2" xfId="4524"/>
    <cellStyle name="Note 4 15 8 2 2" xfId="21960"/>
    <cellStyle name="Note 4 15 8 2 3" xfId="36413"/>
    <cellStyle name="Note 4 15 8 3" xfId="6986"/>
    <cellStyle name="Note 4 15 8 3 2" xfId="24421"/>
    <cellStyle name="Note 4 15 8 3 3" xfId="38874"/>
    <cellStyle name="Note 4 15 8 4" xfId="9427"/>
    <cellStyle name="Note 4 15 8 4 2" xfId="26862"/>
    <cellStyle name="Note 4 15 8 4 3" xfId="41315"/>
    <cellStyle name="Note 4 15 8 5" xfId="11847"/>
    <cellStyle name="Note 4 15 8 5 2" xfId="29282"/>
    <cellStyle name="Note 4 15 8 5 3" xfId="43735"/>
    <cellStyle name="Note 4 15 8 6" xfId="15273"/>
    <cellStyle name="Note 4 15 8 6 2" xfId="32708"/>
    <cellStyle name="Note 4 15 8 6 3" xfId="47161"/>
    <cellStyle name="Note 4 15 8 7" xfId="18854"/>
    <cellStyle name="Note 4 15 8 8" xfId="20435"/>
    <cellStyle name="Note 4 15 9" xfId="4505"/>
    <cellStyle name="Note 4 15 9 2" xfId="14004"/>
    <cellStyle name="Note 4 15 9 2 2" xfId="31439"/>
    <cellStyle name="Note 4 15 9 2 3" xfId="45892"/>
    <cellStyle name="Note 4 15 9 3" xfId="16465"/>
    <cellStyle name="Note 4 15 9 3 2" xfId="33900"/>
    <cellStyle name="Note 4 15 9 3 3" xfId="48353"/>
    <cellStyle name="Note 4 15 9 4" xfId="21941"/>
    <cellStyle name="Note 4 15 9 5" xfId="36394"/>
    <cellStyle name="Note 4 16" xfId="2014"/>
    <cellStyle name="Note 4 16 10" xfId="6987"/>
    <cellStyle name="Note 4 16 10 2" xfId="24422"/>
    <cellStyle name="Note 4 16 10 3" xfId="38875"/>
    <cellStyle name="Note 4 16 11" xfId="9428"/>
    <cellStyle name="Note 4 16 11 2" xfId="26863"/>
    <cellStyle name="Note 4 16 11 3" xfId="41316"/>
    <cellStyle name="Note 4 16 12" xfId="11848"/>
    <cellStyle name="Note 4 16 12 2" xfId="29283"/>
    <cellStyle name="Note 4 16 12 3" xfId="43736"/>
    <cellStyle name="Note 4 16 13" xfId="18855"/>
    <cellStyle name="Note 4 16 2" xfId="2015"/>
    <cellStyle name="Note 4 16 2 2" xfId="2016"/>
    <cellStyle name="Note 4 16 2 2 2" xfId="4527"/>
    <cellStyle name="Note 4 16 2 2 2 2" xfId="14021"/>
    <cellStyle name="Note 4 16 2 2 2 2 2" xfId="31456"/>
    <cellStyle name="Note 4 16 2 2 2 2 3" xfId="45909"/>
    <cellStyle name="Note 4 16 2 2 2 3" xfId="16482"/>
    <cellStyle name="Note 4 16 2 2 2 3 2" xfId="33917"/>
    <cellStyle name="Note 4 16 2 2 2 3 3" xfId="48370"/>
    <cellStyle name="Note 4 16 2 2 2 4" xfId="21963"/>
    <cellStyle name="Note 4 16 2 2 2 5" xfId="36416"/>
    <cellStyle name="Note 4 16 2 2 3" xfId="6989"/>
    <cellStyle name="Note 4 16 2 2 3 2" xfId="24424"/>
    <cellStyle name="Note 4 16 2 2 3 3" xfId="38877"/>
    <cellStyle name="Note 4 16 2 2 4" xfId="9430"/>
    <cellStyle name="Note 4 16 2 2 4 2" xfId="26865"/>
    <cellStyle name="Note 4 16 2 2 4 3" xfId="41318"/>
    <cellStyle name="Note 4 16 2 2 5" xfId="11850"/>
    <cellStyle name="Note 4 16 2 2 5 2" xfId="29285"/>
    <cellStyle name="Note 4 16 2 2 5 3" xfId="43738"/>
    <cellStyle name="Note 4 16 2 2 6" xfId="18857"/>
    <cellStyle name="Note 4 16 2 3" xfId="2017"/>
    <cellStyle name="Note 4 16 2 3 2" xfId="4528"/>
    <cellStyle name="Note 4 16 2 3 2 2" xfId="14022"/>
    <cellStyle name="Note 4 16 2 3 2 2 2" xfId="31457"/>
    <cellStyle name="Note 4 16 2 3 2 2 3" xfId="45910"/>
    <cellStyle name="Note 4 16 2 3 2 3" xfId="16483"/>
    <cellStyle name="Note 4 16 2 3 2 3 2" xfId="33918"/>
    <cellStyle name="Note 4 16 2 3 2 3 3" xfId="48371"/>
    <cellStyle name="Note 4 16 2 3 2 4" xfId="21964"/>
    <cellStyle name="Note 4 16 2 3 2 5" xfId="36417"/>
    <cellStyle name="Note 4 16 2 3 3" xfId="6990"/>
    <cellStyle name="Note 4 16 2 3 3 2" xfId="24425"/>
    <cellStyle name="Note 4 16 2 3 3 3" xfId="38878"/>
    <cellStyle name="Note 4 16 2 3 4" xfId="9431"/>
    <cellStyle name="Note 4 16 2 3 4 2" xfId="26866"/>
    <cellStyle name="Note 4 16 2 3 4 3" xfId="41319"/>
    <cellStyle name="Note 4 16 2 3 5" xfId="11851"/>
    <cellStyle name="Note 4 16 2 3 5 2" xfId="29286"/>
    <cellStyle name="Note 4 16 2 3 5 3" xfId="43739"/>
    <cellStyle name="Note 4 16 2 3 6" xfId="18858"/>
    <cellStyle name="Note 4 16 2 4" xfId="2018"/>
    <cellStyle name="Note 4 16 2 4 2" xfId="4529"/>
    <cellStyle name="Note 4 16 2 4 2 2" xfId="21965"/>
    <cellStyle name="Note 4 16 2 4 2 3" xfId="36418"/>
    <cellStyle name="Note 4 16 2 4 3" xfId="6991"/>
    <cellStyle name="Note 4 16 2 4 3 2" xfId="24426"/>
    <cellStyle name="Note 4 16 2 4 3 3" xfId="38879"/>
    <cellStyle name="Note 4 16 2 4 4" xfId="9432"/>
    <cellStyle name="Note 4 16 2 4 4 2" xfId="26867"/>
    <cellStyle name="Note 4 16 2 4 4 3" xfId="41320"/>
    <cellStyle name="Note 4 16 2 4 5" xfId="11852"/>
    <cellStyle name="Note 4 16 2 4 5 2" xfId="29287"/>
    <cellStyle name="Note 4 16 2 4 5 3" xfId="43740"/>
    <cellStyle name="Note 4 16 2 4 6" xfId="15274"/>
    <cellStyle name="Note 4 16 2 4 6 2" xfId="32709"/>
    <cellStyle name="Note 4 16 2 4 6 3" xfId="47162"/>
    <cellStyle name="Note 4 16 2 4 7" xfId="18859"/>
    <cellStyle name="Note 4 16 2 4 8" xfId="20436"/>
    <cellStyle name="Note 4 16 2 5" xfId="4526"/>
    <cellStyle name="Note 4 16 2 5 2" xfId="14020"/>
    <cellStyle name="Note 4 16 2 5 2 2" xfId="31455"/>
    <cellStyle name="Note 4 16 2 5 2 3" xfId="45908"/>
    <cellStyle name="Note 4 16 2 5 3" xfId="16481"/>
    <cellStyle name="Note 4 16 2 5 3 2" xfId="33916"/>
    <cellStyle name="Note 4 16 2 5 3 3" xfId="48369"/>
    <cellStyle name="Note 4 16 2 5 4" xfId="21962"/>
    <cellStyle name="Note 4 16 2 5 5" xfId="36415"/>
    <cellStyle name="Note 4 16 2 6" xfId="6988"/>
    <cellStyle name="Note 4 16 2 6 2" xfId="24423"/>
    <cellStyle name="Note 4 16 2 6 3" xfId="38876"/>
    <cellStyle name="Note 4 16 2 7" xfId="9429"/>
    <cellStyle name="Note 4 16 2 7 2" xfId="26864"/>
    <cellStyle name="Note 4 16 2 7 3" xfId="41317"/>
    <cellStyle name="Note 4 16 2 8" xfId="11849"/>
    <cellStyle name="Note 4 16 2 8 2" xfId="29284"/>
    <cellStyle name="Note 4 16 2 8 3" xfId="43737"/>
    <cellStyle name="Note 4 16 2 9" xfId="18856"/>
    <cellStyle name="Note 4 16 3" xfId="2019"/>
    <cellStyle name="Note 4 16 3 2" xfId="2020"/>
    <cellStyle name="Note 4 16 3 2 2" xfId="4531"/>
    <cellStyle name="Note 4 16 3 2 2 2" xfId="14024"/>
    <cellStyle name="Note 4 16 3 2 2 2 2" xfId="31459"/>
    <cellStyle name="Note 4 16 3 2 2 2 3" xfId="45912"/>
    <cellStyle name="Note 4 16 3 2 2 3" xfId="16485"/>
    <cellStyle name="Note 4 16 3 2 2 3 2" xfId="33920"/>
    <cellStyle name="Note 4 16 3 2 2 3 3" xfId="48373"/>
    <cellStyle name="Note 4 16 3 2 2 4" xfId="21967"/>
    <cellStyle name="Note 4 16 3 2 2 5" xfId="36420"/>
    <cellStyle name="Note 4 16 3 2 3" xfId="6993"/>
    <cellStyle name="Note 4 16 3 2 3 2" xfId="24428"/>
    <cellStyle name="Note 4 16 3 2 3 3" xfId="38881"/>
    <cellStyle name="Note 4 16 3 2 4" xfId="9434"/>
    <cellStyle name="Note 4 16 3 2 4 2" xfId="26869"/>
    <cellStyle name="Note 4 16 3 2 4 3" xfId="41322"/>
    <cellStyle name="Note 4 16 3 2 5" xfId="11854"/>
    <cellStyle name="Note 4 16 3 2 5 2" xfId="29289"/>
    <cellStyle name="Note 4 16 3 2 5 3" xfId="43742"/>
    <cellStyle name="Note 4 16 3 2 6" xfId="18861"/>
    <cellStyle name="Note 4 16 3 3" xfId="2021"/>
    <cellStyle name="Note 4 16 3 3 2" xfId="4532"/>
    <cellStyle name="Note 4 16 3 3 2 2" xfId="14025"/>
    <cellStyle name="Note 4 16 3 3 2 2 2" xfId="31460"/>
    <cellStyle name="Note 4 16 3 3 2 2 3" xfId="45913"/>
    <cellStyle name="Note 4 16 3 3 2 3" xfId="16486"/>
    <cellStyle name="Note 4 16 3 3 2 3 2" xfId="33921"/>
    <cellStyle name="Note 4 16 3 3 2 3 3" xfId="48374"/>
    <cellStyle name="Note 4 16 3 3 2 4" xfId="21968"/>
    <cellStyle name="Note 4 16 3 3 2 5" xfId="36421"/>
    <cellStyle name="Note 4 16 3 3 3" xfId="6994"/>
    <cellStyle name="Note 4 16 3 3 3 2" xfId="24429"/>
    <cellStyle name="Note 4 16 3 3 3 3" xfId="38882"/>
    <cellStyle name="Note 4 16 3 3 4" xfId="9435"/>
    <cellStyle name="Note 4 16 3 3 4 2" xfId="26870"/>
    <cellStyle name="Note 4 16 3 3 4 3" xfId="41323"/>
    <cellStyle name="Note 4 16 3 3 5" xfId="11855"/>
    <cellStyle name="Note 4 16 3 3 5 2" xfId="29290"/>
    <cellStyle name="Note 4 16 3 3 5 3" xfId="43743"/>
    <cellStyle name="Note 4 16 3 3 6" xfId="18862"/>
    <cellStyle name="Note 4 16 3 4" xfId="2022"/>
    <cellStyle name="Note 4 16 3 4 2" xfId="4533"/>
    <cellStyle name="Note 4 16 3 4 2 2" xfId="21969"/>
    <cellStyle name="Note 4 16 3 4 2 3" xfId="36422"/>
    <cellStyle name="Note 4 16 3 4 3" xfId="6995"/>
    <cellStyle name="Note 4 16 3 4 3 2" xfId="24430"/>
    <cellStyle name="Note 4 16 3 4 3 3" xfId="38883"/>
    <cellStyle name="Note 4 16 3 4 4" xfId="9436"/>
    <cellStyle name="Note 4 16 3 4 4 2" xfId="26871"/>
    <cellStyle name="Note 4 16 3 4 4 3" xfId="41324"/>
    <cellStyle name="Note 4 16 3 4 5" xfId="11856"/>
    <cellStyle name="Note 4 16 3 4 5 2" xfId="29291"/>
    <cellStyle name="Note 4 16 3 4 5 3" xfId="43744"/>
    <cellStyle name="Note 4 16 3 4 6" xfId="15275"/>
    <cellStyle name="Note 4 16 3 4 6 2" xfId="32710"/>
    <cellStyle name="Note 4 16 3 4 6 3" xfId="47163"/>
    <cellStyle name="Note 4 16 3 4 7" xfId="18863"/>
    <cellStyle name="Note 4 16 3 4 8" xfId="20437"/>
    <cellStyle name="Note 4 16 3 5" xfId="4530"/>
    <cellStyle name="Note 4 16 3 5 2" xfId="14023"/>
    <cellStyle name="Note 4 16 3 5 2 2" xfId="31458"/>
    <cellStyle name="Note 4 16 3 5 2 3" xfId="45911"/>
    <cellStyle name="Note 4 16 3 5 3" xfId="16484"/>
    <cellStyle name="Note 4 16 3 5 3 2" xfId="33919"/>
    <cellStyle name="Note 4 16 3 5 3 3" xfId="48372"/>
    <cellStyle name="Note 4 16 3 5 4" xfId="21966"/>
    <cellStyle name="Note 4 16 3 5 5" xfId="36419"/>
    <cellStyle name="Note 4 16 3 6" xfId="6992"/>
    <cellStyle name="Note 4 16 3 6 2" xfId="24427"/>
    <cellStyle name="Note 4 16 3 6 3" xfId="38880"/>
    <cellStyle name="Note 4 16 3 7" xfId="9433"/>
    <cellStyle name="Note 4 16 3 7 2" xfId="26868"/>
    <cellStyle name="Note 4 16 3 7 3" xfId="41321"/>
    <cellStyle name="Note 4 16 3 8" xfId="11853"/>
    <cellStyle name="Note 4 16 3 8 2" xfId="29288"/>
    <cellStyle name="Note 4 16 3 8 3" xfId="43741"/>
    <cellStyle name="Note 4 16 3 9" xfId="18860"/>
    <cellStyle name="Note 4 16 4" xfId="2023"/>
    <cellStyle name="Note 4 16 4 2" xfId="2024"/>
    <cellStyle name="Note 4 16 4 2 2" xfId="4535"/>
    <cellStyle name="Note 4 16 4 2 2 2" xfId="14027"/>
    <cellStyle name="Note 4 16 4 2 2 2 2" xfId="31462"/>
    <cellStyle name="Note 4 16 4 2 2 2 3" xfId="45915"/>
    <cellStyle name="Note 4 16 4 2 2 3" xfId="16488"/>
    <cellStyle name="Note 4 16 4 2 2 3 2" xfId="33923"/>
    <cellStyle name="Note 4 16 4 2 2 3 3" xfId="48376"/>
    <cellStyle name="Note 4 16 4 2 2 4" xfId="21971"/>
    <cellStyle name="Note 4 16 4 2 2 5" xfId="36424"/>
    <cellStyle name="Note 4 16 4 2 3" xfId="6997"/>
    <cellStyle name="Note 4 16 4 2 3 2" xfId="24432"/>
    <cellStyle name="Note 4 16 4 2 3 3" xfId="38885"/>
    <cellStyle name="Note 4 16 4 2 4" xfId="9438"/>
    <cellStyle name="Note 4 16 4 2 4 2" xfId="26873"/>
    <cellStyle name="Note 4 16 4 2 4 3" xfId="41326"/>
    <cellStyle name="Note 4 16 4 2 5" xfId="11858"/>
    <cellStyle name="Note 4 16 4 2 5 2" xfId="29293"/>
    <cellStyle name="Note 4 16 4 2 5 3" xfId="43746"/>
    <cellStyle name="Note 4 16 4 2 6" xfId="18865"/>
    <cellStyle name="Note 4 16 4 3" xfId="2025"/>
    <cellStyle name="Note 4 16 4 3 2" xfId="4536"/>
    <cellStyle name="Note 4 16 4 3 2 2" xfId="14028"/>
    <cellStyle name="Note 4 16 4 3 2 2 2" xfId="31463"/>
    <cellStyle name="Note 4 16 4 3 2 2 3" xfId="45916"/>
    <cellStyle name="Note 4 16 4 3 2 3" xfId="16489"/>
    <cellStyle name="Note 4 16 4 3 2 3 2" xfId="33924"/>
    <cellStyle name="Note 4 16 4 3 2 3 3" xfId="48377"/>
    <cellStyle name="Note 4 16 4 3 2 4" xfId="21972"/>
    <cellStyle name="Note 4 16 4 3 2 5" xfId="36425"/>
    <cellStyle name="Note 4 16 4 3 3" xfId="6998"/>
    <cellStyle name="Note 4 16 4 3 3 2" xfId="24433"/>
    <cellStyle name="Note 4 16 4 3 3 3" xfId="38886"/>
    <cellStyle name="Note 4 16 4 3 4" xfId="9439"/>
    <cellStyle name="Note 4 16 4 3 4 2" xfId="26874"/>
    <cellStyle name="Note 4 16 4 3 4 3" xfId="41327"/>
    <cellStyle name="Note 4 16 4 3 5" xfId="11859"/>
    <cellStyle name="Note 4 16 4 3 5 2" xfId="29294"/>
    <cellStyle name="Note 4 16 4 3 5 3" xfId="43747"/>
    <cellStyle name="Note 4 16 4 3 6" xfId="18866"/>
    <cellStyle name="Note 4 16 4 4" xfId="2026"/>
    <cellStyle name="Note 4 16 4 4 2" xfId="4537"/>
    <cellStyle name="Note 4 16 4 4 2 2" xfId="21973"/>
    <cellStyle name="Note 4 16 4 4 2 3" xfId="36426"/>
    <cellStyle name="Note 4 16 4 4 3" xfId="6999"/>
    <cellStyle name="Note 4 16 4 4 3 2" xfId="24434"/>
    <cellStyle name="Note 4 16 4 4 3 3" xfId="38887"/>
    <cellStyle name="Note 4 16 4 4 4" xfId="9440"/>
    <cellStyle name="Note 4 16 4 4 4 2" xfId="26875"/>
    <cellStyle name="Note 4 16 4 4 4 3" xfId="41328"/>
    <cellStyle name="Note 4 16 4 4 5" xfId="11860"/>
    <cellStyle name="Note 4 16 4 4 5 2" xfId="29295"/>
    <cellStyle name="Note 4 16 4 4 5 3" xfId="43748"/>
    <cellStyle name="Note 4 16 4 4 6" xfId="15276"/>
    <cellStyle name="Note 4 16 4 4 6 2" xfId="32711"/>
    <cellStyle name="Note 4 16 4 4 6 3" xfId="47164"/>
    <cellStyle name="Note 4 16 4 4 7" xfId="18867"/>
    <cellStyle name="Note 4 16 4 4 8" xfId="20438"/>
    <cellStyle name="Note 4 16 4 5" xfId="4534"/>
    <cellStyle name="Note 4 16 4 5 2" xfId="14026"/>
    <cellStyle name="Note 4 16 4 5 2 2" xfId="31461"/>
    <cellStyle name="Note 4 16 4 5 2 3" xfId="45914"/>
    <cellStyle name="Note 4 16 4 5 3" xfId="16487"/>
    <cellStyle name="Note 4 16 4 5 3 2" xfId="33922"/>
    <cellStyle name="Note 4 16 4 5 3 3" xfId="48375"/>
    <cellStyle name="Note 4 16 4 5 4" xfId="21970"/>
    <cellStyle name="Note 4 16 4 5 5" xfId="36423"/>
    <cellStyle name="Note 4 16 4 6" xfId="6996"/>
    <cellStyle name="Note 4 16 4 6 2" xfId="24431"/>
    <cellStyle name="Note 4 16 4 6 3" xfId="38884"/>
    <cellStyle name="Note 4 16 4 7" xfId="9437"/>
    <cellStyle name="Note 4 16 4 7 2" xfId="26872"/>
    <cellStyle name="Note 4 16 4 7 3" xfId="41325"/>
    <cellStyle name="Note 4 16 4 8" xfId="11857"/>
    <cellStyle name="Note 4 16 4 8 2" xfId="29292"/>
    <cellStyle name="Note 4 16 4 8 3" xfId="43745"/>
    <cellStyle name="Note 4 16 4 9" xfId="18864"/>
    <cellStyle name="Note 4 16 5" xfId="2027"/>
    <cellStyle name="Note 4 16 5 2" xfId="2028"/>
    <cellStyle name="Note 4 16 5 2 2" xfId="4539"/>
    <cellStyle name="Note 4 16 5 2 2 2" xfId="14030"/>
    <cellStyle name="Note 4 16 5 2 2 2 2" xfId="31465"/>
    <cellStyle name="Note 4 16 5 2 2 2 3" xfId="45918"/>
    <cellStyle name="Note 4 16 5 2 2 3" xfId="16491"/>
    <cellStyle name="Note 4 16 5 2 2 3 2" xfId="33926"/>
    <cellStyle name="Note 4 16 5 2 2 3 3" xfId="48379"/>
    <cellStyle name="Note 4 16 5 2 2 4" xfId="21975"/>
    <cellStyle name="Note 4 16 5 2 2 5" xfId="36428"/>
    <cellStyle name="Note 4 16 5 2 3" xfId="7001"/>
    <cellStyle name="Note 4 16 5 2 3 2" xfId="24436"/>
    <cellStyle name="Note 4 16 5 2 3 3" xfId="38889"/>
    <cellStyle name="Note 4 16 5 2 4" xfId="9442"/>
    <cellStyle name="Note 4 16 5 2 4 2" xfId="26877"/>
    <cellStyle name="Note 4 16 5 2 4 3" xfId="41330"/>
    <cellStyle name="Note 4 16 5 2 5" xfId="11862"/>
    <cellStyle name="Note 4 16 5 2 5 2" xfId="29297"/>
    <cellStyle name="Note 4 16 5 2 5 3" xfId="43750"/>
    <cellStyle name="Note 4 16 5 2 6" xfId="18869"/>
    <cellStyle name="Note 4 16 5 3" xfId="2029"/>
    <cellStyle name="Note 4 16 5 3 2" xfId="4540"/>
    <cellStyle name="Note 4 16 5 3 2 2" xfId="14031"/>
    <cellStyle name="Note 4 16 5 3 2 2 2" xfId="31466"/>
    <cellStyle name="Note 4 16 5 3 2 2 3" xfId="45919"/>
    <cellStyle name="Note 4 16 5 3 2 3" xfId="16492"/>
    <cellStyle name="Note 4 16 5 3 2 3 2" xfId="33927"/>
    <cellStyle name="Note 4 16 5 3 2 3 3" xfId="48380"/>
    <cellStyle name="Note 4 16 5 3 2 4" xfId="21976"/>
    <cellStyle name="Note 4 16 5 3 2 5" xfId="36429"/>
    <cellStyle name="Note 4 16 5 3 3" xfId="7002"/>
    <cellStyle name="Note 4 16 5 3 3 2" xfId="24437"/>
    <cellStyle name="Note 4 16 5 3 3 3" xfId="38890"/>
    <cellStyle name="Note 4 16 5 3 4" xfId="9443"/>
    <cellStyle name="Note 4 16 5 3 4 2" xfId="26878"/>
    <cellStyle name="Note 4 16 5 3 4 3" xfId="41331"/>
    <cellStyle name="Note 4 16 5 3 5" xfId="11863"/>
    <cellStyle name="Note 4 16 5 3 5 2" xfId="29298"/>
    <cellStyle name="Note 4 16 5 3 5 3" xfId="43751"/>
    <cellStyle name="Note 4 16 5 3 6" xfId="18870"/>
    <cellStyle name="Note 4 16 5 4" xfId="2030"/>
    <cellStyle name="Note 4 16 5 4 2" xfId="4541"/>
    <cellStyle name="Note 4 16 5 4 2 2" xfId="21977"/>
    <cellStyle name="Note 4 16 5 4 2 3" xfId="36430"/>
    <cellStyle name="Note 4 16 5 4 3" xfId="7003"/>
    <cellStyle name="Note 4 16 5 4 3 2" xfId="24438"/>
    <cellStyle name="Note 4 16 5 4 3 3" xfId="38891"/>
    <cellStyle name="Note 4 16 5 4 4" xfId="9444"/>
    <cellStyle name="Note 4 16 5 4 4 2" xfId="26879"/>
    <cellStyle name="Note 4 16 5 4 4 3" xfId="41332"/>
    <cellStyle name="Note 4 16 5 4 5" xfId="11864"/>
    <cellStyle name="Note 4 16 5 4 5 2" xfId="29299"/>
    <cellStyle name="Note 4 16 5 4 5 3" xfId="43752"/>
    <cellStyle name="Note 4 16 5 4 6" xfId="15277"/>
    <cellStyle name="Note 4 16 5 4 6 2" xfId="32712"/>
    <cellStyle name="Note 4 16 5 4 6 3" xfId="47165"/>
    <cellStyle name="Note 4 16 5 4 7" xfId="18871"/>
    <cellStyle name="Note 4 16 5 4 8" xfId="20439"/>
    <cellStyle name="Note 4 16 5 5" xfId="4538"/>
    <cellStyle name="Note 4 16 5 5 2" xfId="14029"/>
    <cellStyle name="Note 4 16 5 5 2 2" xfId="31464"/>
    <cellStyle name="Note 4 16 5 5 2 3" xfId="45917"/>
    <cellStyle name="Note 4 16 5 5 3" xfId="16490"/>
    <cellStyle name="Note 4 16 5 5 3 2" xfId="33925"/>
    <cellStyle name="Note 4 16 5 5 3 3" xfId="48378"/>
    <cellStyle name="Note 4 16 5 5 4" xfId="21974"/>
    <cellStyle name="Note 4 16 5 5 5" xfId="36427"/>
    <cellStyle name="Note 4 16 5 6" xfId="7000"/>
    <cellStyle name="Note 4 16 5 6 2" xfId="24435"/>
    <cellStyle name="Note 4 16 5 6 3" xfId="38888"/>
    <cellStyle name="Note 4 16 5 7" xfId="9441"/>
    <cellStyle name="Note 4 16 5 7 2" xfId="26876"/>
    <cellStyle name="Note 4 16 5 7 3" xfId="41329"/>
    <cellStyle name="Note 4 16 5 8" xfId="11861"/>
    <cellStyle name="Note 4 16 5 8 2" xfId="29296"/>
    <cellStyle name="Note 4 16 5 8 3" xfId="43749"/>
    <cellStyle name="Note 4 16 5 9" xfId="18868"/>
    <cellStyle name="Note 4 16 6" xfId="2031"/>
    <cellStyle name="Note 4 16 6 2" xfId="4542"/>
    <cellStyle name="Note 4 16 6 2 2" xfId="14032"/>
    <cellStyle name="Note 4 16 6 2 2 2" xfId="31467"/>
    <cellStyle name="Note 4 16 6 2 2 3" xfId="45920"/>
    <cellStyle name="Note 4 16 6 2 3" xfId="16493"/>
    <cellStyle name="Note 4 16 6 2 3 2" xfId="33928"/>
    <cellStyle name="Note 4 16 6 2 3 3" xfId="48381"/>
    <cellStyle name="Note 4 16 6 2 4" xfId="21978"/>
    <cellStyle name="Note 4 16 6 2 5" xfId="36431"/>
    <cellStyle name="Note 4 16 6 3" xfId="7004"/>
    <cellStyle name="Note 4 16 6 3 2" xfId="24439"/>
    <cellStyle name="Note 4 16 6 3 3" xfId="38892"/>
    <cellStyle name="Note 4 16 6 4" xfId="9445"/>
    <cellStyle name="Note 4 16 6 4 2" xfId="26880"/>
    <cellStyle name="Note 4 16 6 4 3" xfId="41333"/>
    <cellStyle name="Note 4 16 6 5" xfId="11865"/>
    <cellStyle name="Note 4 16 6 5 2" xfId="29300"/>
    <cellStyle name="Note 4 16 6 5 3" xfId="43753"/>
    <cellStyle name="Note 4 16 6 6" xfId="18872"/>
    <cellStyle name="Note 4 16 7" xfId="2032"/>
    <cellStyle name="Note 4 16 7 2" xfId="4543"/>
    <cellStyle name="Note 4 16 7 2 2" xfId="14033"/>
    <cellStyle name="Note 4 16 7 2 2 2" xfId="31468"/>
    <cellStyle name="Note 4 16 7 2 2 3" xfId="45921"/>
    <cellStyle name="Note 4 16 7 2 3" xfId="16494"/>
    <cellStyle name="Note 4 16 7 2 3 2" xfId="33929"/>
    <cellStyle name="Note 4 16 7 2 3 3" xfId="48382"/>
    <cellStyle name="Note 4 16 7 2 4" xfId="21979"/>
    <cellStyle name="Note 4 16 7 2 5" xfId="36432"/>
    <cellStyle name="Note 4 16 7 3" xfId="7005"/>
    <cellStyle name="Note 4 16 7 3 2" xfId="24440"/>
    <cellStyle name="Note 4 16 7 3 3" xfId="38893"/>
    <cellStyle name="Note 4 16 7 4" xfId="9446"/>
    <cellStyle name="Note 4 16 7 4 2" xfId="26881"/>
    <cellStyle name="Note 4 16 7 4 3" xfId="41334"/>
    <cellStyle name="Note 4 16 7 5" xfId="11866"/>
    <cellStyle name="Note 4 16 7 5 2" xfId="29301"/>
    <cellStyle name="Note 4 16 7 5 3" xfId="43754"/>
    <cellStyle name="Note 4 16 7 6" xfId="18873"/>
    <cellStyle name="Note 4 16 8" xfId="2033"/>
    <cellStyle name="Note 4 16 8 2" xfId="4544"/>
    <cellStyle name="Note 4 16 8 2 2" xfId="21980"/>
    <cellStyle name="Note 4 16 8 2 3" xfId="36433"/>
    <cellStyle name="Note 4 16 8 3" xfId="7006"/>
    <cellStyle name="Note 4 16 8 3 2" xfId="24441"/>
    <cellStyle name="Note 4 16 8 3 3" xfId="38894"/>
    <cellStyle name="Note 4 16 8 4" xfId="9447"/>
    <cellStyle name="Note 4 16 8 4 2" xfId="26882"/>
    <cellStyle name="Note 4 16 8 4 3" xfId="41335"/>
    <cellStyle name="Note 4 16 8 5" xfId="11867"/>
    <cellStyle name="Note 4 16 8 5 2" xfId="29302"/>
    <cellStyle name="Note 4 16 8 5 3" xfId="43755"/>
    <cellStyle name="Note 4 16 8 6" xfId="15278"/>
    <cellStyle name="Note 4 16 8 6 2" xfId="32713"/>
    <cellStyle name="Note 4 16 8 6 3" xfId="47166"/>
    <cellStyle name="Note 4 16 8 7" xfId="18874"/>
    <cellStyle name="Note 4 16 8 8" xfId="20440"/>
    <cellStyle name="Note 4 16 9" xfId="4525"/>
    <cellStyle name="Note 4 16 9 2" xfId="14019"/>
    <cellStyle name="Note 4 16 9 2 2" xfId="31454"/>
    <cellStyle name="Note 4 16 9 2 3" xfId="45907"/>
    <cellStyle name="Note 4 16 9 3" xfId="16480"/>
    <cellStyle name="Note 4 16 9 3 2" xfId="33915"/>
    <cellStyle name="Note 4 16 9 3 3" xfId="48368"/>
    <cellStyle name="Note 4 16 9 4" xfId="21961"/>
    <cellStyle name="Note 4 16 9 5" xfId="36414"/>
    <cellStyle name="Note 4 17" xfId="2034"/>
    <cellStyle name="Note 4 17 10" xfId="7007"/>
    <cellStyle name="Note 4 17 10 2" xfId="24442"/>
    <cellStyle name="Note 4 17 10 3" xfId="38895"/>
    <cellStyle name="Note 4 17 11" xfId="9448"/>
    <cellStyle name="Note 4 17 11 2" xfId="26883"/>
    <cellStyle name="Note 4 17 11 3" xfId="41336"/>
    <cellStyle name="Note 4 17 12" xfId="11868"/>
    <cellStyle name="Note 4 17 12 2" xfId="29303"/>
    <cellStyle name="Note 4 17 12 3" xfId="43756"/>
    <cellStyle name="Note 4 17 13" xfId="18875"/>
    <cellStyle name="Note 4 17 2" xfId="2035"/>
    <cellStyle name="Note 4 17 2 2" xfId="2036"/>
    <cellStyle name="Note 4 17 2 2 2" xfId="4547"/>
    <cellStyle name="Note 4 17 2 2 2 2" xfId="14036"/>
    <cellStyle name="Note 4 17 2 2 2 2 2" xfId="31471"/>
    <cellStyle name="Note 4 17 2 2 2 2 3" xfId="45924"/>
    <cellStyle name="Note 4 17 2 2 2 3" xfId="16497"/>
    <cellStyle name="Note 4 17 2 2 2 3 2" xfId="33932"/>
    <cellStyle name="Note 4 17 2 2 2 3 3" xfId="48385"/>
    <cellStyle name="Note 4 17 2 2 2 4" xfId="21983"/>
    <cellStyle name="Note 4 17 2 2 2 5" xfId="36436"/>
    <cellStyle name="Note 4 17 2 2 3" xfId="7009"/>
    <cellStyle name="Note 4 17 2 2 3 2" xfId="24444"/>
    <cellStyle name="Note 4 17 2 2 3 3" xfId="38897"/>
    <cellStyle name="Note 4 17 2 2 4" xfId="9450"/>
    <cellStyle name="Note 4 17 2 2 4 2" xfId="26885"/>
    <cellStyle name="Note 4 17 2 2 4 3" xfId="41338"/>
    <cellStyle name="Note 4 17 2 2 5" xfId="11870"/>
    <cellStyle name="Note 4 17 2 2 5 2" xfId="29305"/>
    <cellStyle name="Note 4 17 2 2 5 3" xfId="43758"/>
    <cellStyle name="Note 4 17 2 2 6" xfId="18877"/>
    <cellStyle name="Note 4 17 2 3" xfId="2037"/>
    <cellStyle name="Note 4 17 2 3 2" xfId="4548"/>
    <cellStyle name="Note 4 17 2 3 2 2" xfId="14037"/>
    <cellStyle name="Note 4 17 2 3 2 2 2" xfId="31472"/>
    <cellStyle name="Note 4 17 2 3 2 2 3" xfId="45925"/>
    <cellStyle name="Note 4 17 2 3 2 3" xfId="16498"/>
    <cellStyle name="Note 4 17 2 3 2 3 2" xfId="33933"/>
    <cellStyle name="Note 4 17 2 3 2 3 3" xfId="48386"/>
    <cellStyle name="Note 4 17 2 3 2 4" xfId="21984"/>
    <cellStyle name="Note 4 17 2 3 2 5" xfId="36437"/>
    <cellStyle name="Note 4 17 2 3 3" xfId="7010"/>
    <cellStyle name="Note 4 17 2 3 3 2" xfId="24445"/>
    <cellStyle name="Note 4 17 2 3 3 3" xfId="38898"/>
    <cellStyle name="Note 4 17 2 3 4" xfId="9451"/>
    <cellStyle name="Note 4 17 2 3 4 2" xfId="26886"/>
    <cellStyle name="Note 4 17 2 3 4 3" xfId="41339"/>
    <cellStyle name="Note 4 17 2 3 5" xfId="11871"/>
    <cellStyle name="Note 4 17 2 3 5 2" xfId="29306"/>
    <cellStyle name="Note 4 17 2 3 5 3" xfId="43759"/>
    <cellStyle name="Note 4 17 2 3 6" xfId="18878"/>
    <cellStyle name="Note 4 17 2 4" xfId="2038"/>
    <cellStyle name="Note 4 17 2 4 2" xfId="4549"/>
    <cellStyle name="Note 4 17 2 4 2 2" xfId="21985"/>
    <cellStyle name="Note 4 17 2 4 2 3" xfId="36438"/>
    <cellStyle name="Note 4 17 2 4 3" xfId="7011"/>
    <cellStyle name="Note 4 17 2 4 3 2" xfId="24446"/>
    <cellStyle name="Note 4 17 2 4 3 3" xfId="38899"/>
    <cellStyle name="Note 4 17 2 4 4" xfId="9452"/>
    <cellStyle name="Note 4 17 2 4 4 2" xfId="26887"/>
    <cellStyle name="Note 4 17 2 4 4 3" xfId="41340"/>
    <cellStyle name="Note 4 17 2 4 5" xfId="11872"/>
    <cellStyle name="Note 4 17 2 4 5 2" xfId="29307"/>
    <cellStyle name="Note 4 17 2 4 5 3" xfId="43760"/>
    <cellStyle name="Note 4 17 2 4 6" xfId="15279"/>
    <cellStyle name="Note 4 17 2 4 6 2" xfId="32714"/>
    <cellStyle name="Note 4 17 2 4 6 3" xfId="47167"/>
    <cellStyle name="Note 4 17 2 4 7" xfId="18879"/>
    <cellStyle name="Note 4 17 2 4 8" xfId="20441"/>
    <cellStyle name="Note 4 17 2 5" xfId="4546"/>
    <cellStyle name="Note 4 17 2 5 2" xfId="14035"/>
    <cellStyle name="Note 4 17 2 5 2 2" xfId="31470"/>
    <cellStyle name="Note 4 17 2 5 2 3" xfId="45923"/>
    <cellStyle name="Note 4 17 2 5 3" xfId="16496"/>
    <cellStyle name="Note 4 17 2 5 3 2" xfId="33931"/>
    <cellStyle name="Note 4 17 2 5 3 3" xfId="48384"/>
    <cellStyle name="Note 4 17 2 5 4" xfId="21982"/>
    <cellStyle name="Note 4 17 2 5 5" xfId="36435"/>
    <cellStyle name="Note 4 17 2 6" xfId="7008"/>
    <cellStyle name="Note 4 17 2 6 2" xfId="24443"/>
    <cellStyle name="Note 4 17 2 6 3" xfId="38896"/>
    <cellStyle name="Note 4 17 2 7" xfId="9449"/>
    <cellStyle name="Note 4 17 2 7 2" xfId="26884"/>
    <cellStyle name="Note 4 17 2 7 3" xfId="41337"/>
    <cellStyle name="Note 4 17 2 8" xfId="11869"/>
    <cellStyle name="Note 4 17 2 8 2" xfId="29304"/>
    <cellStyle name="Note 4 17 2 8 3" xfId="43757"/>
    <cellStyle name="Note 4 17 2 9" xfId="18876"/>
    <cellStyle name="Note 4 17 3" xfId="2039"/>
    <cellStyle name="Note 4 17 3 2" xfId="2040"/>
    <cellStyle name="Note 4 17 3 2 2" xfId="4551"/>
    <cellStyle name="Note 4 17 3 2 2 2" xfId="14039"/>
    <cellStyle name="Note 4 17 3 2 2 2 2" xfId="31474"/>
    <cellStyle name="Note 4 17 3 2 2 2 3" xfId="45927"/>
    <cellStyle name="Note 4 17 3 2 2 3" xfId="16500"/>
    <cellStyle name="Note 4 17 3 2 2 3 2" xfId="33935"/>
    <cellStyle name="Note 4 17 3 2 2 3 3" xfId="48388"/>
    <cellStyle name="Note 4 17 3 2 2 4" xfId="21987"/>
    <cellStyle name="Note 4 17 3 2 2 5" xfId="36440"/>
    <cellStyle name="Note 4 17 3 2 3" xfId="7013"/>
    <cellStyle name="Note 4 17 3 2 3 2" xfId="24448"/>
    <cellStyle name="Note 4 17 3 2 3 3" xfId="38901"/>
    <cellStyle name="Note 4 17 3 2 4" xfId="9454"/>
    <cellStyle name="Note 4 17 3 2 4 2" xfId="26889"/>
    <cellStyle name="Note 4 17 3 2 4 3" xfId="41342"/>
    <cellStyle name="Note 4 17 3 2 5" xfId="11874"/>
    <cellStyle name="Note 4 17 3 2 5 2" xfId="29309"/>
    <cellStyle name="Note 4 17 3 2 5 3" xfId="43762"/>
    <cellStyle name="Note 4 17 3 2 6" xfId="18881"/>
    <cellStyle name="Note 4 17 3 3" xfId="2041"/>
    <cellStyle name="Note 4 17 3 3 2" xfId="4552"/>
    <cellStyle name="Note 4 17 3 3 2 2" xfId="14040"/>
    <cellStyle name="Note 4 17 3 3 2 2 2" xfId="31475"/>
    <cellStyle name="Note 4 17 3 3 2 2 3" xfId="45928"/>
    <cellStyle name="Note 4 17 3 3 2 3" xfId="16501"/>
    <cellStyle name="Note 4 17 3 3 2 3 2" xfId="33936"/>
    <cellStyle name="Note 4 17 3 3 2 3 3" xfId="48389"/>
    <cellStyle name="Note 4 17 3 3 2 4" xfId="21988"/>
    <cellStyle name="Note 4 17 3 3 2 5" xfId="36441"/>
    <cellStyle name="Note 4 17 3 3 3" xfId="7014"/>
    <cellStyle name="Note 4 17 3 3 3 2" xfId="24449"/>
    <cellStyle name="Note 4 17 3 3 3 3" xfId="38902"/>
    <cellStyle name="Note 4 17 3 3 4" xfId="9455"/>
    <cellStyle name="Note 4 17 3 3 4 2" xfId="26890"/>
    <cellStyle name="Note 4 17 3 3 4 3" xfId="41343"/>
    <cellStyle name="Note 4 17 3 3 5" xfId="11875"/>
    <cellStyle name="Note 4 17 3 3 5 2" xfId="29310"/>
    <cellStyle name="Note 4 17 3 3 5 3" xfId="43763"/>
    <cellStyle name="Note 4 17 3 3 6" xfId="18882"/>
    <cellStyle name="Note 4 17 3 4" xfId="2042"/>
    <cellStyle name="Note 4 17 3 4 2" xfId="4553"/>
    <cellStyle name="Note 4 17 3 4 2 2" xfId="21989"/>
    <cellStyle name="Note 4 17 3 4 2 3" xfId="36442"/>
    <cellStyle name="Note 4 17 3 4 3" xfId="7015"/>
    <cellStyle name="Note 4 17 3 4 3 2" xfId="24450"/>
    <cellStyle name="Note 4 17 3 4 3 3" xfId="38903"/>
    <cellStyle name="Note 4 17 3 4 4" xfId="9456"/>
    <cellStyle name="Note 4 17 3 4 4 2" xfId="26891"/>
    <cellStyle name="Note 4 17 3 4 4 3" xfId="41344"/>
    <cellStyle name="Note 4 17 3 4 5" xfId="11876"/>
    <cellStyle name="Note 4 17 3 4 5 2" xfId="29311"/>
    <cellStyle name="Note 4 17 3 4 5 3" xfId="43764"/>
    <cellStyle name="Note 4 17 3 4 6" xfId="15280"/>
    <cellStyle name="Note 4 17 3 4 6 2" xfId="32715"/>
    <cellStyle name="Note 4 17 3 4 6 3" xfId="47168"/>
    <cellStyle name="Note 4 17 3 4 7" xfId="18883"/>
    <cellStyle name="Note 4 17 3 4 8" xfId="20442"/>
    <cellStyle name="Note 4 17 3 5" xfId="4550"/>
    <cellStyle name="Note 4 17 3 5 2" xfId="14038"/>
    <cellStyle name="Note 4 17 3 5 2 2" xfId="31473"/>
    <cellStyle name="Note 4 17 3 5 2 3" xfId="45926"/>
    <cellStyle name="Note 4 17 3 5 3" xfId="16499"/>
    <cellStyle name="Note 4 17 3 5 3 2" xfId="33934"/>
    <cellStyle name="Note 4 17 3 5 3 3" xfId="48387"/>
    <cellStyle name="Note 4 17 3 5 4" xfId="21986"/>
    <cellStyle name="Note 4 17 3 5 5" xfId="36439"/>
    <cellStyle name="Note 4 17 3 6" xfId="7012"/>
    <cellStyle name="Note 4 17 3 6 2" xfId="24447"/>
    <cellStyle name="Note 4 17 3 6 3" xfId="38900"/>
    <cellStyle name="Note 4 17 3 7" xfId="9453"/>
    <cellStyle name="Note 4 17 3 7 2" xfId="26888"/>
    <cellStyle name="Note 4 17 3 7 3" xfId="41341"/>
    <cellStyle name="Note 4 17 3 8" xfId="11873"/>
    <cellStyle name="Note 4 17 3 8 2" xfId="29308"/>
    <cellStyle name="Note 4 17 3 8 3" xfId="43761"/>
    <cellStyle name="Note 4 17 3 9" xfId="18880"/>
    <cellStyle name="Note 4 17 4" xfId="2043"/>
    <cellStyle name="Note 4 17 4 2" xfId="2044"/>
    <cellStyle name="Note 4 17 4 2 2" xfId="4555"/>
    <cellStyle name="Note 4 17 4 2 2 2" xfId="14042"/>
    <cellStyle name="Note 4 17 4 2 2 2 2" xfId="31477"/>
    <cellStyle name="Note 4 17 4 2 2 2 3" xfId="45930"/>
    <cellStyle name="Note 4 17 4 2 2 3" xfId="16503"/>
    <cellStyle name="Note 4 17 4 2 2 3 2" xfId="33938"/>
    <cellStyle name="Note 4 17 4 2 2 3 3" xfId="48391"/>
    <cellStyle name="Note 4 17 4 2 2 4" xfId="21991"/>
    <cellStyle name="Note 4 17 4 2 2 5" xfId="36444"/>
    <cellStyle name="Note 4 17 4 2 3" xfId="7017"/>
    <cellStyle name="Note 4 17 4 2 3 2" xfId="24452"/>
    <cellStyle name="Note 4 17 4 2 3 3" xfId="38905"/>
    <cellStyle name="Note 4 17 4 2 4" xfId="9458"/>
    <cellStyle name="Note 4 17 4 2 4 2" xfId="26893"/>
    <cellStyle name="Note 4 17 4 2 4 3" xfId="41346"/>
    <cellStyle name="Note 4 17 4 2 5" xfId="11878"/>
    <cellStyle name="Note 4 17 4 2 5 2" xfId="29313"/>
    <cellStyle name="Note 4 17 4 2 5 3" xfId="43766"/>
    <cellStyle name="Note 4 17 4 2 6" xfId="18885"/>
    <cellStyle name="Note 4 17 4 3" xfId="2045"/>
    <cellStyle name="Note 4 17 4 3 2" xfId="4556"/>
    <cellStyle name="Note 4 17 4 3 2 2" xfId="14043"/>
    <cellStyle name="Note 4 17 4 3 2 2 2" xfId="31478"/>
    <cellStyle name="Note 4 17 4 3 2 2 3" xfId="45931"/>
    <cellStyle name="Note 4 17 4 3 2 3" xfId="16504"/>
    <cellStyle name="Note 4 17 4 3 2 3 2" xfId="33939"/>
    <cellStyle name="Note 4 17 4 3 2 3 3" xfId="48392"/>
    <cellStyle name="Note 4 17 4 3 2 4" xfId="21992"/>
    <cellStyle name="Note 4 17 4 3 2 5" xfId="36445"/>
    <cellStyle name="Note 4 17 4 3 3" xfId="7018"/>
    <cellStyle name="Note 4 17 4 3 3 2" xfId="24453"/>
    <cellStyle name="Note 4 17 4 3 3 3" xfId="38906"/>
    <cellStyle name="Note 4 17 4 3 4" xfId="9459"/>
    <cellStyle name="Note 4 17 4 3 4 2" xfId="26894"/>
    <cellStyle name="Note 4 17 4 3 4 3" xfId="41347"/>
    <cellStyle name="Note 4 17 4 3 5" xfId="11879"/>
    <cellStyle name="Note 4 17 4 3 5 2" xfId="29314"/>
    <cellStyle name="Note 4 17 4 3 5 3" xfId="43767"/>
    <cellStyle name="Note 4 17 4 3 6" xfId="18886"/>
    <cellStyle name="Note 4 17 4 4" xfId="2046"/>
    <cellStyle name="Note 4 17 4 4 2" xfId="4557"/>
    <cellStyle name="Note 4 17 4 4 2 2" xfId="21993"/>
    <cellStyle name="Note 4 17 4 4 2 3" xfId="36446"/>
    <cellStyle name="Note 4 17 4 4 3" xfId="7019"/>
    <cellStyle name="Note 4 17 4 4 3 2" xfId="24454"/>
    <cellStyle name="Note 4 17 4 4 3 3" xfId="38907"/>
    <cellStyle name="Note 4 17 4 4 4" xfId="9460"/>
    <cellStyle name="Note 4 17 4 4 4 2" xfId="26895"/>
    <cellStyle name="Note 4 17 4 4 4 3" xfId="41348"/>
    <cellStyle name="Note 4 17 4 4 5" xfId="11880"/>
    <cellStyle name="Note 4 17 4 4 5 2" xfId="29315"/>
    <cellStyle name="Note 4 17 4 4 5 3" xfId="43768"/>
    <cellStyle name="Note 4 17 4 4 6" xfId="15281"/>
    <cellStyle name="Note 4 17 4 4 6 2" xfId="32716"/>
    <cellStyle name="Note 4 17 4 4 6 3" xfId="47169"/>
    <cellStyle name="Note 4 17 4 4 7" xfId="18887"/>
    <cellStyle name="Note 4 17 4 4 8" xfId="20443"/>
    <cellStyle name="Note 4 17 4 5" xfId="4554"/>
    <cellStyle name="Note 4 17 4 5 2" xfId="14041"/>
    <cellStyle name="Note 4 17 4 5 2 2" xfId="31476"/>
    <cellStyle name="Note 4 17 4 5 2 3" xfId="45929"/>
    <cellStyle name="Note 4 17 4 5 3" xfId="16502"/>
    <cellStyle name="Note 4 17 4 5 3 2" xfId="33937"/>
    <cellStyle name="Note 4 17 4 5 3 3" xfId="48390"/>
    <cellStyle name="Note 4 17 4 5 4" xfId="21990"/>
    <cellStyle name="Note 4 17 4 5 5" xfId="36443"/>
    <cellStyle name="Note 4 17 4 6" xfId="7016"/>
    <cellStyle name="Note 4 17 4 6 2" xfId="24451"/>
    <cellStyle name="Note 4 17 4 6 3" xfId="38904"/>
    <cellStyle name="Note 4 17 4 7" xfId="9457"/>
    <cellStyle name="Note 4 17 4 7 2" xfId="26892"/>
    <cellStyle name="Note 4 17 4 7 3" xfId="41345"/>
    <cellStyle name="Note 4 17 4 8" xfId="11877"/>
    <cellStyle name="Note 4 17 4 8 2" xfId="29312"/>
    <cellStyle name="Note 4 17 4 8 3" xfId="43765"/>
    <cellStyle name="Note 4 17 4 9" xfId="18884"/>
    <cellStyle name="Note 4 17 5" xfId="2047"/>
    <cellStyle name="Note 4 17 5 2" xfId="2048"/>
    <cellStyle name="Note 4 17 5 2 2" xfId="4559"/>
    <cellStyle name="Note 4 17 5 2 2 2" xfId="14045"/>
    <cellStyle name="Note 4 17 5 2 2 2 2" xfId="31480"/>
    <cellStyle name="Note 4 17 5 2 2 2 3" xfId="45933"/>
    <cellStyle name="Note 4 17 5 2 2 3" xfId="16506"/>
    <cellStyle name="Note 4 17 5 2 2 3 2" xfId="33941"/>
    <cellStyle name="Note 4 17 5 2 2 3 3" xfId="48394"/>
    <cellStyle name="Note 4 17 5 2 2 4" xfId="21995"/>
    <cellStyle name="Note 4 17 5 2 2 5" xfId="36448"/>
    <cellStyle name="Note 4 17 5 2 3" xfId="7021"/>
    <cellStyle name="Note 4 17 5 2 3 2" xfId="24456"/>
    <cellStyle name="Note 4 17 5 2 3 3" xfId="38909"/>
    <cellStyle name="Note 4 17 5 2 4" xfId="9462"/>
    <cellStyle name="Note 4 17 5 2 4 2" xfId="26897"/>
    <cellStyle name="Note 4 17 5 2 4 3" xfId="41350"/>
    <cellStyle name="Note 4 17 5 2 5" xfId="11882"/>
    <cellStyle name="Note 4 17 5 2 5 2" xfId="29317"/>
    <cellStyle name="Note 4 17 5 2 5 3" xfId="43770"/>
    <cellStyle name="Note 4 17 5 2 6" xfId="18889"/>
    <cellStyle name="Note 4 17 5 3" xfId="2049"/>
    <cellStyle name="Note 4 17 5 3 2" xfId="4560"/>
    <cellStyle name="Note 4 17 5 3 2 2" xfId="14046"/>
    <cellStyle name="Note 4 17 5 3 2 2 2" xfId="31481"/>
    <cellStyle name="Note 4 17 5 3 2 2 3" xfId="45934"/>
    <cellStyle name="Note 4 17 5 3 2 3" xfId="16507"/>
    <cellStyle name="Note 4 17 5 3 2 3 2" xfId="33942"/>
    <cellStyle name="Note 4 17 5 3 2 3 3" xfId="48395"/>
    <cellStyle name="Note 4 17 5 3 2 4" xfId="21996"/>
    <cellStyle name="Note 4 17 5 3 2 5" xfId="36449"/>
    <cellStyle name="Note 4 17 5 3 3" xfId="7022"/>
    <cellStyle name="Note 4 17 5 3 3 2" xfId="24457"/>
    <cellStyle name="Note 4 17 5 3 3 3" xfId="38910"/>
    <cellStyle name="Note 4 17 5 3 4" xfId="9463"/>
    <cellStyle name="Note 4 17 5 3 4 2" xfId="26898"/>
    <cellStyle name="Note 4 17 5 3 4 3" xfId="41351"/>
    <cellStyle name="Note 4 17 5 3 5" xfId="11883"/>
    <cellStyle name="Note 4 17 5 3 5 2" xfId="29318"/>
    <cellStyle name="Note 4 17 5 3 5 3" xfId="43771"/>
    <cellStyle name="Note 4 17 5 3 6" xfId="18890"/>
    <cellStyle name="Note 4 17 5 4" xfId="2050"/>
    <cellStyle name="Note 4 17 5 4 2" xfId="4561"/>
    <cellStyle name="Note 4 17 5 4 2 2" xfId="21997"/>
    <cellStyle name="Note 4 17 5 4 2 3" xfId="36450"/>
    <cellStyle name="Note 4 17 5 4 3" xfId="7023"/>
    <cellStyle name="Note 4 17 5 4 3 2" xfId="24458"/>
    <cellStyle name="Note 4 17 5 4 3 3" xfId="38911"/>
    <cellStyle name="Note 4 17 5 4 4" xfId="9464"/>
    <cellStyle name="Note 4 17 5 4 4 2" xfId="26899"/>
    <cellStyle name="Note 4 17 5 4 4 3" xfId="41352"/>
    <cellStyle name="Note 4 17 5 4 5" xfId="11884"/>
    <cellStyle name="Note 4 17 5 4 5 2" xfId="29319"/>
    <cellStyle name="Note 4 17 5 4 5 3" xfId="43772"/>
    <cellStyle name="Note 4 17 5 4 6" xfId="15282"/>
    <cellStyle name="Note 4 17 5 4 6 2" xfId="32717"/>
    <cellStyle name="Note 4 17 5 4 6 3" xfId="47170"/>
    <cellStyle name="Note 4 17 5 4 7" xfId="18891"/>
    <cellStyle name="Note 4 17 5 4 8" xfId="20444"/>
    <cellStyle name="Note 4 17 5 5" xfId="4558"/>
    <cellStyle name="Note 4 17 5 5 2" xfId="14044"/>
    <cellStyle name="Note 4 17 5 5 2 2" xfId="31479"/>
    <cellStyle name="Note 4 17 5 5 2 3" xfId="45932"/>
    <cellStyle name="Note 4 17 5 5 3" xfId="16505"/>
    <cellStyle name="Note 4 17 5 5 3 2" xfId="33940"/>
    <cellStyle name="Note 4 17 5 5 3 3" xfId="48393"/>
    <cellStyle name="Note 4 17 5 5 4" xfId="21994"/>
    <cellStyle name="Note 4 17 5 5 5" xfId="36447"/>
    <cellStyle name="Note 4 17 5 6" xfId="7020"/>
    <cellStyle name="Note 4 17 5 6 2" xfId="24455"/>
    <cellStyle name="Note 4 17 5 6 3" xfId="38908"/>
    <cellStyle name="Note 4 17 5 7" xfId="9461"/>
    <cellStyle name="Note 4 17 5 7 2" xfId="26896"/>
    <cellStyle name="Note 4 17 5 7 3" xfId="41349"/>
    <cellStyle name="Note 4 17 5 8" xfId="11881"/>
    <cellStyle name="Note 4 17 5 8 2" xfId="29316"/>
    <cellStyle name="Note 4 17 5 8 3" xfId="43769"/>
    <cellStyle name="Note 4 17 5 9" xfId="18888"/>
    <cellStyle name="Note 4 17 6" xfId="2051"/>
    <cellStyle name="Note 4 17 6 2" xfId="4562"/>
    <cellStyle name="Note 4 17 6 2 2" xfId="14047"/>
    <cellStyle name="Note 4 17 6 2 2 2" xfId="31482"/>
    <cellStyle name="Note 4 17 6 2 2 3" xfId="45935"/>
    <cellStyle name="Note 4 17 6 2 3" xfId="16508"/>
    <cellStyle name="Note 4 17 6 2 3 2" xfId="33943"/>
    <cellStyle name="Note 4 17 6 2 3 3" xfId="48396"/>
    <cellStyle name="Note 4 17 6 2 4" xfId="21998"/>
    <cellStyle name="Note 4 17 6 2 5" xfId="36451"/>
    <cellStyle name="Note 4 17 6 3" xfId="7024"/>
    <cellStyle name="Note 4 17 6 3 2" xfId="24459"/>
    <cellStyle name="Note 4 17 6 3 3" xfId="38912"/>
    <cellStyle name="Note 4 17 6 4" xfId="9465"/>
    <cellStyle name="Note 4 17 6 4 2" xfId="26900"/>
    <cellStyle name="Note 4 17 6 4 3" xfId="41353"/>
    <cellStyle name="Note 4 17 6 5" xfId="11885"/>
    <cellStyle name="Note 4 17 6 5 2" xfId="29320"/>
    <cellStyle name="Note 4 17 6 5 3" xfId="43773"/>
    <cellStyle name="Note 4 17 6 6" xfId="18892"/>
    <cellStyle name="Note 4 17 7" xfId="2052"/>
    <cellStyle name="Note 4 17 7 2" xfId="4563"/>
    <cellStyle name="Note 4 17 7 2 2" xfId="14048"/>
    <cellStyle name="Note 4 17 7 2 2 2" xfId="31483"/>
    <cellStyle name="Note 4 17 7 2 2 3" xfId="45936"/>
    <cellStyle name="Note 4 17 7 2 3" xfId="16509"/>
    <cellStyle name="Note 4 17 7 2 3 2" xfId="33944"/>
    <cellStyle name="Note 4 17 7 2 3 3" xfId="48397"/>
    <cellStyle name="Note 4 17 7 2 4" xfId="21999"/>
    <cellStyle name="Note 4 17 7 2 5" xfId="36452"/>
    <cellStyle name="Note 4 17 7 3" xfId="7025"/>
    <cellStyle name="Note 4 17 7 3 2" xfId="24460"/>
    <cellStyle name="Note 4 17 7 3 3" xfId="38913"/>
    <cellStyle name="Note 4 17 7 4" xfId="9466"/>
    <cellStyle name="Note 4 17 7 4 2" xfId="26901"/>
    <cellStyle name="Note 4 17 7 4 3" xfId="41354"/>
    <cellStyle name="Note 4 17 7 5" xfId="11886"/>
    <cellStyle name="Note 4 17 7 5 2" xfId="29321"/>
    <cellStyle name="Note 4 17 7 5 3" xfId="43774"/>
    <cellStyle name="Note 4 17 7 6" xfId="18893"/>
    <cellStyle name="Note 4 17 8" xfId="2053"/>
    <cellStyle name="Note 4 17 8 2" xfId="4564"/>
    <cellStyle name="Note 4 17 8 2 2" xfId="22000"/>
    <cellStyle name="Note 4 17 8 2 3" xfId="36453"/>
    <cellStyle name="Note 4 17 8 3" xfId="7026"/>
    <cellStyle name="Note 4 17 8 3 2" xfId="24461"/>
    <cellStyle name="Note 4 17 8 3 3" xfId="38914"/>
    <cellStyle name="Note 4 17 8 4" xfId="9467"/>
    <cellStyle name="Note 4 17 8 4 2" xfId="26902"/>
    <cellStyle name="Note 4 17 8 4 3" xfId="41355"/>
    <cellStyle name="Note 4 17 8 5" xfId="11887"/>
    <cellStyle name="Note 4 17 8 5 2" xfId="29322"/>
    <cellStyle name="Note 4 17 8 5 3" xfId="43775"/>
    <cellStyle name="Note 4 17 8 6" xfId="15283"/>
    <cellStyle name="Note 4 17 8 6 2" xfId="32718"/>
    <cellStyle name="Note 4 17 8 6 3" xfId="47171"/>
    <cellStyle name="Note 4 17 8 7" xfId="18894"/>
    <cellStyle name="Note 4 17 8 8" xfId="20445"/>
    <cellStyle name="Note 4 17 9" xfId="4545"/>
    <cellStyle name="Note 4 17 9 2" xfId="14034"/>
    <cellStyle name="Note 4 17 9 2 2" xfId="31469"/>
    <cellStyle name="Note 4 17 9 2 3" xfId="45922"/>
    <cellStyle name="Note 4 17 9 3" xfId="16495"/>
    <cellStyle name="Note 4 17 9 3 2" xfId="33930"/>
    <cellStyle name="Note 4 17 9 3 3" xfId="48383"/>
    <cellStyle name="Note 4 17 9 4" xfId="21981"/>
    <cellStyle name="Note 4 17 9 5" xfId="36434"/>
    <cellStyle name="Note 4 18" xfId="2054"/>
    <cellStyle name="Note 4 18 10" xfId="7027"/>
    <cellStyle name="Note 4 18 10 2" xfId="24462"/>
    <cellStyle name="Note 4 18 10 3" xfId="38915"/>
    <cellStyle name="Note 4 18 11" xfId="9468"/>
    <cellStyle name="Note 4 18 11 2" xfId="26903"/>
    <cellStyle name="Note 4 18 11 3" xfId="41356"/>
    <cellStyle name="Note 4 18 12" xfId="11888"/>
    <cellStyle name="Note 4 18 12 2" xfId="29323"/>
    <cellStyle name="Note 4 18 12 3" xfId="43776"/>
    <cellStyle name="Note 4 18 13" xfId="18895"/>
    <cellStyle name="Note 4 18 2" xfId="2055"/>
    <cellStyle name="Note 4 18 2 2" xfId="2056"/>
    <cellStyle name="Note 4 18 2 2 2" xfId="4567"/>
    <cellStyle name="Note 4 18 2 2 2 2" xfId="14051"/>
    <cellStyle name="Note 4 18 2 2 2 2 2" xfId="31486"/>
    <cellStyle name="Note 4 18 2 2 2 2 3" xfId="45939"/>
    <cellStyle name="Note 4 18 2 2 2 3" xfId="16512"/>
    <cellStyle name="Note 4 18 2 2 2 3 2" xfId="33947"/>
    <cellStyle name="Note 4 18 2 2 2 3 3" xfId="48400"/>
    <cellStyle name="Note 4 18 2 2 2 4" xfId="22003"/>
    <cellStyle name="Note 4 18 2 2 2 5" xfId="36456"/>
    <cellStyle name="Note 4 18 2 2 3" xfId="7029"/>
    <cellStyle name="Note 4 18 2 2 3 2" xfId="24464"/>
    <cellStyle name="Note 4 18 2 2 3 3" xfId="38917"/>
    <cellStyle name="Note 4 18 2 2 4" xfId="9470"/>
    <cellStyle name="Note 4 18 2 2 4 2" xfId="26905"/>
    <cellStyle name="Note 4 18 2 2 4 3" xfId="41358"/>
    <cellStyle name="Note 4 18 2 2 5" xfId="11890"/>
    <cellStyle name="Note 4 18 2 2 5 2" xfId="29325"/>
    <cellStyle name="Note 4 18 2 2 5 3" xfId="43778"/>
    <cellStyle name="Note 4 18 2 2 6" xfId="18897"/>
    <cellStyle name="Note 4 18 2 3" xfId="2057"/>
    <cellStyle name="Note 4 18 2 3 2" xfId="4568"/>
    <cellStyle name="Note 4 18 2 3 2 2" xfId="14052"/>
    <cellStyle name="Note 4 18 2 3 2 2 2" xfId="31487"/>
    <cellStyle name="Note 4 18 2 3 2 2 3" xfId="45940"/>
    <cellStyle name="Note 4 18 2 3 2 3" xfId="16513"/>
    <cellStyle name="Note 4 18 2 3 2 3 2" xfId="33948"/>
    <cellStyle name="Note 4 18 2 3 2 3 3" xfId="48401"/>
    <cellStyle name="Note 4 18 2 3 2 4" xfId="22004"/>
    <cellStyle name="Note 4 18 2 3 2 5" xfId="36457"/>
    <cellStyle name="Note 4 18 2 3 3" xfId="7030"/>
    <cellStyle name="Note 4 18 2 3 3 2" xfId="24465"/>
    <cellStyle name="Note 4 18 2 3 3 3" xfId="38918"/>
    <cellStyle name="Note 4 18 2 3 4" xfId="9471"/>
    <cellStyle name="Note 4 18 2 3 4 2" xfId="26906"/>
    <cellStyle name="Note 4 18 2 3 4 3" xfId="41359"/>
    <cellStyle name="Note 4 18 2 3 5" xfId="11891"/>
    <cellStyle name="Note 4 18 2 3 5 2" xfId="29326"/>
    <cellStyle name="Note 4 18 2 3 5 3" xfId="43779"/>
    <cellStyle name="Note 4 18 2 3 6" xfId="18898"/>
    <cellStyle name="Note 4 18 2 4" xfId="2058"/>
    <cellStyle name="Note 4 18 2 4 2" xfId="4569"/>
    <cellStyle name="Note 4 18 2 4 2 2" xfId="22005"/>
    <cellStyle name="Note 4 18 2 4 2 3" xfId="36458"/>
    <cellStyle name="Note 4 18 2 4 3" xfId="7031"/>
    <cellStyle name="Note 4 18 2 4 3 2" xfId="24466"/>
    <cellStyle name="Note 4 18 2 4 3 3" xfId="38919"/>
    <cellStyle name="Note 4 18 2 4 4" xfId="9472"/>
    <cellStyle name="Note 4 18 2 4 4 2" xfId="26907"/>
    <cellStyle name="Note 4 18 2 4 4 3" xfId="41360"/>
    <cellStyle name="Note 4 18 2 4 5" xfId="11892"/>
    <cellStyle name="Note 4 18 2 4 5 2" xfId="29327"/>
    <cellStyle name="Note 4 18 2 4 5 3" xfId="43780"/>
    <cellStyle name="Note 4 18 2 4 6" xfId="15284"/>
    <cellStyle name="Note 4 18 2 4 6 2" xfId="32719"/>
    <cellStyle name="Note 4 18 2 4 6 3" xfId="47172"/>
    <cellStyle name="Note 4 18 2 4 7" xfId="18899"/>
    <cellStyle name="Note 4 18 2 4 8" xfId="20446"/>
    <cellStyle name="Note 4 18 2 5" xfId="4566"/>
    <cellStyle name="Note 4 18 2 5 2" xfId="14050"/>
    <cellStyle name="Note 4 18 2 5 2 2" xfId="31485"/>
    <cellStyle name="Note 4 18 2 5 2 3" xfId="45938"/>
    <cellStyle name="Note 4 18 2 5 3" xfId="16511"/>
    <cellStyle name="Note 4 18 2 5 3 2" xfId="33946"/>
    <cellStyle name="Note 4 18 2 5 3 3" xfId="48399"/>
    <cellStyle name="Note 4 18 2 5 4" xfId="22002"/>
    <cellStyle name="Note 4 18 2 5 5" xfId="36455"/>
    <cellStyle name="Note 4 18 2 6" xfId="7028"/>
    <cellStyle name="Note 4 18 2 6 2" xfId="24463"/>
    <cellStyle name="Note 4 18 2 6 3" xfId="38916"/>
    <cellStyle name="Note 4 18 2 7" xfId="9469"/>
    <cellStyle name="Note 4 18 2 7 2" xfId="26904"/>
    <cellStyle name="Note 4 18 2 7 3" xfId="41357"/>
    <cellStyle name="Note 4 18 2 8" xfId="11889"/>
    <cellStyle name="Note 4 18 2 8 2" xfId="29324"/>
    <cellStyle name="Note 4 18 2 8 3" xfId="43777"/>
    <cellStyle name="Note 4 18 2 9" xfId="18896"/>
    <cellStyle name="Note 4 18 3" xfId="2059"/>
    <cellStyle name="Note 4 18 3 2" xfId="2060"/>
    <cellStyle name="Note 4 18 3 2 2" xfId="4571"/>
    <cellStyle name="Note 4 18 3 2 2 2" xfId="14054"/>
    <cellStyle name="Note 4 18 3 2 2 2 2" xfId="31489"/>
    <cellStyle name="Note 4 18 3 2 2 2 3" xfId="45942"/>
    <cellStyle name="Note 4 18 3 2 2 3" xfId="16515"/>
    <cellStyle name="Note 4 18 3 2 2 3 2" xfId="33950"/>
    <cellStyle name="Note 4 18 3 2 2 3 3" xfId="48403"/>
    <cellStyle name="Note 4 18 3 2 2 4" xfId="22007"/>
    <cellStyle name="Note 4 18 3 2 2 5" xfId="36460"/>
    <cellStyle name="Note 4 18 3 2 3" xfId="7033"/>
    <cellStyle name="Note 4 18 3 2 3 2" xfId="24468"/>
    <cellStyle name="Note 4 18 3 2 3 3" xfId="38921"/>
    <cellStyle name="Note 4 18 3 2 4" xfId="9474"/>
    <cellStyle name="Note 4 18 3 2 4 2" xfId="26909"/>
    <cellStyle name="Note 4 18 3 2 4 3" xfId="41362"/>
    <cellStyle name="Note 4 18 3 2 5" xfId="11894"/>
    <cellStyle name="Note 4 18 3 2 5 2" xfId="29329"/>
    <cellStyle name="Note 4 18 3 2 5 3" xfId="43782"/>
    <cellStyle name="Note 4 18 3 2 6" xfId="18901"/>
    <cellStyle name="Note 4 18 3 3" xfId="2061"/>
    <cellStyle name="Note 4 18 3 3 2" xfId="4572"/>
    <cellStyle name="Note 4 18 3 3 2 2" xfId="14055"/>
    <cellStyle name="Note 4 18 3 3 2 2 2" xfId="31490"/>
    <cellStyle name="Note 4 18 3 3 2 2 3" xfId="45943"/>
    <cellStyle name="Note 4 18 3 3 2 3" xfId="16516"/>
    <cellStyle name="Note 4 18 3 3 2 3 2" xfId="33951"/>
    <cellStyle name="Note 4 18 3 3 2 3 3" xfId="48404"/>
    <cellStyle name="Note 4 18 3 3 2 4" xfId="22008"/>
    <cellStyle name="Note 4 18 3 3 2 5" xfId="36461"/>
    <cellStyle name="Note 4 18 3 3 3" xfId="7034"/>
    <cellStyle name="Note 4 18 3 3 3 2" xfId="24469"/>
    <cellStyle name="Note 4 18 3 3 3 3" xfId="38922"/>
    <cellStyle name="Note 4 18 3 3 4" xfId="9475"/>
    <cellStyle name="Note 4 18 3 3 4 2" xfId="26910"/>
    <cellStyle name="Note 4 18 3 3 4 3" xfId="41363"/>
    <cellStyle name="Note 4 18 3 3 5" xfId="11895"/>
    <cellStyle name="Note 4 18 3 3 5 2" xfId="29330"/>
    <cellStyle name="Note 4 18 3 3 5 3" xfId="43783"/>
    <cellStyle name="Note 4 18 3 3 6" xfId="18902"/>
    <cellStyle name="Note 4 18 3 4" xfId="2062"/>
    <cellStyle name="Note 4 18 3 4 2" xfId="4573"/>
    <cellStyle name="Note 4 18 3 4 2 2" xfId="22009"/>
    <cellStyle name="Note 4 18 3 4 2 3" xfId="36462"/>
    <cellStyle name="Note 4 18 3 4 3" xfId="7035"/>
    <cellStyle name="Note 4 18 3 4 3 2" xfId="24470"/>
    <cellStyle name="Note 4 18 3 4 3 3" xfId="38923"/>
    <cellStyle name="Note 4 18 3 4 4" xfId="9476"/>
    <cellStyle name="Note 4 18 3 4 4 2" xfId="26911"/>
    <cellStyle name="Note 4 18 3 4 4 3" xfId="41364"/>
    <cellStyle name="Note 4 18 3 4 5" xfId="11896"/>
    <cellStyle name="Note 4 18 3 4 5 2" xfId="29331"/>
    <cellStyle name="Note 4 18 3 4 5 3" xfId="43784"/>
    <cellStyle name="Note 4 18 3 4 6" xfId="15285"/>
    <cellStyle name="Note 4 18 3 4 6 2" xfId="32720"/>
    <cellStyle name="Note 4 18 3 4 6 3" xfId="47173"/>
    <cellStyle name="Note 4 18 3 4 7" xfId="18903"/>
    <cellStyle name="Note 4 18 3 4 8" xfId="20447"/>
    <cellStyle name="Note 4 18 3 5" xfId="4570"/>
    <cellStyle name="Note 4 18 3 5 2" xfId="14053"/>
    <cellStyle name="Note 4 18 3 5 2 2" xfId="31488"/>
    <cellStyle name="Note 4 18 3 5 2 3" xfId="45941"/>
    <cellStyle name="Note 4 18 3 5 3" xfId="16514"/>
    <cellStyle name="Note 4 18 3 5 3 2" xfId="33949"/>
    <cellStyle name="Note 4 18 3 5 3 3" xfId="48402"/>
    <cellStyle name="Note 4 18 3 5 4" xfId="22006"/>
    <cellStyle name="Note 4 18 3 5 5" xfId="36459"/>
    <cellStyle name="Note 4 18 3 6" xfId="7032"/>
    <cellStyle name="Note 4 18 3 6 2" xfId="24467"/>
    <cellStyle name="Note 4 18 3 6 3" xfId="38920"/>
    <cellStyle name="Note 4 18 3 7" xfId="9473"/>
    <cellStyle name="Note 4 18 3 7 2" xfId="26908"/>
    <cellStyle name="Note 4 18 3 7 3" xfId="41361"/>
    <cellStyle name="Note 4 18 3 8" xfId="11893"/>
    <cellStyle name="Note 4 18 3 8 2" xfId="29328"/>
    <cellStyle name="Note 4 18 3 8 3" xfId="43781"/>
    <cellStyle name="Note 4 18 3 9" xfId="18900"/>
    <cellStyle name="Note 4 18 4" xfId="2063"/>
    <cellStyle name="Note 4 18 4 2" xfId="2064"/>
    <cellStyle name="Note 4 18 4 2 2" xfId="4575"/>
    <cellStyle name="Note 4 18 4 2 2 2" xfId="14057"/>
    <cellStyle name="Note 4 18 4 2 2 2 2" xfId="31492"/>
    <cellStyle name="Note 4 18 4 2 2 2 3" xfId="45945"/>
    <cellStyle name="Note 4 18 4 2 2 3" xfId="16518"/>
    <cellStyle name="Note 4 18 4 2 2 3 2" xfId="33953"/>
    <cellStyle name="Note 4 18 4 2 2 3 3" xfId="48406"/>
    <cellStyle name="Note 4 18 4 2 2 4" xfId="22011"/>
    <cellStyle name="Note 4 18 4 2 2 5" xfId="36464"/>
    <cellStyle name="Note 4 18 4 2 3" xfId="7037"/>
    <cellStyle name="Note 4 18 4 2 3 2" xfId="24472"/>
    <cellStyle name="Note 4 18 4 2 3 3" xfId="38925"/>
    <cellStyle name="Note 4 18 4 2 4" xfId="9478"/>
    <cellStyle name="Note 4 18 4 2 4 2" xfId="26913"/>
    <cellStyle name="Note 4 18 4 2 4 3" xfId="41366"/>
    <cellStyle name="Note 4 18 4 2 5" xfId="11898"/>
    <cellStyle name="Note 4 18 4 2 5 2" xfId="29333"/>
    <cellStyle name="Note 4 18 4 2 5 3" xfId="43786"/>
    <cellStyle name="Note 4 18 4 2 6" xfId="18905"/>
    <cellStyle name="Note 4 18 4 3" xfId="2065"/>
    <cellStyle name="Note 4 18 4 3 2" xfId="4576"/>
    <cellStyle name="Note 4 18 4 3 2 2" xfId="14058"/>
    <cellStyle name="Note 4 18 4 3 2 2 2" xfId="31493"/>
    <cellStyle name="Note 4 18 4 3 2 2 3" xfId="45946"/>
    <cellStyle name="Note 4 18 4 3 2 3" xfId="16519"/>
    <cellStyle name="Note 4 18 4 3 2 3 2" xfId="33954"/>
    <cellStyle name="Note 4 18 4 3 2 3 3" xfId="48407"/>
    <cellStyle name="Note 4 18 4 3 2 4" xfId="22012"/>
    <cellStyle name="Note 4 18 4 3 2 5" xfId="36465"/>
    <cellStyle name="Note 4 18 4 3 3" xfId="7038"/>
    <cellStyle name="Note 4 18 4 3 3 2" xfId="24473"/>
    <cellStyle name="Note 4 18 4 3 3 3" xfId="38926"/>
    <cellStyle name="Note 4 18 4 3 4" xfId="9479"/>
    <cellStyle name="Note 4 18 4 3 4 2" xfId="26914"/>
    <cellStyle name="Note 4 18 4 3 4 3" xfId="41367"/>
    <cellStyle name="Note 4 18 4 3 5" xfId="11899"/>
    <cellStyle name="Note 4 18 4 3 5 2" xfId="29334"/>
    <cellStyle name="Note 4 18 4 3 5 3" xfId="43787"/>
    <cellStyle name="Note 4 18 4 3 6" xfId="18906"/>
    <cellStyle name="Note 4 18 4 4" xfId="2066"/>
    <cellStyle name="Note 4 18 4 4 2" xfId="4577"/>
    <cellStyle name="Note 4 18 4 4 2 2" xfId="22013"/>
    <cellStyle name="Note 4 18 4 4 2 3" xfId="36466"/>
    <cellStyle name="Note 4 18 4 4 3" xfId="7039"/>
    <cellStyle name="Note 4 18 4 4 3 2" xfId="24474"/>
    <cellStyle name="Note 4 18 4 4 3 3" xfId="38927"/>
    <cellStyle name="Note 4 18 4 4 4" xfId="9480"/>
    <cellStyle name="Note 4 18 4 4 4 2" xfId="26915"/>
    <cellStyle name="Note 4 18 4 4 4 3" xfId="41368"/>
    <cellStyle name="Note 4 18 4 4 5" xfId="11900"/>
    <cellStyle name="Note 4 18 4 4 5 2" xfId="29335"/>
    <cellStyle name="Note 4 18 4 4 5 3" xfId="43788"/>
    <cellStyle name="Note 4 18 4 4 6" xfId="15286"/>
    <cellStyle name="Note 4 18 4 4 6 2" xfId="32721"/>
    <cellStyle name="Note 4 18 4 4 6 3" xfId="47174"/>
    <cellStyle name="Note 4 18 4 4 7" xfId="18907"/>
    <cellStyle name="Note 4 18 4 4 8" xfId="20448"/>
    <cellStyle name="Note 4 18 4 5" xfId="4574"/>
    <cellStyle name="Note 4 18 4 5 2" xfId="14056"/>
    <cellStyle name="Note 4 18 4 5 2 2" xfId="31491"/>
    <cellStyle name="Note 4 18 4 5 2 3" xfId="45944"/>
    <cellStyle name="Note 4 18 4 5 3" xfId="16517"/>
    <cellStyle name="Note 4 18 4 5 3 2" xfId="33952"/>
    <cellStyle name="Note 4 18 4 5 3 3" xfId="48405"/>
    <cellStyle name="Note 4 18 4 5 4" xfId="22010"/>
    <cellStyle name="Note 4 18 4 5 5" xfId="36463"/>
    <cellStyle name="Note 4 18 4 6" xfId="7036"/>
    <cellStyle name="Note 4 18 4 6 2" xfId="24471"/>
    <cellStyle name="Note 4 18 4 6 3" xfId="38924"/>
    <cellStyle name="Note 4 18 4 7" xfId="9477"/>
    <cellStyle name="Note 4 18 4 7 2" xfId="26912"/>
    <cellStyle name="Note 4 18 4 7 3" xfId="41365"/>
    <cellStyle name="Note 4 18 4 8" xfId="11897"/>
    <cellStyle name="Note 4 18 4 8 2" xfId="29332"/>
    <cellStyle name="Note 4 18 4 8 3" xfId="43785"/>
    <cellStyle name="Note 4 18 4 9" xfId="18904"/>
    <cellStyle name="Note 4 18 5" xfId="2067"/>
    <cellStyle name="Note 4 18 5 2" xfId="2068"/>
    <cellStyle name="Note 4 18 5 2 2" xfId="4579"/>
    <cellStyle name="Note 4 18 5 2 2 2" xfId="14060"/>
    <cellStyle name="Note 4 18 5 2 2 2 2" xfId="31495"/>
    <cellStyle name="Note 4 18 5 2 2 2 3" xfId="45948"/>
    <cellStyle name="Note 4 18 5 2 2 3" xfId="16521"/>
    <cellStyle name="Note 4 18 5 2 2 3 2" xfId="33956"/>
    <cellStyle name="Note 4 18 5 2 2 3 3" xfId="48409"/>
    <cellStyle name="Note 4 18 5 2 2 4" xfId="22015"/>
    <cellStyle name="Note 4 18 5 2 2 5" xfId="36468"/>
    <cellStyle name="Note 4 18 5 2 3" xfId="7041"/>
    <cellStyle name="Note 4 18 5 2 3 2" xfId="24476"/>
    <cellStyle name="Note 4 18 5 2 3 3" xfId="38929"/>
    <cellStyle name="Note 4 18 5 2 4" xfId="9482"/>
    <cellStyle name="Note 4 18 5 2 4 2" xfId="26917"/>
    <cellStyle name="Note 4 18 5 2 4 3" xfId="41370"/>
    <cellStyle name="Note 4 18 5 2 5" xfId="11902"/>
    <cellStyle name="Note 4 18 5 2 5 2" xfId="29337"/>
    <cellStyle name="Note 4 18 5 2 5 3" xfId="43790"/>
    <cellStyle name="Note 4 18 5 2 6" xfId="18909"/>
    <cellStyle name="Note 4 18 5 3" xfId="2069"/>
    <cellStyle name="Note 4 18 5 3 2" xfId="4580"/>
    <cellStyle name="Note 4 18 5 3 2 2" xfId="14061"/>
    <cellStyle name="Note 4 18 5 3 2 2 2" xfId="31496"/>
    <cellStyle name="Note 4 18 5 3 2 2 3" xfId="45949"/>
    <cellStyle name="Note 4 18 5 3 2 3" xfId="16522"/>
    <cellStyle name="Note 4 18 5 3 2 3 2" xfId="33957"/>
    <cellStyle name="Note 4 18 5 3 2 3 3" xfId="48410"/>
    <cellStyle name="Note 4 18 5 3 2 4" xfId="22016"/>
    <cellStyle name="Note 4 18 5 3 2 5" xfId="36469"/>
    <cellStyle name="Note 4 18 5 3 3" xfId="7042"/>
    <cellStyle name="Note 4 18 5 3 3 2" xfId="24477"/>
    <cellStyle name="Note 4 18 5 3 3 3" xfId="38930"/>
    <cellStyle name="Note 4 18 5 3 4" xfId="9483"/>
    <cellStyle name="Note 4 18 5 3 4 2" xfId="26918"/>
    <cellStyle name="Note 4 18 5 3 4 3" xfId="41371"/>
    <cellStyle name="Note 4 18 5 3 5" xfId="11903"/>
    <cellStyle name="Note 4 18 5 3 5 2" xfId="29338"/>
    <cellStyle name="Note 4 18 5 3 5 3" xfId="43791"/>
    <cellStyle name="Note 4 18 5 3 6" xfId="18910"/>
    <cellStyle name="Note 4 18 5 4" xfId="2070"/>
    <cellStyle name="Note 4 18 5 4 2" xfId="4581"/>
    <cellStyle name="Note 4 18 5 4 2 2" xfId="22017"/>
    <cellStyle name="Note 4 18 5 4 2 3" xfId="36470"/>
    <cellStyle name="Note 4 18 5 4 3" xfId="7043"/>
    <cellStyle name="Note 4 18 5 4 3 2" xfId="24478"/>
    <cellStyle name="Note 4 18 5 4 3 3" xfId="38931"/>
    <cellStyle name="Note 4 18 5 4 4" xfId="9484"/>
    <cellStyle name="Note 4 18 5 4 4 2" xfId="26919"/>
    <cellStyle name="Note 4 18 5 4 4 3" xfId="41372"/>
    <cellStyle name="Note 4 18 5 4 5" xfId="11904"/>
    <cellStyle name="Note 4 18 5 4 5 2" xfId="29339"/>
    <cellStyle name="Note 4 18 5 4 5 3" xfId="43792"/>
    <cellStyle name="Note 4 18 5 4 6" xfId="15287"/>
    <cellStyle name="Note 4 18 5 4 6 2" xfId="32722"/>
    <cellStyle name="Note 4 18 5 4 6 3" xfId="47175"/>
    <cellStyle name="Note 4 18 5 4 7" xfId="18911"/>
    <cellStyle name="Note 4 18 5 4 8" xfId="20449"/>
    <cellStyle name="Note 4 18 5 5" xfId="4578"/>
    <cellStyle name="Note 4 18 5 5 2" xfId="14059"/>
    <cellStyle name="Note 4 18 5 5 2 2" xfId="31494"/>
    <cellStyle name="Note 4 18 5 5 2 3" xfId="45947"/>
    <cellStyle name="Note 4 18 5 5 3" xfId="16520"/>
    <cellStyle name="Note 4 18 5 5 3 2" xfId="33955"/>
    <cellStyle name="Note 4 18 5 5 3 3" xfId="48408"/>
    <cellStyle name="Note 4 18 5 5 4" xfId="22014"/>
    <cellStyle name="Note 4 18 5 5 5" xfId="36467"/>
    <cellStyle name="Note 4 18 5 6" xfId="7040"/>
    <cellStyle name="Note 4 18 5 6 2" xfId="24475"/>
    <cellStyle name="Note 4 18 5 6 3" xfId="38928"/>
    <cellStyle name="Note 4 18 5 7" xfId="9481"/>
    <cellStyle name="Note 4 18 5 7 2" xfId="26916"/>
    <cellStyle name="Note 4 18 5 7 3" xfId="41369"/>
    <cellStyle name="Note 4 18 5 8" xfId="11901"/>
    <cellStyle name="Note 4 18 5 8 2" xfId="29336"/>
    <cellStyle name="Note 4 18 5 8 3" xfId="43789"/>
    <cellStyle name="Note 4 18 5 9" xfId="18908"/>
    <cellStyle name="Note 4 18 6" xfId="2071"/>
    <cellStyle name="Note 4 18 6 2" xfId="4582"/>
    <cellStyle name="Note 4 18 6 2 2" xfId="14062"/>
    <cellStyle name="Note 4 18 6 2 2 2" xfId="31497"/>
    <cellStyle name="Note 4 18 6 2 2 3" xfId="45950"/>
    <cellStyle name="Note 4 18 6 2 3" xfId="16523"/>
    <cellStyle name="Note 4 18 6 2 3 2" xfId="33958"/>
    <cellStyle name="Note 4 18 6 2 3 3" xfId="48411"/>
    <cellStyle name="Note 4 18 6 2 4" xfId="22018"/>
    <cellStyle name="Note 4 18 6 2 5" xfId="36471"/>
    <cellStyle name="Note 4 18 6 3" xfId="7044"/>
    <cellStyle name="Note 4 18 6 3 2" xfId="24479"/>
    <cellStyle name="Note 4 18 6 3 3" xfId="38932"/>
    <cellStyle name="Note 4 18 6 4" xfId="9485"/>
    <cellStyle name="Note 4 18 6 4 2" xfId="26920"/>
    <cellStyle name="Note 4 18 6 4 3" xfId="41373"/>
    <cellStyle name="Note 4 18 6 5" xfId="11905"/>
    <cellStyle name="Note 4 18 6 5 2" xfId="29340"/>
    <cellStyle name="Note 4 18 6 5 3" xfId="43793"/>
    <cellStyle name="Note 4 18 6 6" xfId="18912"/>
    <cellStyle name="Note 4 18 7" xfId="2072"/>
    <cellStyle name="Note 4 18 7 2" xfId="4583"/>
    <cellStyle name="Note 4 18 7 2 2" xfId="14063"/>
    <cellStyle name="Note 4 18 7 2 2 2" xfId="31498"/>
    <cellStyle name="Note 4 18 7 2 2 3" xfId="45951"/>
    <cellStyle name="Note 4 18 7 2 3" xfId="16524"/>
    <cellStyle name="Note 4 18 7 2 3 2" xfId="33959"/>
    <cellStyle name="Note 4 18 7 2 3 3" xfId="48412"/>
    <cellStyle name="Note 4 18 7 2 4" xfId="22019"/>
    <cellStyle name="Note 4 18 7 2 5" xfId="36472"/>
    <cellStyle name="Note 4 18 7 3" xfId="7045"/>
    <cellStyle name="Note 4 18 7 3 2" xfId="24480"/>
    <cellStyle name="Note 4 18 7 3 3" xfId="38933"/>
    <cellStyle name="Note 4 18 7 4" xfId="9486"/>
    <cellStyle name="Note 4 18 7 4 2" xfId="26921"/>
    <cellStyle name="Note 4 18 7 4 3" xfId="41374"/>
    <cellStyle name="Note 4 18 7 5" xfId="11906"/>
    <cellStyle name="Note 4 18 7 5 2" xfId="29341"/>
    <cellStyle name="Note 4 18 7 5 3" xfId="43794"/>
    <cellStyle name="Note 4 18 7 6" xfId="18913"/>
    <cellStyle name="Note 4 18 8" xfId="2073"/>
    <cellStyle name="Note 4 18 8 2" xfId="4584"/>
    <cellStyle name="Note 4 18 8 2 2" xfId="22020"/>
    <cellStyle name="Note 4 18 8 2 3" xfId="36473"/>
    <cellStyle name="Note 4 18 8 3" xfId="7046"/>
    <cellStyle name="Note 4 18 8 3 2" xfId="24481"/>
    <cellStyle name="Note 4 18 8 3 3" xfId="38934"/>
    <cellStyle name="Note 4 18 8 4" xfId="9487"/>
    <cellStyle name="Note 4 18 8 4 2" xfId="26922"/>
    <cellStyle name="Note 4 18 8 4 3" xfId="41375"/>
    <cellStyle name="Note 4 18 8 5" xfId="11907"/>
    <cellStyle name="Note 4 18 8 5 2" xfId="29342"/>
    <cellStyle name="Note 4 18 8 5 3" xfId="43795"/>
    <cellStyle name="Note 4 18 8 6" xfId="15288"/>
    <cellStyle name="Note 4 18 8 6 2" xfId="32723"/>
    <cellStyle name="Note 4 18 8 6 3" xfId="47176"/>
    <cellStyle name="Note 4 18 8 7" xfId="18914"/>
    <cellStyle name="Note 4 18 8 8" xfId="20450"/>
    <cellStyle name="Note 4 18 9" xfId="4565"/>
    <cellStyle name="Note 4 18 9 2" xfId="14049"/>
    <cellStyle name="Note 4 18 9 2 2" xfId="31484"/>
    <cellStyle name="Note 4 18 9 2 3" xfId="45937"/>
    <cellStyle name="Note 4 18 9 3" xfId="16510"/>
    <cellStyle name="Note 4 18 9 3 2" xfId="33945"/>
    <cellStyle name="Note 4 18 9 3 3" xfId="48398"/>
    <cellStyle name="Note 4 18 9 4" xfId="22001"/>
    <cellStyle name="Note 4 18 9 5" xfId="36454"/>
    <cellStyle name="Note 4 19" xfId="2074"/>
    <cellStyle name="Note 4 19 10" xfId="7047"/>
    <cellStyle name="Note 4 19 10 2" xfId="24482"/>
    <cellStyle name="Note 4 19 10 3" xfId="38935"/>
    <cellStyle name="Note 4 19 11" xfId="9488"/>
    <cellStyle name="Note 4 19 11 2" xfId="26923"/>
    <cellStyle name="Note 4 19 11 3" xfId="41376"/>
    <cellStyle name="Note 4 19 12" xfId="11908"/>
    <cellStyle name="Note 4 19 12 2" xfId="29343"/>
    <cellStyle name="Note 4 19 12 3" xfId="43796"/>
    <cellStyle name="Note 4 19 13" xfId="18915"/>
    <cellStyle name="Note 4 19 2" xfId="2075"/>
    <cellStyle name="Note 4 19 2 2" xfId="2076"/>
    <cellStyle name="Note 4 19 2 2 2" xfId="4587"/>
    <cellStyle name="Note 4 19 2 2 2 2" xfId="14066"/>
    <cellStyle name="Note 4 19 2 2 2 2 2" xfId="31501"/>
    <cellStyle name="Note 4 19 2 2 2 2 3" xfId="45954"/>
    <cellStyle name="Note 4 19 2 2 2 3" xfId="16527"/>
    <cellStyle name="Note 4 19 2 2 2 3 2" xfId="33962"/>
    <cellStyle name="Note 4 19 2 2 2 3 3" xfId="48415"/>
    <cellStyle name="Note 4 19 2 2 2 4" xfId="22023"/>
    <cellStyle name="Note 4 19 2 2 2 5" xfId="36476"/>
    <cellStyle name="Note 4 19 2 2 3" xfId="7049"/>
    <cellStyle name="Note 4 19 2 2 3 2" xfId="24484"/>
    <cellStyle name="Note 4 19 2 2 3 3" xfId="38937"/>
    <cellStyle name="Note 4 19 2 2 4" xfId="9490"/>
    <cellStyle name="Note 4 19 2 2 4 2" xfId="26925"/>
    <cellStyle name="Note 4 19 2 2 4 3" xfId="41378"/>
    <cellStyle name="Note 4 19 2 2 5" xfId="11910"/>
    <cellStyle name="Note 4 19 2 2 5 2" xfId="29345"/>
    <cellStyle name="Note 4 19 2 2 5 3" xfId="43798"/>
    <cellStyle name="Note 4 19 2 2 6" xfId="18917"/>
    <cellStyle name="Note 4 19 2 3" xfId="2077"/>
    <cellStyle name="Note 4 19 2 3 2" xfId="4588"/>
    <cellStyle name="Note 4 19 2 3 2 2" xfId="14067"/>
    <cellStyle name="Note 4 19 2 3 2 2 2" xfId="31502"/>
    <cellStyle name="Note 4 19 2 3 2 2 3" xfId="45955"/>
    <cellStyle name="Note 4 19 2 3 2 3" xfId="16528"/>
    <cellStyle name="Note 4 19 2 3 2 3 2" xfId="33963"/>
    <cellStyle name="Note 4 19 2 3 2 3 3" xfId="48416"/>
    <cellStyle name="Note 4 19 2 3 2 4" xfId="22024"/>
    <cellStyle name="Note 4 19 2 3 2 5" xfId="36477"/>
    <cellStyle name="Note 4 19 2 3 3" xfId="7050"/>
    <cellStyle name="Note 4 19 2 3 3 2" xfId="24485"/>
    <cellStyle name="Note 4 19 2 3 3 3" xfId="38938"/>
    <cellStyle name="Note 4 19 2 3 4" xfId="9491"/>
    <cellStyle name="Note 4 19 2 3 4 2" xfId="26926"/>
    <cellStyle name="Note 4 19 2 3 4 3" xfId="41379"/>
    <cellStyle name="Note 4 19 2 3 5" xfId="11911"/>
    <cellStyle name="Note 4 19 2 3 5 2" xfId="29346"/>
    <cellStyle name="Note 4 19 2 3 5 3" xfId="43799"/>
    <cellStyle name="Note 4 19 2 3 6" xfId="18918"/>
    <cellStyle name="Note 4 19 2 4" xfId="2078"/>
    <cellStyle name="Note 4 19 2 4 2" xfId="4589"/>
    <cellStyle name="Note 4 19 2 4 2 2" xfId="22025"/>
    <cellStyle name="Note 4 19 2 4 2 3" xfId="36478"/>
    <cellStyle name="Note 4 19 2 4 3" xfId="7051"/>
    <cellStyle name="Note 4 19 2 4 3 2" xfId="24486"/>
    <cellStyle name="Note 4 19 2 4 3 3" xfId="38939"/>
    <cellStyle name="Note 4 19 2 4 4" xfId="9492"/>
    <cellStyle name="Note 4 19 2 4 4 2" xfId="26927"/>
    <cellStyle name="Note 4 19 2 4 4 3" xfId="41380"/>
    <cellStyle name="Note 4 19 2 4 5" xfId="11912"/>
    <cellStyle name="Note 4 19 2 4 5 2" xfId="29347"/>
    <cellStyle name="Note 4 19 2 4 5 3" xfId="43800"/>
    <cellStyle name="Note 4 19 2 4 6" xfId="15289"/>
    <cellStyle name="Note 4 19 2 4 6 2" xfId="32724"/>
    <cellStyle name="Note 4 19 2 4 6 3" xfId="47177"/>
    <cellStyle name="Note 4 19 2 4 7" xfId="18919"/>
    <cellStyle name="Note 4 19 2 4 8" xfId="20451"/>
    <cellStyle name="Note 4 19 2 5" xfId="4586"/>
    <cellStyle name="Note 4 19 2 5 2" xfId="14065"/>
    <cellStyle name="Note 4 19 2 5 2 2" xfId="31500"/>
    <cellStyle name="Note 4 19 2 5 2 3" xfId="45953"/>
    <cellStyle name="Note 4 19 2 5 3" xfId="16526"/>
    <cellStyle name="Note 4 19 2 5 3 2" xfId="33961"/>
    <cellStyle name="Note 4 19 2 5 3 3" xfId="48414"/>
    <cellStyle name="Note 4 19 2 5 4" xfId="22022"/>
    <cellStyle name="Note 4 19 2 5 5" xfId="36475"/>
    <cellStyle name="Note 4 19 2 6" xfId="7048"/>
    <cellStyle name="Note 4 19 2 6 2" xfId="24483"/>
    <cellStyle name="Note 4 19 2 6 3" xfId="38936"/>
    <cellStyle name="Note 4 19 2 7" xfId="9489"/>
    <cellStyle name="Note 4 19 2 7 2" xfId="26924"/>
    <cellStyle name="Note 4 19 2 7 3" xfId="41377"/>
    <cellStyle name="Note 4 19 2 8" xfId="11909"/>
    <cellStyle name="Note 4 19 2 8 2" xfId="29344"/>
    <cellStyle name="Note 4 19 2 8 3" xfId="43797"/>
    <cellStyle name="Note 4 19 2 9" xfId="18916"/>
    <cellStyle name="Note 4 19 3" xfId="2079"/>
    <cellStyle name="Note 4 19 3 2" xfId="2080"/>
    <cellStyle name="Note 4 19 3 2 2" xfId="4591"/>
    <cellStyle name="Note 4 19 3 2 2 2" xfId="14069"/>
    <cellStyle name="Note 4 19 3 2 2 2 2" xfId="31504"/>
    <cellStyle name="Note 4 19 3 2 2 2 3" xfId="45957"/>
    <cellStyle name="Note 4 19 3 2 2 3" xfId="16530"/>
    <cellStyle name="Note 4 19 3 2 2 3 2" xfId="33965"/>
    <cellStyle name="Note 4 19 3 2 2 3 3" xfId="48418"/>
    <cellStyle name="Note 4 19 3 2 2 4" xfId="22027"/>
    <cellStyle name="Note 4 19 3 2 2 5" xfId="36480"/>
    <cellStyle name="Note 4 19 3 2 3" xfId="7053"/>
    <cellStyle name="Note 4 19 3 2 3 2" xfId="24488"/>
    <cellStyle name="Note 4 19 3 2 3 3" xfId="38941"/>
    <cellStyle name="Note 4 19 3 2 4" xfId="9494"/>
    <cellStyle name="Note 4 19 3 2 4 2" xfId="26929"/>
    <cellStyle name="Note 4 19 3 2 4 3" xfId="41382"/>
    <cellStyle name="Note 4 19 3 2 5" xfId="11914"/>
    <cellStyle name="Note 4 19 3 2 5 2" xfId="29349"/>
    <cellStyle name="Note 4 19 3 2 5 3" xfId="43802"/>
    <cellStyle name="Note 4 19 3 2 6" xfId="18921"/>
    <cellStyle name="Note 4 19 3 3" xfId="2081"/>
    <cellStyle name="Note 4 19 3 3 2" xfId="4592"/>
    <cellStyle name="Note 4 19 3 3 2 2" xfId="14070"/>
    <cellStyle name="Note 4 19 3 3 2 2 2" xfId="31505"/>
    <cellStyle name="Note 4 19 3 3 2 2 3" xfId="45958"/>
    <cellStyle name="Note 4 19 3 3 2 3" xfId="16531"/>
    <cellStyle name="Note 4 19 3 3 2 3 2" xfId="33966"/>
    <cellStyle name="Note 4 19 3 3 2 3 3" xfId="48419"/>
    <cellStyle name="Note 4 19 3 3 2 4" xfId="22028"/>
    <cellStyle name="Note 4 19 3 3 2 5" xfId="36481"/>
    <cellStyle name="Note 4 19 3 3 3" xfId="7054"/>
    <cellStyle name="Note 4 19 3 3 3 2" xfId="24489"/>
    <cellStyle name="Note 4 19 3 3 3 3" xfId="38942"/>
    <cellStyle name="Note 4 19 3 3 4" xfId="9495"/>
    <cellStyle name="Note 4 19 3 3 4 2" xfId="26930"/>
    <cellStyle name="Note 4 19 3 3 4 3" xfId="41383"/>
    <cellStyle name="Note 4 19 3 3 5" xfId="11915"/>
    <cellStyle name="Note 4 19 3 3 5 2" xfId="29350"/>
    <cellStyle name="Note 4 19 3 3 5 3" xfId="43803"/>
    <cellStyle name="Note 4 19 3 3 6" xfId="18922"/>
    <cellStyle name="Note 4 19 3 4" xfId="2082"/>
    <cellStyle name="Note 4 19 3 4 2" xfId="4593"/>
    <cellStyle name="Note 4 19 3 4 2 2" xfId="22029"/>
    <cellStyle name="Note 4 19 3 4 2 3" xfId="36482"/>
    <cellStyle name="Note 4 19 3 4 3" xfId="7055"/>
    <cellStyle name="Note 4 19 3 4 3 2" xfId="24490"/>
    <cellStyle name="Note 4 19 3 4 3 3" xfId="38943"/>
    <cellStyle name="Note 4 19 3 4 4" xfId="9496"/>
    <cellStyle name="Note 4 19 3 4 4 2" xfId="26931"/>
    <cellStyle name="Note 4 19 3 4 4 3" xfId="41384"/>
    <cellStyle name="Note 4 19 3 4 5" xfId="11916"/>
    <cellStyle name="Note 4 19 3 4 5 2" xfId="29351"/>
    <cellStyle name="Note 4 19 3 4 5 3" xfId="43804"/>
    <cellStyle name="Note 4 19 3 4 6" xfId="15290"/>
    <cellStyle name="Note 4 19 3 4 6 2" xfId="32725"/>
    <cellStyle name="Note 4 19 3 4 6 3" xfId="47178"/>
    <cellStyle name="Note 4 19 3 4 7" xfId="18923"/>
    <cellStyle name="Note 4 19 3 4 8" xfId="20452"/>
    <cellStyle name="Note 4 19 3 5" xfId="4590"/>
    <cellStyle name="Note 4 19 3 5 2" xfId="14068"/>
    <cellStyle name="Note 4 19 3 5 2 2" xfId="31503"/>
    <cellStyle name="Note 4 19 3 5 2 3" xfId="45956"/>
    <cellStyle name="Note 4 19 3 5 3" xfId="16529"/>
    <cellStyle name="Note 4 19 3 5 3 2" xfId="33964"/>
    <cellStyle name="Note 4 19 3 5 3 3" xfId="48417"/>
    <cellStyle name="Note 4 19 3 5 4" xfId="22026"/>
    <cellStyle name="Note 4 19 3 5 5" xfId="36479"/>
    <cellStyle name="Note 4 19 3 6" xfId="7052"/>
    <cellStyle name="Note 4 19 3 6 2" xfId="24487"/>
    <cellStyle name="Note 4 19 3 6 3" xfId="38940"/>
    <cellStyle name="Note 4 19 3 7" xfId="9493"/>
    <cellStyle name="Note 4 19 3 7 2" xfId="26928"/>
    <cellStyle name="Note 4 19 3 7 3" xfId="41381"/>
    <cellStyle name="Note 4 19 3 8" xfId="11913"/>
    <cellStyle name="Note 4 19 3 8 2" xfId="29348"/>
    <cellStyle name="Note 4 19 3 8 3" xfId="43801"/>
    <cellStyle name="Note 4 19 3 9" xfId="18920"/>
    <cellStyle name="Note 4 19 4" xfId="2083"/>
    <cellStyle name="Note 4 19 4 2" xfId="2084"/>
    <cellStyle name="Note 4 19 4 2 2" xfId="4595"/>
    <cellStyle name="Note 4 19 4 2 2 2" xfId="14072"/>
    <cellStyle name="Note 4 19 4 2 2 2 2" xfId="31507"/>
    <cellStyle name="Note 4 19 4 2 2 2 3" xfId="45960"/>
    <cellStyle name="Note 4 19 4 2 2 3" xfId="16533"/>
    <cellStyle name="Note 4 19 4 2 2 3 2" xfId="33968"/>
    <cellStyle name="Note 4 19 4 2 2 3 3" xfId="48421"/>
    <cellStyle name="Note 4 19 4 2 2 4" xfId="22031"/>
    <cellStyle name="Note 4 19 4 2 2 5" xfId="36484"/>
    <cellStyle name="Note 4 19 4 2 3" xfId="7057"/>
    <cellStyle name="Note 4 19 4 2 3 2" xfId="24492"/>
    <cellStyle name="Note 4 19 4 2 3 3" xfId="38945"/>
    <cellStyle name="Note 4 19 4 2 4" xfId="9498"/>
    <cellStyle name="Note 4 19 4 2 4 2" xfId="26933"/>
    <cellStyle name="Note 4 19 4 2 4 3" xfId="41386"/>
    <cellStyle name="Note 4 19 4 2 5" xfId="11918"/>
    <cellStyle name="Note 4 19 4 2 5 2" xfId="29353"/>
    <cellStyle name="Note 4 19 4 2 5 3" xfId="43806"/>
    <cellStyle name="Note 4 19 4 2 6" xfId="18925"/>
    <cellStyle name="Note 4 19 4 3" xfId="2085"/>
    <cellStyle name="Note 4 19 4 3 2" xfId="4596"/>
    <cellStyle name="Note 4 19 4 3 2 2" xfId="14073"/>
    <cellStyle name="Note 4 19 4 3 2 2 2" xfId="31508"/>
    <cellStyle name="Note 4 19 4 3 2 2 3" xfId="45961"/>
    <cellStyle name="Note 4 19 4 3 2 3" xfId="16534"/>
    <cellStyle name="Note 4 19 4 3 2 3 2" xfId="33969"/>
    <cellStyle name="Note 4 19 4 3 2 3 3" xfId="48422"/>
    <cellStyle name="Note 4 19 4 3 2 4" xfId="22032"/>
    <cellStyle name="Note 4 19 4 3 2 5" xfId="36485"/>
    <cellStyle name="Note 4 19 4 3 3" xfId="7058"/>
    <cellStyle name="Note 4 19 4 3 3 2" xfId="24493"/>
    <cellStyle name="Note 4 19 4 3 3 3" xfId="38946"/>
    <cellStyle name="Note 4 19 4 3 4" xfId="9499"/>
    <cellStyle name="Note 4 19 4 3 4 2" xfId="26934"/>
    <cellStyle name="Note 4 19 4 3 4 3" xfId="41387"/>
    <cellStyle name="Note 4 19 4 3 5" xfId="11919"/>
    <cellStyle name="Note 4 19 4 3 5 2" xfId="29354"/>
    <cellStyle name="Note 4 19 4 3 5 3" xfId="43807"/>
    <cellStyle name="Note 4 19 4 3 6" xfId="18926"/>
    <cellStyle name="Note 4 19 4 4" xfId="2086"/>
    <cellStyle name="Note 4 19 4 4 2" xfId="4597"/>
    <cellStyle name="Note 4 19 4 4 2 2" xfId="22033"/>
    <cellStyle name="Note 4 19 4 4 2 3" xfId="36486"/>
    <cellStyle name="Note 4 19 4 4 3" xfId="7059"/>
    <cellStyle name="Note 4 19 4 4 3 2" xfId="24494"/>
    <cellStyle name="Note 4 19 4 4 3 3" xfId="38947"/>
    <cellStyle name="Note 4 19 4 4 4" xfId="9500"/>
    <cellStyle name="Note 4 19 4 4 4 2" xfId="26935"/>
    <cellStyle name="Note 4 19 4 4 4 3" xfId="41388"/>
    <cellStyle name="Note 4 19 4 4 5" xfId="11920"/>
    <cellStyle name="Note 4 19 4 4 5 2" xfId="29355"/>
    <cellStyle name="Note 4 19 4 4 5 3" xfId="43808"/>
    <cellStyle name="Note 4 19 4 4 6" xfId="15291"/>
    <cellStyle name="Note 4 19 4 4 6 2" xfId="32726"/>
    <cellStyle name="Note 4 19 4 4 6 3" xfId="47179"/>
    <cellStyle name="Note 4 19 4 4 7" xfId="18927"/>
    <cellStyle name="Note 4 19 4 4 8" xfId="20453"/>
    <cellStyle name="Note 4 19 4 5" xfId="4594"/>
    <cellStyle name="Note 4 19 4 5 2" xfId="14071"/>
    <cellStyle name="Note 4 19 4 5 2 2" xfId="31506"/>
    <cellStyle name="Note 4 19 4 5 2 3" xfId="45959"/>
    <cellStyle name="Note 4 19 4 5 3" xfId="16532"/>
    <cellStyle name="Note 4 19 4 5 3 2" xfId="33967"/>
    <cellStyle name="Note 4 19 4 5 3 3" xfId="48420"/>
    <cellStyle name="Note 4 19 4 5 4" xfId="22030"/>
    <cellStyle name="Note 4 19 4 5 5" xfId="36483"/>
    <cellStyle name="Note 4 19 4 6" xfId="7056"/>
    <cellStyle name="Note 4 19 4 6 2" xfId="24491"/>
    <cellStyle name="Note 4 19 4 6 3" xfId="38944"/>
    <cellStyle name="Note 4 19 4 7" xfId="9497"/>
    <cellStyle name="Note 4 19 4 7 2" xfId="26932"/>
    <cellStyle name="Note 4 19 4 7 3" xfId="41385"/>
    <cellStyle name="Note 4 19 4 8" xfId="11917"/>
    <cellStyle name="Note 4 19 4 8 2" xfId="29352"/>
    <cellStyle name="Note 4 19 4 8 3" xfId="43805"/>
    <cellStyle name="Note 4 19 4 9" xfId="18924"/>
    <cellStyle name="Note 4 19 5" xfId="2087"/>
    <cellStyle name="Note 4 19 5 2" xfId="2088"/>
    <cellStyle name="Note 4 19 5 2 2" xfId="4599"/>
    <cellStyle name="Note 4 19 5 2 2 2" xfId="14075"/>
    <cellStyle name="Note 4 19 5 2 2 2 2" xfId="31510"/>
    <cellStyle name="Note 4 19 5 2 2 2 3" xfId="45963"/>
    <cellStyle name="Note 4 19 5 2 2 3" xfId="16536"/>
    <cellStyle name="Note 4 19 5 2 2 3 2" xfId="33971"/>
    <cellStyle name="Note 4 19 5 2 2 3 3" xfId="48424"/>
    <cellStyle name="Note 4 19 5 2 2 4" xfId="22035"/>
    <cellStyle name="Note 4 19 5 2 2 5" xfId="36488"/>
    <cellStyle name="Note 4 19 5 2 3" xfId="7061"/>
    <cellStyle name="Note 4 19 5 2 3 2" xfId="24496"/>
    <cellStyle name="Note 4 19 5 2 3 3" xfId="38949"/>
    <cellStyle name="Note 4 19 5 2 4" xfId="9502"/>
    <cellStyle name="Note 4 19 5 2 4 2" xfId="26937"/>
    <cellStyle name="Note 4 19 5 2 4 3" xfId="41390"/>
    <cellStyle name="Note 4 19 5 2 5" xfId="11922"/>
    <cellStyle name="Note 4 19 5 2 5 2" xfId="29357"/>
    <cellStyle name="Note 4 19 5 2 5 3" xfId="43810"/>
    <cellStyle name="Note 4 19 5 2 6" xfId="18929"/>
    <cellStyle name="Note 4 19 5 3" xfId="2089"/>
    <cellStyle name="Note 4 19 5 3 2" xfId="4600"/>
    <cellStyle name="Note 4 19 5 3 2 2" xfId="14076"/>
    <cellStyle name="Note 4 19 5 3 2 2 2" xfId="31511"/>
    <cellStyle name="Note 4 19 5 3 2 2 3" xfId="45964"/>
    <cellStyle name="Note 4 19 5 3 2 3" xfId="16537"/>
    <cellStyle name="Note 4 19 5 3 2 3 2" xfId="33972"/>
    <cellStyle name="Note 4 19 5 3 2 3 3" xfId="48425"/>
    <cellStyle name="Note 4 19 5 3 2 4" xfId="22036"/>
    <cellStyle name="Note 4 19 5 3 2 5" xfId="36489"/>
    <cellStyle name="Note 4 19 5 3 3" xfId="7062"/>
    <cellStyle name="Note 4 19 5 3 3 2" xfId="24497"/>
    <cellStyle name="Note 4 19 5 3 3 3" xfId="38950"/>
    <cellStyle name="Note 4 19 5 3 4" xfId="9503"/>
    <cellStyle name="Note 4 19 5 3 4 2" xfId="26938"/>
    <cellStyle name="Note 4 19 5 3 4 3" xfId="41391"/>
    <cellStyle name="Note 4 19 5 3 5" xfId="11923"/>
    <cellStyle name="Note 4 19 5 3 5 2" xfId="29358"/>
    <cellStyle name="Note 4 19 5 3 5 3" xfId="43811"/>
    <cellStyle name="Note 4 19 5 3 6" xfId="18930"/>
    <cellStyle name="Note 4 19 5 4" xfId="2090"/>
    <cellStyle name="Note 4 19 5 4 2" xfId="4601"/>
    <cellStyle name="Note 4 19 5 4 2 2" xfId="22037"/>
    <cellStyle name="Note 4 19 5 4 2 3" xfId="36490"/>
    <cellStyle name="Note 4 19 5 4 3" xfId="7063"/>
    <cellStyle name="Note 4 19 5 4 3 2" xfId="24498"/>
    <cellStyle name="Note 4 19 5 4 3 3" xfId="38951"/>
    <cellStyle name="Note 4 19 5 4 4" xfId="9504"/>
    <cellStyle name="Note 4 19 5 4 4 2" xfId="26939"/>
    <cellStyle name="Note 4 19 5 4 4 3" xfId="41392"/>
    <cellStyle name="Note 4 19 5 4 5" xfId="11924"/>
    <cellStyle name="Note 4 19 5 4 5 2" xfId="29359"/>
    <cellStyle name="Note 4 19 5 4 5 3" xfId="43812"/>
    <cellStyle name="Note 4 19 5 4 6" xfId="15292"/>
    <cellStyle name="Note 4 19 5 4 6 2" xfId="32727"/>
    <cellStyle name="Note 4 19 5 4 6 3" xfId="47180"/>
    <cellStyle name="Note 4 19 5 4 7" xfId="18931"/>
    <cellStyle name="Note 4 19 5 4 8" xfId="20454"/>
    <cellStyle name="Note 4 19 5 5" xfId="4598"/>
    <cellStyle name="Note 4 19 5 5 2" xfId="14074"/>
    <cellStyle name="Note 4 19 5 5 2 2" xfId="31509"/>
    <cellStyle name="Note 4 19 5 5 2 3" xfId="45962"/>
    <cellStyle name="Note 4 19 5 5 3" xfId="16535"/>
    <cellStyle name="Note 4 19 5 5 3 2" xfId="33970"/>
    <cellStyle name="Note 4 19 5 5 3 3" xfId="48423"/>
    <cellStyle name="Note 4 19 5 5 4" xfId="22034"/>
    <cellStyle name="Note 4 19 5 5 5" xfId="36487"/>
    <cellStyle name="Note 4 19 5 6" xfId="7060"/>
    <cellStyle name="Note 4 19 5 6 2" xfId="24495"/>
    <cellStyle name="Note 4 19 5 6 3" xfId="38948"/>
    <cellStyle name="Note 4 19 5 7" xfId="9501"/>
    <cellStyle name="Note 4 19 5 7 2" xfId="26936"/>
    <cellStyle name="Note 4 19 5 7 3" xfId="41389"/>
    <cellStyle name="Note 4 19 5 8" xfId="11921"/>
    <cellStyle name="Note 4 19 5 8 2" xfId="29356"/>
    <cellStyle name="Note 4 19 5 8 3" xfId="43809"/>
    <cellStyle name="Note 4 19 5 9" xfId="18928"/>
    <cellStyle name="Note 4 19 6" xfId="2091"/>
    <cellStyle name="Note 4 19 6 2" xfId="4602"/>
    <cellStyle name="Note 4 19 6 2 2" xfId="14077"/>
    <cellStyle name="Note 4 19 6 2 2 2" xfId="31512"/>
    <cellStyle name="Note 4 19 6 2 2 3" xfId="45965"/>
    <cellStyle name="Note 4 19 6 2 3" xfId="16538"/>
    <cellStyle name="Note 4 19 6 2 3 2" xfId="33973"/>
    <cellStyle name="Note 4 19 6 2 3 3" xfId="48426"/>
    <cellStyle name="Note 4 19 6 2 4" xfId="22038"/>
    <cellStyle name="Note 4 19 6 2 5" xfId="36491"/>
    <cellStyle name="Note 4 19 6 3" xfId="7064"/>
    <cellStyle name="Note 4 19 6 3 2" xfId="24499"/>
    <cellStyle name="Note 4 19 6 3 3" xfId="38952"/>
    <cellStyle name="Note 4 19 6 4" xfId="9505"/>
    <cellStyle name="Note 4 19 6 4 2" xfId="26940"/>
    <cellStyle name="Note 4 19 6 4 3" xfId="41393"/>
    <cellStyle name="Note 4 19 6 5" xfId="11925"/>
    <cellStyle name="Note 4 19 6 5 2" xfId="29360"/>
    <cellStyle name="Note 4 19 6 5 3" xfId="43813"/>
    <cellStyle name="Note 4 19 6 6" xfId="18932"/>
    <cellStyle name="Note 4 19 7" xfId="2092"/>
    <cellStyle name="Note 4 19 7 2" xfId="4603"/>
    <cellStyle name="Note 4 19 7 2 2" xfId="14078"/>
    <cellStyle name="Note 4 19 7 2 2 2" xfId="31513"/>
    <cellStyle name="Note 4 19 7 2 2 3" xfId="45966"/>
    <cellStyle name="Note 4 19 7 2 3" xfId="16539"/>
    <cellStyle name="Note 4 19 7 2 3 2" xfId="33974"/>
    <cellStyle name="Note 4 19 7 2 3 3" xfId="48427"/>
    <cellStyle name="Note 4 19 7 2 4" xfId="22039"/>
    <cellStyle name="Note 4 19 7 2 5" xfId="36492"/>
    <cellStyle name="Note 4 19 7 3" xfId="7065"/>
    <cellStyle name="Note 4 19 7 3 2" xfId="24500"/>
    <cellStyle name="Note 4 19 7 3 3" xfId="38953"/>
    <cellStyle name="Note 4 19 7 4" xfId="9506"/>
    <cellStyle name="Note 4 19 7 4 2" xfId="26941"/>
    <cellStyle name="Note 4 19 7 4 3" xfId="41394"/>
    <cellStyle name="Note 4 19 7 5" xfId="11926"/>
    <cellStyle name="Note 4 19 7 5 2" xfId="29361"/>
    <cellStyle name="Note 4 19 7 5 3" xfId="43814"/>
    <cellStyle name="Note 4 19 7 6" xfId="18933"/>
    <cellStyle name="Note 4 19 8" xfId="2093"/>
    <cellStyle name="Note 4 19 8 2" xfId="4604"/>
    <cellStyle name="Note 4 19 8 2 2" xfId="22040"/>
    <cellStyle name="Note 4 19 8 2 3" xfId="36493"/>
    <cellStyle name="Note 4 19 8 3" xfId="7066"/>
    <cellStyle name="Note 4 19 8 3 2" xfId="24501"/>
    <cellStyle name="Note 4 19 8 3 3" xfId="38954"/>
    <cellStyle name="Note 4 19 8 4" xfId="9507"/>
    <cellStyle name="Note 4 19 8 4 2" xfId="26942"/>
    <cellStyle name="Note 4 19 8 4 3" xfId="41395"/>
    <cellStyle name="Note 4 19 8 5" xfId="11927"/>
    <cellStyle name="Note 4 19 8 5 2" xfId="29362"/>
    <cellStyle name="Note 4 19 8 5 3" xfId="43815"/>
    <cellStyle name="Note 4 19 8 6" xfId="15293"/>
    <cellStyle name="Note 4 19 8 6 2" xfId="32728"/>
    <cellStyle name="Note 4 19 8 6 3" xfId="47181"/>
    <cellStyle name="Note 4 19 8 7" xfId="18934"/>
    <cellStyle name="Note 4 19 8 8" xfId="20455"/>
    <cellStyle name="Note 4 19 9" xfId="4585"/>
    <cellStyle name="Note 4 19 9 2" xfId="14064"/>
    <cellStyle name="Note 4 19 9 2 2" xfId="31499"/>
    <cellStyle name="Note 4 19 9 2 3" xfId="45952"/>
    <cellStyle name="Note 4 19 9 3" xfId="16525"/>
    <cellStyle name="Note 4 19 9 3 2" xfId="33960"/>
    <cellStyle name="Note 4 19 9 3 3" xfId="48413"/>
    <cellStyle name="Note 4 19 9 4" xfId="22021"/>
    <cellStyle name="Note 4 19 9 5" xfId="36474"/>
    <cellStyle name="Note 4 2" xfId="2094"/>
    <cellStyle name="Note 4 2 10" xfId="7067"/>
    <cellStyle name="Note 4 2 10 2" xfId="24502"/>
    <cellStyle name="Note 4 2 10 3" xfId="38955"/>
    <cellStyle name="Note 4 2 11" xfId="9508"/>
    <cellStyle name="Note 4 2 11 2" xfId="26943"/>
    <cellStyle name="Note 4 2 11 3" xfId="41396"/>
    <cellStyle name="Note 4 2 12" xfId="11928"/>
    <cellStyle name="Note 4 2 12 2" xfId="29363"/>
    <cellStyle name="Note 4 2 12 3" xfId="43816"/>
    <cellStyle name="Note 4 2 13" xfId="18935"/>
    <cellStyle name="Note 4 2 2" xfId="2095"/>
    <cellStyle name="Note 4 2 2 2" xfId="2096"/>
    <cellStyle name="Note 4 2 2 2 2" xfId="4607"/>
    <cellStyle name="Note 4 2 2 2 2 2" xfId="14081"/>
    <cellStyle name="Note 4 2 2 2 2 2 2" xfId="31516"/>
    <cellStyle name="Note 4 2 2 2 2 2 3" xfId="45969"/>
    <cellStyle name="Note 4 2 2 2 2 3" xfId="16542"/>
    <cellStyle name="Note 4 2 2 2 2 3 2" xfId="33977"/>
    <cellStyle name="Note 4 2 2 2 2 3 3" xfId="48430"/>
    <cellStyle name="Note 4 2 2 2 2 4" xfId="22043"/>
    <cellStyle name="Note 4 2 2 2 2 5" xfId="36496"/>
    <cellStyle name="Note 4 2 2 2 3" xfId="7069"/>
    <cellStyle name="Note 4 2 2 2 3 2" xfId="24504"/>
    <cellStyle name="Note 4 2 2 2 3 3" xfId="38957"/>
    <cellStyle name="Note 4 2 2 2 4" xfId="9510"/>
    <cellStyle name="Note 4 2 2 2 4 2" xfId="26945"/>
    <cellStyle name="Note 4 2 2 2 4 3" xfId="41398"/>
    <cellStyle name="Note 4 2 2 2 5" xfId="11930"/>
    <cellStyle name="Note 4 2 2 2 5 2" xfId="29365"/>
    <cellStyle name="Note 4 2 2 2 5 3" xfId="43818"/>
    <cellStyle name="Note 4 2 2 2 6" xfId="18937"/>
    <cellStyle name="Note 4 2 2 3" xfId="2097"/>
    <cellStyle name="Note 4 2 2 3 2" xfId="4608"/>
    <cellStyle name="Note 4 2 2 3 2 2" xfId="14082"/>
    <cellStyle name="Note 4 2 2 3 2 2 2" xfId="31517"/>
    <cellStyle name="Note 4 2 2 3 2 2 3" xfId="45970"/>
    <cellStyle name="Note 4 2 2 3 2 3" xfId="16543"/>
    <cellStyle name="Note 4 2 2 3 2 3 2" xfId="33978"/>
    <cellStyle name="Note 4 2 2 3 2 3 3" xfId="48431"/>
    <cellStyle name="Note 4 2 2 3 2 4" xfId="22044"/>
    <cellStyle name="Note 4 2 2 3 2 5" xfId="36497"/>
    <cellStyle name="Note 4 2 2 3 3" xfId="7070"/>
    <cellStyle name="Note 4 2 2 3 3 2" xfId="24505"/>
    <cellStyle name="Note 4 2 2 3 3 3" xfId="38958"/>
    <cellStyle name="Note 4 2 2 3 4" xfId="9511"/>
    <cellStyle name="Note 4 2 2 3 4 2" xfId="26946"/>
    <cellStyle name="Note 4 2 2 3 4 3" xfId="41399"/>
    <cellStyle name="Note 4 2 2 3 5" xfId="11931"/>
    <cellStyle name="Note 4 2 2 3 5 2" xfId="29366"/>
    <cellStyle name="Note 4 2 2 3 5 3" xfId="43819"/>
    <cellStyle name="Note 4 2 2 3 6" xfId="18938"/>
    <cellStyle name="Note 4 2 2 4" xfId="2098"/>
    <cellStyle name="Note 4 2 2 4 2" xfId="4609"/>
    <cellStyle name="Note 4 2 2 4 2 2" xfId="22045"/>
    <cellStyle name="Note 4 2 2 4 2 3" xfId="36498"/>
    <cellStyle name="Note 4 2 2 4 3" xfId="7071"/>
    <cellStyle name="Note 4 2 2 4 3 2" xfId="24506"/>
    <cellStyle name="Note 4 2 2 4 3 3" xfId="38959"/>
    <cellStyle name="Note 4 2 2 4 4" xfId="9512"/>
    <cellStyle name="Note 4 2 2 4 4 2" xfId="26947"/>
    <cellStyle name="Note 4 2 2 4 4 3" xfId="41400"/>
    <cellStyle name="Note 4 2 2 4 5" xfId="11932"/>
    <cellStyle name="Note 4 2 2 4 5 2" xfId="29367"/>
    <cellStyle name="Note 4 2 2 4 5 3" xfId="43820"/>
    <cellStyle name="Note 4 2 2 4 6" xfId="15294"/>
    <cellStyle name="Note 4 2 2 4 6 2" xfId="32729"/>
    <cellStyle name="Note 4 2 2 4 6 3" xfId="47182"/>
    <cellStyle name="Note 4 2 2 4 7" xfId="18939"/>
    <cellStyle name="Note 4 2 2 4 8" xfId="20456"/>
    <cellStyle name="Note 4 2 2 5" xfId="4606"/>
    <cellStyle name="Note 4 2 2 5 2" xfId="14080"/>
    <cellStyle name="Note 4 2 2 5 2 2" xfId="31515"/>
    <cellStyle name="Note 4 2 2 5 2 3" xfId="45968"/>
    <cellStyle name="Note 4 2 2 5 3" xfId="16541"/>
    <cellStyle name="Note 4 2 2 5 3 2" xfId="33976"/>
    <cellStyle name="Note 4 2 2 5 3 3" xfId="48429"/>
    <cellStyle name="Note 4 2 2 5 4" xfId="22042"/>
    <cellStyle name="Note 4 2 2 5 5" xfId="36495"/>
    <cellStyle name="Note 4 2 2 6" xfId="7068"/>
    <cellStyle name="Note 4 2 2 6 2" xfId="24503"/>
    <cellStyle name="Note 4 2 2 6 3" xfId="38956"/>
    <cellStyle name="Note 4 2 2 7" xfId="9509"/>
    <cellStyle name="Note 4 2 2 7 2" xfId="26944"/>
    <cellStyle name="Note 4 2 2 7 3" xfId="41397"/>
    <cellStyle name="Note 4 2 2 8" xfId="11929"/>
    <cellStyle name="Note 4 2 2 8 2" xfId="29364"/>
    <cellStyle name="Note 4 2 2 8 3" xfId="43817"/>
    <cellStyle name="Note 4 2 2 9" xfId="18936"/>
    <cellStyle name="Note 4 2 3" xfId="2099"/>
    <cellStyle name="Note 4 2 3 2" xfId="2100"/>
    <cellStyle name="Note 4 2 3 2 2" xfId="4611"/>
    <cellStyle name="Note 4 2 3 2 2 2" xfId="14084"/>
    <cellStyle name="Note 4 2 3 2 2 2 2" xfId="31519"/>
    <cellStyle name="Note 4 2 3 2 2 2 3" xfId="45972"/>
    <cellStyle name="Note 4 2 3 2 2 3" xfId="16545"/>
    <cellStyle name="Note 4 2 3 2 2 3 2" xfId="33980"/>
    <cellStyle name="Note 4 2 3 2 2 3 3" xfId="48433"/>
    <cellStyle name="Note 4 2 3 2 2 4" xfId="22047"/>
    <cellStyle name="Note 4 2 3 2 2 5" xfId="36500"/>
    <cellStyle name="Note 4 2 3 2 3" xfId="7073"/>
    <cellStyle name="Note 4 2 3 2 3 2" xfId="24508"/>
    <cellStyle name="Note 4 2 3 2 3 3" xfId="38961"/>
    <cellStyle name="Note 4 2 3 2 4" xfId="9514"/>
    <cellStyle name="Note 4 2 3 2 4 2" xfId="26949"/>
    <cellStyle name="Note 4 2 3 2 4 3" xfId="41402"/>
    <cellStyle name="Note 4 2 3 2 5" xfId="11934"/>
    <cellStyle name="Note 4 2 3 2 5 2" xfId="29369"/>
    <cellStyle name="Note 4 2 3 2 5 3" xfId="43822"/>
    <cellStyle name="Note 4 2 3 2 6" xfId="18941"/>
    <cellStyle name="Note 4 2 3 3" xfId="2101"/>
    <cellStyle name="Note 4 2 3 3 2" xfId="4612"/>
    <cellStyle name="Note 4 2 3 3 2 2" xfId="14085"/>
    <cellStyle name="Note 4 2 3 3 2 2 2" xfId="31520"/>
    <cellStyle name="Note 4 2 3 3 2 2 3" xfId="45973"/>
    <cellStyle name="Note 4 2 3 3 2 3" xfId="16546"/>
    <cellStyle name="Note 4 2 3 3 2 3 2" xfId="33981"/>
    <cellStyle name="Note 4 2 3 3 2 3 3" xfId="48434"/>
    <cellStyle name="Note 4 2 3 3 2 4" xfId="22048"/>
    <cellStyle name="Note 4 2 3 3 2 5" xfId="36501"/>
    <cellStyle name="Note 4 2 3 3 3" xfId="7074"/>
    <cellStyle name="Note 4 2 3 3 3 2" xfId="24509"/>
    <cellStyle name="Note 4 2 3 3 3 3" xfId="38962"/>
    <cellStyle name="Note 4 2 3 3 4" xfId="9515"/>
    <cellStyle name="Note 4 2 3 3 4 2" xfId="26950"/>
    <cellStyle name="Note 4 2 3 3 4 3" xfId="41403"/>
    <cellStyle name="Note 4 2 3 3 5" xfId="11935"/>
    <cellStyle name="Note 4 2 3 3 5 2" xfId="29370"/>
    <cellStyle name="Note 4 2 3 3 5 3" xfId="43823"/>
    <cellStyle name="Note 4 2 3 3 6" xfId="18942"/>
    <cellStyle name="Note 4 2 3 4" xfId="2102"/>
    <cellStyle name="Note 4 2 3 4 2" xfId="4613"/>
    <cellStyle name="Note 4 2 3 4 2 2" xfId="22049"/>
    <cellStyle name="Note 4 2 3 4 2 3" xfId="36502"/>
    <cellStyle name="Note 4 2 3 4 3" xfId="7075"/>
    <cellStyle name="Note 4 2 3 4 3 2" xfId="24510"/>
    <cellStyle name="Note 4 2 3 4 3 3" xfId="38963"/>
    <cellStyle name="Note 4 2 3 4 4" xfId="9516"/>
    <cellStyle name="Note 4 2 3 4 4 2" xfId="26951"/>
    <cellStyle name="Note 4 2 3 4 4 3" xfId="41404"/>
    <cellStyle name="Note 4 2 3 4 5" xfId="11936"/>
    <cellStyle name="Note 4 2 3 4 5 2" xfId="29371"/>
    <cellStyle name="Note 4 2 3 4 5 3" xfId="43824"/>
    <cellStyle name="Note 4 2 3 4 6" xfId="15295"/>
    <cellStyle name="Note 4 2 3 4 6 2" xfId="32730"/>
    <cellStyle name="Note 4 2 3 4 6 3" xfId="47183"/>
    <cellStyle name="Note 4 2 3 4 7" xfId="18943"/>
    <cellStyle name="Note 4 2 3 4 8" xfId="20457"/>
    <cellStyle name="Note 4 2 3 5" xfId="4610"/>
    <cellStyle name="Note 4 2 3 5 2" xfId="14083"/>
    <cellStyle name="Note 4 2 3 5 2 2" xfId="31518"/>
    <cellStyle name="Note 4 2 3 5 2 3" xfId="45971"/>
    <cellStyle name="Note 4 2 3 5 3" xfId="16544"/>
    <cellStyle name="Note 4 2 3 5 3 2" xfId="33979"/>
    <cellStyle name="Note 4 2 3 5 3 3" xfId="48432"/>
    <cellStyle name="Note 4 2 3 5 4" xfId="22046"/>
    <cellStyle name="Note 4 2 3 5 5" xfId="36499"/>
    <cellStyle name="Note 4 2 3 6" xfId="7072"/>
    <cellStyle name="Note 4 2 3 6 2" xfId="24507"/>
    <cellStyle name="Note 4 2 3 6 3" xfId="38960"/>
    <cellStyle name="Note 4 2 3 7" xfId="9513"/>
    <cellStyle name="Note 4 2 3 7 2" xfId="26948"/>
    <cellStyle name="Note 4 2 3 7 3" xfId="41401"/>
    <cellStyle name="Note 4 2 3 8" xfId="11933"/>
    <cellStyle name="Note 4 2 3 8 2" xfId="29368"/>
    <cellStyle name="Note 4 2 3 8 3" xfId="43821"/>
    <cellStyle name="Note 4 2 3 9" xfId="18940"/>
    <cellStyle name="Note 4 2 4" xfId="2103"/>
    <cellStyle name="Note 4 2 4 2" xfId="2104"/>
    <cellStyle name="Note 4 2 4 2 2" xfId="4615"/>
    <cellStyle name="Note 4 2 4 2 2 2" xfId="14087"/>
    <cellStyle name="Note 4 2 4 2 2 2 2" xfId="31522"/>
    <cellStyle name="Note 4 2 4 2 2 2 3" xfId="45975"/>
    <cellStyle name="Note 4 2 4 2 2 3" xfId="16548"/>
    <cellStyle name="Note 4 2 4 2 2 3 2" xfId="33983"/>
    <cellStyle name="Note 4 2 4 2 2 3 3" xfId="48436"/>
    <cellStyle name="Note 4 2 4 2 2 4" xfId="22051"/>
    <cellStyle name="Note 4 2 4 2 2 5" xfId="36504"/>
    <cellStyle name="Note 4 2 4 2 3" xfId="7077"/>
    <cellStyle name="Note 4 2 4 2 3 2" xfId="24512"/>
    <cellStyle name="Note 4 2 4 2 3 3" xfId="38965"/>
    <cellStyle name="Note 4 2 4 2 4" xfId="9518"/>
    <cellStyle name="Note 4 2 4 2 4 2" xfId="26953"/>
    <cellStyle name="Note 4 2 4 2 4 3" xfId="41406"/>
    <cellStyle name="Note 4 2 4 2 5" xfId="11938"/>
    <cellStyle name="Note 4 2 4 2 5 2" xfId="29373"/>
    <cellStyle name="Note 4 2 4 2 5 3" xfId="43826"/>
    <cellStyle name="Note 4 2 4 2 6" xfId="18945"/>
    <cellStyle name="Note 4 2 4 3" xfId="2105"/>
    <cellStyle name="Note 4 2 4 3 2" xfId="4616"/>
    <cellStyle name="Note 4 2 4 3 2 2" xfId="14088"/>
    <cellStyle name="Note 4 2 4 3 2 2 2" xfId="31523"/>
    <cellStyle name="Note 4 2 4 3 2 2 3" xfId="45976"/>
    <cellStyle name="Note 4 2 4 3 2 3" xfId="16549"/>
    <cellStyle name="Note 4 2 4 3 2 3 2" xfId="33984"/>
    <cellStyle name="Note 4 2 4 3 2 3 3" xfId="48437"/>
    <cellStyle name="Note 4 2 4 3 2 4" xfId="22052"/>
    <cellStyle name="Note 4 2 4 3 2 5" xfId="36505"/>
    <cellStyle name="Note 4 2 4 3 3" xfId="7078"/>
    <cellStyle name="Note 4 2 4 3 3 2" xfId="24513"/>
    <cellStyle name="Note 4 2 4 3 3 3" xfId="38966"/>
    <cellStyle name="Note 4 2 4 3 4" xfId="9519"/>
    <cellStyle name="Note 4 2 4 3 4 2" xfId="26954"/>
    <cellStyle name="Note 4 2 4 3 4 3" xfId="41407"/>
    <cellStyle name="Note 4 2 4 3 5" xfId="11939"/>
    <cellStyle name="Note 4 2 4 3 5 2" xfId="29374"/>
    <cellStyle name="Note 4 2 4 3 5 3" xfId="43827"/>
    <cellStyle name="Note 4 2 4 3 6" xfId="18946"/>
    <cellStyle name="Note 4 2 4 4" xfId="2106"/>
    <cellStyle name="Note 4 2 4 4 2" xfId="4617"/>
    <cellStyle name="Note 4 2 4 4 2 2" xfId="22053"/>
    <cellStyle name="Note 4 2 4 4 2 3" xfId="36506"/>
    <cellStyle name="Note 4 2 4 4 3" xfId="7079"/>
    <cellStyle name="Note 4 2 4 4 3 2" xfId="24514"/>
    <cellStyle name="Note 4 2 4 4 3 3" xfId="38967"/>
    <cellStyle name="Note 4 2 4 4 4" xfId="9520"/>
    <cellStyle name="Note 4 2 4 4 4 2" xfId="26955"/>
    <cellStyle name="Note 4 2 4 4 4 3" xfId="41408"/>
    <cellStyle name="Note 4 2 4 4 5" xfId="11940"/>
    <cellStyle name="Note 4 2 4 4 5 2" xfId="29375"/>
    <cellStyle name="Note 4 2 4 4 5 3" xfId="43828"/>
    <cellStyle name="Note 4 2 4 4 6" xfId="15296"/>
    <cellStyle name="Note 4 2 4 4 6 2" xfId="32731"/>
    <cellStyle name="Note 4 2 4 4 6 3" xfId="47184"/>
    <cellStyle name="Note 4 2 4 4 7" xfId="18947"/>
    <cellStyle name="Note 4 2 4 4 8" xfId="20458"/>
    <cellStyle name="Note 4 2 4 5" xfId="4614"/>
    <cellStyle name="Note 4 2 4 5 2" xfId="14086"/>
    <cellStyle name="Note 4 2 4 5 2 2" xfId="31521"/>
    <cellStyle name="Note 4 2 4 5 2 3" xfId="45974"/>
    <cellStyle name="Note 4 2 4 5 3" xfId="16547"/>
    <cellStyle name="Note 4 2 4 5 3 2" xfId="33982"/>
    <cellStyle name="Note 4 2 4 5 3 3" xfId="48435"/>
    <cellStyle name="Note 4 2 4 5 4" xfId="22050"/>
    <cellStyle name="Note 4 2 4 5 5" xfId="36503"/>
    <cellStyle name="Note 4 2 4 6" xfId="7076"/>
    <cellStyle name="Note 4 2 4 6 2" xfId="24511"/>
    <cellStyle name="Note 4 2 4 6 3" xfId="38964"/>
    <cellStyle name="Note 4 2 4 7" xfId="9517"/>
    <cellStyle name="Note 4 2 4 7 2" xfId="26952"/>
    <cellStyle name="Note 4 2 4 7 3" xfId="41405"/>
    <cellStyle name="Note 4 2 4 8" xfId="11937"/>
    <cellStyle name="Note 4 2 4 8 2" xfId="29372"/>
    <cellStyle name="Note 4 2 4 8 3" xfId="43825"/>
    <cellStyle name="Note 4 2 4 9" xfId="18944"/>
    <cellStyle name="Note 4 2 5" xfId="2107"/>
    <cellStyle name="Note 4 2 5 2" xfId="2108"/>
    <cellStyle name="Note 4 2 5 2 2" xfId="4619"/>
    <cellStyle name="Note 4 2 5 2 2 2" xfId="14090"/>
    <cellStyle name="Note 4 2 5 2 2 2 2" xfId="31525"/>
    <cellStyle name="Note 4 2 5 2 2 2 3" xfId="45978"/>
    <cellStyle name="Note 4 2 5 2 2 3" xfId="16551"/>
    <cellStyle name="Note 4 2 5 2 2 3 2" xfId="33986"/>
    <cellStyle name="Note 4 2 5 2 2 3 3" xfId="48439"/>
    <cellStyle name="Note 4 2 5 2 2 4" xfId="22055"/>
    <cellStyle name="Note 4 2 5 2 2 5" xfId="36508"/>
    <cellStyle name="Note 4 2 5 2 3" xfId="7081"/>
    <cellStyle name="Note 4 2 5 2 3 2" xfId="24516"/>
    <cellStyle name="Note 4 2 5 2 3 3" xfId="38969"/>
    <cellStyle name="Note 4 2 5 2 4" xfId="9522"/>
    <cellStyle name="Note 4 2 5 2 4 2" xfId="26957"/>
    <cellStyle name="Note 4 2 5 2 4 3" xfId="41410"/>
    <cellStyle name="Note 4 2 5 2 5" xfId="11942"/>
    <cellStyle name="Note 4 2 5 2 5 2" xfId="29377"/>
    <cellStyle name="Note 4 2 5 2 5 3" xfId="43830"/>
    <cellStyle name="Note 4 2 5 2 6" xfId="18949"/>
    <cellStyle name="Note 4 2 5 3" xfId="2109"/>
    <cellStyle name="Note 4 2 5 3 2" xfId="4620"/>
    <cellStyle name="Note 4 2 5 3 2 2" xfId="14091"/>
    <cellStyle name="Note 4 2 5 3 2 2 2" xfId="31526"/>
    <cellStyle name="Note 4 2 5 3 2 2 3" xfId="45979"/>
    <cellStyle name="Note 4 2 5 3 2 3" xfId="16552"/>
    <cellStyle name="Note 4 2 5 3 2 3 2" xfId="33987"/>
    <cellStyle name="Note 4 2 5 3 2 3 3" xfId="48440"/>
    <cellStyle name="Note 4 2 5 3 2 4" xfId="22056"/>
    <cellStyle name="Note 4 2 5 3 2 5" xfId="36509"/>
    <cellStyle name="Note 4 2 5 3 3" xfId="7082"/>
    <cellStyle name="Note 4 2 5 3 3 2" xfId="24517"/>
    <cellStyle name="Note 4 2 5 3 3 3" xfId="38970"/>
    <cellStyle name="Note 4 2 5 3 4" xfId="9523"/>
    <cellStyle name="Note 4 2 5 3 4 2" xfId="26958"/>
    <cellStyle name="Note 4 2 5 3 4 3" xfId="41411"/>
    <cellStyle name="Note 4 2 5 3 5" xfId="11943"/>
    <cellStyle name="Note 4 2 5 3 5 2" xfId="29378"/>
    <cellStyle name="Note 4 2 5 3 5 3" xfId="43831"/>
    <cellStyle name="Note 4 2 5 3 6" xfId="18950"/>
    <cellStyle name="Note 4 2 5 4" xfId="2110"/>
    <cellStyle name="Note 4 2 5 4 2" xfId="4621"/>
    <cellStyle name="Note 4 2 5 4 2 2" xfId="22057"/>
    <cellStyle name="Note 4 2 5 4 2 3" xfId="36510"/>
    <cellStyle name="Note 4 2 5 4 3" xfId="7083"/>
    <cellStyle name="Note 4 2 5 4 3 2" xfId="24518"/>
    <cellStyle name="Note 4 2 5 4 3 3" xfId="38971"/>
    <cellStyle name="Note 4 2 5 4 4" xfId="9524"/>
    <cellStyle name="Note 4 2 5 4 4 2" xfId="26959"/>
    <cellStyle name="Note 4 2 5 4 4 3" xfId="41412"/>
    <cellStyle name="Note 4 2 5 4 5" xfId="11944"/>
    <cellStyle name="Note 4 2 5 4 5 2" xfId="29379"/>
    <cellStyle name="Note 4 2 5 4 5 3" xfId="43832"/>
    <cellStyle name="Note 4 2 5 4 6" xfId="15297"/>
    <cellStyle name="Note 4 2 5 4 6 2" xfId="32732"/>
    <cellStyle name="Note 4 2 5 4 6 3" xfId="47185"/>
    <cellStyle name="Note 4 2 5 4 7" xfId="18951"/>
    <cellStyle name="Note 4 2 5 4 8" xfId="20459"/>
    <cellStyle name="Note 4 2 5 5" xfId="4618"/>
    <cellStyle name="Note 4 2 5 5 2" xfId="14089"/>
    <cellStyle name="Note 4 2 5 5 2 2" xfId="31524"/>
    <cellStyle name="Note 4 2 5 5 2 3" xfId="45977"/>
    <cellStyle name="Note 4 2 5 5 3" xfId="16550"/>
    <cellStyle name="Note 4 2 5 5 3 2" xfId="33985"/>
    <cellStyle name="Note 4 2 5 5 3 3" xfId="48438"/>
    <cellStyle name="Note 4 2 5 5 4" xfId="22054"/>
    <cellStyle name="Note 4 2 5 5 5" xfId="36507"/>
    <cellStyle name="Note 4 2 5 6" xfId="7080"/>
    <cellStyle name="Note 4 2 5 6 2" xfId="24515"/>
    <cellStyle name="Note 4 2 5 6 3" xfId="38968"/>
    <cellStyle name="Note 4 2 5 7" xfId="9521"/>
    <cellStyle name="Note 4 2 5 7 2" xfId="26956"/>
    <cellStyle name="Note 4 2 5 7 3" xfId="41409"/>
    <cellStyle name="Note 4 2 5 8" xfId="11941"/>
    <cellStyle name="Note 4 2 5 8 2" xfId="29376"/>
    <cellStyle name="Note 4 2 5 8 3" xfId="43829"/>
    <cellStyle name="Note 4 2 5 9" xfId="18948"/>
    <cellStyle name="Note 4 2 6" xfId="2111"/>
    <cellStyle name="Note 4 2 6 2" xfId="4622"/>
    <cellStyle name="Note 4 2 6 2 2" xfId="14092"/>
    <cellStyle name="Note 4 2 6 2 2 2" xfId="31527"/>
    <cellStyle name="Note 4 2 6 2 2 3" xfId="45980"/>
    <cellStyle name="Note 4 2 6 2 3" xfId="16553"/>
    <cellStyle name="Note 4 2 6 2 3 2" xfId="33988"/>
    <cellStyle name="Note 4 2 6 2 3 3" xfId="48441"/>
    <cellStyle name="Note 4 2 6 2 4" xfId="22058"/>
    <cellStyle name="Note 4 2 6 2 5" xfId="36511"/>
    <cellStyle name="Note 4 2 6 3" xfId="7084"/>
    <cellStyle name="Note 4 2 6 3 2" xfId="24519"/>
    <cellStyle name="Note 4 2 6 3 3" xfId="38972"/>
    <cellStyle name="Note 4 2 6 4" xfId="9525"/>
    <cellStyle name="Note 4 2 6 4 2" xfId="26960"/>
    <cellStyle name="Note 4 2 6 4 3" xfId="41413"/>
    <cellStyle name="Note 4 2 6 5" xfId="11945"/>
    <cellStyle name="Note 4 2 6 5 2" xfId="29380"/>
    <cellStyle name="Note 4 2 6 5 3" xfId="43833"/>
    <cellStyle name="Note 4 2 6 6" xfId="18952"/>
    <cellStyle name="Note 4 2 7" xfId="2112"/>
    <cellStyle name="Note 4 2 7 2" xfId="4623"/>
    <cellStyle name="Note 4 2 7 2 2" xfId="14093"/>
    <cellStyle name="Note 4 2 7 2 2 2" xfId="31528"/>
    <cellStyle name="Note 4 2 7 2 2 3" xfId="45981"/>
    <cellStyle name="Note 4 2 7 2 3" xfId="16554"/>
    <cellStyle name="Note 4 2 7 2 3 2" xfId="33989"/>
    <cellStyle name="Note 4 2 7 2 3 3" xfId="48442"/>
    <cellStyle name="Note 4 2 7 2 4" xfId="22059"/>
    <cellStyle name="Note 4 2 7 2 5" xfId="36512"/>
    <cellStyle name="Note 4 2 7 3" xfId="7085"/>
    <cellStyle name="Note 4 2 7 3 2" xfId="24520"/>
    <cellStyle name="Note 4 2 7 3 3" xfId="38973"/>
    <cellStyle name="Note 4 2 7 4" xfId="9526"/>
    <cellStyle name="Note 4 2 7 4 2" xfId="26961"/>
    <cellStyle name="Note 4 2 7 4 3" xfId="41414"/>
    <cellStyle name="Note 4 2 7 5" xfId="11946"/>
    <cellStyle name="Note 4 2 7 5 2" xfId="29381"/>
    <cellStyle name="Note 4 2 7 5 3" xfId="43834"/>
    <cellStyle name="Note 4 2 7 6" xfId="18953"/>
    <cellStyle name="Note 4 2 8" xfId="2113"/>
    <cellStyle name="Note 4 2 8 2" xfId="4624"/>
    <cellStyle name="Note 4 2 8 2 2" xfId="22060"/>
    <cellStyle name="Note 4 2 8 2 3" xfId="36513"/>
    <cellStyle name="Note 4 2 8 3" xfId="7086"/>
    <cellStyle name="Note 4 2 8 3 2" xfId="24521"/>
    <cellStyle name="Note 4 2 8 3 3" xfId="38974"/>
    <cellStyle name="Note 4 2 8 4" xfId="9527"/>
    <cellStyle name="Note 4 2 8 4 2" xfId="26962"/>
    <cellStyle name="Note 4 2 8 4 3" xfId="41415"/>
    <cellStyle name="Note 4 2 8 5" xfId="11947"/>
    <cellStyle name="Note 4 2 8 5 2" xfId="29382"/>
    <cellStyle name="Note 4 2 8 5 3" xfId="43835"/>
    <cellStyle name="Note 4 2 8 6" xfId="15298"/>
    <cellStyle name="Note 4 2 8 6 2" xfId="32733"/>
    <cellStyle name="Note 4 2 8 6 3" xfId="47186"/>
    <cellStyle name="Note 4 2 8 7" xfId="18954"/>
    <cellStyle name="Note 4 2 8 8" xfId="20460"/>
    <cellStyle name="Note 4 2 9" xfId="4605"/>
    <cellStyle name="Note 4 2 9 2" xfId="14079"/>
    <cellStyle name="Note 4 2 9 2 2" xfId="31514"/>
    <cellStyle name="Note 4 2 9 2 3" xfId="45967"/>
    <cellStyle name="Note 4 2 9 3" xfId="16540"/>
    <cellStyle name="Note 4 2 9 3 2" xfId="33975"/>
    <cellStyle name="Note 4 2 9 3 3" xfId="48428"/>
    <cellStyle name="Note 4 2 9 4" xfId="22041"/>
    <cellStyle name="Note 4 2 9 5" xfId="36494"/>
    <cellStyle name="Note 4 20" xfId="2114"/>
    <cellStyle name="Note 4 20 10" xfId="18955"/>
    <cellStyle name="Note 4 20 2" xfId="2115"/>
    <cellStyle name="Note 4 20 2 10" xfId="9529"/>
    <cellStyle name="Note 4 20 2 10 2" xfId="26964"/>
    <cellStyle name="Note 4 20 2 10 3" xfId="41417"/>
    <cellStyle name="Note 4 20 2 11" xfId="11949"/>
    <cellStyle name="Note 4 20 2 11 2" xfId="29384"/>
    <cellStyle name="Note 4 20 2 11 3" xfId="43837"/>
    <cellStyle name="Note 4 20 2 12" xfId="18956"/>
    <cellStyle name="Note 4 20 2 2" xfId="2116"/>
    <cellStyle name="Note 4 20 2 2 2" xfId="2117"/>
    <cellStyle name="Note 4 20 2 2 2 2" xfId="4628"/>
    <cellStyle name="Note 4 20 2 2 2 2 2" xfId="14097"/>
    <cellStyle name="Note 4 20 2 2 2 2 2 2" xfId="31532"/>
    <cellStyle name="Note 4 20 2 2 2 2 2 3" xfId="45985"/>
    <cellStyle name="Note 4 20 2 2 2 2 3" xfId="16558"/>
    <cellStyle name="Note 4 20 2 2 2 2 3 2" xfId="33993"/>
    <cellStyle name="Note 4 20 2 2 2 2 3 3" xfId="48446"/>
    <cellStyle name="Note 4 20 2 2 2 2 4" xfId="22064"/>
    <cellStyle name="Note 4 20 2 2 2 2 5" xfId="36517"/>
    <cellStyle name="Note 4 20 2 2 2 3" xfId="7090"/>
    <cellStyle name="Note 4 20 2 2 2 3 2" xfId="24525"/>
    <cellStyle name="Note 4 20 2 2 2 3 3" xfId="38978"/>
    <cellStyle name="Note 4 20 2 2 2 4" xfId="9531"/>
    <cellStyle name="Note 4 20 2 2 2 4 2" xfId="26966"/>
    <cellStyle name="Note 4 20 2 2 2 4 3" xfId="41419"/>
    <cellStyle name="Note 4 20 2 2 2 5" xfId="11951"/>
    <cellStyle name="Note 4 20 2 2 2 5 2" xfId="29386"/>
    <cellStyle name="Note 4 20 2 2 2 5 3" xfId="43839"/>
    <cellStyle name="Note 4 20 2 2 2 6" xfId="18958"/>
    <cellStyle name="Note 4 20 2 2 3" xfId="2118"/>
    <cellStyle name="Note 4 20 2 2 3 2" xfId="4629"/>
    <cellStyle name="Note 4 20 2 2 3 2 2" xfId="14098"/>
    <cellStyle name="Note 4 20 2 2 3 2 2 2" xfId="31533"/>
    <cellStyle name="Note 4 20 2 2 3 2 2 3" xfId="45986"/>
    <cellStyle name="Note 4 20 2 2 3 2 3" xfId="16559"/>
    <cellStyle name="Note 4 20 2 2 3 2 3 2" xfId="33994"/>
    <cellStyle name="Note 4 20 2 2 3 2 3 3" xfId="48447"/>
    <cellStyle name="Note 4 20 2 2 3 2 4" xfId="22065"/>
    <cellStyle name="Note 4 20 2 2 3 2 5" xfId="36518"/>
    <cellStyle name="Note 4 20 2 2 3 3" xfId="7091"/>
    <cellStyle name="Note 4 20 2 2 3 3 2" xfId="24526"/>
    <cellStyle name="Note 4 20 2 2 3 3 3" xfId="38979"/>
    <cellStyle name="Note 4 20 2 2 3 4" xfId="9532"/>
    <cellStyle name="Note 4 20 2 2 3 4 2" xfId="26967"/>
    <cellStyle name="Note 4 20 2 2 3 4 3" xfId="41420"/>
    <cellStyle name="Note 4 20 2 2 3 5" xfId="11952"/>
    <cellStyle name="Note 4 20 2 2 3 5 2" xfId="29387"/>
    <cellStyle name="Note 4 20 2 2 3 5 3" xfId="43840"/>
    <cellStyle name="Note 4 20 2 2 3 6" xfId="18959"/>
    <cellStyle name="Note 4 20 2 2 4" xfId="2119"/>
    <cellStyle name="Note 4 20 2 2 4 2" xfId="4630"/>
    <cellStyle name="Note 4 20 2 2 4 2 2" xfId="22066"/>
    <cellStyle name="Note 4 20 2 2 4 2 3" xfId="36519"/>
    <cellStyle name="Note 4 20 2 2 4 3" xfId="7092"/>
    <cellStyle name="Note 4 20 2 2 4 3 2" xfId="24527"/>
    <cellStyle name="Note 4 20 2 2 4 3 3" xfId="38980"/>
    <cellStyle name="Note 4 20 2 2 4 4" xfId="9533"/>
    <cellStyle name="Note 4 20 2 2 4 4 2" xfId="26968"/>
    <cellStyle name="Note 4 20 2 2 4 4 3" xfId="41421"/>
    <cellStyle name="Note 4 20 2 2 4 5" xfId="11953"/>
    <cellStyle name="Note 4 20 2 2 4 5 2" xfId="29388"/>
    <cellStyle name="Note 4 20 2 2 4 5 3" xfId="43841"/>
    <cellStyle name="Note 4 20 2 2 4 6" xfId="15299"/>
    <cellStyle name="Note 4 20 2 2 4 6 2" xfId="32734"/>
    <cellStyle name="Note 4 20 2 2 4 6 3" xfId="47187"/>
    <cellStyle name="Note 4 20 2 2 4 7" xfId="18960"/>
    <cellStyle name="Note 4 20 2 2 4 8" xfId="20461"/>
    <cellStyle name="Note 4 20 2 2 5" xfId="4627"/>
    <cellStyle name="Note 4 20 2 2 5 2" xfId="14096"/>
    <cellStyle name="Note 4 20 2 2 5 2 2" xfId="31531"/>
    <cellStyle name="Note 4 20 2 2 5 2 3" xfId="45984"/>
    <cellStyle name="Note 4 20 2 2 5 3" xfId="16557"/>
    <cellStyle name="Note 4 20 2 2 5 3 2" xfId="33992"/>
    <cellStyle name="Note 4 20 2 2 5 3 3" xfId="48445"/>
    <cellStyle name="Note 4 20 2 2 5 4" xfId="22063"/>
    <cellStyle name="Note 4 20 2 2 5 5" xfId="36516"/>
    <cellStyle name="Note 4 20 2 2 6" xfId="7089"/>
    <cellStyle name="Note 4 20 2 2 6 2" xfId="24524"/>
    <cellStyle name="Note 4 20 2 2 6 3" xfId="38977"/>
    <cellStyle name="Note 4 20 2 2 7" xfId="9530"/>
    <cellStyle name="Note 4 20 2 2 7 2" xfId="26965"/>
    <cellStyle name="Note 4 20 2 2 7 3" xfId="41418"/>
    <cellStyle name="Note 4 20 2 2 8" xfId="11950"/>
    <cellStyle name="Note 4 20 2 2 8 2" xfId="29385"/>
    <cellStyle name="Note 4 20 2 2 8 3" xfId="43838"/>
    <cellStyle name="Note 4 20 2 2 9" xfId="18957"/>
    <cellStyle name="Note 4 20 2 3" xfId="2120"/>
    <cellStyle name="Note 4 20 2 3 2" xfId="2121"/>
    <cellStyle name="Note 4 20 2 3 2 2" xfId="4632"/>
    <cellStyle name="Note 4 20 2 3 2 2 2" xfId="14100"/>
    <cellStyle name="Note 4 20 2 3 2 2 2 2" xfId="31535"/>
    <cellStyle name="Note 4 20 2 3 2 2 2 3" xfId="45988"/>
    <cellStyle name="Note 4 20 2 3 2 2 3" xfId="16561"/>
    <cellStyle name="Note 4 20 2 3 2 2 3 2" xfId="33996"/>
    <cellStyle name="Note 4 20 2 3 2 2 3 3" xfId="48449"/>
    <cellStyle name="Note 4 20 2 3 2 2 4" xfId="22068"/>
    <cellStyle name="Note 4 20 2 3 2 2 5" xfId="36521"/>
    <cellStyle name="Note 4 20 2 3 2 3" xfId="7094"/>
    <cellStyle name="Note 4 20 2 3 2 3 2" xfId="24529"/>
    <cellStyle name="Note 4 20 2 3 2 3 3" xfId="38982"/>
    <cellStyle name="Note 4 20 2 3 2 4" xfId="9535"/>
    <cellStyle name="Note 4 20 2 3 2 4 2" xfId="26970"/>
    <cellStyle name="Note 4 20 2 3 2 4 3" xfId="41423"/>
    <cellStyle name="Note 4 20 2 3 2 5" xfId="11955"/>
    <cellStyle name="Note 4 20 2 3 2 5 2" xfId="29390"/>
    <cellStyle name="Note 4 20 2 3 2 5 3" xfId="43843"/>
    <cellStyle name="Note 4 20 2 3 2 6" xfId="18962"/>
    <cellStyle name="Note 4 20 2 3 3" xfId="2122"/>
    <cellStyle name="Note 4 20 2 3 3 2" xfId="4633"/>
    <cellStyle name="Note 4 20 2 3 3 2 2" xfId="14101"/>
    <cellStyle name="Note 4 20 2 3 3 2 2 2" xfId="31536"/>
    <cellStyle name="Note 4 20 2 3 3 2 2 3" xfId="45989"/>
    <cellStyle name="Note 4 20 2 3 3 2 3" xfId="16562"/>
    <cellStyle name="Note 4 20 2 3 3 2 3 2" xfId="33997"/>
    <cellStyle name="Note 4 20 2 3 3 2 3 3" xfId="48450"/>
    <cellStyle name="Note 4 20 2 3 3 2 4" xfId="22069"/>
    <cellStyle name="Note 4 20 2 3 3 2 5" xfId="36522"/>
    <cellStyle name="Note 4 20 2 3 3 3" xfId="7095"/>
    <cellStyle name="Note 4 20 2 3 3 3 2" xfId="24530"/>
    <cellStyle name="Note 4 20 2 3 3 3 3" xfId="38983"/>
    <cellStyle name="Note 4 20 2 3 3 4" xfId="9536"/>
    <cellStyle name="Note 4 20 2 3 3 4 2" xfId="26971"/>
    <cellStyle name="Note 4 20 2 3 3 4 3" xfId="41424"/>
    <cellStyle name="Note 4 20 2 3 3 5" xfId="11956"/>
    <cellStyle name="Note 4 20 2 3 3 5 2" xfId="29391"/>
    <cellStyle name="Note 4 20 2 3 3 5 3" xfId="43844"/>
    <cellStyle name="Note 4 20 2 3 3 6" xfId="18963"/>
    <cellStyle name="Note 4 20 2 3 4" xfId="2123"/>
    <cellStyle name="Note 4 20 2 3 4 2" xfId="4634"/>
    <cellStyle name="Note 4 20 2 3 4 2 2" xfId="22070"/>
    <cellStyle name="Note 4 20 2 3 4 2 3" xfId="36523"/>
    <cellStyle name="Note 4 20 2 3 4 3" xfId="7096"/>
    <cellStyle name="Note 4 20 2 3 4 3 2" xfId="24531"/>
    <cellStyle name="Note 4 20 2 3 4 3 3" xfId="38984"/>
    <cellStyle name="Note 4 20 2 3 4 4" xfId="9537"/>
    <cellStyle name="Note 4 20 2 3 4 4 2" xfId="26972"/>
    <cellStyle name="Note 4 20 2 3 4 4 3" xfId="41425"/>
    <cellStyle name="Note 4 20 2 3 4 5" xfId="11957"/>
    <cellStyle name="Note 4 20 2 3 4 5 2" xfId="29392"/>
    <cellStyle name="Note 4 20 2 3 4 5 3" xfId="43845"/>
    <cellStyle name="Note 4 20 2 3 4 6" xfId="15300"/>
    <cellStyle name="Note 4 20 2 3 4 6 2" xfId="32735"/>
    <cellStyle name="Note 4 20 2 3 4 6 3" xfId="47188"/>
    <cellStyle name="Note 4 20 2 3 4 7" xfId="18964"/>
    <cellStyle name="Note 4 20 2 3 4 8" xfId="20462"/>
    <cellStyle name="Note 4 20 2 3 5" xfId="4631"/>
    <cellStyle name="Note 4 20 2 3 5 2" xfId="14099"/>
    <cellStyle name="Note 4 20 2 3 5 2 2" xfId="31534"/>
    <cellStyle name="Note 4 20 2 3 5 2 3" xfId="45987"/>
    <cellStyle name="Note 4 20 2 3 5 3" xfId="16560"/>
    <cellStyle name="Note 4 20 2 3 5 3 2" xfId="33995"/>
    <cellStyle name="Note 4 20 2 3 5 3 3" xfId="48448"/>
    <cellStyle name="Note 4 20 2 3 5 4" xfId="22067"/>
    <cellStyle name="Note 4 20 2 3 5 5" xfId="36520"/>
    <cellStyle name="Note 4 20 2 3 6" xfId="7093"/>
    <cellStyle name="Note 4 20 2 3 6 2" xfId="24528"/>
    <cellStyle name="Note 4 20 2 3 6 3" xfId="38981"/>
    <cellStyle name="Note 4 20 2 3 7" xfId="9534"/>
    <cellStyle name="Note 4 20 2 3 7 2" xfId="26969"/>
    <cellStyle name="Note 4 20 2 3 7 3" xfId="41422"/>
    <cellStyle name="Note 4 20 2 3 8" xfId="11954"/>
    <cellStyle name="Note 4 20 2 3 8 2" xfId="29389"/>
    <cellStyle name="Note 4 20 2 3 8 3" xfId="43842"/>
    <cellStyle name="Note 4 20 2 3 9" xfId="18961"/>
    <cellStyle name="Note 4 20 2 4" xfId="2124"/>
    <cellStyle name="Note 4 20 2 4 2" xfId="2125"/>
    <cellStyle name="Note 4 20 2 4 2 2" xfId="4636"/>
    <cellStyle name="Note 4 20 2 4 2 2 2" xfId="14103"/>
    <cellStyle name="Note 4 20 2 4 2 2 2 2" xfId="31538"/>
    <cellStyle name="Note 4 20 2 4 2 2 2 3" xfId="45991"/>
    <cellStyle name="Note 4 20 2 4 2 2 3" xfId="16564"/>
    <cellStyle name="Note 4 20 2 4 2 2 3 2" xfId="33999"/>
    <cellStyle name="Note 4 20 2 4 2 2 3 3" xfId="48452"/>
    <cellStyle name="Note 4 20 2 4 2 2 4" xfId="22072"/>
    <cellStyle name="Note 4 20 2 4 2 2 5" xfId="36525"/>
    <cellStyle name="Note 4 20 2 4 2 3" xfId="7098"/>
    <cellStyle name="Note 4 20 2 4 2 3 2" xfId="24533"/>
    <cellStyle name="Note 4 20 2 4 2 3 3" xfId="38986"/>
    <cellStyle name="Note 4 20 2 4 2 4" xfId="9539"/>
    <cellStyle name="Note 4 20 2 4 2 4 2" xfId="26974"/>
    <cellStyle name="Note 4 20 2 4 2 4 3" xfId="41427"/>
    <cellStyle name="Note 4 20 2 4 2 5" xfId="11959"/>
    <cellStyle name="Note 4 20 2 4 2 5 2" xfId="29394"/>
    <cellStyle name="Note 4 20 2 4 2 5 3" xfId="43847"/>
    <cellStyle name="Note 4 20 2 4 2 6" xfId="18966"/>
    <cellStyle name="Note 4 20 2 4 3" xfId="2126"/>
    <cellStyle name="Note 4 20 2 4 3 2" xfId="4637"/>
    <cellStyle name="Note 4 20 2 4 3 2 2" xfId="14104"/>
    <cellStyle name="Note 4 20 2 4 3 2 2 2" xfId="31539"/>
    <cellStyle name="Note 4 20 2 4 3 2 2 3" xfId="45992"/>
    <cellStyle name="Note 4 20 2 4 3 2 3" xfId="16565"/>
    <cellStyle name="Note 4 20 2 4 3 2 3 2" xfId="34000"/>
    <cellStyle name="Note 4 20 2 4 3 2 3 3" xfId="48453"/>
    <cellStyle name="Note 4 20 2 4 3 2 4" xfId="22073"/>
    <cellStyle name="Note 4 20 2 4 3 2 5" xfId="36526"/>
    <cellStyle name="Note 4 20 2 4 3 3" xfId="7099"/>
    <cellStyle name="Note 4 20 2 4 3 3 2" xfId="24534"/>
    <cellStyle name="Note 4 20 2 4 3 3 3" xfId="38987"/>
    <cellStyle name="Note 4 20 2 4 3 4" xfId="9540"/>
    <cellStyle name="Note 4 20 2 4 3 4 2" xfId="26975"/>
    <cellStyle name="Note 4 20 2 4 3 4 3" xfId="41428"/>
    <cellStyle name="Note 4 20 2 4 3 5" xfId="11960"/>
    <cellStyle name="Note 4 20 2 4 3 5 2" xfId="29395"/>
    <cellStyle name="Note 4 20 2 4 3 5 3" xfId="43848"/>
    <cellStyle name="Note 4 20 2 4 3 6" xfId="18967"/>
    <cellStyle name="Note 4 20 2 4 4" xfId="2127"/>
    <cellStyle name="Note 4 20 2 4 4 2" xfId="4638"/>
    <cellStyle name="Note 4 20 2 4 4 2 2" xfId="22074"/>
    <cellStyle name="Note 4 20 2 4 4 2 3" xfId="36527"/>
    <cellStyle name="Note 4 20 2 4 4 3" xfId="7100"/>
    <cellStyle name="Note 4 20 2 4 4 3 2" xfId="24535"/>
    <cellStyle name="Note 4 20 2 4 4 3 3" xfId="38988"/>
    <cellStyle name="Note 4 20 2 4 4 4" xfId="9541"/>
    <cellStyle name="Note 4 20 2 4 4 4 2" xfId="26976"/>
    <cellStyle name="Note 4 20 2 4 4 4 3" xfId="41429"/>
    <cellStyle name="Note 4 20 2 4 4 5" xfId="11961"/>
    <cellStyle name="Note 4 20 2 4 4 5 2" xfId="29396"/>
    <cellStyle name="Note 4 20 2 4 4 5 3" xfId="43849"/>
    <cellStyle name="Note 4 20 2 4 4 6" xfId="15301"/>
    <cellStyle name="Note 4 20 2 4 4 6 2" xfId="32736"/>
    <cellStyle name="Note 4 20 2 4 4 6 3" xfId="47189"/>
    <cellStyle name="Note 4 20 2 4 4 7" xfId="18968"/>
    <cellStyle name="Note 4 20 2 4 4 8" xfId="20463"/>
    <cellStyle name="Note 4 20 2 4 5" xfId="4635"/>
    <cellStyle name="Note 4 20 2 4 5 2" xfId="14102"/>
    <cellStyle name="Note 4 20 2 4 5 2 2" xfId="31537"/>
    <cellStyle name="Note 4 20 2 4 5 2 3" xfId="45990"/>
    <cellStyle name="Note 4 20 2 4 5 3" xfId="16563"/>
    <cellStyle name="Note 4 20 2 4 5 3 2" xfId="33998"/>
    <cellStyle name="Note 4 20 2 4 5 3 3" xfId="48451"/>
    <cellStyle name="Note 4 20 2 4 5 4" xfId="22071"/>
    <cellStyle name="Note 4 20 2 4 5 5" xfId="36524"/>
    <cellStyle name="Note 4 20 2 4 6" xfId="7097"/>
    <cellStyle name="Note 4 20 2 4 6 2" xfId="24532"/>
    <cellStyle name="Note 4 20 2 4 6 3" xfId="38985"/>
    <cellStyle name="Note 4 20 2 4 7" xfId="9538"/>
    <cellStyle name="Note 4 20 2 4 7 2" xfId="26973"/>
    <cellStyle name="Note 4 20 2 4 7 3" xfId="41426"/>
    <cellStyle name="Note 4 20 2 4 8" xfId="11958"/>
    <cellStyle name="Note 4 20 2 4 8 2" xfId="29393"/>
    <cellStyle name="Note 4 20 2 4 8 3" xfId="43846"/>
    <cellStyle name="Note 4 20 2 4 9" xfId="18965"/>
    <cellStyle name="Note 4 20 2 5" xfId="2128"/>
    <cellStyle name="Note 4 20 2 5 2" xfId="4639"/>
    <cellStyle name="Note 4 20 2 5 2 2" xfId="14105"/>
    <cellStyle name="Note 4 20 2 5 2 2 2" xfId="31540"/>
    <cellStyle name="Note 4 20 2 5 2 2 3" xfId="45993"/>
    <cellStyle name="Note 4 20 2 5 2 3" xfId="16566"/>
    <cellStyle name="Note 4 20 2 5 2 3 2" xfId="34001"/>
    <cellStyle name="Note 4 20 2 5 2 3 3" xfId="48454"/>
    <cellStyle name="Note 4 20 2 5 2 4" xfId="22075"/>
    <cellStyle name="Note 4 20 2 5 2 5" xfId="36528"/>
    <cellStyle name="Note 4 20 2 5 3" xfId="7101"/>
    <cellStyle name="Note 4 20 2 5 3 2" xfId="24536"/>
    <cellStyle name="Note 4 20 2 5 3 3" xfId="38989"/>
    <cellStyle name="Note 4 20 2 5 4" xfId="9542"/>
    <cellStyle name="Note 4 20 2 5 4 2" xfId="26977"/>
    <cellStyle name="Note 4 20 2 5 4 3" xfId="41430"/>
    <cellStyle name="Note 4 20 2 5 5" xfId="11962"/>
    <cellStyle name="Note 4 20 2 5 5 2" xfId="29397"/>
    <cellStyle name="Note 4 20 2 5 5 3" xfId="43850"/>
    <cellStyle name="Note 4 20 2 5 6" xfId="18969"/>
    <cellStyle name="Note 4 20 2 6" xfId="2129"/>
    <cellStyle name="Note 4 20 2 6 2" xfId="4640"/>
    <cellStyle name="Note 4 20 2 6 2 2" xfId="14106"/>
    <cellStyle name="Note 4 20 2 6 2 2 2" xfId="31541"/>
    <cellStyle name="Note 4 20 2 6 2 2 3" xfId="45994"/>
    <cellStyle name="Note 4 20 2 6 2 3" xfId="16567"/>
    <cellStyle name="Note 4 20 2 6 2 3 2" xfId="34002"/>
    <cellStyle name="Note 4 20 2 6 2 3 3" xfId="48455"/>
    <cellStyle name="Note 4 20 2 6 2 4" xfId="22076"/>
    <cellStyle name="Note 4 20 2 6 2 5" xfId="36529"/>
    <cellStyle name="Note 4 20 2 6 3" xfId="7102"/>
    <cellStyle name="Note 4 20 2 6 3 2" xfId="24537"/>
    <cellStyle name="Note 4 20 2 6 3 3" xfId="38990"/>
    <cellStyle name="Note 4 20 2 6 4" xfId="9543"/>
    <cellStyle name="Note 4 20 2 6 4 2" xfId="26978"/>
    <cellStyle name="Note 4 20 2 6 4 3" xfId="41431"/>
    <cellStyle name="Note 4 20 2 6 5" xfId="11963"/>
    <cellStyle name="Note 4 20 2 6 5 2" xfId="29398"/>
    <cellStyle name="Note 4 20 2 6 5 3" xfId="43851"/>
    <cellStyle name="Note 4 20 2 6 6" xfId="18970"/>
    <cellStyle name="Note 4 20 2 7" xfId="2130"/>
    <cellStyle name="Note 4 20 2 7 2" xfId="4641"/>
    <cellStyle name="Note 4 20 2 7 2 2" xfId="22077"/>
    <cellStyle name="Note 4 20 2 7 2 3" xfId="36530"/>
    <cellStyle name="Note 4 20 2 7 3" xfId="7103"/>
    <cellStyle name="Note 4 20 2 7 3 2" xfId="24538"/>
    <cellStyle name="Note 4 20 2 7 3 3" xfId="38991"/>
    <cellStyle name="Note 4 20 2 7 4" xfId="9544"/>
    <cellStyle name="Note 4 20 2 7 4 2" xfId="26979"/>
    <cellStyle name="Note 4 20 2 7 4 3" xfId="41432"/>
    <cellStyle name="Note 4 20 2 7 5" xfId="11964"/>
    <cellStyle name="Note 4 20 2 7 5 2" xfId="29399"/>
    <cellStyle name="Note 4 20 2 7 5 3" xfId="43852"/>
    <cellStyle name="Note 4 20 2 7 6" xfId="15302"/>
    <cellStyle name="Note 4 20 2 7 6 2" xfId="32737"/>
    <cellStyle name="Note 4 20 2 7 6 3" xfId="47190"/>
    <cellStyle name="Note 4 20 2 7 7" xfId="18971"/>
    <cellStyle name="Note 4 20 2 7 8" xfId="20464"/>
    <cellStyle name="Note 4 20 2 8" xfId="4626"/>
    <cellStyle name="Note 4 20 2 8 2" xfId="14095"/>
    <cellStyle name="Note 4 20 2 8 2 2" xfId="31530"/>
    <cellStyle name="Note 4 20 2 8 2 3" xfId="45983"/>
    <cellStyle name="Note 4 20 2 8 3" xfId="16556"/>
    <cellStyle name="Note 4 20 2 8 3 2" xfId="33991"/>
    <cellStyle name="Note 4 20 2 8 3 3" xfId="48444"/>
    <cellStyle name="Note 4 20 2 8 4" xfId="22062"/>
    <cellStyle name="Note 4 20 2 8 5" xfId="36515"/>
    <cellStyle name="Note 4 20 2 9" xfId="7088"/>
    <cellStyle name="Note 4 20 2 9 2" xfId="24523"/>
    <cellStyle name="Note 4 20 2 9 3" xfId="38976"/>
    <cellStyle name="Note 4 20 3" xfId="2131"/>
    <cellStyle name="Note 4 20 3 2" xfId="4642"/>
    <cellStyle name="Note 4 20 3 2 2" xfId="14107"/>
    <cellStyle name="Note 4 20 3 2 2 2" xfId="31542"/>
    <cellStyle name="Note 4 20 3 2 2 3" xfId="45995"/>
    <cellStyle name="Note 4 20 3 2 3" xfId="16568"/>
    <cellStyle name="Note 4 20 3 2 3 2" xfId="34003"/>
    <cellStyle name="Note 4 20 3 2 3 3" xfId="48456"/>
    <cellStyle name="Note 4 20 3 2 4" xfId="22078"/>
    <cellStyle name="Note 4 20 3 2 5" xfId="36531"/>
    <cellStyle name="Note 4 20 3 3" xfId="7104"/>
    <cellStyle name="Note 4 20 3 3 2" xfId="24539"/>
    <cellStyle name="Note 4 20 3 3 3" xfId="38992"/>
    <cellStyle name="Note 4 20 3 4" xfId="9545"/>
    <cellStyle name="Note 4 20 3 4 2" xfId="26980"/>
    <cellStyle name="Note 4 20 3 4 3" xfId="41433"/>
    <cellStyle name="Note 4 20 3 5" xfId="11965"/>
    <cellStyle name="Note 4 20 3 5 2" xfId="29400"/>
    <cellStyle name="Note 4 20 3 5 3" xfId="43853"/>
    <cellStyle name="Note 4 20 3 6" xfId="18972"/>
    <cellStyle name="Note 4 20 4" xfId="2132"/>
    <cellStyle name="Note 4 20 4 2" xfId="4643"/>
    <cellStyle name="Note 4 20 4 2 2" xfId="14108"/>
    <cellStyle name="Note 4 20 4 2 2 2" xfId="31543"/>
    <cellStyle name="Note 4 20 4 2 2 3" xfId="45996"/>
    <cellStyle name="Note 4 20 4 2 3" xfId="16569"/>
    <cellStyle name="Note 4 20 4 2 3 2" xfId="34004"/>
    <cellStyle name="Note 4 20 4 2 3 3" xfId="48457"/>
    <cellStyle name="Note 4 20 4 2 4" xfId="22079"/>
    <cellStyle name="Note 4 20 4 2 5" xfId="36532"/>
    <cellStyle name="Note 4 20 4 3" xfId="7105"/>
    <cellStyle name="Note 4 20 4 3 2" xfId="24540"/>
    <cellStyle name="Note 4 20 4 3 3" xfId="38993"/>
    <cellStyle name="Note 4 20 4 4" xfId="9546"/>
    <cellStyle name="Note 4 20 4 4 2" xfId="26981"/>
    <cellStyle name="Note 4 20 4 4 3" xfId="41434"/>
    <cellStyle name="Note 4 20 4 5" xfId="11966"/>
    <cellStyle name="Note 4 20 4 5 2" xfId="29401"/>
    <cellStyle name="Note 4 20 4 5 3" xfId="43854"/>
    <cellStyle name="Note 4 20 4 6" xfId="18973"/>
    <cellStyle name="Note 4 20 5" xfId="2133"/>
    <cellStyle name="Note 4 20 5 2" xfId="4644"/>
    <cellStyle name="Note 4 20 5 2 2" xfId="22080"/>
    <cellStyle name="Note 4 20 5 2 3" xfId="36533"/>
    <cellStyle name="Note 4 20 5 3" xfId="7106"/>
    <cellStyle name="Note 4 20 5 3 2" xfId="24541"/>
    <cellStyle name="Note 4 20 5 3 3" xfId="38994"/>
    <cellStyle name="Note 4 20 5 4" xfId="9547"/>
    <cellStyle name="Note 4 20 5 4 2" xfId="26982"/>
    <cellStyle name="Note 4 20 5 4 3" xfId="41435"/>
    <cellStyle name="Note 4 20 5 5" xfId="11967"/>
    <cellStyle name="Note 4 20 5 5 2" xfId="29402"/>
    <cellStyle name="Note 4 20 5 5 3" xfId="43855"/>
    <cellStyle name="Note 4 20 5 6" xfId="15303"/>
    <cellStyle name="Note 4 20 5 6 2" xfId="32738"/>
    <cellStyle name="Note 4 20 5 6 3" xfId="47191"/>
    <cellStyle name="Note 4 20 5 7" xfId="18974"/>
    <cellStyle name="Note 4 20 5 8" xfId="20465"/>
    <cellStyle name="Note 4 20 6" xfId="4625"/>
    <cellStyle name="Note 4 20 6 2" xfId="14094"/>
    <cellStyle name="Note 4 20 6 2 2" xfId="31529"/>
    <cellStyle name="Note 4 20 6 2 3" xfId="45982"/>
    <cellStyle name="Note 4 20 6 3" xfId="16555"/>
    <cellStyle name="Note 4 20 6 3 2" xfId="33990"/>
    <cellStyle name="Note 4 20 6 3 3" xfId="48443"/>
    <cellStyle name="Note 4 20 6 4" xfId="22061"/>
    <cellStyle name="Note 4 20 6 5" xfId="36514"/>
    <cellStyle name="Note 4 20 7" xfId="7087"/>
    <cellStyle name="Note 4 20 7 2" xfId="24522"/>
    <cellStyle name="Note 4 20 7 3" xfId="38975"/>
    <cellStyle name="Note 4 20 8" xfId="9528"/>
    <cellStyle name="Note 4 20 8 2" xfId="26963"/>
    <cellStyle name="Note 4 20 8 3" xfId="41416"/>
    <cellStyle name="Note 4 20 9" xfId="11948"/>
    <cellStyle name="Note 4 20 9 2" xfId="29383"/>
    <cellStyle name="Note 4 20 9 3" xfId="43836"/>
    <cellStyle name="Note 4 21" xfId="2134"/>
    <cellStyle name="Note 4 21 10" xfId="9548"/>
    <cellStyle name="Note 4 21 10 2" xfId="26983"/>
    <cellStyle name="Note 4 21 10 3" xfId="41436"/>
    <cellStyle name="Note 4 21 11" xfId="11968"/>
    <cellStyle name="Note 4 21 11 2" xfId="29403"/>
    <cellStyle name="Note 4 21 11 3" xfId="43856"/>
    <cellStyle name="Note 4 21 12" xfId="18975"/>
    <cellStyle name="Note 4 21 2" xfId="2135"/>
    <cellStyle name="Note 4 21 2 2" xfId="2136"/>
    <cellStyle name="Note 4 21 2 2 2" xfId="4647"/>
    <cellStyle name="Note 4 21 2 2 2 2" xfId="14111"/>
    <cellStyle name="Note 4 21 2 2 2 2 2" xfId="31546"/>
    <cellStyle name="Note 4 21 2 2 2 2 3" xfId="45999"/>
    <cellStyle name="Note 4 21 2 2 2 3" xfId="16572"/>
    <cellStyle name="Note 4 21 2 2 2 3 2" xfId="34007"/>
    <cellStyle name="Note 4 21 2 2 2 3 3" xfId="48460"/>
    <cellStyle name="Note 4 21 2 2 2 4" xfId="22083"/>
    <cellStyle name="Note 4 21 2 2 2 5" xfId="36536"/>
    <cellStyle name="Note 4 21 2 2 3" xfId="7109"/>
    <cellStyle name="Note 4 21 2 2 3 2" xfId="24544"/>
    <cellStyle name="Note 4 21 2 2 3 3" xfId="38997"/>
    <cellStyle name="Note 4 21 2 2 4" xfId="9550"/>
    <cellStyle name="Note 4 21 2 2 4 2" xfId="26985"/>
    <cellStyle name="Note 4 21 2 2 4 3" xfId="41438"/>
    <cellStyle name="Note 4 21 2 2 5" xfId="11970"/>
    <cellStyle name="Note 4 21 2 2 5 2" xfId="29405"/>
    <cellStyle name="Note 4 21 2 2 5 3" xfId="43858"/>
    <cellStyle name="Note 4 21 2 2 6" xfId="18977"/>
    <cellStyle name="Note 4 21 2 3" xfId="2137"/>
    <cellStyle name="Note 4 21 2 3 2" xfId="4648"/>
    <cellStyle name="Note 4 21 2 3 2 2" xfId="14112"/>
    <cellStyle name="Note 4 21 2 3 2 2 2" xfId="31547"/>
    <cellStyle name="Note 4 21 2 3 2 2 3" xfId="46000"/>
    <cellStyle name="Note 4 21 2 3 2 3" xfId="16573"/>
    <cellStyle name="Note 4 21 2 3 2 3 2" xfId="34008"/>
    <cellStyle name="Note 4 21 2 3 2 3 3" xfId="48461"/>
    <cellStyle name="Note 4 21 2 3 2 4" xfId="22084"/>
    <cellStyle name="Note 4 21 2 3 2 5" xfId="36537"/>
    <cellStyle name="Note 4 21 2 3 3" xfId="7110"/>
    <cellStyle name="Note 4 21 2 3 3 2" xfId="24545"/>
    <cellStyle name="Note 4 21 2 3 3 3" xfId="38998"/>
    <cellStyle name="Note 4 21 2 3 4" xfId="9551"/>
    <cellStyle name="Note 4 21 2 3 4 2" xfId="26986"/>
    <cellStyle name="Note 4 21 2 3 4 3" xfId="41439"/>
    <cellStyle name="Note 4 21 2 3 5" xfId="11971"/>
    <cellStyle name="Note 4 21 2 3 5 2" xfId="29406"/>
    <cellStyle name="Note 4 21 2 3 5 3" xfId="43859"/>
    <cellStyle name="Note 4 21 2 3 6" xfId="18978"/>
    <cellStyle name="Note 4 21 2 4" xfId="2138"/>
    <cellStyle name="Note 4 21 2 4 2" xfId="4649"/>
    <cellStyle name="Note 4 21 2 4 2 2" xfId="22085"/>
    <cellStyle name="Note 4 21 2 4 2 3" xfId="36538"/>
    <cellStyle name="Note 4 21 2 4 3" xfId="7111"/>
    <cellStyle name="Note 4 21 2 4 3 2" xfId="24546"/>
    <cellStyle name="Note 4 21 2 4 3 3" xfId="38999"/>
    <cellStyle name="Note 4 21 2 4 4" xfId="9552"/>
    <cellStyle name="Note 4 21 2 4 4 2" xfId="26987"/>
    <cellStyle name="Note 4 21 2 4 4 3" xfId="41440"/>
    <cellStyle name="Note 4 21 2 4 5" xfId="11972"/>
    <cellStyle name="Note 4 21 2 4 5 2" xfId="29407"/>
    <cellStyle name="Note 4 21 2 4 5 3" xfId="43860"/>
    <cellStyle name="Note 4 21 2 4 6" xfId="15304"/>
    <cellStyle name="Note 4 21 2 4 6 2" xfId="32739"/>
    <cellStyle name="Note 4 21 2 4 6 3" xfId="47192"/>
    <cellStyle name="Note 4 21 2 4 7" xfId="18979"/>
    <cellStyle name="Note 4 21 2 4 8" xfId="20466"/>
    <cellStyle name="Note 4 21 2 5" xfId="4646"/>
    <cellStyle name="Note 4 21 2 5 2" xfId="14110"/>
    <cellStyle name="Note 4 21 2 5 2 2" xfId="31545"/>
    <cellStyle name="Note 4 21 2 5 2 3" xfId="45998"/>
    <cellStyle name="Note 4 21 2 5 3" xfId="16571"/>
    <cellStyle name="Note 4 21 2 5 3 2" xfId="34006"/>
    <cellStyle name="Note 4 21 2 5 3 3" xfId="48459"/>
    <cellStyle name="Note 4 21 2 5 4" xfId="22082"/>
    <cellStyle name="Note 4 21 2 5 5" xfId="36535"/>
    <cellStyle name="Note 4 21 2 6" xfId="7108"/>
    <cellStyle name="Note 4 21 2 6 2" xfId="24543"/>
    <cellStyle name="Note 4 21 2 6 3" xfId="38996"/>
    <cellStyle name="Note 4 21 2 7" xfId="9549"/>
    <cellStyle name="Note 4 21 2 7 2" xfId="26984"/>
    <cellStyle name="Note 4 21 2 7 3" xfId="41437"/>
    <cellStyle name="Note 4 21 2 8" xfId="11969"/>
    <cellStyle name="Note 4 21 2 8 2" xfId="29404"/>
    <cellStyle name="Note 4 21 2 8 3" xfId="43857"/>
    <cellStyle name="Note 4 21 2 9" xfId="18976"/>
    <cellStyle name="Note 4 21 3" xfId="2139"/>
    <cellStyle name="Note 4 21 3 2" xfId="2140"/>
    <cellStyle name="Note 4 21 3 2 2" xfId="4651"/>
    <cellStyle name="Note 4 21 3 2 2 2" xfId="14114"/>
    <cellStyle name="Note 4 21 3 2 2 2 2" xfId="31549"/>
    <cellStyle name="Note 4 21 3 2 2 2 3" xfId="46002"/>
    <cellStyle name="Note 4 21 3 2 2 3" xfId="16575"/>
    <cellStyle name="Note 4 21 3 2 2 3 2" xfId="34010"/>
    <cellStyle name="Note 4 21 3 2 2 3 3" xfId="48463"/>
    <cellStyle name="Note 4 21 3 2 2 4" xfId="22087"/>
    <cellStyle name="Note 4 21 3 2 2 5" xfId="36540"/>
    <cellStyle name="Note 4 21 3 2 3" xfId="7113"/>
    <cellStyle name="Note 4 21 3 2 3 2" xfId="24548"/>
    <cellStyle name="Note 4 21 3 2 3 3" xfId="39001"/>
    <cellStyle name="Note 4 21 3 2 4" xfId="9554"/>
    <cellStyle name="Note 4 21 3 2 4 2" xfId="26989"/>
    <cellStyle name="Note 4 21 3 2 4 3" xfId="41442"/>
    <cellStyle name="Note 4 21 3 2 5" xfId="11974"/>
    <cellStyle name="Note 4 21 3 2 5 2" xfId="29409"/>
    <cellStyle name="Note 4 21 3 2 5 3" xfId="43862"/>
    <cellStyle name="Note 4 21 3 2 6" xfId="18981"/>
    <cellStyle name="Note 4 21 3 3" xfId="2141"/>
    <cellStyle name="Note 4 21 3 3 2" xfId="4652"/>
    <cellStyle name="Note 4 21 3 3 2 2" xfId="14115"/>
    <cellStyle name="Note 4 21 3 3 2 2 2" xfId="31550"/>
    <cellStyle name="Note 4 21 3 3 2 2 3" xfId="46003"/>
    <cellStyle name="Note 4 21 3 3 2 3" xfId="16576"/>
    <cellStyle name="Note 4 21 3 3 2 3 2" xfId="34011"/>
    <cellStyle name="Note 4 21 3 3 2 3 3" xfId="48464"/>
    <cellStyle name="Note 4 21 3 3 2 4" xfId="22088"/>
    <cellStyle name="Note 4 21 3 3 2 5" xfId="36541"/>
    <cellStyle name="Note 4 21 3 3 3" xfId="7114"/>
    <cellStyle name="Note 4 21 3 3 3 2" xfId="24549"/>
    <cellStyle name="Note 4 21 3 3 3 3" xfId="39002"/>
    <cellStyle name="Note 4 21 3 3 4" xfId="9555"/>
    <cellStyle name="Note 4 21 3 3 4 2" xfId="26990"/>
    <cellStyle name="Note 4 21 3 3 4 3" xfId="41443"/>
    <cellStyle name="Note 4 21 3 3 5" xfId="11975"/>
    <cellStyle name="Note 4 21 3 3 5 2" xfId="29410"/>
    <cellStyle name="Note 4 21 3 3 5 3" xfId="43863"/>
    <cellStyle name="Note 4 21 3 3 6" xfId="18982"/>
    <cellStyle name="Note 4 21 3 4" xfId="2142"/>
    <cellStyle name="Note 4 21 3 4 2" xfId="4653"/>
    <cellStyle name="Note 4 21 3 4 2 2" xfId="22089"/>
    <cellStyle name="Note 4 21 3 4 2 3" xfId="36542"/>
    <cellStyle name="Note 4 21 3 4 3" xfId="7115"/>
    <cellStyle name="Note 4 21 3 4 3 2" xfId="24550"/>
    <cellStyle name="Note 4 21 3 4 3 3" xfId="39003"/>
    <cellStyle name="Note 4 21 3 4 4" xfId="9556"/>
    <cellStyle name="Note 4 21 3 4 4 2" xfId="26991"/>
    <cellStyle name="Note 4 21 3 4 4 3" xfId="41444"/>
    <cellStyle name="Note 4 21 3 4 5" xfId="11976"/>
    <cellStyle name="Note 4 21 3 4 5 2" xfId="29411"/>
    <cellStyle name="Note 4 21 3 4 5 3" xfId="43864"/>
    <cellStyle name="Note 4 21 3 4 6" xfId="15305"/>
    <cellStyle name="Note 4 21 3 4 6 2" xfId="32740"/>
    <cellStyle name="Note 4 21 3 4 6 3" xfId="47193"/>
    <cellStyle name="Note 4 21 3 4 7" xfId="18983"/>
    <cellStyle name="Note 4 21 3 4 8" xfId="20467"/>
    <cellStyle name="Note 4 21 3 5" xfId="4650"/>
    <cellStyle name="Note 4 21 3 5 2" xfId="14113"/>
    <cellStyle name="Note 4 21 3 5 2 2" xfId="31548"/>
    <cellStyle name="Note 4 21 3 5 2 3" xfId="46001"/>
    <cellStyle name="Note 4 21 3 5 3" xfId="16574"/>
    <cellStyle name="Note 4 21 3 5 3 2" xfId="34009"/>
    <cellStyle name="Note 4 21 3 5 3 3" xfId="48462"/>
    <cellStyle name="Note 4 21 3 5 4" xfId="22086"/>
    <cellStyle name="Note 4 21 3 5 5" xfId="36539"/>
    <cellStyle name="Note 4 21 3 6" xfId="7112"/>
    <cellStyle name="Note 4 21 3 6 2" xfId="24547"/>
    <cellStyle name="Note 4 21 3 6 3" xfId="39000"/>
    <cellStyle name="Note 4 21 3 7" xfId="9553"/>
    <cellStyle name="Note 4 21 3 7 2" xfId="26988"/>
    <cellStyle name="Note 4 21 3 7 3" xfId="41441"/>
    <cellStyle name="Note 4 21 3 8" xfId="11973"/>
    <cellStyle name="Note 4 21 3 8 2" xfId="29408"/>
    <cellStyle name="Note 4 21 3 8 3" xfId="43861"/>
    <cellStyle name="Note 4 21 3 9" xfId="18980"/>
    <cellStyle name="Note 4 21 4" xfId="2143"/>
    <cellStyle name="Note 4 21 4 2" xfId="2144"/>
    <cellStyle name="Note 4 21 4 2 2" xfId="4655"/>
    <cellStyle name="Note 4 21 4 2 2 2" xfId="14117"/>
    <cellStyle name="Note 4 21 4 2 2 2 2" xfId="31552"/>
    <cellStyle name="Note 4 21 4 2 2 2 3" xfId="46005"/>
    <cellStyle name="Note 4 21 4 2 2 3" xfId="16578"/>
    <cellStyle name="Note 4 21 4 2 2 3 2" xfId="34013"/>
    <cellStyle name="Note 4 21 4 2 2 3 3" xfId="48466"/>
    <cellStyle name="Note 4 21 4 2 2 4" xfId="22091"/>
    <cellStyle name="Note 4 21 4 2 2 5" xfId="36544"/>
    <cellStyle name="Note 4 21 4 2 3" xfId="7117"/>
    <cellStyle name="Note 4 21 4 2 3 2" xfId="24552"/>
    <cellStyle name="Note 4 21 4 2 3 3" xfId="39005"/>
    <cellStyle name="Note 4 21 4 2 4" xfId="9558"/>
    <cellStyle name="Note 4 21 4 2 4 2" xfId="26993"/>
    <cellStyle name="Note 4 21 4 2 4 3" xfId="41446"/>
    <cellStyle name="Note 4 21 4 2 5" xfId="11978"/>
    <cellStyle name="Note 4 21 4 2 5 2" xfId="29413"/>
    <cellStyle name="Note 4 21 4 2 5 3" xfId="43866"/>
    <cellStyle name="Note 4 21 4 2 6" xfId="18985"/>
    <cellStyle name="Note 4 21 4 3" xfId="2145"/>
    <cellStyle name="Note 4 21 4 3 2" xfId="4656"/>
    <cellStyle name="Note 4 21 4 3 2 2" xfId="14118"/>
    <cellStyle name="Note 4 21 4 3 2 2 2" xfId="31553"/>
    <cellStyle name="Note 4 21 4 3 2 2 3" xfId="46006"/>
    <cellStyle name="Note 4 21 4 3 2 3" xfId="16579"/>
    <cellStyle name="Note 4 21 4 3 2 3 2" xfId="34014"/>
    <cellStyle name="Note 4 21 4 3 2 3 3" xfId="48467"/>
    <cellStyle name="Note 4 21 4 3 2 4" xfId="22092"/>
    <cellStyle name="Note 4 21 4 3 2 5" xfId="36545"/>
    <cellStyle name="Note 4 21 4 3 3" xfId="7118"/>
    <cellStyle name="Note 4 21 4 3 3 2" xfId="24553"/>
    <cellStyle name="Note 4 21 4 3 3 3" xfId="39006"/>
    <cellStyle name="Note 4 21 4 3 4" xfId="9559"/>
    <cellStyle name="Note 4 21 4 3 4 2" xfId="26994"/>
    <cellStyle name="Note 4 21 4 3 4 3" xfId="41447"/>
    <cellStyle name="Note 4 21 4 3 5" xfId="11979"/>
    <cellStyle name="Note 4 21 4 3 5 2" xfId="29414"/>
    <cellStyle name="Note 4 21 4 3 5 3" xfId="43867"/>
    <cellStyle name="Note 4 21 4 3 6" xfId="18986"/>
    <cellStyle name="Note 4 21 4 4" xfId="2146"/>
    <cellStyle name="Note 4 21 4 4 2" xfId="4657"/>
    <cellStyle name="Note 4 21 4 4 2 2" xfId="22093"/>
    <cellStyle name="Note 4 21 4 4 2 3" xfId="36546"/>
    <cellStyle name="Note 4 21 4 4 3" xfId="7119"/>
    <cellStyle name="Note 4 21 4 4 3 2" xfId="24554"/>
    <cellStyle name="Note 4 21 4 4 3 3" xfId="39007"/>
    <cellStyle name="Note 4 21 4 4 4" xfId="9560"/>
    <cellStyle name="Note 4 21 4 4 4 2" xfId="26995"/>
    <cellStyle name="Note 4 21 4 4 4 3" xfId="41448"/>
    <cellStyle name="Note 4 21 4 4 5" xfId="11980"/>
    <cellStyle name="Note 4 21 4 4 5 2" xfId="29415"/>
    <cellStyle name="Note 4 21 4 4 5 3" xfId="43868"/>
    <cellStyle name="Note 4 21 4 4 6" xfId="15306"/>
    <cellStyle name="Note 4 21 4 4 6 2" xfId="32741"/>
    <cellStyle name="Note 4 21 4 4 6 3" xfId="47194"/>
    <cellStyle name="Note 4 21 4 4 7" xfId="18987"/>
    <cellStyle name="Note 4 21 4 4 8" xfId="20468"/>
    <cellStyle name="Note 4 21 4 5" xfId="4654"/>
    <cellStyle name="Note 4 21 4 5 2" xfId="14116"/>
    <cellStyle name="Note 4 21 4 5 2 2" xfId="31551"/>
    <cellStyle name="Note 4 21 4 5 2 3" xfId="46004"/>
    <cellStyle name="Note 4 21 4 5 3" xfId="16577"/>
    <cellStyle name="Note 4 21 4 5 3 2" xfId="34012"/>
    <cellStyle name="Note 4 21 4 5 3 3" xfId="48465"/>
    <cellStyle name="Note 4 21 4 5 4" xfId="22090"/>
    <cellStyle name="Note 4 21 4 5 5" xfId="36543"/>
    <cellStyle name="Note 4 21 4 6" xfId="7116"/>
    <cellStyle name="Note 4 21 4 6 2" xfId="24551"/>
    <cellStyle name="Note 4 21 4 6 3" xfId="39004"/>
    <cellStyle name="Note 4 21 4 7" xfId="9557"/>
    <cellStyle name="Note 4 21 4 7 2" xfId="26992"/>
    <cellStyle name="Note 4 21 4 7 3" xfId="41445"/>
    <cellStyle name="Note 4 21 4 8" xfId="11977"/>
    <cellStyle name="Note 4 21 4 8 2" xfId="29412"/>
    <cellStyle name="Note 4 21 4 8 3" xfId="43865"/>
    <cellStyle name="Note 4 21 4 9" xfId="18984"/>
    <cellStyle name="Note 4 21 5" xfId="2147"/>
    <cellStyle name="Note 4 21 5 2" xfId="4658"/>
    <cellStyle name="Note 4 21 5 2 2" xfId="14119"/>
    <cellStyle name="Note 4 21 5 2 2 2" xfId="31554"/>
    <cellStyle name="Note 4 21 5 2 2 3" xfId="46007"/>
    <cellStyle name="Note 4 21 5 2 3" xfId="16580"/>
    <cellStyle name="Note 4 21 5 2 3 2" xfId="34015"/>
    <cellStyle name="Note 4 21 5 2 3 3" xfId="48468"/>
    <cellStyle name="Note 4 21 5 2 4" xfId="22094"/>
    <cellStyle name="Note 4 21 5 2 5" xfId="36547"/>
    <cellStyle name="Note 4 21 5 3" xfId="7120"/>
    <cellStyle name="Note 4 21 5 3 2" xfId="24555"/>
    <cellStyle name="Note 4 21 5 3 3" xfId="39008"/>
    <cellStyle name="Note 4 21 5 4" xfId="9561"/>
    <cellStyle name="Note 4 21 5 4 2" xfId="26996"/>
    <cellStyle name="Note 4 21 5 4 3" xfId="41449"/>
    <cellStyle name="Note 4 21 5 5" xfId="11981"/>
    <cellStyle name="Note 4 21 5 5 2" xfId="29416"/>
    <cellStyle name="Note 4 21 5 5 3" xfId="43869"/>
    <cellStyle name="Note 4 21 5 6" xfId="18988"/>
    <cellStyle name="Note 4 21 6" xfId="2148"/>
    <cellStyle name="Note 4 21 6 2" xfId="4659"/>
    <cellStyle name="Note 4 21 6 2 2" xfId="14120"/>
    <cellStyle name="Note 4 21 6 2 2 2" xfId="31555"/>
    <cellStyle name="Note 4 21 6 2 2 3" xfId="46008"/>
    <cellStyle name="Note 4 21 6 2 3" xfId="16581"/>
    <cellStyle name="Note 4 21 6 2 3 2" xfId="34016"/>
    <cellStyle name="Note 4 21 6 2 3 3" xfId="48469"/>
    <cellStyle name="Note 4 21 6 2 4" xfId="22095"/>
    <cellStyle name="Note 4 21 6 2 5" xfId="36548"/>
    <cellStyle name="Note 4 21 6 3" xfId="7121"/>
    <cellStyle name="Note 4 21 6 3 2" xfId="24556"/>
    <cellStyle name="Note 4 21 6 3 3" xfId="39009"/>
    <cellStyle name="Note 4 21 6 4" xfId="9562"/>
    <cellStyle name="Note 4 21 6 4 2" xfId="26997"/>
    <cellStyle name="Note 4 21 6 4 3" xfId="41450"/>
    <cellStyle name="Note 4 21 6 5" xfId="11982"/>
    <cellStyle name="Note 4 21 6 5 2" xfId="29417"/>
    <cellStyle name="Note 4 21 6 5 3" xfId="43870"/>
    <cellStyle name="Note 4 21 6 6" xfId="18989"/>
    <cellStyle name="Note 4 21 7" xfId="2149"/>
    <cellStyle name="Note 4 21 7 2" xfId="4660"/>
    <cellStyle name="Note 4 21 7 2 2" xfId="22096"/>
    <cellStyle name="Note 4 21 7 2 3" xfId="36549"/>
    <cellStyle name="Note 4 21 7 3" xfId="7122"/>
    <cellStyle name="Note 4 21 7 3 2" xfId="24557"/>
    <cellStyle name="Note 4 21 7 3 3" xfId="39010"/>
    <cellStyle name="Note 4 21 7 4" xfId="9563"/>
    <cellStyle name="Note 4 21 7 4 2" xfId="26998"/>
    <cellStyle name="Note 4 21 7 4 3" xfId="41451"/>
    <cellStyle name="Note 4 21 7 5" xfId="11983"/>
    <cellStyle name="Note 4 21 7 5 2" xfId="29418"/>
    <cellStyle name="Note 4 21 7 5 3" xfId="43871"/>
    <cellStyle name="Note 4 21 7 6" xfId="15307"/>
    <cellStyle name="Note 4 21 7 6 2" xfId="32742"/>
    <cellStyle name="Note 4 21 7 6 3" xfId="47195"/>
    <cellStyle name="Note 4 21 7 7" xfId="18990"/>
    <cellStyle name="Note 4 21 7 8" xfId="20469"/>
    <cellStyle name="Note 4 21 8" xfId="4645"/>
    <cellStyle name="Note 4 21 8 2" xfId="14109"/>
    <cellStyle name="Note 4 21 8 2 2" xfId="31544"/>
    <cellStyle name="Note 4 21 8 2 3" xfId="45997"/>
    <cellStyle name="Note 4 21 8 3" xfId="16570"/>
    <cellStyle name="Note 4 21 8 3 2" xfId="34005"/>
    <cellStyle name="Note 4 21 8 3 3" xfId="48458"/>
    <cellStyle name="Note 4 21 8 4" xfId="22081"/>
    <cellStyle name="Note 4 21 8 5" xfId="36534"/>
    <cellStyle name="Note 4 21 9" xfId="7107"/>
    <cellStyle name="Note 4 21 9 2" xfId="24542"/>
    <cellStyle name="Note 4 21 9 3" xfId="38995"/>
    <cellStyle name="Note 4 22" xfId="2150"/>
    <cellStyle name="Note 4 22 10" xfId="9564"/>
    <cellStyle name="Note 4 22 10 2" xfId="26999"/>
    <cellStyle name="Note 4 22 10 3" xfId="41452"/>
    <cellStyle name="Note 4 22 11" xfId="11984"/>
    <cellStyle name="Note 4 22 11 2" xfId="29419"/>
    <cellStyle name="Note 4 22 11 3" xfId="43872"/>
    <cellStyle name="Note 4 22 12" xfId="18991"/>
    <cellStyle name="Note 4 22 2" xfId="2151"/>
    <cellStyle name="Note 4 22 2 2" xfId="2152"/>
    <cellStyle name="Note 4 22 2 2 2" xfId="4663"/>
    <cellStyle name="Note 4 22 2 2 2 2" xfId="14123"/>
    <cellStyle name="Note 4 22 2 2 2 2 2" xfId="31558"/>
    <cellStyle name="Note 4 22 2 2 2 2 3" xfId="46011"/>
    <cellStyle name="Note 4 22 2 2 2 3" xfId="16584"/>
    <cellStyle name="Note 4 22 2 2 2 3 2" xfId="34019"/>
    <cellStyle name="Note 4 22 2 2 2 3 3" xfId="48472"/>
    <cellStyle name="Note 4 22 2 2 2 4" xfId="22099"/>
    <cellStyle name="Note 4 22 2 2 2 5" xfId="36552"/>
    <cellStyle name="Note 4 22 2 2 3" xfId="7125"/>
    <cellStyle name="Note 4 22 2 2 3 2" xfId="24560"/>
    <cellStyle name="Note 4 22 2 2 3 3" xfId="39013"/>
    <cellStyle name="Note 4 22 2 2 4" xfId="9566"/>
    <cellStyle name="Note 4 22 2 2 4 2" xfId="27001"/>
    <cellStyle name="Note 4 22 2 2 4 3" xfId="41454"/>
    <cellStyle name="Note 4 22 2 2 5" xfId="11986"/>
    <cellStyle name="Note 4 22 2 2 5 2" xfId="29421"/>
    <cellStyle name="Note 4 22 2 2 5 3" xfId="43874"/>
    <cellStyle name="Note 4 22 2 2 6" xfId="18993"/>
    <cellStyle name="Note 4 22 2 3" xfId="2153"/>
    <cellStyle name="Note 4 22 2 3 2" xfId="4664"/>
    <cellStyle name="Note 4 22 2 3 2 2" xfId="14124"/>
    <cellStyle name="Note 4 22 2 3 2 2 2" xfId="31559"/>
    <cellStyle name="Note 4 22 2 3 2 2 3" xfId="46012"/>
    <cellStyle name="Note 4 22 2 3 2 3" xfId="16585"/>
    <cellStyle name="Note 4 22 2 3 2 3 2" xfId="34020"/>
    <cellStyle name="Note 4 22 2 3 2 3 3" xfId="48473"/>
    <cellStyle name="Note 4 22 2 3 2 4" xfId="22100"/>
    <cellStyle name="Note 4 22 2 3 2 5" xfId="36553"/>
    <cellStyle name="Note 4 22 2 3 3" xfId="7126"/>
    <cellStyle name="Note 4 22 2 3 3 2" xfId="24561"/>
    <cellStyle name="Note 4 22 2 3 3 3" xfId="39014"/>
    <cellStyle name="Note 4 22 2 3 4" xfId="9567"/>
    <cellStyle name="Note 4 22 2 3 4 2" xfId="27002"/>
    <cellStyle name="Note 4 22 2 3 4 3" xfId="41455"/>
    <cellStyle name="Note 4 22 2 3 5" xfId="11987"/>
    <cellStyle name="Note 4 22 2 3 5 2" xfId="29422"/>
    <cellStyle name="Note 4 22 2 3 5 3" xfId="43875"/>
    <cellStyle name="Note 4 22 2 3 6" xfId="18994"/>
    <cellStyle name="Note 4 22 2 4" xfId="2154"/>
    <cellStyle name="Note 4 22 2 4 2" xfId="4665"/>
    <cellStyle name="Note 4 22 2 4 2 2" xfId="22101"/>
    <cellStyle name="Note 4 22 2 4 2 3" xfId="36554"/>
    <cellStyle name="Note 4 22 2 4 3" xfId="7127"/>
    <cellStyle name="Note 4 22 2 4 3 2" xfId="24562"/>
    <cellStyle name="Note 4 22 2 4 3 3" xfId="39015"/>
    <cellStyle name="Note 4 22 2 4 4" xfId="9568"/>
    <cellStyle name="Note 4 22 2 4 4 2" xfId="27003"/>
    <cellStyle name="Note 4 22 2 4 4 3" xfId="41456"/>
    <cellStyle name="Note 4 22 2 4 5" xfId="11988"/>
    <cellStyle name="Note 4 22 2 4 5 2" xfId="29423"/>
    <cellStyle name="Note 4 22 2 4 5 3" xfId="43876"/>
    <cellStyle name="Note 4 22 2 4 6" xfId="15308"/>
    <cellStyle name="Note 4 22 2 4 6 2" xfId="32743"/>
    <cellStyle name="Note 4 22 2 4 6 3" xfId="47196"/>
    <cellStyle name="Note 4 22 2 4 7" xfId="18995"/>
    <cellStyle name="Note 4 22 2 4 8" xfId="20470"/>
    <cellStyle name="Note 4 22 2 5" xfId="4662"/>
    <cellStyle name="Note 4 22 2 5 2" xfId="14122"/>
    <cellStyle name="Note 4 22 2 5 2 2" xfId="31557"/>
    <cellStyle name="Note 4 22 2 5 2 3" xfId="46010"/>
    <cellStyle name="Note 4 22 2 5 3" xfId="16583"/>
    <cellStyle name="Note 4 22 2 5 3 2" xfId="34018"/>
    <cellStyle name="Note 4 22 2 5 3 3" xfId="48471"/>
    <cellStyle name="Note 4 22 2 5 4" xfId="22098"/>
    <cellStyle name="Note 4 22 2 5 5" xfId="36551"/>
    <cellStyle name="Note 4 22 2 6" xfId="7124"/>
    <cellStyle name="Note 4 22 2 6 2" xfId="24559"/>
    <cellStyle name="Note 4 22 2 6 3" xfId="39012"/>
    <cellStyle name="Note 4 22 2 7" xfId="9565"/>
    <cellStyle name="Note 4 22 2 7 2" xfId="27000"/>
    <cellStyle name="Note 4 22 2 7 3" xfId="41453"/>
    <cellStyle name="Note 4 22 2 8" xfId="11985"/>
    <cellStyle name="Note 4 22 2 8 2" xfId="29420"/>
    <cellStyle name="Note 4 22 2 8 3" xfId="43873"/>
    <cellStyle name="Note 4 22 2 9" xfId="18992"/>
    <cellStyle name="Note 4 22 3" xfId="2155"/>
    <cellStyle name="Note 4 22 3 2" xfId="2156"/>
    <cellStyle name="Note 4 22 3 2 2" xfId="4667"/>
    <cellStyle name="Note 4 22 3 2 2 2" xfId="14126"/>
    <cellStyle name="Note 4 22 3 2 2 2 2" xfId="31561"/>
    <cellStyle name="Note 4 22 3 2 2 2 3" xfId="46014"/>
    <cellStyle name="Note 4 22 3 2 2 3" xfId="16587"/>
    <cellStyle name="Note 4 22 3 2 2 3 2" xfId="34022"/>
    <cellStyle name="Note 4 22 3 2 2 3 3" xfId="48475"/>
    <cellStyle name="Note 4 22 3 2 2 4" xfId="22103"/>
    <cellStyle name="Note 4 22 3 2 2 5" xfId="36556"/>
    <cellStyle name="Note 4 22 3 2 3" xfId="7129"/>
    <cellStyle name="Note 4 22 3 2 3 2" xfId="24564"/>
    <cellStyle name="Note 4 22 3 2 3 3" xfId="39017"/>
    <cellStyle name="Note 4 22 3 2 4" xfId="9570"/>
    <cellStyle name="Note 4 22 3 2 4 2" xfId="27005"/>
    <cellStyle name="Note 4 22 3 2 4 3" xfId="41458"/>
    <cellStyle name="Note 4 22 3 2 5" xfId="11990"/>
    <cellStyle name="Note 4 22 3 2 5 2" xfId="29425"/>
    <cellStyle name="Note 4 22 3 2 5 3" xfId="43878"/>
    <cellStyle name="Note 4 22 3 2 6" xfId="18997"/>
    <cellStyle name="Note 4 22 3 3" xfId="2157"/>
    <cellStyle name="Note 4 22 3 3 2" xfId="4668"/>
    <cellStyle name="Note 4 22 3 3 2 2" xfId="14127"/>
    <cellStyle name="Note 4 22 3 3 2 2 2" xfId="31562"/>
    <cellStyle name="Note 4 22 3 3 2 2 3" xfId="46015"/>
    <cellStyle name="Note 4 22 3 3 2 3" xfId="16588"/>
    <cellStyle name="Note 4 22 3 3 2 3 2" xfId="34023"/>
    <cellStyle name="Note 4 22 3 3 2 3 3" xfId="48476"/>
    <cellStyle name="Note 4 22 3 3 2 4" xfId="22104"/>
    <cellStyle name="Note 4 22 3 3 2 5" xfId="36557"/>
    <cellStyle name="Note 4 22 3 3 3" xfId="7130"/>
    <cellStyle name="Note 4 22 3 3 3 2" xfId="24565"/>
    <cellStyle name="Note 4 22 3 3 3 3" xfId="39018"/>
    <cellStyle name="Note 4 22 3 3 4" xfId="9571"/>
    <cellStyle name="Note 4 22 3 3 4 2" xfId="27006"/>
    <cellStyle name="Note 4 22 3 3 4 3" xfId="41459"/>
    <cellStyle name="Note 4 22 3 3 5" xfId="11991"/>
    <cellStyle name="Note 4 22 3 3 5 2" xfId="29426"/>
    <cellStyle name="Note 4 22 3 3 5 3" xfId="43879"/>
    <cellStyle name="Note 4 22 3 3 6" xfId="18998"/>
    <cellStyle name="Note 4 22 3 4" xfId="2158"/>
    <cellStyle name="Note 4 22 3 4 2" xfId="4669"/>
    <cellStyle name="Note 4 22 3 4 2 2" xfId="22105"/>
    <cellStyle name="Note 4 22 3 4 2 3" xfId="36558"/>
    <cellStyle name="Note 4 22 3 4 3" xfId="7131"/>
    <cellStyle name="Note 4 22 3 4 3 2" xfId="24566"/>
    <cellStyle name="Note 4 22 3 4 3 3" xfId="39019"/>
    <cellStyle name="Note 4 22 3 4 4" xfId="9572"/>
    <cellStyle name="Note 4 22 3 4 4 2" xfId="27007"/>
    <cellStyle name="Note 4 22 3 4 4 3" xfId="41460"/>
    <cellStyle name="Note 4 22 3 4 5" xfId="11992"/>
    <cellStyle name="Note 4 22 3 4 5 2" xfId="29427"/>
    <cellStyle name="Note 4 22 3 4 5 3" xfId="43880"/>
    <cellStyle name="Note 4 22 3 4 6" xfId="15309"/>
    <cellStyle name="Note 4 22 3 4 6 2" xfId="32744"/>
    <cellStyle name="Note 4 22 3 4 6 3" xfId="47197"/>
    <cellStyle name="Note 4 22 3 4 7" xfId="18999"/>
    <cellStyle name="Note 4 22 3 4 8" xfId="20471"/>
    <cellStyle name="Note 4 22 3 5" xfId="4666"/>
    <cellStyle name="Note 4 22 3 5 2" xfId="14125"/>
    <cellStyle name="Note 4 22 3 5 2 2" xfId="31560"/>
    <cellStyle name="Note 4 22 3 5 2 3" xfId="46013"/>
    <cellStyle name="Note 4 22 3 5 3" xfId="16586"/>
    <cellStyle name="Note 4 22 3 5 3 2" xfId="34021"/>
    <cellStyle name="Note 4 22 3 5 3 3" xfId="48474"/>
    <cellStyle name="Note 4 22 3 5 4" xfId="22102"/>
    <cellStyle name="Note 4 22 3 5 5" xfId="36555"/>
    <cellStyle name="Note 4 22 3 6" xfId="7128"/>
    <cellStyle name="Note 4 22 3 6 2" xfId="24563"/>
    <cellStyle name="Note 4 22 3 6 3" xfId="39016"/>
    <cellStyle name="Note 4 22 3 7" xfId="9569"/>
    <cellStyle name="Note 4 22 3 7 2" xfId="27004"/>
    <cellStyle name="Note 4 22 3 7 3" xfId="41457"/>
    <cellStyle name="Note 4 22 3 8" xfId="11989"/>
    <cellStyle name="Note 4 22 3 8 2" xfId="29424"/>
    <cellStyle name="Note 4 22 3 8 3" xfId="43877"/>
    <cellStyle name="Note 4 22 3 9" xfId="18996"/>
    <cellStyle name="Note 4 22 4" xfId="2159"/>
    <cellStyle name="Note 4 22 4 2" xfId="2160"/>
    <cellStyle name="Note 4 22 4 2 2" xfId="4671"/>
    <cellStyle name="Note 4 22 4 2 2 2" xfId="14129"/>
    <cellStyle name="Note 4 22 4 2 2 2 2" xfId="31564"/>
    <cellStyle name="Note 4 22 4 2 2 2 3" xfId="46017"/>
    <cellStyle name="Note 4 22 4 2 2 3" xfId="16590"/>
    <cellStyle name="Note 4 22 4 2 2 3 2" xfId="34025"/>
    <cellStyle name="Note 4 22 4 2 2 3 3" xfId="48478"/>
    <cellStyle name="Note 4 22 4 2 2 4" xfId="22107"/>
    <cellStyle name="Note 4 22 4 2 2 5" xfId="36560"/>
    <cellStyle name="Note 4 22 4 2 3" xfId="7133"/>
    <cellStyle name="Note 4 22 4 2 3 2" xfId="24568"/>
    <cellStyle name="Note 4 22 4 2 3 3" xfId="39021"/>
    <cellStyle name="Note 4 22 4 2 4" xfId="9574"/>
    <cellStyle name="Note 4 22 4 2 4 2" xfId="27009"/>
    <cellStyle name="Note 4 22 4 2 4 3" xfId="41462"/>
    <cellStyle name="Note 4 22 4 2 5" xfId="11994"/>
    <cellStyle name="Note 4 22 4 2 5 2" xfId="29429"/>
    <cellStyle name="Note 4 22 4 2 5 3" xfId="43882"/>
    <cellStyle name="Note 4 22 4 2 6" xfId="19001"/>
    <cellStyle name="Note 4 22 4 3" xfId="2161"/>
    <cellStyle name="Note 4 22 4 3 2" xfId="4672"/>
    <cellStyle name="Note 4 22 4 3 2 2" xfId="14130"/>
    <cellStyle name="Note 4 22 4 3 2 2 2" xfId="31565"/>
    <cellStyle name="Note 4 22 4 3 2 2 3" xfId="46018"/>
    <cellStyle name="Note 4 22 4 3 2 3" xfId="16591"/>
    <cellStyle name="Note 4 22 4 3 2 3 2" xfId="34026"/>
    <cellStyle name="Note 4 22 4 3 2 3 3" xfId="48479"/>
    <cellStyle name="Note 4 22 4 3 2 4" xfId="22108"/>
    <cellStyle name="Note 4 22 4 3 2 5" xfId="36561"/>
    <cellStyle name="Note 4 22 4 3 3" xfId="7134"/>
    <cellStyle name="Note 4 22 4 3 3 2" xfId="24569"/>
    <cellStyle name="Note 4 22 4 3 3 3" xfId="39022"/>
    <cellStyle name="Note 4 22 4 3 4" xfId="9575"/>
    <cellStyle name="Note 4 22 4 3 4 2" xfId="27010"/>
    <cellStyle name="Note 4 22 4 3 4 3" xfId="41463"/>
    <cellStyle name="Note 4 22 4 3 5" xfId="11995"/>
    <cellStyle name="Note 4 22 4 3 5 2" xfId="29430"/>
    <cellStyle name="Note 4 22 4 3 5 3" xfId="43883"/>
    <cellStyle name="Note 4 22 4 3 6" xfId="19002"/>
    <cellStyle name="Note 4 22 4 4" xfId="2162"/>
    <cellStyle name="Note 4 22 4 4 2" xfId="4673"/>
    <cellStyle name="Note 4 22 4 4 2 2" xfId="22109"/>
    <cellStyle name="Note 4 22 4 4 2 3" xfId="36562"/>
    <cellStyle name="Note 4 22 4 4 3" xfId="7135"/>
    <cellStyle name="Note 4 22 4 4 3 2" xfId="24570"/>
    <cellStyle name="Note 4 22 4 4 3 3" xfId="39023"/>
    <cellStyle name="Note 4 22 4 4 4" xfId="9576"/>
    <cellStyle name="Note 4 22 4 4 4 2" xfId="27011"/>
    <cellStyle name="Note 4 22 4 4 4 3" xfId="41464"/>
    <cellStyle name="Note 4 22 4 4 5" xfId="11996"/>
    <cellStyle name="Note 4 22 4 4 5 2" xfId="29431"/>
    <cellStyle name="Note 4 22 4 4 5 3" xfId="43884"/>
    <cellStyle name="Note 4 22 4 4 6" xfId="15310"/>
    <cellStyle name="Note 4 22 4 4 6 2" xfId="32745"/>
    <cellStyle name="Note 4 22 4 4 6 3" xfId="47198"/>
    <cellStyle name="Note 4 22 4 4 7" xfId="19003"/>
    <cellStyle name="Note 4 22 4 4 8" xfId="20472"/>
    <cellStyle name="Note 4 22 4 5" xfId="4670"/>
    <cellStyle name="Note 4 22 4 5 2" xfId="14128"/>
    <cellStyle name="Note 4 22 4 5 2 2" xfId="31563"/>
    <cellStyle name="Note 4 22 4 5 2 3" xfId="46016"/>
    <cellStyle name="Note 4 22 4 5 3" xfId="16589"/>
    <cellStyle name="Note 4 22 4 5 3 2" xfId="34024"/>
    <cellStyle name="Note 4 22 4 5 3 3" xfId="48477"/>
    <cellStyle name="Note 4 22 4 5 4" xfId="22106"/>
    <cellStyle name="Note 4 22 4 5 5" xfId="36559"/>
    <cellStyle name="Note 4 22 4 6" xfId="7132"/>
    <cellStyle name="Note 4 22 4 6 2" xfId="24567"/>
    <cellStyle name="Note 4 22 4 6 3" xfId="39020"/>
    <cellStyle name="Note 4 22 4 7" xfId="9573"/>
    <cellStyle name="Note 4 22 4 7 2" xfId="27008"/>
    <cellStyle name="Note 4 22 4 7 3" xfId="41461"/>
    <cellStyle name="Note 4 22 4 8" xfId="11993"/>
    <cellStyle name="Note 4 22 4 8 2" xfId="29428"/>
    <cellStyle name="Note 4 22 4 8 3" xfId="43881"/>
    <cellStyle name="Note 4 22 4 9" xfId="19000"/>
    <cellStyle name="Note 4 22 5" xfId="2163"/>
    <cellStyle name="Note 4 22 5 2" xfId="4674"/>
    <cellStyle name="Note 4 22 5 2 2" xfId="14131"/>
    <cellStyle name="Note 4 22 5 2 2 2" xfId="31566"/>
    <cellStyle name="Note 4 22 5 2 2 3" xfId="46019"/>
    <cellStyle name="Note 4 22 5 2 3" xfId="16592"/>
    <cellStyle name="Note 4 22 5 2 3 2" xfId="34027"/>
    <cellStyle name="Note 4 22 5 2 3 3" xfId="48480"/>
    <cellStyle name="Note 4 22 5 2 4" xfId="22110"/>
    <cellStyle name="Note 4 22 5 2 5" xfId="36563"/>
    <cellStyle name="Note 4 22 5 3" xfId="7136"/>
    <cellStyle name="Note 4 22 5 3 2" xfId="24571"/>
    <cellStyle name="Note 4 22 5 3 3" xfId="39024"/>
    <cellStyle name="Note 4 22 5 4" xfId="9577"/>
    <cellStyle name="Note 4 22 5 4 2" xfId="27012"/>
    <cellStyle name="Note 4 22 5 4 3" xfId="41465"/>
    <cellStyle name="Note 4 22 5 5" xfId="11997"/>
    <cellStyle name="Note 4 22 5 5 2" xfId="29432"/>
    <cellStyle name="Note 4 22 5 5 3" xfId="43885"/>
    <cellStyle name="Note 4 22 5 6" xfId="19004"/>
    <cellStyle name="Note 4 22 6" xfId="2164"/>
    <cellStyle name="Note 4 22 6 2" xfId="4675"/>
    <cellStyle name="Note 4 22 6 2 2" xfId="14132"/>
    <cellStyle name="Note 4 22 6 2 2 2" xfId="31567"/>
    <cellStyle name="Note 4 22 6 2 2 3" xfId="46020"/>
    <cellStyle name="Note 4 22 6 2 3" xfId="16593"/>
    <cellStyle name="Note 4 22 6 2 3 2" xfId="34028"/>
    <cellStyle name="Note 4 22 6 2 3 3" xfId="48481"/>
    <cellStyle name="Note 4 22 6 2 4" xfId="22111"/>
    <cellStyle name="Note 4 22 6 2 5" xfId="36564"/>
    <cellStyle name="Note 4 22 6 3" xfId="7137"/>
    <cellStyle name="Note 4 22 6 3 2" xfId="24572"/>
    <cellStyle name="Note 4 22 6 3 3" xfId="39025"/>
    <cellStyle name="Note 4 22 6 4" xfId="9578"/>
    <cellStyle name="Note 4 22 6 4 2" xfId="27013"/>
    <cellStyle name="Note 4 22 6 4 3" xfId="41466"/>
    <cellStyle name="Note 4 22 6 5" xfId="11998"/>
    <cellStyle name="Note 4 22 6 5 2" xfId="29433"/>
    <cellStyle name="Note 4 22 6 5 3" xfId="43886"/>
    <cellStyle name="Note 4 22 6 6" xfId="19005"/>
    <cellStyle name="Note 4 22 7" xfId="2165"/>
    <cellStyle name="Note 4 22 7 2" xfId="4676"/>
    <cellStyle name="Note 4 22 7 2 2" xfId="22112"/>
    <cellStyle name="Note 4 22 7 2 3" xfId="36565"/>
    <cellStyle name="Note 4 22 7 3" xfId="7138"/>
    <cellStyle name="Note 4 22 7 3 2" xfId="24573"/>
    <cellStyle name="Note 4 22 7 3 3" xfId="39026"/>
    <cellStyle name="Note 4 22 7 4" xfId="9579"/>
    <cellStyle name="Note 4 22 7 4 2" xfId="27014"/>
    <cellStyle name="Note 4 22 7 4 3" xfId="41467"/>
    <cellStyle name="Note 4 22 7 5" xfId="11999"/>
    <cellStyle name="Note 4 22 7 5 2" xfId="29434"/>
    <cellStyle name="Note 4 22 7 5 3" xfId="43887"/>
    <cellStyle name="Note 4 22 7 6" xfId="15311"/>
    <cellStyle name="Note 4 22 7 6 2" xfId="32746"/>
    <cellStyle name="Note 4 22 7 6 3" xfId="47199"/>
    <cellStyle name="Note 4 22 7 7" xfId="19006"/>
    <cellStyle name="Note 4 22 7 8" xfId="20473"/>
    <cellStyle name="Note 4 22 8" xfId="4661"/>
    <cellStyle name="Note 4 22 8 2" xfId="14121"/>
    <cellStyle name="Note 4 22 8 2 2" xfId="31556"/>
    <cellStyle name="Note 4 22 8 2 3" xfId="46009"/>
    <cellStyle name="Note 4 22 8 3" xfId="16582"/>
    <cellStyle name="Note 4 22 8 3 2" xfId="34017"/>
    <cellStyle name="Note 4 22 8 3 3" xfId="48470"/>
    <cellStyle name="Note 4 22 8 4" xfId="22097"/>
    <cellStyle name="Note 4 22 8 5" xfId="36550"/>
    <cellStyle name="Note 4 22 9" xfId="7123"/>
    <cellStyle name="Note 4 22 9 2" xfId="24558"/>
    <cellStyle name="Note 4 22 9 3" xfId="39011"/>
    <cellStyle name="Note 4 23" xfId="2166"/>
    <cellStyle name="Note 4 23 10" xfId="9580"/>
    <cellStyle name="Note 4 23 10 2" xfId="27015"/>
    <cellStyle name="Note 4 23 10 3" xfId="41468"/>
    <cellStyle name="Note 4 23 11" xfId="12000"/>
    <cellStyle name="Note 4 23 11 2" xfId="29435"/>
    <cellStyle name="Note 4 23 11 3" xfId="43888"/>
    <cellStyle name="Note 4 23 12" xfId="19007"/>
    <cellStyle name="Note 4 23 2" xfId="2167"/>
    <cellStyle name="Note 4 23 2 2" xfId="2168"/>
    <cellStyle name="Note 4 23 2 2 2" xfId="4679"/>
    <cellStyle name="Note 4 23 2 2 2 2" xfId="14135"/>
    <cellStyle name="Note 4 23 2 2 2 2 2" xfId="31570"/>
    <cellStyle name="Note 4 23 2 2 2 2 3" xfId="46023"/>
    <cellStyle name="Note 4 23 2 2 2 3" xfId="16596"/>
    <cellStyle name="Note 4 23 2 2 2 3 2" xfId="34031"/>
    <cellStyle name="Note 4 23 2 2 2 3 3" xfId="48484"/>
    <cellStyle name="Note 4 23 2 2 2 4" xfId="22115"/>
    <cellStyle name="Note 4 23 2 2 2 5" xfId="36568"/>
    <cellStyle name="Note 4 23 2 2 3" xfId="7141"/>
    <cellStyle name="Note 4 23 2 2 3 2" xfId="24576"/>
    <cellStyle name="Note 4 23 2 2 3 3" xfId="39029"/>
    <cellStyle name="Note 4 23 2 2 4" xfId="9582"/>
    <cellStyle name="Note 4 23 2 2 4 2" xfId="27017"/>
    <cellStyle name="Note 4 23 2 2 4 3" xfId="41470"/>
    <cellStyle name="Note 4 23 2 2 5" xfId="12002"/>
    <cellStyle name="Note 4 23 2 2 5 2" xfId="29437"/>
    <cellStyle name="Note 4 23 2 2 5 3" xfId="43890"/>
    <cellStyle name="Note 4 23 2 2 6" xfId="19009"/>
    <cellStyle name="Note 4 23 2 3" xfId="2169"/>
    <cellStyle name="Note 4 23 2 3 2" xfId="4680"/>
    <cellStyle name="Note 4 23 2 3 2 2" xfId="14136"/>
    <cellStyle name="Note 4 23 2 3 2 2 2" xfId="31571"/>
    <cellStyle name="Note 4 23 2 3 2 2 3" xfId="46024"/>
    <cellStyle name="Note 4 23 2 3 2 3" xfId="16597"/>
    <cellStyle name="Note 4 23 2 3 2 3 2" xfId="34032"/>
    <cellStyle name="Note 4 23 2 3 2 3 3" xfId="48485"/>
    <cellStyle name="Note 4 23 2 3 2 4" xfId="22116"/>
    <cellStyle name="Note 4 23 2 3 2 5" xfId="36569"/>
    <cellStyle name="Note 4 23 2 3 3" xfId="7142"/>
    <cellStyle name="Note 4 23 2 3 3 2" xfId="24577"/>
    <cellStyle name="Note 4 23 2 3 3 3" xfId="39030"/>
    <cellStyle name="Note 4 23 2 3 4" xfId="9583"/>
    <cellStyle name="Note 4 23 2 3 4 2" xfId="27018"/>
    <cellStyle name="Note 4 23 2 3 4 3" xfId="41471"/>
    <cellStyle name="Note 4 23 2 3 5" xfId="12003"/>
    <cellStyle name="Note 4 23 2 3 5 2" xfId="29438"/>
    <cellStyle name="Note 4 23 2 3 5 3" xfId="43891"/>
    <cellStyle name="Note 4 23 2 3 6" xfId="19010"/>
    <cellStyle name="Note 4 23 2 4" xfId="2170"/>
    <cellStyle name="Note 4 23 2 4 2" xfId="4681"/>
    <cellStyle name="Note 4 23 2 4 2 2" xfId="22117"/>
    <cellStyle name="Note 4 23 2 4 2 3" xfId="36570"/>
    <cellStyle name="Note 4 23 2 4 3" xfId="7143"/>
    <cellStyle name="Note 4 23 2 4 3 2" xfId="24578"/>
    <cellStyle name="Note 4 23 2 4 3 3" xfId="39031"/>
    <cellStyle name="Note 4 23 2 4 4" xfId="9584"/>
    <cellStyle name="Note 4 23 2 4 4 2" xfId="27019"/>
    <cellStyle name="Note 4 23 2 4 4 3" xfId="41472"/>
    <cellStyle name="Note 4 23 2 4 5" xfId="12004"/>
    <cellStyle name="Note 4 23 2 4 5 2" xfId="29439"/>
    <cellStyle name="Note 4 23 2 4 5 3" xfId="43892"/>
    <cellStyle name="Note 4 23 2 4 6" xfId="15312"/>
    <cellStyle name="Note 4 23 2 4 6 2" xfId="32747"/>
    <cellStyle name="Note 4 23 2 4 6 3" xfId="47200"/>
    <cellStyle name="Note 4 23 2 4 7" xfId="19011"/>
    <cellStyle name="Note 4 23 2 4 8" xfId="20474"/>
    <cellStyle name="Note 4 23 2 5" xfId="4678"/>
    <cellStyle name="Note 4 23 2 5 2" xfId="14134"/>
    <cellStyle name="Note 4 23 2 5 2 2" xfId="31569"/>
    <cellStyle name="Note 4 23 2 5 2 3" xfId="46022"/>
    <cellStyle name="Note 4 23 2 5 3" xfId="16595"/>
    <cellStyle name="Note 4 23 2 5 3 2" xfId="34030"/>
    <cellStyle name="Note 4 23 2 5 3 3" xfId="48483"/>
    <cellStyle name="Note 4 23 2 5 4" xfId="22114"/>
    <cellStyle name="Note 4 23 2 5 5" xfId="36567"/>
    <cellStyle name="Note 4 23 2 6" xfId="7140"/>
    <cellStyle name="Note 4 23 2 6 2" xfId="24575"/>
    <cellStyle name="Note 4 23 2 6 3" xfId="39028"/>
    <cellStyle name="Note 4 23 2 7" xfId="9581"/>
    <cellStyle name="Note 4 23 2 7 2" xfId="27016"/>
    <cellStyle name="Note 4 23 2 7 3" xfId="41469"/>
    <cellStyle name="Note 4 23 2 8" xfId="12001"/>
    <cellStyle name="Note 4 23 2 8 2" xfId="29436"/>
    <cellStyle name="Note 4 23 2 8 3" xfId="43889"/>
    <cellStyle name="Note 4 23 2 9" xfId="19008"/>
    <cellStyle name="Note 4 23 3" xfId="2171"/>
    <cellStyle name="Note 4 23 3 2" xfId="2172"/>
    <cellStyle name="Note 4 23 3 2 2" xfId="4683"/>
    <cellStyle name="Note 4 23 3 2 2 2" xfId="14138"/>
    <cellStyle name="Note 4 23 3 2 2 2 2" xfId="31573"/>
    <cellStyle name="Note 4 23 3 2 2 2 3" xfId="46026"/>
    <cellStyle name="Note 4 23 3 2 2 3" xfId="16599"/>
    <cellStyle name="Note 4 23 3 2 2 3 2" xfId="34034"/>
    <cellStyle name="Note 4 23 3 2 2 3 3" xfId="48487"/>
    <cellStyle name="Note 4 23 3 2 2 4" xfId="22119"/>
    <cellStyle name="Note 4 23 3 2 2 5" xfId="36572"/>
    <cellStyle name="Note 4 23 3 2 3" xfId="7145"/>
    <cellStyle name="Note 4 23 3 2 3 2" xfId="24580"/>
    <cellStyle name="Note 4 23 3 2 3 3" xfId="39033"/>
    <cellStyle name="Note 4 23 3 2 4" xfId="9586"/>
    <cellStyle name="Note 4 23 3 2 4 2" xfId="27021"/>
    <cellStyle name="Note 4 23 3 2 4 3" xfId="41474"/>
    <cellStyle name="Note 4 23 3 2 5" xfId="12006"/>
    <cellStyle name="Note 4 23 3 2 5 2" xfId="29441"/>
    <cellStyle name="Note 4 23 3 2 5 3" xfId="43894"/>
    <cellStyle name="Note 4 23 3 2 6" xfId="19013"/>
    <cellStyle name="Note 4 23 3 3" xfId="2173"/>
    <cellStyle name="Note 4 23 3 3 2" xfId="4684"/>
    <cellStyle name="Note 4 23 3 3 2 2" xfId="14139"/>
    <cellStyle name="Note 4 23 3 3 2 2 2" xfId="31574"/>
    <cellStyle name="Note 4 23 3 3 2 2 3" xfId="46027"/>
    <cellStyle name="Note 4 23 3 3 2 3" xfId="16600"/>
    <cellStyle name="Note 4 23 3 3 2 3 2" xfId="34035"/>
    <cellStyle name="Note 4 23 3 3 2 3 3" xfId="48488"/>
    <cellStyle name="Note 4 23 3 3 2 4" xfId="22120"/>
    <cellStyle name="Note 4 23 3 3 2 5" xfId="36573"/>
    <cellStyle name="Note 4 23 3 3 3" xfId="7146"/>
    <cellStyle name="Note 4 23 3 3 3 2" xfId="24581"/>
    <cellStyle name="Note 4 23 3 3 3 3" xfId="39034"/>
    <cellStyle name="Note 4 23 3 3 4" xfId="9587"/>
    <cellStyle name="Note 4 23 3 3 4 2" xfId="27022"/>
    <cellStyle name="Note 4 23 3 3 4 3" xfId="41475"/>
    <cellStyle name="Note 4 23 3 3 5" xfId="12007"/>
    <cellStyle name="Note 4 23 3 3 5 2" xfId="29442"/>
    <cellStyle name="Note 4 23 3 3 5 3" xfId="43895"/>
    <cellStyle name="Note 4 23 3 3 6" xfId="19014"/>
    <cellStyle name="Note 4 23 3 4" xfId="2174"/>
    <cellStyle name="Note 4 23 3 4 2" xfId="4685"/>
    <cellStyle name="Note 4 23 3 4 2 2" xfId="22121"/>
    <cellStyle name="Note 4 23 3 4 2 3" xfId="36574"/>
    <cellStyle name="Note 4 23 3 4 3" xfId="7147"/>
    <cellStyle name="Note 4 23 3 4 3 2" xfId="24582"/>
    <cellStyle name="Note 4 23 3 4 3 3" xfId="39035"/>
    <cellStyle name="Note 4 23 3 4 4" xfId="9588"/>
    <cellStyle name="Note 4 23 3 4 4 2" xfId="27023"/>
    <cellStyle name="Note 4 23 3 4 4 3" xfId="41476"/>
    <cellStyle name="Note 4 23 3 4 5" xfId="12008"/>
    <cellStyle name="Note 4 23 3 4 5 2" xfId="29443"/>
    <cellStyle name="Note 4 23 3 4 5 3" xfId="43896"/>
    <cellStyle name="Note 4 23 3 4 6" xfId="15313"/>
    <cellStyle name="Note 4 23 3 4 6 2" xfId="32748"/>
    <cellStyle name="Note 4 23 3 4 6 3" xfId="47201"/>
    <cellStyle name="Note 4 23 3 4 7" xfId="19015"/>
    <cellStyle name="Note 4 23 3 4 8" xfId="20475"/>
    <cellStyle name="Note 4 23 3 5" xfId="4682"/>
    <cellStyle name="Note 4 23 3 5 2" xfId="14137"/>
    <cellStyle name="Note 4 23 3 5 2 2" xfId="31572"/>
    <cellStyle name="Note 4 23 3 5 2 3" xfId="46025"/>
    <cellStyle name="Note 4 23 3 5 3" xfId="16598"/>
    <cellStyle name="Note 4 23 3 5 3 2" xfId="34033"/>
    <cellStyle name="Note 4 23 3 5 3 3" xfId="48486"/>
    <cellStyle name="Note 4 23 3 5 4" xfId="22118"/>
    <cellStyle name="Note 4 23 3 5 5" xfId="36571"/>
    <cellStyle name="Note 4 23 3 6" xfId="7144"/>
    <cellStyle name="Note 4 23 3 6 2" xfId="24579"/>
    <cellStyle name="Note 4 23 3 6 3" xfId="39032"/>
    <cellStyle name="Note 4 23 3 7" xfId="9585"/>
    <cellStyle name="Note 4 23 3 7 2" xfId="27020"/>
    <cellStyle name="Note 4 23 3 7 3" xfId="41473"/>
    <cellStyle name="Note 4 23 3 8" xfId="12005"/>
    <cellStyle name="Note 4 23 3 8 2" xfId="29440"/>
    <cellStyle name="Note 4 23 3 8 3" xfId="43893"/>
    <cellStyle name="Note 4 23 3 9" xfId="19012"/>
    <cellStyle name="Note 4 23 4" xfId="2175"/>
    <cellStyle name="Note 4 23 4 2" xfId="2176"/>
    <cellStyle name="Note 4 23 4 2 2" xfId="4687"/>
    <cellStyle name="Note 4 23 4 2 2 2" xfId="14141"/>
    <cellStyle name="Note 4 23 4 2 2 2 2" xfId="31576"/>
    <cellStyle name="Note 4 23 4 2 2 2 3" xfId="46029"/>
    <cellStyle name="Note 4 23 4 2 2 3" xfId="16602"/>
    <cellStyle name="Note 4 23 4 2 2 3 2" xfId="34037"/>
    <cellStyle name="Note 4 23 4 2 2 3 3" xfId="48490"/>
    <cellStyle name="Note 4 23 4 2 2 4" xfId="22123"/>
    <cellStyle name="Note 4 23 4 2 2 5" xfId="36576"/>
    <cellStyle name="Note 4 23 4 2 3" xfId="7149"/>
    <cellStyle name="Note 4 23 4 2 3 2" xfId="24584"/>
    <cellStyle name="Note 4 23 4 2 3 3" xfId="39037"/>
    <cellStyle name="Note 4 23 4 2 4" xfId="9590"/>
    <cellStyle name="Note 4 23 4 2 4 2" xfId="27025"/>
    <cellStyle name="Note 4 23 4 2 4 3" xfId="41478"/>
    <cellStyle name="Note 4 23 4 2 5" xfId="12010"/>
    <cellStyle name="Note 4 23 4 2 5 2" xfId="29445"/>
    <cellStyle name="Note 4 23 4 2 5 3" xfId="43898"/>
    <cellStyle name="Note 4 23 4 2 6" xfId="19017"/>
    <cellStyle name="Note 4 23 4 3" xfId="2177"/>
    <cellStyle name="Note 4 23 4 3 2" xfId="4688"/>
    <cellStyle name="Note 4 23 4 3 2 2" xfId="14142"/>
    <cellStyle name="Note 4 23 4 3 2 2 2" xfId="31577"/>
    <cellStyle name="Note 4 23 4 3 2 2 3" xfId="46030"/>
    <cellStyle name="Note 4 23 4 3 2 3" xfId="16603"/>
    <cellStyle name="Note 4 23 4 3 2 3 2" xfId="34038"/>
    <cellStyle name="Note 4 23 4 3 2 3 3" xfId="48491"/>
    <cellStyle name="Note 4 23 4 3 2 4" xfId="22124"/>
    <cellStyle name="Note 4 23 4 3 2 5" xfId="36577"/>
    <cellStyle name="Note 4 23 4 3 3" xfId="7150"/>
    <cellStyle name="Note 4 23 4 3 3 2" xfId="24585"/>
    <cellStyle name="Note 4 23 4 3 3 3" xfId="39038"/>
    <cellStyle name="Note 4 23 4 3 4" xfId="9591"/>
    <cellStyle name="Note 4 23 4 3 4 2" xfId="27026"/>
    <cellStyle name="Note 4 23 4 3 4 3" xfId="41479"/>
    <cellStyle name="Note 4 23 4 3 5" xfId="12011"/>
    <cellStyle name="Note 4 23 4 3 5 2" xfId="29446"/>
    <cellStyle name="Note 4 23 4 3 5 3" xfId="43899"/>
    <cellStyle name="Note 4 23 4 3 6" xfId="19018"/>
    <cellStyle name="Note 4 23 4 4" xfId="2178"/>
    <cellStyle name="Note 4 23 4 4 2" xfId="4689"/>
    <cellStyle name="Note 4 23 4 4 2 2" xfId="22125"/>
    <cellStyle name="Note 4 23 4 4 2 3" xfId="36578"/>
    <cellStyle name="Note 4 23 4 4 3" xfId="7151"/>
    <cellStyle name="Note 4 23 4 4 3 2" xfId="24586"/>
    <cellStyle name="Note 4 23 4 4 3 3" xfId="39039"/>
    <cellStyle name="Note 4 23 4 4 4" xfId="9592"/>
    <cellStyle name="Note 4 23 4 4 4 2" xfId="27027"/>
    <cellStyle name="Note 4 23 4 4 4 3" xfId="41480"/>
    <cellStyle name="Note 4 23 4 4 5" xfId="12012"/>
    <cellStyle name="Note 4 23 4 4 5 2" xfId="29447"/>
    <cellStyle name="Note 4 23 4 4 5 3" xfId="43900"/>
    <cellStyle name="Note 4 23 4 4 6" xfId="15314"/>
    <cellStyle name="Note 4 23 4 4 6 2" xfId="32749"/>
    <cellStyle name="Note 4 23 4 4 6 3" xfId="47202"/>
    <cellStyle name="Note 4 23 4 4 7" xfId="19019"/>
    <cellStyle name="Note 4 23 4 4 8" xfId="20476"/>
    <cellStyle name="Note 4 23 4 5" xfId="4686"/>
    <cellStyle name="Note 4 23 4 5 2" xfId="14140"/>
    <cellStyle name="Note 4 23 4 5 2 2" xfId="31575"/>
    <cellStyle name="Note 4 23 4 5 2 3" xfId="46028"/>
    <cellStyle name="Note 4 23 4 5 3" xfId="16601"/>
    <cellStyle name="Note 4 23 4 5 3 2" xfId="34036"/>
    <cellStyle name="Note 4 23 4 5 3 3" xfId="48489"/>
    <cellStyle name="Note 4 23 4 5 4" xfId="22122"/>
    <cellStyle name="Note 4 23 4 5 5" xfId="36575"/>
    <cellStyle name="Note 4 23 4 6" xfId="7148"/>
    <cellStyle name="Note 4 23 4 6 2" xfId="24583"/>
    <cellStyle name="Note 4 23 4 6 3" xfId="39036"/>
    <cellStyle name="Note 4 23 4 7" xfId="9589"/>
    <cellStyle name="Note 4 23 4 7 2" xfId="27024"/>
    <cellStyle name="Note 4 23 4 7 3" xfId="41477"/>
    <cellStyle name="Note 4 23 4 8" xfId="12009"/>
    <cellStyle name="Note 4 23 4 8 2" xfId="29444"/>
    <cellStyle name="Note 4 23 4 8 3" xfId="43897"/>
    <cellStyle name="Note 4 23 4 9" xfId="19016"/>
    <cellStyle name="Note 4 23 5" xfId="2179"/>
    <cellStyle name="Note 4 23 5 2" xfId="4690"/>
    <cellStyle name="Note 4 23 5 2 2" xfId="14143"/>
    <cellStyle name="Note 4 23 5 2 2 2" xfId="31578"/>
    <cellStyle name="Note 4 23 5 2 2 3" xfId="46031"/>
    <cellStyle name="Note 4 23 5 2 3" xfId="16604"/>
    <cellStyle name="Note 4 23 5 2 3 2" xfId="34039"/>
    <cellStyle name="Note 4 23 5 2 3 3" xfId="48492"/>
    <cellStyle name="Note 4 23 5 2 4" xfId="22126"/>
    <cellStyle name="Note 4 23 5 2 5" xfId="36579"/>
    <cellStyle name="Note 4 23 5 3" xfId="7152"/>
    <cellStyle name="Note 4 23 5 3 2" xfId="24587"/>
    <cellStyle name="Note 4 23 5 3 3" xfId="39040"/>
    <cellStyle name="Note 4 23 5 4" xfId="9593"/>
    <cellStyle name="Note 4 23 5 4 2" xfId="27028"/>
    <cellStyle name="Note 4 23 5 4 3" xfId="41481"/>
    <cellStyle name="Note 4 23 5 5" xfId="12013"/>
    <cellStyle name="Note 4 23 5 5 2" xfId="29448"/>
    <cellStyle name="Note 4 23 5 5 3" xfId="43901"/>
    <cellStyle name="Note 4 23 5 6" xfId="19020"/>
    <cellStyle name="Note 4 23 6" xfId="2180"/>
    <cellStyle name="Note 4 23 6 2" xfId="4691"/>
    <cellStyle name="Note 4 23 6 2 2" xfId="14144"/>
    <cellStyle name="Note 4 23 6 2 2 2" xfId="31579"/>
    <cellStyle name="Note 4 23 6 2 2 3" xfId="46032"/>
    <cellStyle name="Note 4 23 6 2 3" xfId="16605"/>
    <cellStyle name="Note 4 23 6 2 3 2" xfId="34040"/>
    <cellStyle name="Note 4 23 6 2 3 3" xfId="48493"/>
    <cellStyle name="Note 4 23 6 2 4" xfId="22127"/>
    <cellStyle name="Note 4 23 6 2 5" xfId="36580"/>
    <cellStyle name="Note 4 23 6 3" xfId="7153"/>
    <cellStyle name="Note 4 23 6 3 2" xfId="24588"/>
    <cellStyle name="Note 4 23 6 3 3" xfId="39041"/>
    <cellStyle name="Note 4 23 6 4" xfId="9594"/>
    <cellStyle name="Note 4 23 6 4 2" xfId="27029"/>
    <cellStyle name="Note 4 23 6 4 3" xfId="41482"/>
    <cellStyle name="Note 4 23 6 5" xfId="12014"/>
    <cellStyle name="Note 4 23 6 5 2" xfId="29449"/>
    <cellStyle name="Note 4 23 6 5 3" xfId="43902"/>
    <cellStyle name="Note 4 23 6 6" xfId="19021"/>
    <cellStyle name="Note 4 23 7" xfId="2181"/>
    <cellStyle name="Note 4 23 7 2" xfId="4692"/>
    <cellStyle name="Note 4 23 7 2 2" xfId="22128"/>
    <cellStyle name="Note 4 23 7 2 3" xfId="36581"/>
    <cellStyle name="Note 4 23 7 3" xfId="7154"/>
    <cellStyle name="Note 4 23 7 3 2" xfId="24589"/>
    <cellStyle name="Note 4 23 7 3 3" xfId="39042"/>
    <cellStyle name="Note 4 23 7 4" xfId="9595"/>
    <cellStyle name="Note 4 23 7 4 2" xfId="27030"/>
    <cellStyle name="Note 4 23 7 4 3" xfId="41483"/>
    <cellStyle name="Note 4 23 7 5" xfId="12015"/>
    <cellStyle name="Note 4 23 7 5 2" xfId="29450"/>
    <cellStyle name="Note 4 23 7 5 3" xfId="43903"/>
    <cellStyle name="Note 4 23 7 6" xfId="15315"/>
    <cellStyle name="Note 4 23 7 6 2" xfId="32750"/>
    <cellStyle name="Note 4 23 7 6 3" xfId="47203"/>
    <cellStyle name="Note 4 23 7 7" xfId="19022"/>
    <cellStyle name="Note 4 23 7 8" xfId="20477"/>
    <cellStyle name="Note 4 23 8" xfId="4677"/>
    <cellStyle name="Note 4 23 8 2" xfId="14133"/>
    <cellStyle name="Note 4 23 8 2 2" xfId="31568"/>
    <cellStyle name="Note 4 23 8 2 3" xfId="46021"/>
    <cellStyle name="Note 4 23 8 3" xfId="16594"/>
    <cellStyle name="Note 4 23 8 3 2" xfId="34029"/>
    <cellStyle name="Note 4 23 8 3 3" xfId="48482"/>
    <cellStyle name="Note 4 23 8 4" xfId="22113"/>
    <cellStyle name="Note 4 23 8 5" xfId="36566"/>
    <cellStyle name="Note 4 23 9" xfId="7139"/>
    <cellStyle name="Note 4 23 9 2" xfId="24574"/>
    <cellStyle name="Note 4 23 9 3" xfId="39027"/>
    <cellStyle name="Note 4 24" xfId="2182"/>
    <cellStyle name="Note 4 24 10" xfId="9596"/>
    <cellStyle name="Note 4 24 10 2" xfId="27031"/>
    <cellStyle name="Note 4 24 10 3" xfId="41484"/>
    <cellStyle name="Note 4 24 11" xfId="12016"/>
    <cellStyle name="Note 4 24 11 2" xfId="29451"/>
    <cellStyle name="Note 4 24 11 3" xfId="43904"/>
    <cellStyle name="Note 4 24 12" xfId="19023"/>
    <cellStyle name="Note 4 24 2" xfId="2183"/>
    <cellStyle name="Note 4 24 2 2" xfId="2184"/>
    <cellStyle name="Note 4 24 2 2 2" xfId="4695"/>
    <cellStyle name="Note 4 24 2 2 2 2" xfId="14147"/>
    <cellStyle name="Note 4 24 2 2 2 2 2" xfId="31582"/>
    <cellStyle name="Note 4 24 2 2 2 2 3" xfId="46035"/>
    <cellStyle name="Note 4 24 2 2 2 3" xfId="16608"/>
    <cellStyle name="Note 4 24 2 2 2 3 2" xfId="34043"/>
    <cellStyle name="Note 4 24 2 2 2 3 3" xfId="48496"/>
    <cellStyle name="Note 4 24 2 2 2 4" xfId="22131"/>
    <cellStyle name="Note 4 24 2 2 2 5" xfId="36584"/>
    <cellStyle name="Note 4 24 2 2 3" xfId="7157"/>
    <cellStyle name="Note 4 24 2 2 3 2" xfId="24592"/>
    <cellStyle name="Note 4 24 2 2 3 3" xfId="39045"/>
    <cellStyle name="Note 4 24 2 2 4" xfId="9598"/>
    <cellStyle name="Note 4 24 2 2 4 2" xfId="27033"/>
    <cellStyle name="Note 4 24 2 2 4 3" xfId="41486"/>
    <cellStyle name="Note 4 24 2 2 5" xfId="12018"/>
    <cellStyle name="Note 4 24 2 2 5 2" xfId="29453"/>
    <cellStyle name="Note 4 24 2 2 5 3" xfId="43906"/>
    <cellStyle name="Note 4 24 2 2 6" xfId="19025"/>
    <cellStyle name="Note 4 24 2 3" xfId="2185"/>
    <cellStyle name="Note 4 24 2 3 2" xfId="4696"/>
    <cellStyle name="Note 4 24 2 3 2 2" xfId="14148"/>
    <cellStyle name="Note 4 24 2 3 2 2 2" xfId="31583"/>
    <cellStyle name="Note 4 24 2 3 2 2 3" xfId="46036"/>
    <cellStyle name="Note 4 24 2 3 2 3" xfId="16609"/>
    <cellStyle name="Note 4 24 2 3 2 3 2" xfId="34044"/>
    <cellStyle name="Note 4 24 2 3 2 3 3" xfId="48497"/>
    <cellStyle name="Note 4 24 2 3 2 4" xfId="22132"/>
    <cellStyle name="Note 4 24 2 3 2 5" xfId="36585"/>
    <cellStyle name="Note 4 24 2 3 3" xfId="7158"/>
    <cellStyle name="Note 4 24 2 3 3 2" xfId="24593"/>
    <cellStyle name="Note 4 24 2 3 3 3" xfId="39046"/>
    <cellStyle name="Note 4 24 2 3 4" xfId="9599"/>
    <cellStyle name="Note 4 24 2 3 4 2" xfId="27034"/>
    <cellStyle name="Note 4 24 2 3 4 3" xfId="41487"/>
    <cellStyle name="Note 4 24 2 3 5" xfId="12019"/>
    <cellStyle name="Note 4 24 2 3 5 2" xfId="29454"/>
    <cellStyle name="Note 4 24 2 3 5 3" xfId="43907"/>
    <cellStyle name="Note 4 24 2 3 6" xfId="19026"/>
    <cellStyle name="Note 4 24 2 4" xfId="2186"/>
    <cellStyle name="Note 4 24 2 4 2" xfId="4697"/>
    <cellStyle name="Note 4 24 2 4 2 2" xfId="22133"/>
    <cellStyle name="Note 4 24 2 4 2 3" xfId="36586"/>
    <cellStyle name="Note 4 24 2 4 3" xfId="7159"/>
    <cellStyle name="Note 4 24 2 4 3 2" xfId="24594"/>
    <cellStyle name="Note 4 24 2 4 3 3" xfId="39047"/>
    <cellStyle name="Note 4 24 2 4 4" xfId="9600"/>
    <cellStyle name="Note 4 24 2 4 4 2" xfId="27035"/>
    <cellStyle name="Note 4 24 2 4 4 3" xfId="41488"/>
    <cellStyle name="Note 4 24 2 4 5" xfId="12020"/>
    <cellStyle name="Note 4 24 2 4 5 2" xfId="29455"/>
    <cellStyle name="Note 4 24 2 4 5 3" xfId="43908"/>
    <cellStyle name="Note 4 24 2 4 6" xfId="15316"/>
    <cellStyle name="Note 4 24 2 4 6 2" xfId="32751"/>
    <cellStyle name="Note 4 24 2 4 6 3" xfId="47204"/>
    <cellStyle name="Note 4 24 2 4 7" xfId="19027"/>
    <cellStyle name="Note 4 24 2 4 8" xfId="20478"/>
    <cellStyle name="Note 4 24 2 5" xfId="4694"/>
    <cellStyle name="Note 4 24 2 5 2" xfId="14146"/>
    <cellStyle name="Note 4 24 2 5 2 2" xfId="31581"/>
    <cellStyle name="Note 4 24 2 5 2 3" xfId="46034"/>
    <cellStyle name="Note 4 24 2 5 3" xfId="16607"/>
    <cellStyle name="Note 4 24 2 5 3 2" xfId="34042"/>
    <cellStyle name="Note 4 24 2 5 3 3" xfId="48495"/>
    <cellStyle name="Note 4 24 2 5 4" xfId="22130"/>
    <cellStyle name="Note 4 24 2 5 5" xfId="36583"/>
    <cellStyle name="Note 4 24 2 6" xfId="7156"/>
    <cellStyle name="Note 4 24 2 6 2" xfId="24591"/>
    <cellStyle name="Note 4 24 2 6 3" xfId="39044"/>
    <cellStyle name="Note 4 24 2 7" xfId="9597"/>
    <cellStyle name="Note 4 24 2 7 2" xfId="27032"/>
    <cellStyle name="Note 4 24 2 7 3" xfId="41485"/>
    <cellStyle name="Note 4 24 2 8" xfId="12017"/>
    <cellStyle name="Note 4 24 2 8 2" xfId="29452"/>
    <cellStyle name="Note 4 24 2 8 3" xfId="43905"/>
    <cellStyle name="Note 4 24 2 9" xfId="19024"/>
    <cellStyle name="Note 4 24 3" xfId="2187"/>
    <cellStyle name="Note 4 24 3 2" xfId="2188"/>
    <cellStyle name="Note 4 24 3 2 2" xfId="4699"/>
    <cellStyle name="Note 4 24 3 2 2 2" xfId="14150"/>
    <cellStyle name="Note 4 24 3 2 2 2 2" xfId="31585"/>
    <cellStyle name="Note 4 24 3 2 2 2 3" xfId="46038"/>
    <cellStyle name="Note 4 24 3 2 2 3" xfId="16611"/>
    <cellStyle name="Note 4 24 3 2 2 3 2" xfId="34046"/>
    <cellStyle name="Note 4 24 3 2 2 3 3" xfId="48499"/>
    <cellStyle name="Note 4 24 3 2 2 4" xfId="22135"/>
    <cellStyle name="Note 4 24 3 2 2 5" xfId="36588"/>
    <cellStyle name="Note 4 24 3 2 3" xfId="7161"/>
    <cellStyle name="Note 4 24 3 2 3 2" xfId="24596"/>
    <cellStyle name="Note 4 24 3 2 3 3" xfId="39049"/>
    <cellStyle name="Note 4 24 3 2 4" xfId="9602"/>
    <cellStyle name="Note 4 24 3 2 4 2" xfId="27037"/>
    <cellStyle name="Note 4 24 3 2 4 3" xfId="41490"/>
    <cellStyle name="Note 4 24 3 2 5" xfId="12022"/>
    <cellStyle name="Note 4 24 3 2 5 2" xfId="29457"/>
    <cellStyle name="Note 4 24 3 2 5 3" xfId="43910"/>
    <cellStyle name="Note 4 24 3 2 6" xfId="19029"/>
    <cellStyle name="Note 4 24 3 3" xfId="2189"/>
    <cellStyle name="Note 4 24 3 3 2" xfId="4700"/>
    <cellStyle name="Note 4 24 3 3 2 2" xfId="14151"/>
    <cellStyle name="Note 4 24 3 3 2 2 2" xfId="31586"/>
    <cellStyle name="Note 4 24 3 3 2 2 3" xfId="46039"/>
    <cellStyle name="Note 4 24 3 3 2 3" xfId="16612"/>
    <cellStyle name="Note 4 24 3 3 2 3 2" xfId="34047"/>
    <cellStyle name="Note 4 24 3 3 2 3 3" xfId="48500"/>
    <cellStyle name="Note 4 24 3 3 2 4" xfId="22136"/>
    <cellStyle name="Note 4 24 3 3 2 5" xfId="36589"/>
    <cellStyle name="Note 4 24 3 3 3" xfId="7162"/>
    <cellStyle name="Note 4 24 3 3 3 2" xfId="24597"/>
    <cellStyle name="Note 4 24 3 3 3 3" xfId="39050"/>
    <cellStyle name="Note 4 24 3 3 4" xfId="9603"/>
    <cellStyle name="Note 4 24 3 3 4 2" xfId="27038"/>
    <cellStyle name="Note 4 24 3 3 4 3" xfId="41491"/>
    <cellStyle name="Note 4 24 3 3 5" xfId="12023"/>
    <cellStyle name="Note 4 24 3 3 5 2" xfId="29458"/>
    <cellStyle name="Note 4 24 3 3 5 3" xfId="43911"/>
    <cellStyle name="Note 4 24 3 3 6" xfId="19030"/>
    <cellStyle name="Note 4 24 3 4" xfId="2190"/>
    <cellStyle name="Note 4 24 3 4 2" xfId="4701"/>
    <cellStyle name="Note 4 24 3 4 2 2" xfId="22137"/>
    <cellStyle name="Note 4 24 3 4 2 3" xfId="36590"/>
    <cellStyle name="Note 4 24 3 4 3" xfId="7163"/>
    <cellStyle name="Note 4 24 3 4 3 2" xfId="24598"/>
    <cellStyle name="Note 4 24 3 4 3 3" xfId="39051"/>
    <cellStyle name="Note 4 24 3 4 4" xfId="9604"/>
    <cellStyle name="Note 4 24 3 4 4 2" xfId="27039"/>
    <cellStyle name="Note 4 24 3 4 4 3" xfId="41492"/>
    <cellStyle name="Note 4 24 3 4 5" xfId="12024"/>
    <cellStyle name="Note 4 24 3 4 5 2" xfId="29459"/>
    <cellStyle name="Note 4 24 3 4 5 3" xfId="43912"/>
    <cellStyle name="Note 4 24 3 4 6" xfId="15317"/>
    <cellStyle name="Note 4 24 3 4 6 2" xfId="32752"/>
    <cellStyle name="Note 4 24 3 4 6 3" xfId="47205"/>
    <cellStyle name="Note 4 24 3 4 7" xfId="19031"/>
    <cellStyle name="Note 4 24 3 4 8" xfId="20479"/>
    <cellStyle name="Note 4 24 3 5" xfId="4698"/>
    <cellStyle name="Note 4 24 3 5 2" xfId="14149"/>
    <cellStyle name="Note 4 24 3 5 2 2" xfId="31584"/>
    <cellStyle name="Note 4 24 3 5 2 3" xfId="46037"/>
    <cellStyle name="Note 4 24 3 5 3" xfId="16610"/>
    <cellStyle name="Note 4 24 3 5 3 2" xfId="34045"/>
    <cellStyle name="Note 4 24 3 5 3 3" xfId="48498"/>
    <cellStyle name="Note 4 24 3 5 4" xfId="22134"/>
    <cellStyle name="Note 4 24 3 5 5" xfId="36587"/>
    <cellStyle name="Note 4 24 3 6" xfId="7160"/>
    <cellStyle name="Note 4 24 3 6 2" xfId="24595"/>
    <cellStyle name="Note 4 24 3 6 3" xfId="39048"/>
    <cellStyle name="Note 4 24 3 7" xfId="9601"/>
    <cellStyle name="Note 4 24 3 7 2" xfId="27036"/>
    <cellStyle name="Note 4 24 3 7 3" xfId="41489"/>
    <cellStyle name="Note 4 24 3 8" xfId="12021"/>
    <cellStyle name="Note 4 24 3 8 2" xfId="29456"/>
    <cellStyle name="Note 4 24 3 8 3" xfId="43909"/>
    <cellStyle name="Note 4 24 3 9" xfId="19028"/>
    <cellStyle name="Note 4 24 4" xfId="2191"/>
    <cellStyle name="Note 4 24 4 2" xfId="2192"/>
    <cellStyle name="Note 4 24 4 2 2" xfId="4703"/>
    <cellStyle name="Note 4 24 4 2 2 2" xfId="14153"/>
    <cellStyle name="Note 4 24 4 2 2 2 2" xfId="31588"/>
    <cellStyle name="Note 4 24 4 2 2 2 3" xfId="46041"/>
    <cellStyle name="Note 4 24 4 2 2 3" xfId="16614"/>
    <cellStyle name="Note 4 24 4 2 2 3 2" xfId="34049"/>
    <cellStyle name="Note 4 24 4 2 2 3 3" xfId="48502"/>
    <cellStyle name="Note 4 24 4 2 2 4" xfId="22139"/>
    <cellStyle name="Note 4 24 4 2 2 5" xfId="36592"/>
    <cellStyle name="Note 4 24 4 2 3" xfId="7165"/>
    <cellStyle name="Note 4 24 4 2 3 2" xfId="24600"/>
    <cellStyle name="Note 4 24 4 2 3 3" xfId="39053"/>
    <cellStyle name="Note 4 24 4 2 4" xfId="9606"/>
    <cellStyle name="Note 4 24 4 2 4 2" xfId="27041"/>
    <cellStyle name="Note 4 24 4 2 4 3" xfId="41494"/>
    <cellStyle name="Note 4 24 4 2 5" xfId="12026"/>
    <cellStyle name="Note 4 24 4 2 5 2" xfId="29461"/>
    <cellStyle name="Note 4 24 4 2 5 3" xfId="43914"/>
    <cellStyle name="Note 4 24 4 2 6" xfId="19033"/>
    <cellStyle name="Note 4 24 4 3" xfId="2193"/>
    <cellStyle name="Note 4 24 4 3 2" xfId="4704"/>
    <cellStyle name="Note 4 24 4 3 2 2" xfId="14154"/>
    <cellStyle name="Note 4 24 4 3 2 2 2" xfId="31589"/>
    <cellStyle name="Note 4 24 4 3 2 2 3" xfId="46042"/>
    <cellStyle name="Note 4 24 4 3 2 3" xfId="16615"/>
    <cellStyle name="Note 4 24 4 3 2 3 2" xfId="34050"/>
    <cellStyle name="Note 4 24 4 3 2 3 3" xfId="48503"/>
    <cellStyle name="Note 4 24 4 3 2 4" xfId="22140"/>
    <cellStyle name="Note 4 24 4 3 2 5" xfId="36593"/>
    <cellStyle name="Note 4 24 4 3 3" xfId="7166"/>
    <cellStyle name="Note 4 24 4 3 3 2" xfId="24601"/>
    <cellStyle name="Note 4 24 4 3 3 3" xfId="39054"/>
    <cellStyle name="Note 4 24 4 3 4" xfId="9607"/>
    <cellStyle name="Note 4 24 4 3 4 2" xfId="27042"/>
    <cellStyle name="Note 4 24 4 3 4 3" xfId="41495"/>
    <cellStyle name="Note 4 24 4 3 5" xfId="12027"/>
    <cellStyle name="Note 4 24 4 3 5 2" xfId="29462"/>
    <cellStyle name="Note 4 24 4 3 5 3" xfId="43915"/>
    <cellStyle name="Note 4 24 4 3 6" xfId="19034"/>
    <cellStyle name="Note 4 24 4 4" xfId="2194"/>
    <cellStyle name="Note 4 24 4 4 2" xfId="4705"/>
    <cellStyle name="Note 4 24 4 4 2 2" xfId="22141"/>
    <cellStyle name="Note 4 24 4 4 2 3" xfId="36594"/>
    <cellStyle name="Note 4 24 4 4 3" xfId="7167"/>
    <cellStyle name="Note 4 24 4 4 3 2" xfId="24602"/>
    <cellStyle name="Note 4 24 4 4 3 3" xfId="39055"/>
    <cellStyle name="Note 4 24 4 4 4" xfId="9608"/>
    <cellStyle name="Note 4 24 4 4 4 2" xfId="27043"/>
    <cellStyle name="Note 4 24 4 4 4 3" xfId="41496"/>
    <cellStyle name="Note 4 24 4 4 5" xfId="12028"/>
    <cellStyle name="Note 4 24 4 4 5 2" xfId="29463"/>
    <cellStyle name="Note 4 24 4 4 5 3" xfId="43916"/>
    <cellStyle name="Note 4 24 4 4 6" xfId="15318"/>
    <cellStyle name="Note 4 24 4 4 6 2" xfId="32753"/>
    <cellStyle name="Note 4 24 4 4 6 3" xfId="47206"/>
    <cellStyle name="Note 4 24 4 4 7" xfId="19035"/>
    <cellStyle name="Note 4 24 4 4 8" xfId="20480"/>
    <cellStyle name="Note 4 24 4 5" xfId="4702"/>
    <cellStyle name="Note 4 24 4 5 2" xfId="14152"/>
    <cellStyle name="Note 4 24 4 5 2 2" xfId="31587"/>
    <cellStyle name="Note 4 24 4 5 2 3" xfId="46040"/>
    <cellStyle name="Note 4 24 4 5 3" xfId="16613"/>
    <cellStyle name="Note 4 24 4 5 3 2" xfId="34048"/>
    <cellStyle name="Note 4 24 4 5 3 3" xfId="48501"/>
    <cellStyle name="Note 4 24 4 5 4" xfId="22138"/>
    <cellStyle name="Note 4 24 4 5 5" xfId="36591"/>
    <cellStyle name="Note 4 24 4 6" xfId="7164"/>
    <cellStyle name="Note 4 24 4 6 2" xfId="24599"/>
    <cellStyle name="Note 4 24 4 6 3" xfId="39052"/>
    <cellStyle name="Note 4 24 4 7" xfId="9605"/>
    <cellStyle name="Note 4 24 4 7 2" xfId="27040"/>
    <cellStyle name="Note 4 24 4 7 3" xfId="41493"/>
    <cellStyle name="Note 4 24 4 8" xfId="12025"/>
    <cellStyle name="Note 4 24 4 8 2" xfId="29460"/>
    <cellStyle name="Note 4 24 4 8 3" xfId="43913"/>
    <cellStyle name="Note 4 24 4 9" xfId="19032"/>
    <cellStyle name="Note 4 24 5" xfId="2195"/>
    <cellStyle name="Note 4 24 5 2" xfId="4706"/>
    <cellStyle name="Note 4 24 5 2 2" xfId="14155"/>
    <cellStyle name="Note 4 24 5 2 2 2" xfId="31590"/>
    <cellStyle name="Note 4 24 5 2 2 3" xfId="46043"/>
    <cellStyle name="Note 4 24 5 2 3" xfId="16616"/>
    <cellStyle name="Note 4 24 5 2 3 2" xfId="34051"/>
    <cellStyle name="Note 4 24 5 2 3 3" xfId="48504"/>
    <cellStyle name="Note 4 24 5 2 4" xfId="22142"/>
    <cellStyle name="Note 4 24 5 2 5" xfId="36595"/>
    <cellStyle name="Note 4 24 5 3" xfId="7168"/>
    <cellStyle name="Note 4 24 5 3 2" xfId="24603"/>
    <cellStyle name="Note 4 24 5 3 3" xfId="39056"/>
    <cellStyle name="Note 4 24 5 4" xfId="9609"/>
    <cellStyle name="Note 4 24 5 4 2" xfId="27044"/>
    <cellStyle name="Note 4 24 5 4 3" xfId="41497"/>
    <cellStyle name="Note 4 24 5 5" xfId="12029"/>
    <cellStyle name="Note 4 24 5 5 2" xfId="29464"/>
    <cellStyle name="Note 4 24 5 5 3" xfId="43917"/>
    <cellStyle name="Note 4 24 5 6" xfId="19036"/>
    <cellStyle name="Note 4 24 6" xfId="2196"/>
    <cellStyle name="Note 4 24 6 2" xfId="4707"/>
    <cellStyle name="Note 4 24 6 2 2" xfId="14156"/>
    <cellStyle name="Note 4 24 6 2 2 2" xfId="31591"/>
    <cellStyle name="Note 4 24 6 2 2 3" xfId="46044"/>
    <cellStyle name="Note 4 24 6 2 3" xfId="16617"/>
    <cellStyle name="Note 4 24 6 2 3 2" xfId="34052"/>
    <cellStyle name="Note 4 24 6 2 3 3" xfId="48505"/>
    <cellStyle name="Note 4 24 6 2 4" xfId="22143"/>
    <cellStyle name="Note 4 24 6 2 5" xfId="36596"/>
    <cellStyle name="Note 4 24 6 3" xfId="7169"/>
    <cellStyle name="Note 4 24 6 3 2" xfId="24604"/>
    <cellStyle name="Note 4 24 6 3 3" xfId="39057"/>
    <cellStyle name="Note 4 24 6 4" xfId="9610"/>
    <cellStyle name="Note 4 24 6 4 2" xfId="27045"/>
    <cellStyle name="Note 4 24 6 4 3" xfId="41498"/>
    <cellStyle name="Note 4 24 6 5" xfId="12030"/>
    <cellStyle name="Note 4 24 6 5 2" xfId="29465"/>
    <cellStyle name="Note 4 24 6 5 3" xfId="43918"/>
    <cellStyle name="Note 4 24 6 6" xfId="19037"/>
    <cellStyle name="Note 4 24 7" xfId="2197"/>
    <cellStyle name="Note 4 24 7 2" xfId="4708"/>
    <cellStyle name="Note 4 24 7 2 2" xfId="22144"/>
    <cellStyle name="Note 4 24 7 2 3" xfId="36597"/>
    <cellStyle name="Note 4 24 7 3" xfId="7170"/>
    <cellStyle name="Note 4 24 7 3 2" xfId="24605"/>
    <cellStyle name="Note 4 24 7 3 3" xfId="39058"/>
    <cellStyle name="Note 4 24 7 4" xfId="9611"/>
    <cellStyle name="Note 4 24 7 4 2" xfId="27046"/>
    <cellStyle name="Note 4 24 7 4 3" xfId="41499"/>
    <cellStyle name="Note 4 24 7 5" xfId="12031"/>
    <cellStyle name="Note 4 24 7 5 2" xfId="29466"/>
    <cellStyle name="Note 4 24 7 5 3" xfId="43919"/>
    <cellStyle name="Note 4 24 7 6" xfId="15319"/>
    <cellStyle name="Note 4 24 7 6 2" xfId="32754"/>
    <cellStyle name="Note 4 24 7 6 3" xfId="47207"/>
    <cellStyle name="Note 4 24 7 7" xfId="19038"/>
    <cellStyle name="Note 4 24 7 8" xfId="20481"/>
    <cellStyle name="Note 4 24 8" xfId="4693"/>
    <cellStyle name="Note 4 24 8 2" xfId="14145"/>
    <cellStyle name="Note 4 24 8 2 2" xfId="31580"/>
    <cellStyle name="Note 4 24 8 2 3" xfId="46033"/>
    <cellStyle name="Note 4 24 8 3" xfId="16606"/>
    <cellStyle name="Note 4 24 8 3 2" xfId="34041"/>
    <cellStyle name="Note 4 24 8 3 3" xfId="48494"/>
    <cellStyle name="Note 4 24 8 4" xfId="22129"/>
    <cellStyle name="Note 4 24 8 5" xfId="36582"/>
    <cellStyle name="Note 4 24 9" xfId="7155"/>
    <cellStyle name="Note 4 24 9 2" xfId="24590"/>
    <cellStyle name="Note 4 24 9 3" xfId="39043"/>
    <cellStyle name="Note 4 25" xfId="2198"/>
    <cellStyle name="Note 4 25 2" xfId="2199"/>
    <cellStyle name="Note 4 25 2 2" xfId="4710"/>
    <cellStyle name="Note 4 25 2 2 2" xfId="14158"/>
    <cellStyle name="Note 4 25 2 2 2 2" xfId="31593"/>
    <cellStyle name="Note 4 25 2 2 2 3" xfId="46046"/>
    <cellStyle name="Note 4 25 2 2 3" xfId="16619"/>
    <cellStyle name="Note 4 25 2 2 3 2" xfId="34054"/>
    <cellStyle name="Note 4 25 2 2 3 3" xfId="48507"/>
    <cellStyle name="Note 4 25 2 2 4" xfId="22146"/>
    <cellStyle name="Note 4 25 2 2 5" xfId="36599"/>
    <cellStyle name="Note 4 25 2 3" xfId="7172"/>
    <cellStyle name="Note 4 25 2 3 2" xfId="24607"/>
    <cellStyle name="Note 4 25 2 3 3" xfId="39060"/>
    <cellStyle name="Note 4 25 2 4" xfId="9613"/>
    <cellStyle name="Note 4 25 2 4 2" xfId="27048"/>
    <cellStyle name="Note 4 25 2 4 3" xfId="41501"/>
    <cellStyle name="Note 4 25 2 5" xfId="12033"/>
    <cellStyle name="Note 4 25 2 5 2" xfId="29468"/>
    <cellStyle name="Note 4 25 2 5 3" xfId="43921"/>
    <cellStyle name="Note 4 25 2 6" xfId="19040"/>
    <cellStyle name="Note 4 25 3" xfId="2200"/>
    <cellStyle name="Note 4 25 3 2" xfId="4711"/>
    <cellStyle name="Note 4 25 3 2 2" xfId="14159"/>
    <cellStyle name="Note 4 25 3 2 2 2" xfId="31594"/>
    <cellStyle name="Note 4 25 3 2 2 3" xfId="46047"/>
    <cellStyle name="Note 4 25 3 2 3" xfId="16620"/>
    <cellStyle name="Note 4 25 3 2 3 2" xfId="34055"/>
    <cellStyle name="Note 4 25 3 2 3 3" xfId="48508"/>
    <cellStyle name="Note 4 25 3 2 4" xfId="22147"/>
    <cellStyle name="Note 4 25 3 2 5" xfId="36600"/>
    <cellStyle name="Note 4 25 3 3" xfId="7173"/>
    <cellStyle name="Note 4 25 3 3 2" xfId="24608"/>
    <cellStyle name="Note 4 25 3 3 3" xfId="39061"/>
    <cellStyle name="Note 4 25 3 4" xfId="9614"/>
    <cellStyle name="Note 4 25 3 4 2" xfId="27049"/>
    <cellStyle name="Note 4 25 3 4 3" xfId="41502"/>
    <cellStyle name="Note 4 25 3 5" xfId="12034"/>
    <cellStyle name="Note 4 25 3 5 2" xfId="29469"/>
    <cellStyle name="Note 4 25 3 5 3" xfId="43922"/>
    <cellStyle name="Note 4 25 3 6" xfId="19041"/>
    <cellStyle name="Note 4 25 4" xfId="2201"/>
    <cellStyle name="Note 4 25 4 2" xfId="4712"/>
    <cellStyle name="Note 4 25 4 2 2" xfId="22148"/>
    <cellStyle name="Note 4 25 4 2 3" xfId="36601"/>
    <cellStyle name="Note 4 25 4 3" xfId="7174"/>
    <cellStyle name="Note 4 25 4 3 2" xfId="24609"/>
    <cellStyle name="Note 4 25 4 3 3" xfId="39062"/>
    <cellStyle name="Note 4 25 4 4" xfId="9615"/>
    <cellStyle name="Note 4 25 4 4 2" xfId="27050"/>
    <cellStyle name="Note 4 25 4 4 3" xfId="41503"/>
    <cellStyle name="Note 4 25 4 5" xfId="12035"/>
    <cellStyle name="Note 4 25 4 5 2" xfId="29470"/>
    <cellStyle name="Note 4 25 4 5 3" xfId="43923"/>
    <cellStyle name="Note 4 25 4 6" xfId="15320"/>
    <cellStyle name="Note 4 25 4 6 2" xfId="32755"/>
    <cellStyle name="Note 4 25 4 6 3" xfId="47208"/>
    <cellStyle name="Note 4 25 4 7" xfId="19042"/>
    <cellStyle name="Note 4 25 4 8" xfId="20482"/>
    <cellStyle name="Note 4 25 5" xfId="4709"/>
    <cellStyle name="Note 4 25 5 2" xfId="14157"/>
    <cellStyle name="Note 4 25 5 2 2" xfId="31592"/>
    <cellStyle name="Note 4 25 5 2 3" xfId="46045"/>
    <cellStyle name="Note 4 25 5 3" xfId="16618"/>
    <cellStyle name="Note 4 25 5 3 2" xfId="34053"/>
    <cellStyle name="Note 4 25 5 3 3" xfId="48506"/>
    <cellStyle name="Note 4 25 5 4" xfId="22145"/>
    <cellStyle name="Note 4 25 5 5" xfId="36598"/>
    <cellStyle name="Note 4 25 6" xfId="7171"/>
    <cellStyle name="Note 4 25 6 2" xfId="24606"/>
    <cellStyle name="Note 4 25 6 3" xfId="39059"/>
    <cellStyle name="Note 4 25 7" xfId="9612"/>
    <cellStyle name="Note 4 25 7 2" xfId="27047"/>
    <cellStyle name="Note 4 25 7 3" xfId="41500"/>
    <cellStyle name="Note 4 25 8" xfId="12032"/>
    <cellStyle name="Note 4 25 8 2" xfId="29467"/>
    <cellStyle name="Note 4 25 8 3" xfId="43920"/>
    <cellStyle name="Note 4 25 9" xfId="19039"/>
    <cellStyle name="Note 4 26" xfId="2202"/>
    <cellStyle name="Note 4 26 2" xfId="2203"/>
    <cellStyle name="Note 4 26 2 2" xfId="4714"/>
    <cellStyle name="Note 4 26 2 2 2" xfId="14161"/>
    <cellStyle name="Note 4 26 2 2 2 2" xfId="31596"/>
    <cellStyle name="Note 4 26 2 2 2 3" xfId="46049"/>
    <cellStyle name="Note 4 26 2 2 3" xfId="16622"/>
    <cellStyle name="Note 4 26 2 2 3 2" xfId="34057"/>
    <cellStyle name="Note 4 26 2 2 3 3" xfId="48510"/>
    <cellStyle name="Note 4 26 2 2 4" xfId="22150"/>
    <cellStyle name="Note 4 26 2 2 5" xfId="36603"/>
    <cellStyle name="Note 4 26 2 3" xfId="7176"/>
    <cellStyle name="Note 4 26 2 3 2" xfId="24611"/>
    <cellStyle name="Note 4 26 2 3 3" xfId="39064"/>
    <cellStyle name="Note 4 26 2 4" xfId="9617"/>
    <cellStyle name="Note 4 26 2 4 2" xfId="27052"/>
    <cellStyle name="Note 4 26 2 4 3" xfId="41505"/>
    <cellStyle name="Note 4 26 2 5" xfId="12037"/>
    <cellStyle name="Note 4 26 2 5 2" xfId="29472"/>
    <cellStyle name="Note 4 26 2 5 3" xfId="43925"/>
    <cellStyle name="Note 4 26 2 6" xfId="19044"/>
    <cellStyle name="Note 4 26 3" xfId="2204"/>
    <cellStyle name="Note 4 26 3 2" xfId="4715"/>
    <cellStyle name="Note 4 26 3 2 2" xfId="14162"/>
    <cellStyle name="Note 4 26 3 2 2 2" xfId="31597"/>
    <cellStyle name="Note 4 26 3 2 2 3" xfId="46050"/>
    <cellStyle name="Note 4 26 3 2 3" xfId="16623"/>
    <cellStyle name="Note 4 26 3 2 3 2" xfId="34058"/>
    <cellStyle name="Note 4 26 3 2 3 3" xfId="48511"/>
    <cellStyle name="Note 4 26 3 2 4" xfId="22151"/>
    <cellStyle name="Note 4 26 3 2 5" xfId="36604"/>
    <cellStyle name="Note 4 26 3 3" xfId="7177"/>
    <cellStyle name="Note 4 26 3 3 2" xfId="24612"/>
    <cellStyle name="Note 4 26 3 3 3" xfId="39065"/>
    <cellStyle name="Note 4 26 3 4" xfId="9618"/>
    <cellStyle name="Note 4 26 3 4 2" xfId="27053"/>
    <cellStyle name="Note 4 26 3 4 3" xfId="41506"/>
    <cellStyle name="Note 4 26 3 5" xfId="12038"/>
    <cellStyle name="Note 4 26 3 5 2" xfId="29473"/>
    <cellStyle name="Note 4 26 3 5 3" xfId="43926"/>
    <cellStyle name="Note 4 26 3 6" xfId="19045"/>
    <cellStyle name="Note 4 26 4" xfId="2205"/>
    <cellStyle name="Note 4 26 4 2" xfId="4716"/>
    <cellStyle name="Note 4 26 4 2 2" xfId="22152"/>
    <cellStyle name="Note 4 26 4 2 3" xfId="36605"/>
    <cellStyle name="Note 4 26 4 3" xfId="7178"/>
    <cellStyle name="Note 4 26 4 3 2" xfId="24613"/>
    <cellStyle name="Note 4 26 4 3 3" xfId="39066"/>
    <cellStyle name="Note 4 26 4 4" xfId="9619"/>
    <cellStyle name="Note 4 26 4 4 2" xfId="27054"/>
    <cellStyle name="Note 4 26 4 4 3" xfId="41507"/>
    <cellStyle name="Note 4 26 4 5" xfId="12039"/>
    <cellStyle name="Note 4 26 4 5 2" xfId="29474"/>
    <cellStyle name="Note 4 26 4 5 3" xfId="43927"/>
    <cellStyle name="Note 4 26 4 6" xfId="15321"/>
    <cellStyle name="Note 4 26 4 6 2" xfId="32756"/>
    <cellStyle name="Note 4 26 4 6 3" xfId="47209"/>
    <cellStyle name="Note 4 26 4 7" xfId="19046"/>
    <cellStyle name="Note 4 26 4 8" xfId="20483"/>
    <cellStyle name="Note 4 26 5" xfId="4713"/>
    <cellStyle name="Note 4 26 5 2" xfId="14160"/>
    <cellStyle name="Note 4 26 5 2 2" xfId="31595"/>
    <cellStyle name="Note 4 26 5 2 3" xfId="46048"/>
    <cellStyle name="Note 4 26 5 3" xfId="16621"/>
    <cellStyle name="Note 4 26 5 3 2" xfId="34056"/>
    <cellStyle name="Note 4 26 5 3 3" xfId="48509"/>
    <cellStyle name="Note 4 26 5 4" xfId="22149"/>
    <cellStyle name="Note 4 26 5 5" xfId="36602"/>
    <cellStyle name="Note 4 26 6" xfId="7175"/>
    <cellStyle name="Note 4 26 6 2" xfId="24610"/>
    <cellStyle name="Note 4 26 6 3" xfId="39063"/>
    <cellStyle name="Note 4 26 7" xfId="9616"/>
    <cellStyle name="Note 4 26 7 2" xfId="27051"/>
    <cellStyle name="Note 4 26 7 3" xfId="41504"/>
    <cellStyle name="Note 4 26 8" xfId="12036"/>
    <cellStyle name="Note 4 26 8 2" xfId="29471"/>
    <cellStyle name="Note 4 26 8 3" xfId="43924"/>
    <cellStyle name="Note 4 26 9" xfId="19043"/>
    <cellStyle name="Note 4 27" xfId="2206"/>
    <cellStyle name="Note 4 27 2" xfId="2207"/>
    <cellStyle name="Note 4 27 2 2" xfId="4718"/>
    <cellStyle name="Note 4 27 2 2 2" xfId="14164"/>
    <cellStyle name="Note 4 27 2 2 2 2" xfId="31599"/>
    <cellStyle name="Note 4 27 2 2 2 3" xfId="46052"/>
    <cellStyle name="Note 4 27 2 2 3" xfId="16625"/>
    <cellStyle name="Note 4 27 2 2 3 2" xfId="34060"/>
    <cellStyle name="Note 4 27 2 2 3 3" xfId="48513"/>
    <cellStyle name="Note 4 27 2 2 4" xfId="22154"/>
    <cellStyle name="Note 4 27 2 2 5" xfId="36607"/>
    <cellStyle name="Note 4 27 2 3" xfId="7180"/>
    <cellStyle name="Note 4 27 2 3 2" xfId="24615"/>
    <cellStyle name="Note 4 27 2 3 3" xfId="39068"/>
    <cellStyle name="Note 4 27 2 4" xfId="9621"/>
    <cellStyle name="Note 4 27 2 4 2" xfId="27056"/>
    <cellStyle name="Note 4 27 2 4 3" xfId="41509"/>
    <cellStyle name="Note 4 27 2 5" xfId="12041"/>
    <cellStyle name="Note 4 27 2 5 2" xfId="29476"/>
    <cellStyle name="Note 4 27 2 5 3" xfId="43929"/>
    <cellStyle name="Note 4 27 2 6" xfId="19048"/>
    <cellStyle name="Note 4 27 3" xfId="2208"/>
    <cellStyle name="Note 4 27 3 2" xfId="4719"/>
    <cellStyle name="Note 4 27 3 2 2" xfId="14165"/>
    <cellStyle name="Note 4 27 3 2 2 2" xfId="31600"/>
    <cellStyle name="Note 4 27 3 2 2 3" xfId="46053"/>
    <cellStyle name="Note 4 27 3 2 3" xfId="16626"/>
    <cellStyle name="Note 4 27 3 2 3 2" xfId="34061"/>
    <cellStyle name="Note 4 27 3 2 3 3" xfId="48514"/>
    <cellStyle name="Note 4 27 3 2 4" xfId="22155"/>
    <cellStyle name="Note 4 27 3 2 5" xfId="36608"/>
    <cellStyle name="Note 4 27 3 3" xfId="7181"/>
    <cellStyle name="Note 4 27 3 3 2" xfId="24616"/>
    <cellStyle name="Note 4 27 3 3 3" xfId="39069"/>
    <cellStyle name="Note 4 27 3 4" xfId="9622"/>
    <cellStyle name="Note 4 27 3 4 2" xfId="27057"/>
    <cellStyle name="Note 4 27 3 4 3" xfId="41510"/>
    <cellStyle name="Note 4 27 3 5" xfId="12042"/>
    <cellStyle name="Note 4 27 3 5 2" xfId="29477"/>
    <cellStyle name="Note 4 27 3 5 3" xfId="43930"/>
    <cellStyle name="Note 4 27 3 6" xfId="19049"/>
    <cellStyle name="Note 4 27 4" xfId="2209"/>
    <cellStyle name="Note 4 27 4 2" xfId="4720"/>
    <cellStyle name="Note 4 27 4 2 2" xfId="22156"/>
    <cellStyle name="Note 4 27 4 2 3" xfId="36609"/>
    <cellStyle name="Note 4 27 4 3" xfId="7182"/>
    <cellStyle name="Note 4 27 4 3 2" xfId="24617"/>
    <cellStyle name="Note 4 27 4 3 3" xfId="39070"/>
    <cellStyle name="Note 4 27 4 4" xfId="9623"/>
    <cellStyle name="Note 4 27 4 4 2" xfId="27058"/>
    <cellStyle name="Note 4 27 4 4 3" xfId="41511"/>
    <cellStyle name="Note 4 27 4 5" xfId="12043"/>
    <cellStyle name="Note 4 27 4 5 2" xfId="29478"/>
    <cellStyle name="Note 4 27 4 5 3" xfId="43931"/>
    <cellStyle name="Note 4 27 4 6" xfId="15322"/>
    <cellStyle name="Note 4 27 4 6 2" xfId="32757"/>
    <cellStyle name="Note 4 27 4 6 3" xfId="47210"/>
    <cellStyle name="Note 4 27 4 7" xfId="19050"/>
    <cellStyle name="Note 4 27 4 8" xfId="20484"/>
    <cellStyle name="Note 4 27 5" xfId="4717"/>
    <cellStyle name="Note 4 27 5 2" xfId="14163"/>
    <cellStyle name="Note 4 27 5 2 2" xfId="31598"/>
    <cellStyle name="Note 4 27 5 2 3" xfId="46051"/>
    <cellStyle name="Note 4 27 5 3" xfId="16624"/>
    <cellStyle name="Note 4 27 5 3 2" xfId="34059"/>
    <cellStyle name="Note 4 27 5 3 3" xfId="48512"/>
    <cellStyle name="Note 4 27 5 4" xfId="22153"/>
    <cellStyle name="Note 4 27 5 5" xfId="36606"/>
    <cellStyle name="Note 4 27 6" xfId="7179"/>
    <cellStyle name="Note 4 27 6 2" xfId="24614"/>
    <cellStyle name="Note 4 27 6 3" xfId="39067"/>
    <cellStyle name="Note 4 27 7" xfId="9620"/>
    <cellStyle name="Note 4 27 7 2" xfId="27055"/>
    <cellStyle name="Note 4 27 7 3" xfId="41508"/>
    <cellStyle name="Note 4 27 8" xfId="12040"/>
    <cellStyle name="Note 4 27 8 2" xfId="29475"/>
    <cellStyle name="Note 4 27 8 3" xfId="43928"/>
    <cellStyle name="Note 4 27 9" xfId="19047"/>
    <cellStyle name="Note 4 28" xfId="2210"/>
    <cellStyle name="Note 4 28 2" xfId="4721"/>
    <cellStyle name="Note 4 28 2 2" xfId="14166"/>
    <cellStyle name="Note 4 28 2 2 2" xfId="31601"/>
    <cellStyle name="Note 4 28 2 2 3" xfId="46054"/>
    <cellStyle name="Note 4 28 2 3" xfId="16627"/>
    <cellStyle name="Note 4 28 2 3 2" xfId="34062"/>
    <cellStyle name="Note 4 28 2 3 3" xfId="48515"/>
    <cellStyle name="Note 4 28 2 4" xfId="22157"/>
    <cellStyle name="Note 4 28 2 5" xfId="36610"/>
    <cellStyle name="Note 4 28 3" xfId="7183"/>
    <cellStyle name="Note 4 28 3 2" xfId="24618"/>
    <cellStyle name="Note 4 28 3 3" xfId="39071"/>
    <cellStyle name="Note 4 28 4" xfId="9624"/>
    <cellStyle name="Note 4 28 4 2" xfId="27059"/>
    <cellStyle name="Note 4 28 4 3" xfId="41512"/>
    <cellStyle name="Note 4 28 5" xfId="12044"/>
    <cellStyle name="Note 4 28 5 2" xfId="29479"/>
    <cellStyle name="Note 4 28 5 3" xfId="43932"/>
    <cellStyle name="Note 4 28 6" xfId="19051"/>
    <cellStyle name="Note 4 29" xfId="2211"/>
    <cellStyle name="Note 4 29 2" xfId="4722"/>
    <cellStyle name="Note 4 29 2 2" xfId="14167"/>
    <cellStyle name="Note 4 29 2 2 2" xfId="31602"/>
    <cellStyle name="Note 4 29 2 2 3" xfId="46055"/>
    <cellStyle name="Note 4 29 2 3" xfId="16628"/>
    <cellStyle name="Note 4 29 2 3 2" xfId="34063"/>
    <cellStyle name="Note 4 29 2 3 3" xfId="48516"/>
    <cellStyle name="Note 4 29 2 4" xfId="22158"/>
    <cellStyle name="Note 4 29 2 5" xfId="36611"/>
    <cellStyle name="Note 4 29 3" xfId="7184"/>
    <cellStyle name="Note 4 29 3 2" xfId="24619"/>
    <cellStyle name="Note 4 29 3 3" xfId="39072"/>
    <cellStyle name="Note 4 29 4" xfId="9625"/>
    <cellStyle name="Note 4 29 4 2" xfId="27060"/>
    <cellStyle name="Note 4 29 4 3" xfId="41513"/>
    <cellStyle name="Note 4 29 5" xfId="12045"/>
    <cellStyle name="Note 4 29 5 2" xfId="29480"/>
    <cellStyle name="Note 4 29 5 3" xfId="43933"/>
    <cellStyle name="Note 4 29 6" xfId="19052"/>
    <cellStyle name="Note 4 3" xfId="2212"/>
    <cellStyle name="Note 4 3 10" xfId="7185"/>
    <cellStyle name="Note 4 3 10 2" xfId="24620"/>
    <cellStyle name="Note 4 3 10 3" xfId="39073"/>
    <cellStyle name="Note 4 3 11" xfId="9626"/>
    <cellStyle name="Note 4 3 11 2" xfId="27061"/>
    <cellStyle name="Note 4 3 11 3" xfId="41514"/>
    <cellStyle name="Note 4 3 12" xfId="12046"/>
    <cellStyle name="Note 4 3 12 2" xfId="29481"/>
    <cellStyle name="Note 4 3 12 3" xfId="43934"/>
    <cellStyle name="Note 4 3 13" xfId="19053"/>
    <cellStyle name="Note 4 3 2" xfId="2213"/>
    <cellStyle name="Note 4 3 2 2" xfId="2214"/>
    <cellStyle name="Note 4 3 2 2 2" xfId="4725"/>
    <cellStyle name="Note 4 3 2 2 2 2" xfId="14170"/>
    <cellStyle name="Note 4 3 2 2 2 2 2" xfId="31605"/>
    <cellStyle name="Note 4 3 2 2 2 2 3" xfId="46058"/>
    <cellStyle name="Note 4 3 2 2 2 3" xfId="16631"/>
    <cellStyle name="Note 4 3 2 2 2 3 2" xfId="34066"/>
    <cellStyle name="Note 4 3 2 2 2 3 3" xfId="48519"/>
    <cellStyle name="Note 4 3 2 2 2 4" xfId="22161"/>
    <cellStyle name="Note 4 3 2 2 2 5" xfId="36614"/>
    <cellStyle name="Note 4 3 2 2 3" xfId="7187"/>
    <cellStyle name="Note 4 3 2 2 3 2" xfId="24622"/>
    <cellStyle name="Note 4 3 2 2 3 3" xfId="39075"/>
    <cellStyle name="Note 4 3 2 2 4" xfId="9628"/>
    <cellStyle name="Note 4 3 2 2 4 2" xfId="27063"/>
    <cellStyle name="Note 4 3 2 2 4 3" xfId="41516"/>
    <cellStyle name="Note 4 3 2 2 5" xfId="12048"/>
    <cellStyle name="Note 4 3 2 2 5 2" xfId="29483"/>
    <cellStyle name="Note 4 3 2 2 5 3" xfId="43936"/>
    <cellStyle name="Note 4 3 2 2 6" xfId="19055"/>
    <cellStyle name="Note 4 3 2 3" xfId="2215"/>
    <cellStyle name="Note 4 3 2 3 2" xfId="4726"/>
    <cellStyle name="Note 4 3 2 3 2 2" xfId="14171"/>
    <cellStyle name="Note 4 3 2 3 2 2 2" xfId="31606"/>
    <cellStyle name="Note 4 3 2 3 2 2 3" xfId="46059"/>
    <cellStyle name="Note 4 3 2 3 2 3" xfId="16632"/>
    <cellStyle name="Note 4 3 2 3 2 3 2" xfId="34067"/>
    <cellStyle name="Note 4 3 2 3 2 3 3" xfId="48520"/>
    <cellStyle name="Note 4 3 2 3 2 4" xfId="22162"/>
    <cellStyle name="Note 4 3 2 3 2 5" xfId="36615"/>
    <cellStyle name="Note 4 3 2 3 3" xfId="7188"/>
    <cellStyle name="Note 4 3 2 3 3 2" xfId="24623"/>
    <cellStyle name="Note 4 3 2 3 3 3" xfId="39076"/>
    <cellStyle name="Note 4 3 2 3 4" xfId="9629"/>
    <cellStyle name="Note 4 3 2 3 4 2" xfId="27064"/>
    <cellStyle name="Note 4 3 2 3 4 3" xfId="41517"/>
    <cellStyle name="Note 4 3 2 3 5" xfId="12049"/>
    <cellStyle name="Note 4 3 2 3 5 2" xfId="29484"/>
    <cellStyle name="Note 4 3 2 3 5 3" xfId="43937"/>
    <cellStyle name="Note 4 3 2 3 6" xfId="19056"/>
    <cellStyle name="Note 4 3 2 4" xfId="2216"/>
    <cellStyle name="Note 4 3 2 4 2" xfId="4727"/>
    <cellStyle name="Note 4 3 2 4 2 2" xfId="22163"/>
    <cellStyle name="Note 4 3 2 4 2 3" xfId="36616"/>
    <cellStyle name="Note 4 3 2 4 3" xfId="7189"/>
    <cellStyle name="Note 4 3 2 4 3 2" xfId="24624"/>
    <cellStyle name="Note 4 3 2 4 3 3" xfId="39077"/>
    <cellStyle name="Note 4 3 2 4 4" xfId="9630"/>
    <cellStyle name="Note 4 3 2 4 4 2" xfId="27065"/>
    <cellStyle name="Note 4 3 2 4 4 3" xfId="41518"/>
    <cellStyle name="Note 4 3 2 4 5" xfId="12050"/>
    <cellStyle name="Note 4 3 2 4 5 2" xfId="29485"/>
    <cellStyle name="Note 4 3 2 4 5 3" xfId="43938"/>
    <cellStyle name="Note 4 3 2 4 6" xfId="15323"/>
    <cellStyle name="Note 4 3 2 4 6 2" xfId="32758"/>
    <cellStyle name="Note 4 3 2 4 6 3" xfId="47211"/>
    <cellStyle name="Note 4 3 2 4 7" xfId="19057"/>
    <cellStyle name="Note 4 3 2 4 8" xfId="20485"/>
    <cellStyle name="Note 4 3 2 5" xfId="4724"/>
    <cellStyle name="Note 4 3 2 5 2" xfId="14169"/>
    <cellStyle name="Note 4 3 2 5 2 2" xfId="31604"/>
    <cellStyle name="Note 4 3 2 5 2 3" xfId="46057"/>
    <cellStyle name="Note 4 3 2 5 3" xfId="16630"/>
    <cellStyle name="Note 4 3 2 5 3 2" xfId="34065"/>
    <cellStyle name="Note 4 3 2 5 3 3" xfId="48518"/>
    <cellStyle name="Note 4 3 2 5 4" xfId="22160"/>
    <cellStyle name="Note 4 3 2 5 5" xfId="36613"/>
    <cellStyle name="Note 4 3 2 6" xfId="7186"/>
    <cellStyle name="Note 4 3 2 6 2" xfId="24621"/>
    <cellStyle name="Note 4 3 2 6 3" xfId="39074"/>
    <cellStyle name="Note 4 3 2 7" xfId="9627"/>
    <cellStyle name="Note 4 3 2 7 2" xfId="27062"/>
    <cellStyle name="Note 4 3 2 7 3" xfId="41515"/>
    <cellStyle name="Note 4 3 2 8" xfId="12047"/>
    <cellStyle name="Note 4 3 2 8 2" xfId="29482"/>
    <cellStyle name="Note 4 3 2 8 3" xfId="43935"/>
    <cellStyle name="Note 4 3 2 9" xfId="19054"/>
    <cellStyle name="Note 4 3 3" xfId="2217"/>
    <cellStyle name="Note 4 3 3 2" xfId="2218"/>
    <cellStyle name="Note 4 3 3 2 2" xfId="4729"/>
    <cellStyle name="Note 4 3 3 2 2 2" xfId="14173"/>
    <cellStyle name="Note 4 3 3 2 2 2 2" xfId="31608"/>
    <cellStyle name="Note 4 3 3 2 2 2 3" xfId="46061"/>
    <cellStyle name="Note 4 3 3 2 2 3" xfId="16634"/>
    <cellStyle name="Note 4 3 3 2 2 3 2" xfId="34069"/>
    <cellStyle name="Note 4 3 3 2 2 3 3" xfId="48522"/>
    <cellStyle name="Note 4 3 3 2 2 4" xfId="22165"/>
    <cellStyle name="Note 4 3 3 2 2 5" xfId="36618"/>
    <cellStyle name="Note 4 3 3 2 3" xfId="7191"/>
    <cellStyle name="Note 4 3 3 2 3 2" xfId="24626"/>
    <cellStyle name="Note 4 3 3 2 3 3" xfId="39079"/>
    <cellStyle name="Note 4 3 3 2 4" xfId="9632"/>
    <cellStyle name="Note 4 3 3 2 4 2" xfId="27067"/>
    <cellStyle name="Note 4 3 3 2 4 3" xfId="41520"/>
    <cellStyle name="Note 4 3 3 2 5" xfId="12052"/>
    <cellStyle name="Note 4 3 3 2 5 2" xfId="29487"/>
    <cellStyle name="Note 4 3 3 2 5 3" xfId="43940"/>
    <cellStyle name="Note 4 3 3 2 6" xfId="19059"/>
    <cellStyle name="Note 4 3 3 3" xfId="2219"/>
    <cellStyle name="Note 4 3 3 3 2" xfId="4730"/>
    <cellStyle name="Note 4 3 3 3 2 2" xfId="14174"/>
    <cellStyle name="Note 4 3 3 3 2 2 2" xfId="31609"/>
    <cellStyle name="Note 4 3 3 3 2 2 3" xfId="46062"/>
    <cellStyle name="Note 4 3 3 3 2 3" xfId="16635"/>
    <cellStyle name="Note 4 3 3 3 2 3 2" xfId="34070"/>
    <cellStyle name="Note 4 3 3 3 2 3 3" xfId="48523"/>
    <cellStyle name="Note 4 3 3 3 2 4" xfId="22166"/>
    <cellStyle name="Note 4 3 3 3 2 5" xfId="36619"/>
    <cellStyle name="Note 4 3 3 3 3" xfId="7192"/>
    <cellStyle name="Note 4 3 3 3 3 2" xfId="24627"/>
    <cellStyle name="Note 4 3 3 3 3 3" xfId="39080"/>
    <cellStyle name="Note 4 3 3 3 4" xfId="9633"/>
    <cellStyle name="Note 4 3 3 3 4 2" xfId="27068"/>
    <cellStyle name="Note 4 3 3 3 4 3" xfId="41521"/>
    <cellStyle name="Note 4 3 3 3 5" xfId="12053"/>
    <cellStyle name="Note 4 3 3 3 5 2" xfId="29488"/>
    <cellStyle name="Note 4 3 3 3 5 3" xfId="43941"/>
    <cellStyle name="Note 4 3 3 3 6" xfId="19060"/>
    <cellStyle name="Note 4 3 3 4" xfId="2220"/>
    <cellStyle name="Note 4 3 3 4 2" xfId="4731"/>
    <cellStyle name="Note 4 3 3 4 2 2" xfId="22167"/>
    <cellStyle name="Note 4 3 3 4 2 3" xfId="36620"/>
    <cellStyle name="Note 4 3 3 4 3" xfId="7193"/>
    <cellStyle name="Note 4 3 3 4 3 2" xfId="24628"/>
    <cellStyle name="Note 4 3 3 4 3 3" xfId="39081"/>
    <cellStyle name="Note 4 3 3 4 4" xfId="9634"/>
    <cellStyle name="Note 4 3 3 4 4 2" xfId="27069"/>
    <cellStyle name="Note 4 3 3 4 4 3" xfId="41522"/>
    <cellStyle name="Note 4 3 3 4 5" xfId="12054"/>
    <cellStyle name="Note 4 3 3 4 5 2" xfId="29489"/>
    <cellStyle name="Note 4 3 3 4 5 3" xfId="43942"/>
    <cellStyle name="Note 4 3 3 4 6" xfId="15324"/>
    <cellStyle name="Note 4 3 3 4 6 2" xfId="32759"/>
    <cellStyle name="Note 4 3 3 4 6 3" xfId="47212"/>
    <cellStyle name="Note 4 3 3 4 7" xfId="19061"/>
    <cellStyle name="Note 4 3 3 4 8" xfId="20486"/>
    <cellStyle name="Note 4 3 3 5" xfId="4728"/>
    <cellStyle name="Note 4 3 3 5 2" xfId="14172"/>
    <cellStyle name="Note 4 3 3 5 2 2" xfId="31607"/>
    <cellStyle name="Note 4 3 3 5 2 3" xfId="46060"/>
    <cellStyle name="Note 4 3 3 5 3" xfId="16633"/>
    <cellStyle name="Note 4 3 3 5 3 2" xfId="34068"/>
    <cellStyle name="Note 4 3 3 5 3 3" xfId="48521"/>
    <cellStyle name="Note 4 3 3 5 4" xfId="22164"/>
    <cellStyle name="Note 4 3 3 5 5" xfId="36617"/>
    <cellStyle name="Note 4 3 3 6" xfId="7190"/>
    <cellStyle name="Note 4 3 3 6 2" xfId="24625"/>
    <cellStyle name="Note 4 3 3 6 3" xfId="39078"/>
    <cellStyle name="Note 4 3 3 7" xfId="9631"/>
    <cellStyle name="Note 4 3 3 7 2" xfId="27066"/>
    <cellStyle name="Note 4 3 3 7 3" xfId="41519"/>
    <cellStyle name="Note 4 3 3 8" xfId="12051"/>
    <cellStyle name="Note 4 3 3 8 2" xfId="29486"/>
    <cellStyle name="Note 4 3 3 8 3" xfId="43939"/>
    <cellStyle name="Note 4 3 3 9" xfId="19058"/>
    <cellStyle name="Note 4 3 4" xfId="2221"/>
    <cellStyle name="Note 4 3 4 2" xfId="2222"/>
    <cellStyle name="Note 4 3 4 2 2" xfId="4733"/>
    <cellStyle name="Note 4 3 4 2 2 2" xfId="14176"/>
    <cellStyle name="Note 4 3 4 2 2 2 2" xfId="31611"/>
    <cellStyle name="Note 4 3 4 2 2 2 3" xfId="46064"/>
    <cellStyle name="Note 4 3 4 2 2 3" xfId="16637"/>
    <cellStyle name="Note 4 3 4 2 2 3 2" xfId="34072"/>
    <cellStyle name="Note 4 3 4 2 2 3 3" xfId="48525"/>
    <cellStyle name="Note 4 3 4 2 2 4" xfId="22169"/>
    <cellStyle name="Note 4 3 4 2 2 5" xfId="36622"/>
    <cellStyle name="Note 4 3 4 2 3" xfId="7195"/>
    <cellStyle name="Note 4 3 4 2 3 2" xfId="24630"/>
    <cellStyle name="Note 4 3 4 2 3 3" xfId="39083"/>
    <cellStyle name="Note 4 3 4 2 4" xfId="9636"/>
    <cellStyle name="Note 4 3 4 2 4 2" xfId="27071"/>
    <cellStyle name="Note 4 3 4 2 4 3" xfId="41524"/>
    <cellStyle name="Note 4 3 4 2 5" xfId="12056"/>
    <cellStyle name="Note 4 3 4 2 5 2" xfId="29491"/>
    <cellStyle name="Note 4 3 4 2 5 3" xfId="43944"/>
    <cellStyle name="Note 4 3 4 2 6" xfId="19063"/>
    <cellStyle name="Note 4 3 4 3" xfId="2223"/>
    <cellStyle name="Note 4 3 4 3 2" xfId="4734"/>
    <cellStyle name="Note 4 3 4 3 2 2" xfId="14177"/>
    <cellStyle name="Note 4 3 4 3 2 2 2" xfId="31612"/>
    <cellStyle name="Note 4 3 4 3 2 2 3" xfId="46065"/>
    <cellStyle name="Note 4 3 4 3 2 3" xfId="16638"/>
    <cellStyle name="Note 4 3 4 3 2 3 2" xfId="34073"/>
    <cellStyle name="Note 4 3 4 3 2 3 3" xfId="48526"/>
    <cellStyle name="Note 4 3 4 3 2 4" xfId="22170"/>
    <cellStyle name="Note 4 3 4 3 2 5" xfId="36623"/>
    <cellStyle name="Note 4 3 4 3 3" xfId="7196"/>
    <cellStyle name="Note 4 3 4 3 3 2" xfId="24631"/>
    <cellStyle name="Note 4 3 4 3 3 3" xfId="39084"/>
    <cellStyle name="Note 4 3 4 3 4" xfId="9637"/>
    <cellStyle name="Note 4 3 4 3 4 2" xfId="27072"/>
    <cellStyle name="Note 4 3 4 3 4 3" xfId="41525"/>
    <cellStyle name="Note 4 3 4 3 5" xfId="12057"/>
    <cellStyle name="Note 4 3 4 3 5 2" xfId="29492"/>
    <cellStyle name="Note 4 3 4 3 5 3" xfId="43945"/>
    <cellStyle name="Note 4 3 4 3 6" xfId="19064"/>
    <cellStyle name="Note 4 3 4 4" xfId="2224"/>
    <cellStyle name="Note 4 3 4 4 2" xfId="4735"/>
    <cellStyle name="Note 4 3 4 4 2 2" xfId="22171"/>
    <cellStyle name="Note 4 3 4 4 2 3" xfId="36624"/>
    <cellStyle name="Note 4 3 4 4 3" xfId="7197"/>
    <cellStyle name="Note 4 3 4 4 3 2" xfId="24632"/>
    <cellStyle name="Note 4 3 4 4 3 3" xfId="39085"/>
    <cellStyle name="Note 4 3 4 4 4" xfId="9638"/>
    <cellStyle name="Note 4 3 4 4 4 2" xfId="27073"/>
    <cellStyle name="Note 4 3 4 4 4 3" xfId="41526"/>
    <cellStyle name="Note 4 3 4 4 5" xfId="12058"/>
    <cellStyle name="Note 4 3 4 4 5 2" xfId="29493"/>
    <cellStyle name="Note 4 3 4 4 5 3" xfId="43946"/>
    <cellStyle name="Note 4 3 4 4 6" xfId="15325"/>
    <cellStyle name="Note 4 3 4 4 6 2" xfId="32760"/>
    <cellStyle name="Note 4 3 4 4 6 3" xfId="47213"/>
    <cellStyle name="Note 4 3 4 4 7" xfId="19065"/>
    <cellStyle name="Note 4 3 4 4 8" xfId="20487"/>
    <cellStyle name="Note 4 3 4 5" xfId="4732"/>
    <cellStyle name="Note 4 3 4 5 2" xfId="14175"/>
    <cellStyle name="Note 4 3 4 5 2 2" xfId="31610"/>
    <cellStyle name="Note 4 3 4 5 2 3" xfId="46063"/>
    <cellStyle name="Note 4 3 4 5 3" xfId="16636"/>
    <cellStyle name="Note 4 3 4 5 3 2" xfId="34071"/>
    <cellStyle name="Note 4 3 4 5 3 3" xfId="48524"/>
    <cellStyle name="Note 4 3 4 5 4" xfId="22168"/>
    <cellStyle name="Note 4 3 4 5 5" xfId="36621"/>
    <cellStyle name="Note 4 3 4 6" xfId="7194"/>
    <cellStyle name="Note 4 3 4 6 2" xfId="24629"/>
    <cellStyle name="Note 4 3 4 6 3" xfId="39082"/>
    <cellStyle name="Note 4 3 4 7" xfId="9635"/>
    <cellStyle name="Note 4 3 4 7 2" xfId="27070"/>
    <cellStyle name="Note 4 3 4 7 3" xfId="41523"/>
    <cellStyle name="Note 4 3 4 8" xfId="12055"/>
    <cellStyle name="Note 4 3 4 8 2" xfId="29490"/>
    <cellStyle name="Note 4 3 4 8 3" xfId="43943"/>
    <cellStyle name="Note 4 3 4 9" xfId="19062"/>
    <cellStyle name="Note 4 3 5" xfId="2225"/>
    <cellStyle name="Note 4 3 5 2" xfId="2226"/>
    <cellStyle name="Note 4 3 5 2 2" xfId="4737"/>
    <cellStyle name="Note 4 3 5 2 2 2" xfId="14179"/>
    <cellStyle name="Note 4 3 5 2 2 2 2" xfId="31614"/>
    <cellStyle name="Note 4 3 5 2 2 2 3" xfId="46067"/>
    <cellStyle name="Note 4 3 5 2 2 3" xfId="16640"/>
    <cellStyle name="Note 4 3 5 2 2 3 2" xfId="34075"/>
    <cellStyle name="Note 4 3 5 2 2 3 3" xfId="48528"/>
    <cellStyle name="Note 4 3 5 2 2 4" xfId="22173"/>
    <cellStyle name="Note 4 3 5 2 2 5" xfId="36626"/>
    <cellStyle name="Note 4 3 5 2 3" xfId="7199"/>
    <cellStyle name="Note 4 3 5 2 3 2" xfId="24634"/>
    <cellStyle name="Note 4 3 5 2 3 3" xfId="39087"/>
    <cellStyle name="Note 4 3 5 2 4" xfId="9640"/>
    <cellStyle name="Note 4 3 5 2 4 2" xfId="27075"/>
    <cellStyle name="Note 4 3 5 2 4 3" xfId="41528"/>
    <cellStyle name="Note 4 3 5 2 5" xfId="12060"/>
    <cellStyle name="Note 4 3 5 2 5 2" xfId="29495"/>
    <cellStyle name="Note 4 3 5 2 5 3" xfId="43948"/>
    <cellStyle name="Note 4 3 5 2 6" xfId="19067"/>
    <cellStyle name="Note 4 3 5 3" xfId="2227"/>
    <cellStyle name="Note 4 3 5 3 2" xfId="4738"/>
    <cellStyle name="Note 4 3 5 3 2 2" xfId="14180"/>
    <cellStyle name="Note 4 3 5 3 2 2 2" xfId="31615"/>
    <cellStyle name="Note 4 3 5 3 2 2 3" xfId="46068"/>
    <cellStyle name="Note 4 3 5 3 2 3" xfId="16641"/>
    <cellStyle name="Note 4 3 5 3 2 3 2" xfId="34076"/>
    <cellStyle name="Note 4 3 5 3 2 3 3" xfId="48529"/>
    <cellStyle name="Note 4 3 5 3 2 4" xfId="22174"/>
    <cellStyle name="Note 4 3 5 3 2 5" xfId="36627"/>
    <cellStyle name="Note 4 3 5 3 3" xfId="7200"/>
    <cellStyle name="Note 4 3 5 3 3 2" xfId="24635"/>
    <cellStyle name="Note 4 3 5 3 3 3" xfId="39088"/>
    <cellStyle name="Note 4 3 5 3 4" xfId="9641"/>
    <cellStyle name="Note 4 3 5 3 4 2" xfId="27076"/>
    <cellStyle name="Note 4 3 5 3 4 3" xfId="41529"/>
    <cellStyle name="Note 4 3 5 3 5" xfId="12061"/>
    <cellStyle name="Note 4 3 5 3 5 2" xfId="29496"/>
    <cellStyle name="Note 4 3 5 3 5 3" xfId="43949"/>
    <cellStyle name="Note 4 3 5 3 6" xfId="19068"/>
    <cellStyle name="Note 4 3 5 4" xfId="2228"/>
    <cellStyle name="Note 4 3 5 4 2" xfId="4739"/>
    <cellStyle name="Note 4 3 5 4 2 2" xfId="22175"/>
    <cellStyle name="Note 4 3 5 4 2 3" xfId="36628"/>
    <cellStyle name="Note 4 3 5 4 3" xfId="7201"/>
    <cellStyle name="Note 4 3 5 4 3 2" xfId="24636"/>
    <cellStyle name="Note 4 3 5 4 3 3" xfId="39089"/>
    <cellStyle name="Note 4 3 5 4 4" xfId="9642"/>
    <cellStyle name="Note 4 3 5 4 4 2" xfId="27077"/>
    <cellStyle name="Note 4 3 5 4 4 3" xfId="41530"/>
    <cellStyle name="Note 4 3 5 4 5" xfId="12062"/>
    <cellStyle name="Note 4 3 5 4 5 2" xfId="29497"/>
    <cellStyle name="Note 4 3 5 4 5 3" xfId="43950"/>
    <cellStyle name="Note 4 3 5 4 6" xfId="15326"/>
    <cellStyle name="Note 4 3 5 4 6 2" xfId="32761"/>
    <cellStyle name="Note 4 3 5 4 6 3" xfId="47214"/>
    <cellStyle name="Note 4 3 5 4 7" xfId="19069"/>
    <cellStyle name="Note 4 3 5 4 8" xfId="20488"/>
    <cellStyle name="Note 4 3 5 5" xfId="4736"/>
    <cellStyle name="Note 4 3 5 5 2" xfId="14178"/>
    <cellStyle name="Note 4 3 5 5 2 2" xfId="31613"/>
    <cellStyle name="Note 4 3 5 5 2 3" xfId="46066"/>
    <cellStyle name="Note 4 3 5 5 3" xfId="16639"/>
    <cellStyle name="Note 4 3 5 5 3 2" xfId="34074"/>
    <cellStyle name="Note 4 3 5 5 3 3" xfId="48527"/>
    <cellStyle name="Note 4 3 5 5 4" xfId="22172"/>
    <cellStyle name="Note 4 3 5 5 5" xfId="36625"/>
    <cellStyle name="Note 4 3 5 6" xfId="7198"/>
    <cellStyle name="Note 4 3 5 6 2" xfId="24633"/>
    <cellStyle name="Note 4 3 5 6 3" xfId="39086"/>
    <cellStyle name="Note 4 3 5 7" xfId="9639"/>
    <cellStyle name="Note 4 3 5 7 2" xfId="27074"/>
    <cellStyle name="Note 4 3 5 7 3" xfId="41527"/>
    <cellStyle name="Note 4 3 5 8" xfId="12059"/>
    <cellStyle name="Note 4 3 5 8 2" xfId="29494"/>
    <cellStyle name="Note 4 3 5 8 3" xfId="43947"/>
    <cellStyle name="Note 4 3 5 9" xfId="19066"/>
    <cellStyle name="Note 4 3 6" xfId="2229"/>
    <cellStyle name="Note 4 3 6 2" xfId="4740"/>
    <cellStyle name="Note 4 3 6 2 2" xfId="14181"/>
    <cellStyle name="Note 4 3 6 2 2 2" xfId="31616"/>
    <cellStyle name="Note 4 3 6 2 2 3" xfId="46069"/>
    <cellStyle name="Note 4 3 6 2 3" xfId="16642"/>
    <cellStyle name="Note 4 3 6 2 3 2" xfId="34077"/>
    <cellStyle name="Note 4 3 6 2 3 3" xfId="48530"/>
    <cellStyle name="Note 4 3 6 2 4" xfId="22176"/>
    <cellStyle name="Note 4 3 6 2 5" xfId="36629"/>
    <cellStyle name="Note 4 3 6 3" xfId="7202"/>
    <cellStyle name="Note 4 3 6 3 2" xfId="24637"/>
    <cellStyle name="Note 4 3 6 3 3" xfId="39090"/>
    <cellStyle name="Note 4 3 6 4" xfId="9643"/>
    <cellStyle name="Note 4 3 6 4 2" xfId="27078"/>
    <cellStyle name="Note 4 3 6 4 3" xfId="41531"/>
    <cellStyle name="Note 4 3 6 5" xfId="12063"/>
    <cellStyle name="Note 4 3 6 5 2" xfId="29498"/>
    <cellStyle name="Note 4 3 6 5 3" xfId="43951"/>
    <cellStyle name="Note 4 3 6 6" xfId="19070"/>
    <cellStyle name="Note 4 3 7" xfId="2230"/>
    <cellStyle name="Note 4 3 7 2" xfId="4741"/>
    <cellStyle name="Note 4 3 7 2 2" xfId="14182"/>
    <cellStyle name="Note 4 3 7 2 2 2" xfId="31617"/>
    <cellStyle name="Note 4 3 7 2 2 3" xfId="46070"/>
    <cellStyle name="Note 4 3 7 2 3" xfId="16643"/>
    <cellStyle name="Note 4 3 7 2 3 2" xfId="34078"/>
    <cellStyle name="Note 4 3 7 2 3 3" xfId="48531"/>
    <cellStyle name="Note 4 3 7 2 4" xfId="22177"/>
    <cellStyle name="Note 4 3 7 2 5" xfId="36630"/>
    <cellStyle name="Note 4 3 7 3" xfId="7203"/>
    <cellStyle name="Note 4 3 7 3 2" xfId="24638"/>
    <cellStyle name="Note 4 3 7 3 3" xfId="39091"/>
    <cellStyle name="Note 4 3 7 4" xfId="9644"/>
    <cellStyle name="Note 4 3 7 4 2" xfId="27079"/>
    <cellStyle name="Note 4 3 7 4 3" xfId="41532"/>
    <cellStyle name="Note 4 3 7 5" xfId="12064"/>
    <cellStyle name="Note 4 3 7 5 2" xfId="29499"/>
    <cellStyle name="Note 4 3 7 5 3" xfId="43952"/>
    <cellStyle name="Note 4 3 7 6" xfId="19071"/>
    <cellStyle name="Note 4 3 8" xfId="2231"/>
    <cellStyle name="Note 4 3 8 2" xfId="4742"/>
    <cellStyle name="Note 4 3 8 2 2" xfId="22178"/>
    <cellStyle name="Note 4 3 8 2 3" xfId="36631"/>
    <cellStyle name="Note 4 3 8 3" xfId="7204"/>
    <cellStyle name="Note 4 3 8 3 2" xfId="24639"/>
    <cellStyle name="Note 4 3 8 3 3" xfId="39092"/>
    <cellStyle name="Note 4 3 8 4" xfId="9645"/>
    <cellStyle name="Note 4 3 8 4 2" xfId="27080"/>
    <cellStyle name="Note 4 3 8 4 3" xfId="41533"/>
    <cellStyle name="Note 4 3 8 5" xfId="12065"/>
    <cellStyle name="Note 4 3 8 5 2" xfId="29500"/>
    <cellStyle name="Note 4 3 8 5 3" xfId="43953"/>
    <cellStyle name="Note 4 3 8 6" xfId="15327"/>
    <cellStyle name="Note 4 3 8 6 2" xfId="32762"/>
    <cellStyle name="Note 4 3 8 6 3" xfId="47215"/>
    <cellStyle name="Note 4 3 8 7" xfId="19072"/>
    <cellStyle name="Note 4 3 8 8" xfId="20489"/>
    <cellStyle name="Note 4 3 9" xfId="4723"/>
    <cellStyle name="Note 4 3 9 2" xfId="14168"/>
    <cellStyle name="Note 4 3 9 2 2" xfId="31603"/>
    <cellStyle name="Note 4 3 9 2 3" xfId="46056"/>
    <cellStyle name="Note 4 3 9 3" xfId="16629"/>
    <cellStyle name="Note 4 3 9 3 2" xfId="34064"/>
    <cellStyle name="Note 4 3 9 3 3" xfId="48517"/>
    <cellStyle name="Note 4 3 9 4" xfId="22159"/>
    <cellStyle name="Note 4 3 9 5" xfId="36612"/>
    <cellStyle name="Note 4 30" xfId="2232"/>
    <cellStyle name="Note 4 30 2" xfId="4743"/>
    <cellStyle name="Note 4 30 2 2" xfId="22179"/>
    <cellStyle name="Note 4 30 2 3" xfId="36632"/>
    <cellStyle name="Note 4 30 3" xfId="7205"/>
    <cellStyle name="Note 4 30 3 2" xfId="24640"/>
    <cellStyle name="Note 4 30 3 3" xfId="39093"/>
    <cellStyle name="Note 4 30 4" xfId="9646"/>
    <cellStyle name="Note 4 30 4 2" xfId="27081"/>
    <cellStyle name="Note 4 30 4 3" xfId="41534"/>
    <cellStyle name="Note 4 30 5" xfId="12066"/>
    <cellStyle name="Note 4 30 5 2" xfId="29501"/>
    <cellStyle name="Note 4 30 5 3" xfId="43954"/>
    <cellStyle name="Note 4 30 6" xfId="15328"/>
    <cellStyle name="Note 4 30 6 2" xfId="32763"/>
    <cellStyle name="Note 4 30 6 3" xfId="47216"/>
    <cellStyle name="Note 4 30 7" xfId="19073"/>
    <cellStyle name="Note 4 30 8" xfId="20490"/>
    <cellStyle name="Note 4 31" xfId="4404"/>
    <cellStyle name="Note 4 31 2" xfId="13928"/>
    <cellStyle name="Note 4 31 2 2" xfId="31363"/>
    <cellStyle name="Note 4 31 2 3" xfId="45816"/>
    <cellStyle name="Note 4 31 3" xfId="16389"/>
    <cellStyle name="Note 4 31 3 2" xfId="33824"/>
    <cellStyle name="Note 4 31 3 3" xfId="48277"/>
    <cellStyle name="Note 4 31 4" xfId="21840"/>
    <cellStyle name="Note 4 31 5" xfId="36293"/>
    <cellStyle name="Note 4 32" xfId="6866"/>
    <cellStyle name="Note 4 32 2" xfId="24301"/>
    <cellStyle name="Note 4 32 3" xfId="38754"/>
    <cellStyle name="Note 4 33" xfId="9307"/>
    <cellStyle name="Note 4 33 2" xfId="26742"/>
    <cellStyle name="Note 4 33 3" xfId="41195"/>
    <cellStyle name="Note 4 34" xfId="11727"/>
    <cellStyle name="Note 4 34 2" xfId="29162"/>
    <cellStyle name="Note 4 34 3" xfId="43615"/>
    <cellStyle name="Note 4 35" xfId="18734"/>
    <cellStyle name="Note 4 4" xfId="2233"/>
    <cellStyle name="Note 4 4 10" xfId="7206"/>
    <cellStyle name="Note 4 4 10 2" xfId="24641"/>
    <cellStyle name="Note 4 4 10 3" xfId="39094"/>
    <cellStyle name="Note 4 4 11" xfId="9647"/>
    <cellStyle name="Note 4 4 11 2" xfId="27082"/>
    <cellStyle name="Note 4 4 11 3" xfId="41535"/>
    <cellStyle name="Note 4 4 12" xfId="12067"/>
    <cellStyle name="Note 4 4 12 2" xfId="29502"/>
    <cellStyle name="Note 4 4 12 3" xfId="43955"/>
    <cellStyle name="Note 4 4 13" xfId="19074"/>
    <cellStyle name="Note 4 4 2" xfId="2234"/>
    <cellStyle name="Note 4 4 2 2" xfId="2235"/>
    <cellStyle name="Note 4 4 2 2 2" xfId="4746"/>
    <cellStyle name="Note 4 4 2 2 2 2" xfId="14185"/>
    <cellStyle name="Note 4 4 2 2 2 2 2" xfId="31620"/>
    <cellStyle name="Note 4 4 2 2 2 2 3" xfId="46073"/>
    <cellStyle name="Note 4 4 2 2 2 3" xfId="16646"/>
    <cellStyle name="Note 4 4 2 2 2 3 2" xfId="34081"/>
    <cellStyle name="Note 4 4 2 2 2 3 3" xfId="48534"/>
    <cellStyle name="Note 4 4 2 2 2 4" xfId="22182"/>
    <cellStyle name="Note 4 4 2 2 2 5" xfId="36635"/>
    <cellStyle name="Note 4 4 2 2 3" xfId="7208"/>
    <cellStyle name="Note 4 4 2 2 3 2" xfId="24643"/>
    <cellStyle name="Note 4 4 2 2 3 3" xfId="39096"/>
    <cellStyle name="Note 4 4 2 2 4" xfId="9649"/>
    <cellStyle name="Note 4 4 2 2 4 2" xfId="27084"/>
    <cellStyle name="Note 4 4 2 2 4 3" xfId="41537"/>
    <cellStyle name="Note 4 4 2 2 5" xfId="12069"/>
    <cellStyle name="Note 4 4 2 2 5 2" xfId="29504"/>
    <cellStyle name="Note 4 4 2 2 5 3" xfId="43957"/>
    <cellStyle name="Note 4 4 2 2 6" xfId="19076"/>
    <cellStyle name="Note 4 4 2 3" xfId="2236"/>
    <cellStyle name="Note 4 4 2 3 2" xfId="4747"/>
    <cellStyle name="Note 4 4 2 3 2 2" xfId="14186"/>
    <cellStyle name="Note 4 4 2 3 2 2 2" xfId="31621"/>
    <cellStyle name="Note 4 4 2 3 2 2 3" xfId="46074"/>
    <cellStyle name="Note 4 4 2 3 2 3" xfId="16647"/>
    <cellStyle name="Note 4 4 2 3 2 3 2" xfId="34082"/>
    <cellStyle name="Note 4 4 2 3 2 3 3" xfId="48535"/>
    <cellStyle name="Note 4 4 2 3 2 4" xfId="22183"/>
    <cellStyle name="Note 4 4 2 3 2 5" xfId="36636"/>
    <cellStyle name="Note 4 4 2 3 3" xfId="7209"/>
    <cellStyle name="Note 4 4 2 3 3 2" xfId="24644"/>
    <cellStyle name="Note 4 4 2 3 3 3" xfId="39097"/>
    <cellStyle name="Note 4 4 2 3 4" xfId="9650"/>
    <cellStyle name="Note 4 4 2 3 4 2" xfId="27085"/>
    <cellStyle name="Note 4 4 2 3 4 3" xfId="41538"/>
    <cellStyle name="Note 4 4 2 3 5" xfId="12070"/>
    <cellStyle name="Note 4 4 2 3 5 2" xfId="29505"/>
    <cellStyle name="Note 4 4 2 3 5 3" xfId="43958"/>
    <cellStyle name="Note 4 4 2 3 6" xfId="19077"/>
    <cellStyle name="Note 4 4 2 4" xfId="2237"/>
    <cellStyle name="Note 4 4 2 4 2" xfId="4748"/>
    <cellStyle name="Note 4 4 2 4 2 2" xfId="22184"/>
    <cellStyle name="Note 4 4 2 4 2 3" xfId="36637"/>
    <cellStyle name="Note 4 4 2 4 3" xfId="7210"/>
    <cellStyle name="Note 4 4 2 4 3 2" xfId="24645"/>
    <cellStyle name="Note 4 4 2 4 3 3" xfId="39098"/>
    <cellStyle name="Note 4 4 2 4 4" xfId="9651"/>
    <cellStyle name="Note 4 4 2 4 4 2" xfId="27086"/>
    <cellStyle name="Note 4 4 2 4 4 3" xfId="41539"/>
    <cellStyle name="Note 4 4 2 4 5" xfId="12071"/>
    <cellStyle name="Note 4 4 2 4 5 2" xfId="29506"/>
    <cellStyle name="Note 4 4 2 4 5 3" xfId="43959"/>
    <cellStyle name="Note 4 4 2 4 6" xfId="15329"/>
    <cellStyle name="Note 4 4 2 4 6 2" xfId="32764"/>
    <cellStyle name="Note 4 4 2 4 6 3" xfId="47217"/>
    <cellStyle name="Note 4 4 2 4 7" xfId="19078"/>
    <cellStyle name="Note 4 4 2 4 8" xfId="20491"/>
    <cellStyle name="Note 4 4 2 5" xfId="4745"/>
    <cellStyle name="Note 4 4 2 5 2" xfId="14184"/>
    <cellStyle name="Note 4 4 2 5 2 2" xfId="31619"/>
    <cellStyle name="Note 4 4 2 5 2 3" xfId="46072"/>
    <cellStyle name="Note 4 4 2 5 3" xfId="16645"/>
    <cellStyle name="Note 4 4 2 5 3 2" xfId="34080"/>
    <cellStyle name="Note 4 4 2 5 3 3" xfId="48533"/>
    <cellStyle name="Note 4 4 2 5 4" xfId="22181"/>
    <cellStyle name="Note 4 4 2 5 5" xfId="36634"/>
    <cellStyle name="Note 4 4 2 6" xfId="7207"/>
    <cellStyle name="Note 4 4 2 6 2" xfId="24642"/>
    <cellStyle name="Note 4 4 2 6 3" xfId="39095"/>
    <cellStyle name="Note 4 4 2 7" xfId="9648"/>
    <cellStyle name="Note 4 4 2 7 2" xfId="27083"/>
    <cellStyle name="Note 4 4 2 7 3" xfId="41536"/>
    <cellStyle name="Note 4 4 2 8" xfId="12068"/>
    <cellStyle name="Note 4 4 2 8 2" xfId="29503"/>
    <cellStyle name="Note 4 4 2 8 3" xfId="43956"/>
    <cellStyle name="Note 4 4 2 9" xfId="19075"/>
    <cellStyle name="Note 4 4 3" xfId="2238"/>
    <cellStyle name="Note 4 4 3 2" xfId="2239"/>
    <cellStyle name="Note 4 4 3 2 2" xfId="4750"/>
    <cellStyle name="Note 4 4 3 2 2 2" xfId="14188"/>
    <cellStyle name="Note 4 4 3 2 2 2 2" xfId="31623"/>
    <cellStyle name="Note 4 4 3 2 2 2 3" xfId="46076"/>
    <cellStyle name="Note 4 4 3 2 2 3" xfId="16649"/>
    <cellStyle name="Note 4 4 3 2 2 3 2" xfId="34084"/>
    <cellStyle name="Note 4 4 3 2 2 3 3" xfId="48537"/>
    <cellStyle name="Note 4 4 3 2 2 4" xfId="22186"/>
    <cellStyle name="Note 4 4 3 2 2 5" xfId="36639"/>
    <cellStyle name="Note 4 4 3 2 3" xfId="7212"/>
    <cellStyle name="Note 4 4 3 2 3 2" xfId="24647"/>
    <cellStyle name="Note 4 4 3 2 3 3" xfId="39100"/>
    <cellStyle name="Note 4 4 3 2 4" xfId="9653"/>
    <cellStyle name="Note 4 4 3 2 4 2" xfId="27088"/>
    <cellStyle name="Note 4 4 3 2 4 3" xfId="41541"/>
    <cellStyle name="Note 4 4 3 2 5" xfId="12073"/>
    <cellStyle name="Note 4 4 3 2 5 2" xfId="29508"/>
    <cellStyle name="Note 4 4 3 2 5 3" xfId="43961"/>
    <cellStyle name="Note 4 4 3 2 6" xfId="19080"/>
    <cellStyle name="Note 4 4 3 3" xfId="2240"/>
    <cellStyle name="Note 4 4 3 3 2" xfId="4751"/>
    <cellStyle name="Note 4 4 3 3 2 2" xfId="14189"/>
    <cellStyle name="Note 4 4 3 3 2 2 2" xfId="31624"/>
    <cellStyle name="Note 4 4 3 3 2 2 3" xfId="46077"/>
    <cellStyle name="Note 4 4 3 3 2 3" xfId="16650"/>
    <cellStyle name="Note 4 4 3 3 2 3 2" xfId="34085"/>
    <cellStyle name="Note 4 4 3 3 2 3 3" xfId="48538"/>
    <cellStyle name="Note 4 4 3 3 2 4" xfId="22187"/>
    <cellStyle name="Note 4 4 3 3 2 5" xfId="36640"/>
    <cellStyle name="Note 4 4 3 3 3" xfId="7213"/>
    <cellStyle name="Note 4 4 3 3 3 2" xfId="24648"/>
    <cellStyle name="Note 4 4 3 3 3 3" xfId="39101"/>
    <cellStyle name="Note 4 4 3 3 4" xfId="9654"/>
    <cellStyle name="Note 4 4 3 3 4 2" xfId="27089"/>
    <cellStyle name="Note 4 4 3 3 4 3" xfId="41542"/>
    <cellStyle name="Note 4 4 3 3 5" xfId="12074"/>
    <cellStyle name="Note 4 4 3 3 5 2" xfId="29509"/>
    <cellStyle name="Note 4 4 3 3 5 3" xfId="43962"/>
    <cellStyle name="Note 4 4 3 3 6" xfId="19081"/>
    <cellStyle name="Note 4 4 3 4" xfId="2241"/>
    <cellStyle name="Note 4 4 3 4 2" xfId="4752"/>
    <cellStyle name="Note 4 4 3 4 2 2" xfId="22188"/>
    <cellStyle name="Note 4 4 3 4 2 3" xfId="36641"/>
    <cellStyle name="Note 4 4 3 4 3" xfId="7214"/>
    <cellStyle name="Note 4 4 3 4 3 2" xfId="24649"/>
    <cellStyle name="Note 4 4 3 4 3 3" xfId="39102"/>
    <cellStyle name="Note 4 4 3 4 4" xfId="9655"/>
    <cellStyle name="Note 4 4 3 4 4 2" xfId="27090"/>
    <cellStyle name="Note 4 4 3 4 4 3" xfId="41543"/>
    <cellStyle name="Note 4 4 3 4 5" xfId="12075"/>
    <cellStyle name="Note 4 4 3 4 5 2" xfId="29510"/>
    <cellStyle name="Note 4 4 3 4 5 3" xfId="43963"/>
    <cellStyle name="Note 4 4 3 4 6" xfId="15330"/>
    <cellStyle name="Note 4 4 3 4 6 2" xfId="32765"/>
    <cellStyle name="Note 4 4 3 4 6 3" xfId="47218"/>
    <cellStyle name="Note 4 4 3 4 7" xfId="19082"/>
    <cellStyle name="Note 4 4 3 4 8" xfId="20492"/>
    <cellStyle name="Note 4 4 3 5" xfId="4749"/>
    <cellStyle name="Note 4 4 3 5 2" xfId="14187"/>
    <cellStyle name="Note 4 4 3 5 2 2" xfId="31622"/>
    <cellStyle name="Note 4 4 3 5 2 3" xfId="46075"/>
    <cellStyle name="Note 4 4 3 5 3" xfId="16648"/>
    <cellStyle name="Note 4 4 3 5 3 2" xfId="34083"/>
    <cellStyle name="Note 4 4 3 5 3 3" xfId="48536"/>
    <cellStyle name="Note 4 4 3 5 4" xfId="22185"/>
    <cellStyle name="Note 4 4 3 5 5" xfId="36638"/>
    <cellStyle name="Note 4 4 3 6" xfId="7211"/>
    <cellStyle name="Note 4 4 3 6 2" xfId="24646"/>
    <cellStyle name="Note 4 4 3 6 3" xfId="39099"/>
    <cellStyle name="Note 4 4 3 7" xfId="9652"/>
    <cellStyle name="Note 4 4 3 7 2" xfId="27087"/>
    <cellStyle name="Note 4 4 3 7 3" xfId="41540"/>
    <cellStyle name="Note 4 4 3 8" xfId="12072"/>
    <cellStyle name="Note 4 4 3 8 2" xfId="29507"/>
    <cellStyle name="Note 4 4 3 8 3" xfId="43960"/>
    <cellStyle name="Note 4 4 3 9" xfId="19079"/>
    <cellStyle name="Note 4 4 4" xfId="2242"/>
    <cellStyle name="Note 4 4 4 2" xfId="2243"/>
    <cellStyle name="Note 4 4 4 2 2" xfId="4754"/>
    <cellStyle name="Note 4 4 4 2 2 2" xfId="14191"/>
    <cellStyle name="Note 4 4 4 2 2 2 2" xfId="31626"/>
    <cellStyle name="Note 4 4 4 2 2 2 3" xfId="46079"/>
    <cellStyle name="Note 4 4 4 2 2 3" xfId="16652"/>
    <cellStyle name="Note 4 4 4 2 2 3 2" xfId="34087"/>
    <cellStyle name="Note 4 4 4 2 2 3 3" xfId="48540"/>
    <cellStyle name="Note 4 4 4 2 2 4" xfId="22190"/>
    <cellStyle name="Note 4 4 4 2 2 5" xfId="36643"/>
    <cellStyle name="Note 4 4 4 2 3" xfId="7216"/>
    <cellStyle name="Note 4 4 4 2 3 2" xfId="24651"/>
    <cellStyle name="Note 4 4 4 2 3 3" xfId="39104"/>
    <cellStyle name="Note 4 4 4 2 4" xfId="9657"/>
    <cellStyle name="Note 4 4 4 2 4 2" xfId="27092"/>
    <cellStyle name="Note 4 4 4 2 4 3" xfId="41545"/>
    <cellStyle name="Note 4 4 4 2 5" xfId="12077"/>
    <cellStyle name="Note 4 4 4 2 5 2" xfId="29512"/>
    <cellStyle name="Note 4 4 4 2 5 3" xfId="43965"/>
    <cellStyle name="Note 4 4 4 2 6" xfId="19084"/>
    <cellStyle name="Note 4 4 4 3" xfId="2244"/>
    <cellStyle name="Note 4 4 4 3 2" xfId="4755"/>
    <cellStyle name="Note 4 4 4 3 2 2" xfId="14192"/>
    <cellStyle name="Note 4 4 4 3 2 2 2" xfId="31627"/>
    <cellStyle name="Note 4 4 4 3 2 2 3" xfId="46080"/>
    <cellStyle name="Note 4 4 4 3 2 3" xfId="16653"/>
    <cellStyle name="Note 4 4 4 3 2 3 2" xfId="34088"/>
    <cellStyle name="Note 4 4 4 3 2 3 3" xfId="48541"/>
    <cellStyle name="Note 4 4 4 3 2 4" xfId="22191"/>
    <cellStyle name="Note 4 4 4 3 2 5" xfId="36644"/>
    <cellStyle name="Note 4 4 4 3 3" xfId="7217"/>
    <cellStyle name="Note 4 4 4 3 3 2" xfId="24652"/>
    <cellStyle name="Note 4 4 4 3 3 3" xfId="39105"/>
    <cellStyle name="Note 4 4 4 3 4" xfId="9658"/>
    <cellStyle name="Note 4 4 4 3 4 2" xfId="27093"/>
    <cellStyle name="Note 4 4 4 3 4 3" xfId="41546"/>
    <cellStyle name="Note 4 4 4 3 5" xfId="12078"/>
    <cellStyle name="Note 4 4 4 3 5 2" xfId="29513"/>
    <cellStyle name="Note 4 4 4 3 5 3" xfId="43966"/>
    <cellStyle name="Note 4 4 4 3 6" xfId="19085"/>
    <cellStyle name="Note 4 4 4 4" xfId="2245"/>
    <cellStyle name="Note 4 4 4 4 2" xfId="4756"/>
    <cellStyle name="Note 4 4 4 4 2 2" xfId="22192"/>
    <cellStyle name="Note 4 4 4 4 2 3" xfId="36645"/>
    <cellStyle name="Note 4 4 4 4 3" xfId="7218"/>
    <cellStyle name="Note 4 4 4 4 3 2" xfId="24653"/>
    <cellStyle name="Note 4 4 4 4 3 3" xfId="39106"/>
    <cellStyle name="Note 4 4 4 4 4" xfId="9659"/>
    <cellStyle name="Note 4 4 4 4 4 2" xfId="27094"/>
    <cellStyle name="Note 4 4 4 4 4 3" xfId="41547"/>
    <cellStyle name="Note 4 4 4 4 5" xfId="12079"/>
    <cellStyle name="Note 4 4 4 4 5 2" xfId="29514"/>
    <cellStyle name="Note 4 4 4 4 5 3" xfId="43967"/>
    <cellStyle name="Note 4 4 4 4 6" xfId="15331"/>
    <cellStyle name="Note 4 4 4 4 6 2" xfId="32766"/>
    <cellStyle name="Note 4 4 4 4 6 3" xfId="47219"/>
    <cellStyle name="Note 4 4 4 4 7" xfId="19086"/>
    <cellStyle name="Note 4 4 4 4 8" xfId="20493"/>
    <cellStyle name="Note 4 4 4 5" xfId="4753"/>
    <cellStyle name="Note 4 4 4 5 2" xfId="14190"/>
    <cellStyle name="Note 4 4 4 5 2 2" xfId="31625"/>
    <cellStyle name="Note 4 4 4 5 2 3" xfId="46078"/>
    <cellStyle name="Note 4 4 4 5 3" xfId="16651"/>
    <cellStyle name="Note 4 4 4 5 3 2" xfId="34086"/>
    <cellStyle name="Note 4 4 4 5 3 3" xfId="48539"/>
    <cellStyle name="Note 4 4 4 5 4" xfId="22189"/>
    <cellStyle name="Note 4 4 4 5 5" xfId="36642"/>
    <cellStyle name="Note 4 4 4 6" xfId="7215"/>
    <cellStyle name="Note 4 4 4 6 2" xfId="24650"/>
    <cellStyle name="Note 4 4 4 6 3" xfId="39103"/>
    <cellStyle name="Note 4 4 4 7" xfId="9656"/>
    <cellStyle name="Note 4 4 4 7 2" xfId="27091"/>
    <cellStyle name="Note 4 4 4 7 3" xfId="41544"/>
    <cellStyle name="Note 4 4 4 8" xfId="12076"/>
    <cellStyle name="Note 4 4 4 8 2" xfId="29511"/>
    <cellStyle name="Note 4 4 4 8 3" xfId="43964"/>
    <cellStyle name="Note 4 4 4 9" xfId="19083"/>
    <cellStyle name="Note 4 4 5" xfId="2246"/>
    <cellStyle name="Note 4 4 5 2" xfId="2247"/>
    <cellStyle name="Note 4 4 5 2 2" xfId="4758"/>
    <cellStyle name="Note 4 4 5 2 2 2" xfId="14194"/>
    <cellStyle name="Note 4 4 5 2 2 2 2" xfId="31629"/>
    <cellStyle name="Note 4 4 5 2 2 2 3" xfId="46082"/>
    <cellStyle name="Note 4 4 5 2 2 3" xfId="16655"/>
    <cellStyle name="Note 4 4 5 2 2 3 2" xfId="34090"/>
    <cellStyle name="Note 4 4 5 2 2 3 3" xfId="48543"/>
    <cellStyle name="Note 4 4 5 2 2 4" xfId="22194"/>
    <cellStyle name="Note 4 4 5 2 2 5" xfId="36647"/>
    <cellStyle name="Note 4 4 5 2 3" xfId="7220"/>
    <cellStyle name="Note 4 4 5 2 3 2" xfId="24655"/>
    <cellStyle name="Note 4 4 5 2 3 3" xfId="39108"/>
    <cellStyle name="Note 4 4 5 2 4" xfId="9661"/>
    <cellStyle name="Note 4 4 5 2 4 2" xfId="27096"/>
    <cellStyle name="Note 4 4 5 2 4 3" xfId="41549"/>
    <cellStyle name="Note 4 4 5 2 5" xfId="12081"/>
    <cellStyle name="Note 4 4 5 2 5 2" xfId="29516"/>
    <cellStyle name="Note 4 4 5 2 5 3" xfId="43969"/>
    <cellStyle name="Note 4 4 5 2 6" xfId="19088"/>
    <cellStyle name="Note 4 4 5 3" xfId="2248"/>
    <cellStyle name="Note 4 4 5 3 2" xfId="4759"/>
    <cellStyle name="Note 4 4 5 3 2 2" xfId="14195"/>
    <cellStyle name="Note 4 4 5 3 2 2 2" xfId="31630"/>
    <cellStyle name="Note 4 4 5 3 2 2 3" xfId="46083"/>
    <cellStyle name="Note 4 4 5 3 2 3" xfId="16656"/>
    <cellStyle name="Note 4 4 5 3 2 3 2" xfId="34091"/>
    <cellStyle name="Note 4 4 5 3 2 3 3" xfId="48544"/>
    <cellStyle name="Note 4 4 5 3 2 4" xfId="22195"/>
    <cellStyle name="Note 4 4 5 3 2 5" xfId="36648"/>
    <cellStyle name="Note 4 4 5 3 3" xfId="7221"/>
    <cellStyle name="Note 4 4 5 3 3 2" xfId="24656"/>
    <cellStyle name="Note 4 4 5 3 3 3" xfId="39109"/>
    <cellStyle name="Note 4 4 5 3 4" xfId="9662"/>
    <cellStyle name="Note 4 4 5 3 4 2" xfId="27097"/>
    <cellStyle name="Note 4 4 5 3 4 3" xfId="41550"/>
    <cellStyle name="Note 4 4 5 3 5" xfId="12082"/>
    <cellStyle name="Note 4 4 5 3 5 2" xfId="29517"/>
    <cellStyle name="Note 4 4 5 3 5 3" xfId="43970"/>
    <cellStyle name="Note 4 4 5 3 6" xfId="19089"/>
    <cellStyle name="Note 4 4 5 4" xfId="2249"/>
    <cellStyle name="Note 4 4 5 4 2" xfId="4760"/>
    <cellStyle name="Note 4 4 5 4 2 2" xfId="22196"/>
    <cellStyle name="Note 4 4 5 4 2 3" xfId="36649"/>
    <cellStyle name="Note 4 4 5 4 3" xfId="7222"/>
    <cellStyle name="Note 4 4 5 4 3 2" xfId="24657"/>
    <cellStyle name="Note 4 4 5 4 3 3" xfId="39110"/>
    <cellStyle name="Note 4 4 5 4 4" xfId="9663"/>
    <cellStyle name="Note 4 4 5 4 4 2" xfId="27098"/>
    <cellStyle name="Note 4 4 5 4 4 3" xfId="41551"/>
    <cellStyle name="Note 4 4 5 4 5" xfId="12083"/>
    <cellStyle name="Note 4 4 5 4 5 2" xfId="29518"/>
    <cellStyle name="Note 4 4 5 4 5 3" xfId="43971"/>
    <cellStyle name="Note 4 4 5 4 6" xfId="15332"/>
    <cellStyle name="Note 4 4 5 4 6 2" xfId="32767"/>
    <cellStyle name="Note 4 4 5 4 6 3" xfId="47220"/>
    <cellStyle name="Note 4 4 5 4 7" xfId="19090"/>
    <cellStyle name="Note 4 4 5 4 8" xfId="20494"/>
    <cellStyle name="Note 4 4 5 5" xfId="4757"/>
    <cellStyle name="Note 4 4 5 5 2" xfId="14193"/>
    <cellStyle name="Note 4 4 5 5 2 2" xfId="31628"/>
    <cellStyle name="Note 4 4 5 5 2 3" xfId="46081"/>
    <cellStyle name="Note 4 4 5 5 3" xfId="16654"/>
    <cellStyle name="Note 4 4 5 5 3 2" xfId="34089"/>
    <cellStyle name="Note 4 4 5 5 3 3" xfId="48542"/>
    <cellStyle name="Note 4 4 5 5 4" xfId="22193"/>
    <cellStyle name="Note 4 4 5 5 5" xfId="36646"/>
    <cellStyle name="Note 4 4 5 6" xfId="7219"/>
    <cellStyle name="Note 4 4 5 6 2" xfId="24654"/>
    <cellStyle name="Note 4 4 5 6 3" xfId="39107"/>
    <cellStyle name="Note 4 4 5 7" xfId="9660"/>
    <cellStyle name="Note 4 4 5 7 2" xfId="27095"/>
    <cellStyle name="Note 4 4 5 7 3" xfId="41548"/>
    <cellStyle name="Note 4 4 5 8" xfId="12080"/>
    <cellStyle name="Note 4 4 5 8 2" xfId="29515"/>
    <cellStyle name="Note 4 4 5 8 3" xfId="43968"/>
    <cellStyle name="Note 4 4 5 9" xfId="19087"/>
    <cellStyle name="Note 4 4 6" xfId="2250"/>
    <cellStyle name="Note 4 4 6 2" xfId="4761"/>
    <cellStyle name="Note 4 4 6 2 2" xfId="14196"/>
    <cellStyle name="Note 4 4 6 2 2 2" xfId="31631"/>
    <cellStyle name="Note 4 4 6 2 2 3" xfId="46084"/>
    <cellStyle name="Note 4 4 6 2 3" xfId="16657"/>
    <cellStyle name="Note 4 4 6 2 3 2" xfId="34092"/>
    <cellStyle name="Note 4 4 6 2 3 3" xfId="48545"/>
    <cellStyle name="Note 4 4 6 2 4" xfId="22197"/>
    <cellStyle name="Note 4 4 6 2 5" xfId="36650"/>
    <cellStyle name="Note 4 4 6 3" xfId="7223"/>
    <cellStyle name="Note 4 4 6 3 2" xfId="24658"/>
    <cellStyle name="Note 4 4 6 3 3" xfId="39111"/>
    <cellStyle name="Note 4 4 6 4" xfId="9664"/>
    <cellStyle name="Note 4 4 6 4 2" xfId="27099"/>
    <cellStyle name="Note 4 4 6 4 3" xfId="41552"/>
    <cellStyle name="Note 4 4 6 5" xfId="12084"/>
    <cellStyle name="Note 4 4 6 5 2" xfId="29519"/>
    <cellStyle name="Note 4 4 6 5 3" xfId="43972"/>
    <cellStyle name="Note 4 4 6 6" xfId="19091"/>
    <cellStyle name="Note 4 4 7" xfId="2251"/>
    <cellStyle name="Note 4 4 7 2" xfId="4762"/>
    <cellStyle name="Note 4 4 7 2 2" xfId="14197"/>
    <cellStyle name="Note 4 4 7 2 2 2" xfId="31632"/>
    <cellStyle name="Note 4 4 7 2 2 3" xfId="46085"/>
    <cellStyle name="Note 4 4 7 2 3" xfId="16658"/>
    <cellStyle name="Note 4 4 7 2 3 2" xfId="34093"/>
    <cellStyle name="Note 4 4 7 2 3 3" xfId="48546"/>
    <cellStyle name="Note 4 4 7 2 4" xfId="22198"/>
    <cellStyle name="Note 4 4 7 2 5" xfId="36651"/>
    <cellStyle name="Note 4 4 7 3" xfId="7224"/>
    <cellStyle name="Note 4 4 7 3 2" xfId="24659"/>
    <cellStyle name="Note 4 4 7 3 3" xfId="39112"/>
    <cellStyle name="Note 4 4 7 4" xfId="9665"/>
    <cellStyle name="Note 4 4 7 4 2" xfId="27100"/>
    <cellStyle name="Note 4 4 7 4 3" xfId="41553"/>
    <cellStyle name="Note 4 4 7 5" xfId="12085"/>
    <cellStyle name="Note 4 4 7 5 2" xfId="29520"/>
    <cellStyle name="Note 4 4 7 5 3" xfId="43973"/>
    <cellStyle name="Note 4 4 7 6" xfId="19092"/>
    <cellStyle name="Note 4 4 8" xfId="2252"/>
    <cellStyle name="Note 4 4 8 2" xfId="4763"/>
    <cellStyle name="Note 4 4 8 2 2" xfId="22199"/>
    <cellStyle name="Note 4 4 8 2 3" xfId="36652"/>
    <cellStyle name="Note 4 4 8 3" xfId="7225"/>
    <cellStyle name="Note 4 4 8 3 2" xfId="24660"/>
    <cellStyle name="Note 4 4 8 3 3" xfId="39113"/>
    <cellStyle name="Note 4 4 8 4" xfId="9666"/>
    <cellStyle name="Note 4 4 8 4 2" xfId="27101"/>
    <cellStyle name="Note 4 4 8 4 3" xfId="41554"/>
    <cellStyle name="Note 4 4 8 5" xfId="12086"/>
    <cellStyle name="Note 4 4 8 5 2" xfId="29521"/>
    <cellStyle name="Note 4 4 8 5 3" xfId="43974"/>
    <cellStyle name="Note 4 4 8 6" xfId="15333"/>
    <cellStyle name="Note 4 4 8 6 2" xfId="32768"/>
    <cellStyle name="Note 4 4 8 6 3" xfId="47221"/>
    <cellStyle name="Note 4 4 8 7" xfId="19093"/>
    <cellStyle name="Note 4 4 8 8" xfId="20495"/>
    <cellStyle name="Note 4 4 9" xfId="4744"/>
    <cellStyle name="Note 4 4 9 2" xfId="14183"/>
    <cellStyle name="Note 4 4 9 2 2" xfId="31618"/>
    <cellStyle name="Note 4 4 9 2 3" xfId="46071"/>
    <cellStyle name="Note 4 4 9 3" xfId="16644"/>
    <cellStyle name="Note 4 4 9 3 2" xfId="34079"/>
    <cellStyle name="Note 4 4 9 3 3" xfId="48532"/>
    <cellStyle name="Note 4 4 9 4" xfId="22180"/>
    <cellStyle name="Note 4 4 9 5" xfId="36633"/>
    <cellStyle name="Note 4 5" xfId="2253"/>
    <cellStyle name="Note 4 5 10" xfId="7226"/>
    <cellStyle name="Note 4 5 10 2" xfId="24661"/>
    <cellStyle name="Note 4 5 10 3" xfId="39114"/>
    <cellStyle name="Note 4 5 11" xfId="9667"/>
    <cellStyle name="Note 4 5 11 2" xfId="27102"/>
    <cellStyle name="Note 4 5 11 3" xfId="41555"/>
    <cellStyle name="Note 4 5 12" xfId="12087"/>
    <cellStyle name="Note 4 5 12 2" xfId="29522"/>
    <cellStyle name="Note 4 5 12 3" xfId="43975"/>
    <cellStyle name="Note 4 5 13" xfId="19094"/>
    <cellStyle name="Note 4 5 2" xfId="2254"/>
    <cellStyle name="Note 4 5 2 2" xfId="2255"/>
    <cellStyle name="Note 4 5 2 2 2" xfId="4766"/>
    <cellStyle name="Note 4 5 2 2 2 2" xfId="14200"/>
    <cellStyle name="Note 4 5 2 2 2 2 2" xfId="31635"/>
    <cellStyle name="Note 4 5 2 2 2 2 3" xfId="46088"/>
    <cellStyle name="Note 4 5 2 2 2 3" xfId="16661"/>
    <cellStyle name="Note 4 5 2 2 2 3 2" xfId="34096"/>
    <cellStyle name="Note 4 5 2 2 2 3 3" xfId="48549"/>
    <cellStyle name="Note 4 5 2 2 2 4" xfId="22202"/>
    <cellStyle name="Note 4 5 2 2 2 5" xfId="36655"/>
    <cellStyle name="Note 4 5 2 2 3" xfId="7228"/>
    <cellStyle name="Note 4 5 2 2 3 2" xfId="24663"/>
    <cellStyle name="Note 4 5 2 2 3 3" xfId="39116"/>
    <cellStyle name="Note 4 5 2 2 4" xfId="9669"/>
    <cellStyle name="Note 4 5 2 2 4 2" xfId="27104"/>
    <cellStyle name="Note 4 5 2 2 4 3" xfId="41557"/>
    <cellStyle name="Note 4 5 2 2 5" xfId="12089"/>
    <cellStyle name="Note 4 5 2 2 5 2" xfId="29524"/>
    <cellStyle name="Note 4 5 2 2 5 3" xfId="43977"/>
    <cellStyle name="Note 4 5 2 2 6" xfId="19096"/>
    <cellStyle name="Note 4 5 2 3" xfId="2256"/>
    <cellStyle name="Note 4 5 2 3 2" xfId="4767"/>
    <cellStyle name="Note 4 5 2 3 2 2" xfId="14201"/>
    <cellStyle name="Note 4 5 2 3 2 2 2" xfId="31636"/>
    <cellStyle name="Note 4 5 2 3 2 2 3" xfId="46089"/>
    <cellStyle name="Note 4 5 2 3 2 3" xfId="16662"/>
    <cellStyle name="Note 4 5 2 3 2 3 2" xfId="34097"/>
    <cellStyle name="Note 4 5 2 3 2 3 3" xfId="48550"/>
    <cellStyle name="Note 4 5 2 3 2 4" xfId="22203"/>
    <cellStyle name="Note 4 5 2 3 2 5" xfId="36656"/>
    <cellStyle name="Note 4 5 2 3 3" xfId="7229"/>
    <cellStyle name="Note 4 5 2 3 3 2" xfId="24664"/>
    <cellStyle name="Note 4 5 2 3 3 3" xfId="39117"/>
    <cellStyle name="Note 4 5 2 3 4" xfId="9670"/>
    <cellStyle name="Note 4 5 2 3 4 2" xfId="27105"/>
    <cellStyle name="Note 4 5 2 3 4 3" xfId="41558"/>
    <cellStyle name="Note 4 5 2 3 5" xfId="12090"/>
    <cellStyle name="Note 4 5 2 3 5 2" xfId="29525"/>
    <cellStyle name="Note 4 5 2 3 5 3" xfId="43978"/>
    <cellStyle name="Note 4 5 2 3 6" xfId="19097"/>
    <cellStyle name="Note 4 5 2 4" xfId="2257"/>
    <cellStyle name="Note 4 5 2 4 2" xfId="4768"/>
    <cellStyle name="Note 4 5 2 4 2 2" xfId="22204"/>
    <cellStyle name="Note 4 5 2 4 2 3" xfId="36657"/>
    <cellStyle name="Note 4 5 2 4 3" xfId="7230"/>
    <cellStyle name="Note 4 5 2 4 3 2" xfId="24665"/>
    <cellStyle name="Note 4 5 2 4 3 3" xfId="39118"/>
    <cellStyle name="Note 4 5 2 4 4" xfId="9671"/>
    <cellStyle name="Note 4 5 2 4 4 2" xfId="27106"/>
    <cellStyle name="Note 4 5 2 4 4 3" xfId="41559"/>
    <cellStyle name="Note 4 5 2 4 5" xfId="12091"/>
    <cellStyle name="Note 4 5 2 4 5 2" xfId="29526"/>
    <cellStyle name="Note 4 5 2 4 5 3" xfId="43979"/>
    <cellStyle name="Note 4 5 2 4 6" xfId="15334"/>
    <cellStyle name="Note 4 5 2 4 6 2" xfId="32769"/>
    <cellStyle name="Note 4 5 2 4 6 3" xfId="47222"/>
    <cellStyle name="Note 4 5 2 4 7" xfId="19098"/>
    <cellStyle name="Note 4 5 2 4 8" xfId="20496"/>
    <cellStyle name="Note 4 5 2 5" xfId="4765"/>
    <cellStyle name="Note 4 5 2 5 2" xfId="14199"/>
    <cellStyle name="Note 4 5 2 5 2 2" xfId="31634"/>
    <cellStyle name="Note 4 5 2 5 2 3" xfId="46087"/>
    <cellStyle name="Note 4 5 2 5 3" xfId="16660"/>
    <cellStyle name="Note 4 5 2 5 3 2" xfId="34095"/>
    <cellStyle name="Note 4 5 2 5 3 3" xfId="48548"/>
    <cellStyle name="Note 4 5 2 5 4" xfId="22201"/>
    <cellStyle name="Note 4 5 2 5 5" xfId="36654"/>
    <cellStyle name="Note 4 5 2 6" xfId="7227"/>
    <cellStyle name="Note 4 5 2 6 2" xfId="24662"/>
    <cellStyle name="Note 4 5 2 6 3" xfId="39115"/>
    <cellStyle name="Note 4 5 2 7" xfId="9668"/>
    <cellStyle name="Note 4 5 2 7 2" xfId="27103"/>
    <cellStyle name="Note 4 5 2 7 3" xfId="41556"/>
    <cellStyle name="Note 4 5 2 8" xfId="12088"/>
    <cellStyle name="Note 4 5 2 8 2" xfId="29523"/>
    <cellStyle name="Note 4 5 2 8 3" xfId="43976"/>
    <cellStyle name="Note 4 5 2 9" xfId="19095"/>
    <cellStyle name="Note 4 5 3" xfId="2258"/>
    <cellStyle name="Note 4 5 3 2" xfId="2259"/>
    <cellStyle name="Note 4 5 3 2 2" xfId="4770"/>
    <cellStyle name="Note 4 5 3 2 2 2" xfId="14203"/>
    <cellStyle name="Note 4 5 3 2 2 2 2" xfId="31638"/>
    <cellStyle name="Note 4 5 3 2 2 2 3" xfId="46091"/>
    <cellStyle name="Note 4 5 3 2 2 3" xfId="16664"/>
    <cellStyle name="Note 4 5 3 2 2 3 2" xfId="34099"/>
    <cellStyle name="Note 4 5 3 2 2 3 3" xfId="48552"/>
    <cellStyle name="Note 4 5 3 2 2 4" xfId="22206"/>
    <cellStyle name="Note 4 5 3 2 2 5" xfId="36659"/>
    <cellStyle name="Note 4 5 3 2 3" xfId="7232"/>
    <cellStyle name="Note 4 5 3 2 3 2" xfId="24667"/>
    <cellStyle name="Note 4 5 3 2 3 3" xfId="39120"/>
    <cellStyle name="Note 4 5 3 2 4" xfId="9673"/>
    <cellStyle name="Note 4 5 3 2 4 2" xfId="27108"/>
    <cellStyle name="Note 4 5 3 2 4 3" xfId="41561"/>
    <cellStyle name="Note 4 5 3 2 5" xfId="12093"/>
    <cellStyle name="Note 4 5 3 2 5 2" xfId="29528"/>
    <cellStyle name="Note 4 5 3 2 5 3" xfId="43981"/>
    <cellStyle name="Note 4 5 3 2 6" xfId="19100"/>
    <cellStyle name="Note 4 5 3 3" xfId="2260"/>
    <cellStyle name="Note 4 5 3 3 2" xfId="4771"/>
    <cellStyle name="Note 4 5 3 3 2 2" xfId="14204"/>
    <cellStyle name="Note 4 5 3 3 2 2 2" xfId="31639"/>
    <cellStyle name="Note 4 5 3 3 2 2 3" xfId="46092"/>
    <cellStyle name="Note 4 5 3 3 2 3" xfId="16665"/>
    <cellStyle name="Note 4 5 3 3 2 3 2" xfId="34100"/>
    <cellStyle name="Note 4 5 3 3 2 3 3" xfId="48553"/>
    <cellStyle name="Note 4 5 3 3 2 4" xfId="22207"/>
    <cellStyle name="Note 4 5 3 3 2 5" xfId="36660"/>
    <cellStyle name="Note 4 5 3 3 3" xfId="7233"/>
    <cellStyle name="Note 4 5 3 3 3 2" xfId="24668"/>
    <cellStyle name="Note 4 5 3 3 3 3" xfId="39121"/>
    <cellStyle name="Note 4 5 3 3 4" xfId="9674"/>
    <cellStyle name="Note 4 5 3 3 4 2" xfId="27109"/>
    <cellStyle name="Note 4 5 3 3 4 3" xfId="41562"/>
    <cellStyle name="Note 4 5 3 3 5" xfId="12094"/>
    <cellStyle name="Note 4 5 3 3 5 2" xfId="29529"/>
    <cellStyle name="Note 4 5 3 3 5 3" xfId="43982"/>
    <cellStyle name="Note 4 5 3 3 6" xfId="19101"/>
    <cellStyle name="Note 4 5 3 4" xfId="2261"/>
    <cellStyle name="Note 4 5 3 4 2" xfId="4772"/>
    <cellStyle name="Note 4 5 3 4 2 2" xfId="22208"/>
    <cellStyle name="Note 4 5 3 4 2 3" xfId="36661"/>
    <cellStyle name="Note 4 5 3 4 3" xfId="7234"/>
    <cellStyle name="Note 4 5 3 4 3 2" xfId="24669"/>
    <cellStyle name="Note 4 5 3 4 3 3" xfId="39122"/>
    <cellStyle name="Note 4 5 3 4 4" xfId="9675"/>
    <cellStyle name="Note 4 5 3 4 4 2" xfId="27110"/>
    <cellStyle name="Note 4 5 3 4 4 3" xfId="41563"/>
    <cellStyle name="Note 4 5 3 4 5" xfId="12095"/>
    <cellStyle name="Note 4 5 3 4 5 2" xfId="29530"/>
    <cellStyle name="Note 4 5 3 4 5 3" xfId="43983"/>
    <cellStyle name="Note 4 5 3 4 6" xfId="15335"/>
    <cellStyle name="Note 4 5 3 4 6 2" xfId="32770"/>
    <cellStyle name="Note 4 5 3 4 6 3" xfId="47223"/>
    <cellStyle name="Note 4 5 3 4 7" xfId="19102"/>
    <cellStyle name="Note 4 5 3 4 8" xfId="20497"/>
    <cellStyle name="Note 4 5 3 5" xfId="4769"/>
    <cellStyle name="Note 4 5 3 5 2" xfId="14202"/>
    <cellStyle name="Note 4 5 3 5 2 2" xfId="31637"/>
    <cellStyle name="Note 4 5 3 5 2 3" xfId="46090"/>
    <cellStyle name="Note 4 5 3 5 3" xfId="16663"/>
    <cellStyle name="Note 4 5 3 5 3 2" xfId="34098"/>
    <cellStyle name="Note 4 5 3 5 3 3" xfId="48551"/>
    <cellStyle name="Note 4 5 3 5 4" xfId="22205"/>
    <cellStyle name="Note 4 5 3 5 5" xfId="36658"/>
    <cellStyle name="Note 4 5 3 6" xfId="7231"/>
    <cellStyle name="Note 4 5 3 6 2" xfId="24666"/>
    <cellStyle name="Note 4 5 3 6 3" xfId="39119"/>
    <cellStyle name="Note 4 5 3 7" xfId="9672"/>
    <cellStyle name="Note 4 5 3 7 2" xfId="27107"/>
    <cellStyle name="Note 4 5 3 7 3" xfId="41560"/>
    <cellStyle name="Note 4 5 3 8" xfId="12092"/>
    <cellStyle name="Note 4 5 3 8 2" xfId="29527"/>
    <cellStyle name="Note 4 5 3 8 3" xfId="43980"/>
    <cellStyle name="Note 4 5 3 9" xfId="19099"/>
    <cellStyle name="Note 4 5 4" xfId="2262"/>
    <cellStyle name="Note 4 5 4 2" xfId="2263"/>
    <cellStyle name="Note 4 5 4 2 2" xfId="4774"/>
    <cellStyle name="Note 4 5 4 2 2 2" xfId="14206"/>
    <cellStyle name="Note 4 5 4 2 2 2 2" xfId="31641"/>
    <cellStyle name="Note 4 5 4 2 2 2 3" xfId="46094"/>
    <cellStyle name="Note 4 5 4 2 2 3" xfId="16667"/>
    <cellStyle name="Note 4 5 4 2 2 3 2" xfId="34102"/>
    <cellStyle name="Note 4 5 4 2 2 3 3" xfId="48555"/>
    <cellStyle name="Note 4 5 4 2 2 4" xfId="22210"/>
    <cellStyle name="Note 4 5 4 2 2 5" xfId="36663"/>
    <cellStyle name="Note 4 5 4 2 3" xfId="7236"/>
    <cellStyle name="Note 4 5 4 2 3 2" xfId="24671"/>
    <cellStyle name="Note 4 5 4 2 3 3" xfId="39124"/>
    <cellStyle name="Note 4 5 4 2 4" xfId="9677"/>
    <cellStyle name="Note 4 5 4 2 4 2" xfId="27112"/>
    <cellStyle name="Note 4 5 4 2 4 3" xfId="41565"/>
    <cellStyle name="Note 4 5 4 2 5" xfId="12097"/>
    <cellStyle name="Note 4 5 4 2 5 2" xfId="29532"/>
    <cellStyle name="Note 4 5 4 2 5 3" xfId="43985"/>
    <cellStyle name="Note 4 5 4 2 6" xfId="19104"/>
    <cellStyle name="Note 4 5 4 3" xfId="2264"/>
    <cellStyle name="Note 4 5 4 3 2" xfId="4775"/>
    <cellStyle name="Note 4 5 4 3 2 2" xfId="14207"/>
    <cellStyle name="Note 4 5 4 3 2 2 2" xfId="31642"/>
    <cellStyle name="Note 4 5 4 3 2 2 3" xfId="46095"/>
    <cellStyle name="Note 4 5 4 3 2 3" xfId="16668"/>
    <cellStyle name="Note 4 5 4 3 2 3 2" xfId="34103"/>
    <cellStyle name="Note 4 5 4 3 2 3 3" xfId="48556"/>
    <cellStyle name="Note 4 5 4 3 2 4" xfId="22211"/>
    <cellStyle name="Note 4 5 4 3 2 5" xfId="36664"/>
    <cellStyle name="Note 4 5 4 3 3" xfId="7237"/>
    <cellStyle name="Note 4 5 4 3 3 2" xfId="24672"/>
    <cellStyle name="Note 4 5 4 3 3 3" xfId="39125"/>
    <cellStyle name="Note 4 5 4 3 4" xfId="9678"/>
    <cellStyle name="Note 4 5 4 3 4 2" xfId="27113"/>
    <cellStyle name="Note 4 5 4 3 4 3" xfId="41566"/>
    <cellStyle name="Note 4 5 4 3 5" xfId="12098"/>
    <cellStyle name="Note 4 5 4 3 5 2" xfId="29533"/>
    <cellStyle name="Note 4 5 4 3 5 3" xfId="43986"/>
    <cellStyle name="Note 4 5 4 3 6" xfId="19105"/>
    <cellStyle name="Note 4 5 4 4" xfId="2265"/>
    <cellStyle name="Note 4 5 4 4 2" xfId="4776"/>
    <cellStyle name="Note 4 5 4 4 2 2" xfId="22212"/>
    <cellStyle name="Note 4 5 4 4 2 3" xfId="36665"/>
    <cellStyle name="Note 4 5 4 4 3" xfId="7238"/>
    <cellStyle name="Note 4 5 4 4 3 2" xfId="24673"/>
    <cellStyle name="Note 4 5 4 4 3 3" xfId="39126"/>
    <cellStyle name="Note 4 5 4 4 4" xfId="9679"/>
    <cellStyle name="Note 4 5 4 4 4 2" xfId="27114"/>
    <cellStyle name="Note 4 5 4 4 4 3" xfId="41567"/>
    <cellStyle name="Note 4 5 4 4 5" xfId="12099"/>
    <cellStyle name="Note 4 5 4 4 5 2" xfId="29534"/>
    <cellStyle name="Note 4 5 4 4 5 3" xfId="43987"/>
    <cellStyle name="Note 4 5 4 4 6" xfId="15336"/>
    <cellStyle name="Note 4 5 4 4 6 2" xfId="32771"/>
    <cellStyle name="Note 4 5 4 4 6 3" xfId="47224"/>
    <cellStyle name="Note 4 5 4 4 7" xfId="19106"/>
    <cellStyle name="Note 4 5 4 4 8" xfId="20498"/>
    <cellStyle name="Note 4 5 4 5" xfId="4773"/>
    <cellStyle name="Note 4 5 4 5 2" xfId="14205"/>
    <cellStyle name="Note 4 5 4 5 2 2" xfId="31640"/>
    <cellStyle name="Note 4 5 4 5 2 3" xfId="46093"/>
    <cellStyle name="Note 4 5 4 5 3" xfId="16666"/>
    <cellStyle name="Note 4 5 4 5 3 2" xfId="34101"/>
    <cellStyle name="Note 4 5 4 5 3 3" xfId="48554"/>
    <cellStyle name="Note 4 5 4 5 4" xfId="22209"/>
    <cellStyle name="Note 4 5 4 5 5" xfId="36662"/>
    <cellStyle name="Note 4 5 4 6" xfId="7235"/>
    <cellStyle name="Note 4 5 4 6 2" xfId="24670"/>
    <cellStyle name="Note 4 5 4 6 3" xfId="39123"/>
    <cellStyle name="Note 4 5 4 7" xfId="9676"/>
    <cellStyle name="Note 4 5 4 7 2" xfId="27111"/>
    <cellStyle name="Note 4 5 4 7 3" xfId="41564"/>
    <cellStyle name="Note 4 5 4 8" xfId="12096"/>
    <cellStyle name="Note 4 5 4 8 2" xfId="29531"/>
    <cellStyle name="Note 4 5 4 8 3" xfId="43984"/>
    <cellStyle name="Note 4 5 4 9" xfId="19103"/>
    <cellStyle name="Note 4 5 5" xfId="2266"/>
    <cellStyle name="Note 4 5 5 2" xfId="2267"/>
    <cellStyle name="Note 4 5 5 2 2" xfId="4778"/>
    <cellStyle name="Note 4 5 5 2 2 2" xfId="14209"/>
    <cellStyle name="Note 4 5 5 2 2 2 2" xfId="31644"/>
    <cellStyle name="Note 4 5 5 2 2 2 3" xfId="46097"/>
    <cellStyle name="Note 4 5 5 2 2 3" xfId="16670"/>
    <cellStyle name="Note 4 5 5 2 2 3 2" xfId="34105"/>
    <cellStyle name="Note 4 5 5 2 2 3 3" xfId="48558"/>
    <cellStyle name="Note 4 5 5 2 2 4" xfId="22214"/>
    <cellStyle name="Note 4 5 5 2 2 5" xfId="36667"/>
    <cellStyle name="Note 4 5 5 2 3" xfId="7240"/>
    <cellStyle name="Note 4 5 5 2 3 2" xfId="24675"/>
    <cellStyle name="Note 4 5 5 2 3 3" xfId="39128"/>
    <cellStyle name="Note 4 5 5 2 4" xfId="9681"/>
    <cellStyle name="Note 4 5 5 2 4 2" xfId="27116"/>
    <cellStyle name="Note 4 5 5 2 4 3" xfId="41569"/>
    <cellStyle name="Note 4 5 5 2 5" xfId="12101"/>
    <cellStyle name="Note 4 5 5 2 5 2" xfId="29536"/>
    <cellStyle name="Note 4 5 5 2 5 3" xfId="43989"/>
    <cellStyle name="Note 4 5 5 2 6" xfId="19108"/>
    <cellStyle name="Note 4 5 5 3" xfId="2268"/>
    <cellStyle name="Note 4 5 5 3 2" xfId="4779"/>
    <cellStyle name="Note 4 5 5 3 2 2" xfId="14210"/>
    <cellStyle name="Note 4 5 5 3 2 2 2" xfId="31645"/>
    <cellStyle name="Note 4 5 5 3 2 2 3" xfId="46098"/>
    <cellStyle name="Note 4 5 5 3 2 3" xfId="16671"/>
    <cellStyle name="Note 4 5 5 3 2 3 2" xfId="34106"/>
    <cellStyle name="Note 4 5 5 3 2 3 3" xfId="48559"/>
    <cellStyle name="Note 4 5 5 3 2 4" xfId="22215"/>
    <cellStyle name="Note 4 5 5 3 2 5" xfId="36668"/>
    <cellStyle name="Note 4 5 5 3 3" xfId="7241"/>
    <cellStyle name="Note 4 5 5 3 3 2" xfId="24676"/>
    <cellStyle name="Note 4 5 5 3 3 3" xfId="39129"/>
    <cellStyle name="Note 4 5 5 3 4" xfId="9682"/>
    <cellStyle name="Note 4 5 5 3 4 2" xfId="27117"/>
    <cellStyle name="Note 4 5 5 3 4 3" xfId="41570"/>
    <cellStyle name="Note 4 5 5 3 5" xfId="12102"/>
    <cellStyle name="Note 4 5 5 3 5 2" xfId="29537"/>
    <cellStyle name="Note 4 5 5 3 5 3" xfId="43990"/>
    <cellStyle name="Note 4 5 5 3 6" xfId="19109"/>
    <cellStyle name="Note 4 5 5 4" xfId="2269"/>
    <cellStyle name="Note 4 5 5 4 2" xfId="4780"/>
    <cellStyle name="Note 4 5 5 4 2 2" xfId="22216"/>
    <cellStyle name="Note 4 5 5 4 2 3" xfId="36669"/>
    <cellStyle name="Note 4 5 5 4 3" xfId="7242"/>
    <cellStyle name="Note 4 5 5 4 3 2" xfId="24677"/>
    <cellStyle name="Note 4 5 5 4 3 3" xfId="39130"/>
    <cellStyle name="Note 4 5 5 4 4" xfId="9683"/>
    <cellStyle name="Note 4 5 5 4 4 2" xfId="27118"/>
    <cellStyle name="Note 4 5 5 4 4 3" xfId="41571"/>
    <cellStyle name="Note 4 5 5 4 5" xfId="12103"/>
    <cellStyle name="Note 4 5 5 4 5 2" xfId="29538"/>
    <cellStyle name="Note 4 5 5 4 5 3" xfId="43991"/>
    <cellStyle name="Note 4 5 5 4 6" xfId="15337"/>
    <cellStyle name="Note 4 5 5 4 6 2" xfId="32772"/>
    <cellStyle name="Note 4 5 5 4 6 3" xfId="47225"/>
    <cellStyle name="Note 4 5 5 4 7" xfId="19110"/>
    <cellStyle name="Note 4 5 5 4 8" xfId="20499"/>
    <cellStyle name="Note 4 5 5 5" xfId="4777"/>
    <cellStyle name="Note 4 5 5 5 2" xfId="14208"/>
    <cellStyle name="Note 4 5 5 5 2 2" xfId="31643"/>
    <cellStyle name="Note 4 5 5 5 2 3" xfId="46096"/>
    <cellStyle name="Note 4 5 5 5 3" xfId="16669"/>
    <cellStyle name="Note 4 5 5 5 3 2" xfId="34104"/>
    <cellStyle name="Note 4 5 5 5 3 3" xfId="48557"/>
    <cellStyle name="Note 4 5 5 5 4" xfId="22213"/>
    <cellStyle name="Note 4 5 5 5 5" xfId="36666"/>
    <cellStyle name="Note 4 5 5 6" xfId="7239"/>
    <cellStyle name="Note 4 5 5 6 2" xfId="24674"/>
    <cellStyle name="Note 4 5 5 6 3" xfId="39127"/>
    <cellStyle name="Note 4 5 5 7" xfId="9680"/>
    <cellStyle name="Note 4 5 5 7 2" xfId="27115"/>
    <cellStyle name="Note 4 5 5 7 3" xfId="41568"/>
    <cellStyle name="Note 4 5 5 8" xfId="12100"/>
    <cellStyle name="Note 4 5 5 8 2" xfId="29535"/>
    <cellStyle name="Note 4 5 5 8 3" xfId="43988"/>
    <cellStyle name="Note 4 5 5 9" xfId="19107"/>
    <cellStyle name="Note 4 5 6" xfId="2270"/>
    <cellStyle name="Note 4 5 6 2" xfId="4781"/>
    <cellStyle name="Note 4 5 6 2 2" xfId="14211"/>
    <cellStyle name="Note 4 5 6 2 2 2" xfId="31646"/>
    <cellStyle name="Note 4 5 6 2 2 3" xfId="46099"/>
    <cellStyle name="Note 4 5 6 2 3" xfId="16672"/>
    <cellStyle name="Note 4 5 6 2 3 2" xfId="34107"/>
    <cellStyle name="Note 4 5 6 2 3 3" xfId="48560"/>
    <cellStyle name="Note 4 5 6 2 4" xfId="22217"/>
    <cellStyle name="Note 4 5 6 2 5" xfId="36670"/>
    <cellStyle name="Note 4 5 6 3" xfId="7243"/>
    <cellStyle name="Note 4 5 6 3 2" xfId="24678"/>
    <cellStyle name="Note 4 5 6 3 3" xfId="39131"/>
    <cellStyle name="Note 4 5 6 4" xfId="9684"/>
    <cellStyle name="Note 4 5 6 4 2" xfId="27119"/>
    <cellStyle name="Note 4 5 6 4 3" xfId="41572"/>
    <cellStyle name="Note 4 5 6 5" xfId="12104"/>
    <cellStyle name="Note 4 5 6 5 2" xfId="29539"/>
    <cellStyle name="Note 4 5 6 5 3" xfId="43992"/>
    <cellStyle name="Note 4 5 6 6" xfId="19111"/>
    <cellStyle name="Note 4 5 7" xfId="2271"/>
    <cellStyle name="Note 4 5 7 2" xfId="4782"/>
    <cellStyle name="Note 4 5 7 2 2" xfId="14212"/>
    <cellStyle name="Note 4 5 7 2 2 2" xfId="31647"/>
    <cellStyle name="Note 4 5 7 2 2 3" xfId="46100"/>
    <cellStyle name="Note 4 5 7 2 3" xfId="16673"/>
    <cellStyle name="Note 4 5 7 2 3 2" xfId="34108"/>
    <cellStyle name="Note 4 5 7 2 3 3" xfId="48561"/>
    <cellStyle name="Note 4 5 7 2 4" xfId="22218"/>
    <cellStyle name="Note 4 5 7 2 5" xfId="36671"/>
    <cellStyle name="Note 4 5 7 3" xfId="7244"/>
    <cellStyle name="Note 4 5 7 3 2" xfId="24679"/>
    <cellStyle name="Note 4 5 7 3 3" xfId="39132"/>
    <cellStyle name="Note 4 5 7 4" xfId="9685"/>
    <cellStyle name="Note 4 5 7 4 2" xfId="27120"/>
    <cellStyle name="Note 4 5 7 4 3" xfId="41573"/>
    <cellStyle name="Note 4 5 7 5" xfId="12105"/>
    <cellStyle name="Note 4 5 7 5 2" xfId="29540"/>
    <cellStyle name="Note 4 5 7 5 3" xfId="43993"/>
    <cellStyle name="Note 4 5 7 6" xfId="19112"/>
    <cellStyle name="Note 4 5 8" xfId="2272"/>
    <cellStyle name="Note 4 5 8 2" xfId="4783"/>
    <cellStyle name="Note 4 5 8 2 2" xfId="22219"/>
    <cellStyle name="Note 4 5 8 2 3" xfId="36672"/>
    <cellStyle name="Note 4 5 8 3" xfId="7245"/>
    <cellStyle name="Note 4 5 8 3 2" xfId="24680"/>
    <cellStyle name="Note 4 5 8 3 3" xfId="39133"/>
    <cellStyle name="Note 4 5 8 4" xfId="9686"/>
    <cellStyle name="Note 4 5 8 4 2" xfId="27121"/>
    <cellStyle name="Note 4 5 8 4 3" xfId="41574"/>
    <cellStyle name="Note 4 5 8 5" xfId="12106"/>
    <cellStyle name="Note 4 5 8 5 2" xfId="29541"/>
    <cellStyle name="Note 4 5 8 5 3" xfId="43994"/>
    <cellStyle name="Note 4 5 8 6" xfId="15338"/>
    <cellStyle name="Note 4 5 8 6 2" xfId="32773"/>
    <cellStyle name="Note 4 5 8 6 3" xfId="47226"/>
    <cellStyle name="Note 4 5 8 7" xfId="19113"/>
    <cellStyle name="Note 4 5 8 8" xfId="20500"/>
    <cellStyle name="Note 4 5 9" xfId="4764"/>
    <cellStyle name="Note 4 5 9 2" xfId="14198"/>
    <cellStyle name="Note 4 5 9 2 2" xfId="31633"/>
    <cellStyle name="Note 4 5 9 2 3" xfId="46086"/>
    <cellStyle name="Note 4 5 9 3" xfId="16659"/>
    <cellStyle name="Note 4 5 9 3 2" xfId="34094"/>
    <cellStyle name="Note 4 5 9 3 3" xfId="48547"/>
    <cellStyle name="Note 4 5 9 4" xfId="22200"/>
    <cellStyle name="Note 4 5 9 5" xfId="36653"/>
    <cellStyle name="Note 4 6" xfId="2273"/>
    <cellStyle name="Note 4 6 10" xfId="7246"/>
    <cellStyle name="Note 4 6 10 2" xfId="24681"/>
    <cellStyle name="Note 4 6 10 3" xfId="39134"/>
    <cellStyle name="Note 4 6 11" xfId="9687"/>
    <cellStyle name="Note 4 6 11 2" xfId="27122"/>
    <cellStyle name="Note 4 6 11 3" xfId="41575"/>
    <cellStyle name="Note 4 6 12" xfId="12107"/>
    <cellStyle name="Note 4 6 12 2" xfId="29542"/>
    <cellStyle name="Note 4 6 12 3" xfId="43995"/>
    <cellStyle name="Note 4 6 13" xfId="19114"/>
    <cellStyle name="Note 4 6 2" xfId="2274"/>
    <cellStyle name="Note 4 6 2 2" xfId="2275"/>
    <cellStyle name="Note 4 6 2 2 2" xfId="4786"/>
    <cellStyle name="Note 4 6 2 2 2 2" xfId="14215"/>
    <cellStyle name="Note 4 6 2 2 2 2 2" xfId="31650"/>
    <cellStyle name="Note 4 6 2 2 2 2 3" xfId="46103"/>
    <cellStyle name="Note 4 6 2 2 2 3" xfId="16676"/>
    <cellStyle name="Note 4 6 2 2 2 3 2" xfId="34111"/>
    <cellStyle name="Note 4 6 2 2 2 3 3" xfId="48564"/>
    <cellStyle name="Note 4 6 2 2 2 4" xfId="22222"/>
    <cellStyle name="Note 4 6 2 2 2 5" xfId="36675"/>
    <cellStyle name="Note 4 6 2 2 3" xfId="7248"/>
    <cellStyle name="Note 4 6 2 2 3 2" xfId="24683"/>
    <cellStyle name="Note 4 6 2 2 3 3" xfId="39136"/>
    <cellStyle name="Note 4 6 2 2 4" xfId="9689"/>
    <cellStyle name="Note 4 6 2 2 4 2" xfId="27124"/>
    <cellStyle name="Note 4 6 2 2 4 3" xfId="41577"/>
    <cellStyle name="Note 4 6 2 2 5" xfId="12109"/>
    <cellStyle name="Note 4 6 2 2 5 2" xfId="29544"/>
    <cellStyle name="Note 4 6 2 2 5 3" xfId="43997"/>
    <cellStyle name="Note 4 6 2 2 6" xfId="19116"/>
    <cellStyle name="Note 4 6 2 3" xfId="2276"/>
    <cellStyle name="Note 4 6 2 3 2" xfId="4787"/>
    <cellStyle name="Note 4 6 2 3 2 2" xfId="14216"/>
    <cellStyle name="Note 4 6 2 3 2 2 2" xfId="31651"/>
    <cellStyle name="Note 4 6 2 3 2 2 3" xfId="46104"/>
    <cellStyle name="Note 4 6 2 3 2 3" xfId="16677"/>
    <cellStyle name="Note 4 6 2 3 2 3 2" xfId="34112"/>
    <cellStyle name="Note 4 6 2 3 2 3 3" xfId="48565"/>
    <cellStyle name="Note 4 6 2 3 2 4" xfId="22223"/>
    <cellStyle name="Note 4 6 2 3 2 5" xfId="36676"/>
    <cellStyle name="Note 4 6 2 3 3" xfId="7249"/>
    <cellStyle name="Note 4 6 2 3 3 2" xfId="24684"/>
    <cellStyle name="Note 4 6 2 3 3 3" xfId="39137"/>
    <cellStyle name="Note 4 6 2 3 4" xfId="9690"/>
    <cellStyle name="Note 4 6 2 3 4 2" xfId="27125"/>
    <cellStyle name="Note 4 6 2 3 4 3" xfId="41578"/>
    <cellStyle name="Note 4 6 2 3 5" xfId="12110"/>
    <cellStyle name="Note 4 6 2 3 5 2" xfId="29545"/>
    <cellStyle name="Note 4 6 2 3 5 3" xfId="43998"/>
    <cellStyle name="Note 4 6 2 3 6" xfId="19117"/>
    <cellStyle name="Note 4 6 2 4" xfId="2277"/>
    <cellStyle name="Note 4 6 2 4 2" xfId="4788"/>
    <cellStyle name="Note 4 6 2 4 2 2" xfId="22224"/>
    <cellStyle name="Note 4 6 2 4 2 3" xfId="36677"/>
    <cellStyle name="Note 4 6 2 4 3" xfId="7250"/>
    <cellStyle name="Note 4 6 2 4 3 2" xfId="24685"/>
    <cellStyle name="Note 4 6 2 4 3 3" xfId="39138"/>
    <cellStyle name="Note 4 6 2 4 4" xfId="9691"/>
    <cellStyle name="Note 4 6 2 4 4 2" xfId="27126"/>
    <cellStyle name="Note 4 6 2 4 4 3" xfId="41579"/>
    <cellStyle name="Note 4 6 2 4 5" xfId="12111"/>
    <cellStyle name="Note 4 6 2 4 5 2" xfId="29546"/>
    <cellStyle name="Note 4 6 2 4 5 3" xfId="43999"/>
    <cellStyle name="Note 4 6 2 4 6" xfId="15339"/>
    <cellStyle name="Note 4 6 2 4 6 2" xfId="32774"/>
    <cellStyle name="Note 4 6 2 4 6 3" xfId="47227"/>
    <cellStyle name="Note 4 6 2 4 7" xfId="19118"/>
    <cellStyle name="Note 4 6 2 4 8" xfId="20501"/>
    <cellStyle name="Note 4 6 2 5" xfId="4785"/>
    <cellStyle name="Note 4 6 2 5 2" xfId="14214"/>
    <cellStyle name="Note 4 6 2 5 2 2" xfId="31649"/>
    <cellStyle name="Note 4 6 2 5 2 3" xfId="46102"/>
    <cellStyle name="Note 4 6 2 5 3" xfId="16675"/>
    <cellStyle name="Note 4 6 2 5 3 2" xfId="34110"/>
    <cellStyle name="Note 4 6 2 5 3 3" xfId="48563"/>
    <cellStyle name="Note 4 6 2 5 4" xfId="22221"/>
    <cellStyle name="Note 4 6 2 5 5" xfId="36674"/>
    <cellStyle name="Note 4 6 2 6" xfId="7247"/>
    <cellStyle name="Note 4 6 2 6 2" xfId="24682"/>
    <cellStyle name="Note 4 6 2 6 3" xfId="39135"/>
    <cellStyle name="Note 4 6 2 7" xfId="9688"/>
    <cellStyle name="Note 4 6 2 7 2" xfId="27123"/>
    <cellStyle name="Note 4 6 2 7 3" xfId="41576"/>
    <cellStyle name="Note 4 6 2 8" xfId="12108"/>
    <cellStyle name="Note 4 6 2 8 2" xfId="29543"/>
    <cellStyle name="Note 4 6 2 8 3" xfId="43996"/>
    <cellStyle name="Note 4 6 2 9" xfId="19115"/>
    <cellStyle name="Note 4 6 3" xfId="2278"/>
    <cellStyle name="Note 4 6 3 2" xfId="2279"/>
    <cellStyle name="Note 4 6 3 2 2" xfId="4790"/>
    <cellStyle name="Note 4 6 3 2 2 2" xfId="14218"/>
    <cellStyle name="Note 4 6 3 2 2 2 2" xfId="31653"/>
    <cellStyle name="Note 4 6 3 2 2 2 3" xfId="46106"/>
    <cellStyle name="Note 4 6 3 2 2 3" xfId="16679"/>
    <cellStyle name="Note 4 6 3 2 2 3 2" xfId="34114"/>
    <cellStyle name="Note 4 6 3 2 2 3 3" xfId="48567"/>
    <cellStyle name="Note 4 6 3 2 2 4" xfId="22226"/>
    <cellStyle name="Note 4 6 3 2 2 5" xfId="36679"/>
    <cellStyle name="Note 4 6 3 2 3" xfId="7252"/>
    <cellStyle name="Note 4 6 3 2 3 2" xfId="24687"/>
    <cellStyle name="Note 4 6 3 2 3 3" xfId="39140"/>
    <cellStyle name="Note 4 6 3 2 4" xfId="9693"/>
    <cellStyle name="Note 4 6 3 2 4 2" xfId="27128"/>
    <cellStyle name="Note 4 6 3 2 4 3" xfId="41581"/>
    <cellStyle name="Note 4 6 3 2 5" xfId="12113"/>
    <cellStyle name="Note 4 6 3 2 5 2" xfId="29548"/>
    <cellStyle name="Note 4 6 3 2 5 3" xfId="44001"/>
    <cellStyle name="Note 4 6 3 2 6" xfId="19120"/>
    <cellStyle name="Note 4 6 3 3" xfId="2280"/>
    <cellStyle name="Note 4 6 3 3 2" xfId="4791"/>
    <cellStyle name="Note 4 6 3 3 2 2" xfId="14219"/>
    <cellStyle name="Note 4 6 3 3 2 2 2" xfId="31654"/>
    <cellStyle name="Note 4 6 3 3 2 2 3" xfId="46107"/>
    <cellStyle name="Note 4 6 3 3 2 3" xfId="16680"/>
    <cellStyle name="Note 4 6 3 3 2 3 2" xfId="34115"/>
    <cellStyle name="Note 4 6 3 3 2 3 3" xfId="48568"/>
    <cellStyle name="Note 4 6 3 3 2 4" xfId="22227"/>
    <cellStyle name="Note 4 6 3 3 2 5" xfId="36680"/>
    <cellStyle name="Note 4 6 3 3 3" xfId="7253"/>
    <cellStyle name="Note 4 6 3 3 3 2" xfId="24688"/>
    <cellStyle name="Note 4 6 3 3 3 3" xfId="39141"/>
    <cellStyle name="Note 4 6 3 3 4" xfId="9694"/>
    <cellStyle name="Note 4 6 3 3 4 2" xfId="27129"/>
    <cellStyle name="Note 4 6 3 3 4 3" xfId="41582"/>
    <cellStyle name="Note 4 6 3 3 5" xfId="12114"/>
    <cellStyle name="Note 4 6 3 3 5 2" xfId="29549"/>
    <cellStyle name="Note 4 6 3 3 5 3" xfId="44002"/>
    <cellStyle name="Note 4 6 3 3 6" xfId="19121"/>
    <cellStyle name="Note 4 6 3 4" xfId="2281"/>
    <cellStyle name="Note 4 6 3 4 2" xfId="4792"/>
    <cellStyle name="Note 4 6 3 4 2 2" xfId="22228"/>
    <cellStyle name="Note 4 6 3 4 2 3" xfId="36681"/>
    <cellStyle name="Note 4 6 3 4 3" xfId="7254"/>
    <cellStyle name="Note 4 6 3 4 3 2" xfId="24689"/>
    <cellStyle name="Note 4 6 3 4 3 3" xfId="39142"/>
    <cellStyle name="Note 4 6 3 4 4" xfId="9695"/>
    <cellStyle name="Note 4 6 3 4 4 2" xfId="27130"/>
    <cellStyle name="Note 4 6 3 4 4 3" xfId="41583"/>
    <cellStyle name="Note 4 6 3 4 5" xfId="12115"/>
    <cellStyle name="Note 4 6 3 4 5 2" xfId="29550"/>
    <cellStyle name="Note 4 6 3 4 5 3" xfId="44003"/>
    <cellStyle name="Note 4 6 3 4 6" xfId="15340"/>
    <cellStyle name="Note 4 6 3 4 6 2" xfId="32775"/>
    <cellStyle name="Note 4 6 3 4 6 3" xfId="47228"/>
    <cellStyle name="Note 4 6 3 4 7" xfId="19122"/>
    <cellStyle name="Note 4 6 3 4 8" xfId="20502"/>
    <cellStyle name="Note 4 6 3 5" xfId="4789"/>
    <cellStyle name="Note 4 6 3 5 2" xfId="14217"/>
    <cellStyle name="Note 4 6 3 5 2 2" xfId="31652"/>
    <cellStyle name="Note 4 6 3 5 2 3" xfId="46105"/>
    <cellStyle name="Note 4 6 3 5 3" xfId="16678"/>
    <cellStyle name="Note 4 6 3 5 3 2" xfId="34113"/>
    <cellStyle name="Note 4 6 3 5 3 3" xfId="48566"/>
    <cellStyle name="Note 4 6 3 5 4" xfId="22225"/>
    <cellStyle name="Note 4 6 3 5 5" xfId="36678"/>
    <cellStyle name="Note 4 6 3 6" xfId="7251"/>
    <cellStyle name="Note 4 6 3 6 2" xfId="24686"/>
    <cellStyle name="Note 4 6 3 6 3" xfId="39139"/>
    <cellStyle name="Note 4 6 3 7" xfId="9692"/>
    <cellStyle name="Note 4 6 3 7 2" xfId="27127"/>
    <cellStyle name="Note 4 6 3 7 3" xfId="41580"/>
    <cellStyle name="Note 4 6 3 8" xfId="12112"/>
    <cellStyle name="Note 4 6 3 8 2" xfId="29547"/>
    <cellStyle name="Note 4 6 3 8 3" xfId="44000"/>
    <cellStyle name="Note 4 6 3 9" xfId="19119"/>
    <cellStyle name="Note 4 6 4" xfId="2282"/>
    <cellStyle name="Note 4 6 4 2" xfId="2283"/>
    <cellStyle name="Note 4 6 4 2 2" xfId="4794"/>
    <cellStyle name="Note 4 6 4 2 2 2" xfId="14221"/>
    <cellStyle name="Note 4 6 4 2 2 2 2" xfId="31656"/>
    <cellStyle name="Note 4 6 4 2 2 2 3" xfId="46109"/>
    <cellStyle name="Note 4 6 4 2 2 3" xfId="16682"/>
    <cellStyle name="Note 4 6 4 2 2 3 2" xfId="34117"/>
    <cellStyle name="Note 4 6 4 2 2 3 3" xfId="48570"/>
    <cellStyle name="Note 4 6 4 2 2 4" xfId="22230"/>
    <cellStyle name="Note 4 6 4 2 2 5" xfId="36683"/>
    <cellStyle name="Note 4 6 4 2 3" xfId="7256"/>
    <cellStyle name="Note 4 6 4 2 3 2" xfId="24691"/>
    <cellStyle name="Note 4 6 4 2 3 3" xfId="39144"/>
    <cellStyle name="Note 4 6 4 2 4" xfId="9697"/>
    <cellStyle name="Note 4 6 4 2 4 2" xfId="27132"/>
    <cellStyle name="Note 4 6 4 2 4 3" xfId="41585"/>
    <cellStyle name="Note 4 6 4 2 5" xfId="12117"/>
    <cellStyle name="Note 4 6 4 2 5 2" xfId="29552"/>
    <cellStyle name="Note 4 6 4 2 5 3" xfId="44005"/>
    <cellStyle name="Note 4 6 4 2 6" xfId="19124"/>
    <cellStyle name="Note 4 6 4 3" xfId="2284"/>
    <cellStyle name="Note 4 6 4 3 2" xfId="4795"/>
    <cellStyle name="Note 4 6 4 3 2 2" xfId="14222"/>
    <cellStyle name="Note 4 6 4 3 2 2 2" xfId="31657"/>
    <cellStyle name="Note 4 6 4 3 2 2 3" xfId="46110"/>
    <cellStyle name="Note 4 6 4 3 2 3" xfId="16683"/>
    <cellStyle name="Note 4 6 4 3 2 3 2" xfId="34118"/>
    <cellStyle name="Note 4 6 4 3 2 3 3" xfId="48571"/>
    <cellStyle name="Note 4 6 4 3 2 4" xfId="22231"/>
    <cellStyle name="Note 4 6 4 3 2 5" xfId="36684"/>
    <cellStyle name="Note 4 6 4 3 3" xfId="7257"/>
    <cellStyle name="Note 4 6 4 3 3 2" xfId="24692"/>
    <cellStyle name="Note 4 6 4 3 3 3" xfId="39145"/>
    <cellStyle name="Note 4 6 4 3 4" xfId="9698"/>
    <cellStyle name="Note 4 6 4 3 4 2" xfId="27133"/>
    <cellStyle name="Note 4 6 4 3 4 3" xfId="41586"/>
    <cellStyle name="Note 4 6 4 3 5" xfId="12118"/>
    <cellStyle name="Note 4 6 4 3 5 2" xfId="29553"/>
    <cellStyle name="Note 4 6 4 3 5 3" xfId="44006"/>
    <cellStyle name="Note 4 6 4 3 6" xfId="19125"/>
    <cellStyle name="Note 4 6 4 4" xfId="2285"/>
    <cellStyle name="Note 4 6 4 4 2" xfId="4796"/>
    <cellStyle name="Note 4 6 4 4 2 2" xfId="22232"/>
    <cellStyle name="Note 4 6 4 4 2 3" xfId="36685"/>
    <cellStyle name="Note 4 6 4 4 3" xfId="7258"/>
    <cellStyle name="Note 4 6 4 4 3 2" xfId="24693"/>
    <cellStyle name="Note 4 6 4 4 3 3" xfId="39146"/>
    <cellStyle name="Note 4 6 4 4 4" xfId="9699"/>
    <cellStyle name="Note 4 6 4 4 4 2" xfId="27134"/>
    <cellStyle name="Note 4 6 4 4 4 3" xfId="41587"/>
    <cellStyle name="Note 4 6 4 4 5" xfId="12119"/>
    <cellStyle name="Note 4 6 4 4 5 2" xfId="29554"/>
    <cellStyle name="Note 4 6 4 4 5 3" xfId="44007"/>
    <cellStyle name="Note 4 6 4 4 6" xfId="15341"/>
    <cellStyle name="Note 4 6 4 4 6 2" xfId="32776"/>
    <cellStyle name="Note 4 6 4 4 6 3" xfId="47229"/>
    <cellStyle name="Note 4 6 4 4 7" xfId="19126"/>
    <cellStyle name="Note 4 6 4 4 8" xfId="20503"/>
    <cellStyle name="Note 4 6 4 5" xfId="4793"/>
    <cellStyle name="Note 4 6 4 5 2" xfId="14220"/>
    <cellStyle name="Note 4 6 4 5 2 2" xfId="31655"/>
    <cellStyle name="Note 4 6 4 5 2 3" xfId="46108"/>
    <cellStyle name="Note 4 6 4 5 3" xfId="16681"/>
    <cellStyle name="Note 4 6 4 5 3 2" xfId="34116"/>
    <cellStyle name="Note 4 6 4 5 3 3" xfId="48569"/>
    <cellStyle name="Note 4 6 4 5 4" xfId="22229"/>
    <cellStyle name="Note 4 6 4 5 5" xfId="36682"/>
    <cellStyle name="Note 4 6 4 6" xfId="7255"/>
    <cellStyle name="Note 4 6 4 6 2" xfId="24690"/>
    <cellStyle name="Note 4 6 4 6 3" xfId="39143"/>
    <cellStyle name="Note 4 6 4 7" xfId="9696"/>
    <cellStyle name="Note 4 6 4 7 2" xfId="27131"/>
    <cellStyle name="Note 4 6 4 7 3" xfId="41584"/>
    <cellStyle name="Note 4 6 4 8" xfId="12116"/>
    <cellStyle name="Note 4 6 4 8 2" xfId="29551"/>
    <cellStyle name="Note 4 6 4 8 3" xfId="44004"/>
    <cellStyle name="Note 4 6 4 9" xfId="19123"/>
    <cellStyle name="Note 4 6 5" xfId="2286"/>
    <cellStyle name="Note 4 6 5 2" xfId="2287"/>
    <cellStyle name="Note 4 6 5 2 2" xfId="4798"/>
    <cellStyle name="Note 4 6 5 2 2 2" xfId="14224"/>
    <cellStyle name="Note 4 6 5 2 2 2 2" xfId="31659"/>
    <cellStyle name="Note 4 6 5 2 2 2 3" xfId="46112"/>
    <cellStyle name="Note 4 6 5 2 2 3" xfId="16685"/>
    <cellStyle name="Note 4 6 5 2 2 3 2" xfId="34120"/>
    <cellStyle name="Note 4 6 5 2 2 3 3" xfId="48573"/>
    <cellStyle name="Note 4 6 5 2 2 4" xfId="22234"/>
    <cellStyle name="Note 4 6 5 2 2 5" xfId="36687"/>
    <cellStyle name="Note 4 6 5 2 3" xfId="7260"/>
    <cellStyle name="Note 4 6 5 2 3 2" xfId="24695"/>
    <cellStyle name="Note 4 6 5 2 3 3" xfId="39148"/>
    <cellStyle name="Note 4 6 5 2 4" xfId="9701"/>
    <cellStyle name="Note 4 6 5 2 4 2" xfId="27136"/>
    <cellStyle name="Note 4 6 5 2 4 3" xfId="41589"/>
    <cellStyle name="Note 4 6 5 2 5" xfId="12121"/>
    <cellStyle name="Note 4 6 5 2 5 2" xfId="29556"/>
    <cellStyle name="Note 4 6 5 2 5 3" xfId="44009"/>
    <cellStyle name="Note 4 6 5 2 6" xfId="19128"/>
    <cellStyle name="Note 4 6 5 3" xfId="2288"/>
    <cellStyle name="Note 4 6 5 3 2" xfId="4799"/>
    <cellStyle name="Note 4 6 5 3 2 2" xfId="14225"/>
    <cellStyle name="Note 4 6 5 3 2 2 2" xfId="31660"/>
    <cellStyle name="Note 4 6 5 3 2 2 3" xfId="46113"/>
    <cellStyle name="Note 4 6 5 3 2 3" xfId="16686"/>
    <cellStyle name="Note 4 6 5 3 2 3 2" xfId="34121"/>
    <cellStyle name="Note 4 6 5 3 2 3 3" xfId="48574"/>
    <cellStyle name="Note 4 6 5 3 2 4" xfId="22235"/>
    <cellStyle name="Note 4 6 5 3 2 5" xfId="36688"/>
    <cellStyle name="Note 4 6 5 3 3" xfId="7261"/>
    <cellStyle name="Note 4 6 5 3 3 2" xfId="24696"/>
    <cellStyle name="Note 4 6 5 3 3 3" xfId="39149"/>
    <cellStyle name="Note 4 6 5 3 4" xfId="9702"/>
    <cellStyle name="Note 4 6 5 3 4 2" xfId="27137"/>
    <cellStyle name="Note 4 6 5 3 4 3" xfId="41590"/>
    <cellStyle name="Note 4 6 5 3 5" xfId="12122"/>
    <cellStyle name="Note 4 6 5 3 5 2" xfId="29557"/>
    <cellStyle name="Note 4 6 5 3 5 3" xfId="44010"/>
    <cellStyle name="Note 4 6 5 3 6" xfId="19129"/>
    <cellStyle name="Note 4 6 5 4" xfId="2289"/>
    <cellStyle name="Note 4 6 5 4 2" xfId="4800"/>
    <cellStyle name="Note 4 6 5 4 2 2" xfId="22236"/>
    <cellStyle name="Note 4 6 5 4 2 3" xfId="36689"/>
    <cellStyle name="Note 4 6 5 4 3" xfId="7262"/>
    <cellStyle name="Note 4 6 5 4 3 2" xfId="24697"/>
    <cellStyle name="Note 4 6 5 4 3 3" xfId="39150"/>
    <cellStyle name="Note 4 6 5 4 4" xfId="9703"/>
    <cellStyle name="Note 4 6 5 4 4 2" xfId="27138"/>
    <cellStyle name="Note 4 6 5 4 4 3" xfId="41591"/>
    <cellStyle name="Note 4 6 5 4 5" xfId="12123"/>
    <cellStyle name="Note 4 6 5 4 5 2" xfId="29558"/>
    <cellStyle name="Note 4 6 5 4 5 3" xfId="44011"/>
    <cellStyle name="Note 4 6 5 4 6" xfId="15342"/>
    <cellStyle name="Note 4 6 5 4 6 2" xfId="32777"/>
    <cellStyle name="Note 4 6 5 4 6 3" xfId="47230"/>
    <cellStyle name="Note 4 6 5 4 7" xfId="19130"/>
    <cellStyle name="Note 4 6 5 4 8" xfId="20504"/>
    <cellStyle name="Note 4 6 5 5" xfId="4797"/>
    <cellStyle name="Note 4 6 5 5 2" xfId="14223"/>
    <cellStyle name="Note 4 6 5 5 2 2" xfId="31658"/>
    <cellStyle name="Note 4 6 5 5 2 3" xfId="46111"/>
    <cellStyle name="Note 4 6 5 5 3" xfId="16684"/>
    <cellStyle name="Note 4 6 5 5 3 2" xfId="34119"/>
    <cellStyle name="Note 4 6 5 5 3 3" xfId="48572"/>
    <cellStyle name="Note 4 6 5 5 4" xfId="22233"/>
    <cellStyle name="Note 4 6 5 5 5" xfId="36686"/>
    <cellStyle name="Note 4 6 5 6" xfId="7259"/>
    <cellStyle name="Note 4 6 5 6 2" xfId="24694"/>
    <cellStyle name="Note 4 6 5 6 3" xfId="39147"/>
    <cellStyle name="Note 4 6 5 7" xfId="9700"/>
    <cellStyle name="Note 4 6 5 7 2" xfId="27135"/>
    <cellStyle name="Note 4 6 5 7 3" xfId="41588"/>
    <cellStyle name="Note 4 6 5 8" xfId="12120"/>
    <cellStyle name="Note 4 6 5 8 2" xfId="29555"/>
    <cellStyle name="Note 4 6 5 8 3" xfId="44008"/>
    <cellStyle name="Note 4 6 5 9" xfId="19127"/>
    <cellStyle name="Note 4 6 6" xfId="2290"/>
    <cellStyle name="Note 4 6 6 2" xfId="4801"/>
    <cellStyle name="Note 4 6 6 2 2" xfId="14226"/>
    <cellStyle name="Note 4 6 6 2 2 2" xfId="31661"/>
    <cellStyle name="Note 4 6 6 2 2 3" xfId="46114"/>
    <cellStyle name="Note 4 6 6 2 3" xfId="16687"/>
    <cellStyle name="Note 4 6 6 2 3 2" xfId="34122"/>
    <cellStyle name="Note 4 6 6 2 3 3" xfId="48575"/>
    <cellStyle name="Note 4 6 6 2 4" xfId="22237"/>
    <cellStyle name="Note 4 6 6 2 5" xfId="36690"/>
    <cellStyle name="Note 4 6 6 3" xfId="7263"/>
    <cellStyle name="Note 4 6 6 3 2" xfId="24698"/>
    <cellStyle name="Note 4 6 6 3 3" xfId="39151"/>
    <cellStyle name="Note 4 6 6 4" xfId="9704"/>
    <cellStyle name="Note 4 6 6 4 2" xfId="27139"/>
    <cellStyle name="Note 4 6 6 4 3" xfId="41592"/>
    <cellStyle name="Note 4 6 6 5" xfId="12124"/>
    <cellStyle name="Note 4 6 6 5 2" xfId="29559"/>
    <cellStyle name="Note 4 6 6 5 3" xfId="44012"/>
    <cellStyle name="Note 4 6 6 6" xfId="19131"/>
    <cellStyle name="Note 4 6 7" xfId="2291"/>
    <cellStyle name="Note 4 6 7 2" xfId="4802"/>
    <cellStyle name="Note 4 6 7 2 2" xfId="14227"/>
    <cellStyle name="Note 4 6 7 2 2 2" xfId="31662"/>
    <cellStyle name="Note 4 6 7 2 2 3" xfId="46115"/>
    <cellStyle name="Note 4 6 7 2 3" xfId="16688"/>
    <cellStyle name="Note 4 6 7 2 3 2" xfId="34123"/>
    <cellStyle name="Note 4 6 7 2 3 3" xfId="48576"/>
    <cellStyle name="Note 4 6 7 2 4" xfId="22238"/>
    <cellStyle name="Note 4 6 7 2 5" xfId="36691"/>
    <cellStyle name="Note 4 6 7 3" xfId="7264"/>
    <cellStyle name="Note 4 6 7 3 2" xfId="24699"/>
    <cellStyle name="Note 4 6 7 3 3" xfId="39152"/>
    <cellStyle name="Note 4 6 7 4" xfId="9705"/>
    <cellStyle name="Note 4 6 7 4 2" xfId="27140"/>
    <cellStyle name="Note 4 6 7 4 3" xfId="41593"/>
    <cellStyle name="Note 4 6 7 5" xfId="12125"/>
    <cellStyle name="Note 4 6 7 5 2" xfId="29560"/>
    <cellStyle name="Note 4 6 7 5 3" xfId="44013"/>
    <cellStyle name="Note 4 6 7 6" xfId="19132"/>
    <cellStyle name="Note 4 6 8" xfId="2292"/>
    <cellStyle name="Note 4 6 8 2" xfId="4803"/>
    <cellStyle name="Note 4 6 8 2 2" xfId="22239"/>
    <cellStyle name="Note 4 6 8 2 3" xfId="36692"/>
    <cellStyle name="Note 4 6 8 3" xfId="7265"/>
    <cellStyle name="Note 4 6 8 3 2" xfId="24700"/>
    <cellStyle name="Note 4 6 8 3 3" xfId="39153"/>
    <cellStyle name="Note 4 6 8 4" xfId="9706"/>
    <cellStyle name="Note 4 6 8 4 2" xfId="27141"/>
    <cellStyle name="Note 4 6 8 4 3" xfId="41594"/>
    <cellStyle name="Note 4 6 8 5" xfId="12126"/>
    <cellStyle name="Note 4 6 8 5 2" xfId="29561"/>
    <cellStyle name="Note 4 6 8 5 3" xfId="44014"/>
    <cellStyle name="Note 4 6 8 6" xfId="15343"/>
    <cellStyle name="Note 4 6 8 6 2" xfId="32778"/>
    <cellStyle name="Note 4 6 8 6 3" xfId="47231"/>
    <cellStyle name="Note 4 6 8 7" xfId="19133"/>
    <cellStyle name="Note 4 6 8 8" xfId="20505"/>
    <cellStyle name="Note 4 6 9" xfId="4784"/>
    <cellStyle name="Note 4 6 9 2" xfId="14213"/>
    <cellStyle name="Note 4 6 9 2 2" xfId="31648"/>
    <cellStyle name="Note 4 6 9 2 3" xfId="46101"/>
    <cellStyle name="Note 4 6 9 3" xfId="16674"/>
    <cellStyle name="Note 4 6 9 3 2" xfId="34109"/>
    <cellStyle name="Note 4 6 9 3 3" xfId="48562"/>
    <cellStyle name="Note 4 6 9 4" xfId="22220"/>
    <cellStyle name="Note 4 6 9 5" xfId="36673"/>
    <cellStyle name="Note 4 7" xfId="2293"/>
    <cellStyle name="Note 4 7 10" xfId="7266"/>
    <cellStyle name="Note 4 7 10 2" xfId="24701"/>
    <cellStyle name="Note 4 7 10 3" xfId="39154"/>
    <cellStyle name="Note 4 7 11" xfId="9707"/>
    <cellStyle name="Note 4 7 11 2" xfId="27142"/>
    <cellStyle name="Note 4 7 11 3" xfId="41595"/>
    <cellStyle name="Note 4 7 12" xfId="12127"/>
    <cellStyle name="Note 4 7 12 2" xfId="29562"/>
    <cellStyle name="Note 4 7 12 3" xfId="44015"/>
    <cellStyle name="Note 4 7 13" xfId="19134"/>
    <cellStyle name="Note 4 7 2" xfId="2294"/>
    <cellStyle name="Note 4 7 2 2" xfId="2295"/>
    <cellStyle name="Note 4 7 2 2 2" xfId="4806"/>
    <cellStyle name="Note 4 7 2 2 2 2" xfId="14230"/>
    <cellStyle name="Note 4 7 2 2 2 2 2" xfId="31665"/>
    <cellStyle name="Note 4 7 2 2 2 2 3" xfId="46118"/>
    <cellStyle name="Note 4 7 2 2 2 3" xfId="16691"/>
    <cellStyle name="Note 4 7 2 2 2 3 2" xfId="34126"/>
    <cellStyle name="Note 4 7 2 2 2 3 3" xfId="48579"/>
    <cellStyle name="Note 4 7 2 2 2 4" xfId="22242"/>
    <cellStyle name="Note 4 7 2 2 2 5" xfId="36695"/>
    <cellStyle name="Note 4 7 2 2 3" xfId="7268"/>
    <cellStyle name="Note 4 7 2 2 3 2" xfId="24703"/>
    <cellStyle name="Note 4 7 2 2 3 3" xfId="39156"/>
    <cellStyle name="Note 4 7 2 2 4" xfId="9709"/>
    <cellStyle name="Note 4 7 2 2 4 2" xfId="27144"/>
    <cellStyle name="Note 4 7 2 2 4 3" xfId="41597"/>
    <cellStyle name="Note 4 7 2 2 5" xfId="12129"/>
    <cellStyle name="Note 4 7 2 2 5 2" xfId="29564"/>
    <cellStyle name="Note 4 7 2 2 5 3" xfId="44017"/>
    <cellStyle name="Note 4 7 2 2 6" xfId="19136"/>
    <cellStyle name="Note 4 7 2 3" xfId="2296"/>
    <cellStyle name="Note 4 7 2 3 2" xfId="4807"/>
    <cellStyle name="Note 4 7 2 3 2 2" xfId="14231"/>
    <cellStyle name="Note 4 7 2 3 2 2 2" xfId="31666"/>
    <cellStyle name="Note 4 7 2 3 2 2 3" xfId="46119"/>
    <cellStyle name="Note 4 7 2 3 2 3" xfId="16692"/>
    <cellStyle name="Note 4 7 2 3 2 3 2" xfId="34127"/>
    <cellStyle name="Note 4 7 2 3 2 3 3" xfId="48580"/>
    <cellStyle name="Note 4 7 2 3 2 4" xfId="22243"/>
    <cellStyle name="Note 4 7 2 3 2 5" xfId="36696"/>
    <cellStyle name="Note 4 7 2 3 3" xfId="7269"/>
    <cellStyle name="Note 4 7 2 3 3 2" xfId="24704"/>
    <cellStyle name="Note 4 7 2 3 3 3" xfId="39157"/>
    <cellStyle name="Note 4 7 2 3 4" xfId="9710"/>
    <cellStyle name="Note 4 7 2 3 4 2" xfId="27145"/>
    <cellStyle name="Note 4 7 2 3 4 3" xfId="41598"/>
    <cellStyle name="Note 4 7 2 3 5" xfId="12130"/>
    <cellStyle name="Note 4 7 2 3 5 2" xfId="29565"/>
    <cellStyle name="Note 4 7 2 3 5 3" xfId="44018"/>
    <cellStyle name="Note 4 7 2 3 6" xfId="19137"/>
    <cellStyle name="Note 4 7 2 4" xfId="2297"/>
    <cellStyle name="Note 4 7 2 4 2" xfId="4808"/>
    <cellStyle name="Note 4 7 2 4 2 2" xfId="22244"/>
    <cellStyle name="Note 4 7 2 4 2 3" xfId="36697"/>
    <cellStyle name="Note 4 7 2 4 3" xfId="7270"/>
    <cellStyle name="Note 4 7 2 4 3 2" xfId="24705"/>
    <cellStyle name="Note 4 7 2 4 3 3" xfId="39158"/>
    <cellStyle name="Note 4 7 2 4 4" xfId="9711"/>
    <cellStyle name="Note 4 7 2 4 4 2" xfId="27146"/>
    <cellStyle name="Note 4 7 2 4 4 3" xfId="41599"/>
    <cellStyle name="Note 4 7 2 4 5" xfId="12131"/>
    <cellStyle name="Note 4 7 2 4 5 2" xfId="29566"/>
    <cellStyle name="Note 4 7 2 4 5 3" xfId="44019"/>
    <cellStyle name="Note 4 7 2 4 6" xfId="15344"/>
    <cellStyle name="Note 4 7 2 4 6 2" xfId="32779"/>
    <cellStyle name="Note 4 7 2 4 6 3" xfId="47232"/>
    <cellStyle name="Note 4 7 2 4 7" xfId="19138"/>
    <cellStyle name="Note 4 7 2 4 8" xfId="20506"/>
    <cellStyle name="Note 4 7 2 5" xfId="4805"/>
    <cellStyle name="Note 4 7 2 5 2" xfId="14229"/>
    <cellStyle name="Note 4 7 2 5 2 2" xfId="31664"/>
    <cellStyle name="Note 4 7 2 5 2 3" xfId="46117"/>
    <cellStyle name="Note 4 7 2 5 3" xfId="16690"/>
    <cellStyle name="Note 4 7 2 5 3 2" xfId="34125"/>
    <cellStyle name="Note 4 7 2 5 3 3" xfId="48578"/>
    <cellStyle name="Note 4 7 2 5 4" xfId="22241"/>
    <cellStyle name="Note 4 7 2 5 5" xfId="36694"/>
    <cellStyle name="Note 4 7 2 6" xfId="7267"/>
    <cellStyle name="Note 4 7 2 6 2" xfId="24702"/>
    <cellStyle name="Note 4 7 2 6 3" xfId="39155"/>
    <cellStyle name="Note 4 7 2 7" xfId="9708"/>
    <cellStyle name="Note 4 7 2 7 2" xfId="27143"/>
    <cellStyle name="Note 4 7 2 7 3" xfId="41596"/>
    <cellStyle name="Note 4 7 2 8" xfId="12128"/>
    <cellStyle name="Note 4 7 2 8 2" xfId="29563"/>
    <cellStyle name="Note 4 7 2 8 3" xfId="44016"/>
    <cellStyle name="Note 4 7 2 9" xfId="19135"/>
    <cellStyle name="Note 4 7 3" xfId="2298"/>
    <cellStyle name="Note 4 7 3 2" xfId="2299"/>
    <cellStyle name="Note 4 7 3 2 2" xfId="4810"/>
    <cellStyle name="Note 4 7 3 2 2 2" xfId="14233"/>
    <cellStyle name="Note 4 7 3 2 2 2 2" xfId="31668"/>
    <cellStyle name="Note 4 7 3 2 2 2 3" xfId="46121"/>
    <cellStyle name="Note 4 7 3 2 2 3" xfId="16694"/>
    <cellStyle name="Note 4 7 3 2 2 3 2" xfId="34129"/>
    <cellStyle name="Note 4 7 3 2 2 3 3" xfId="48582"/>
    <cellStyle name="Note 4 7 3 2 2 4" xfId="22246"/>
    <cellStyle name="Note 4 7 3 2 2 5" xfId="36699"/>
    <cellStyle name="Note 4 7 3 2 3" xfId="7272"/>
    <cellStyle name="Note 4 7 3 2 3 2" xfId="24707"/>
    <cellStyle name="Note 4 7 3 2 3 3" xfId="39160"/>
    <cellStyle name="Note 4 7 3 2 4" xfId="9713"/>
    <cellStyle name="Note 4 7 3 2 4 2" xfId="27148"/>
    <cellStyle name="Note 4 7 3 2 4 3" xfId="41601"/>
    <cellStyle name="Note 4 7 3 2 5" xfId="12133"/>
    <cellStyle name="Note 4 7 3 2 5 2" xfId="29568"/>
    <cellStyle name="Note 4 7 3 2 5 3" xfId="44021"/>
    <cellStyle name="Note 4 7 3 2 6" xfId="19140"/>
    <cellStyle name="Note 4 7 3 3" xfId="2300"/>
    <cellStyle name="Note 4 7 3 3 2" xfId="4811"/>
    <cellStyle name="Note 4 7 3 3 2 2" xfId="14234"/>
    <cellStyle name="Note 4 7 3 3 2 2 2" xfId="31669"/>
    <cellStyle name="Note 4 7 3 3 2 2 3" xfId="46122"/>
    <cellStyle name="Note 4 7 3 3 2 3" xfId="16695"/>
    <cellStyle name="Note 4 7 3 3 2 3 2" xfId="34130"/>
    <cellStyle name="Note 4 7 3 3 2 3 3" xfId="48583"/>
    <cellStyle name="Note 4 7 3 3 2 4" xfId="22247"/>
    <cellStyle name="Note 4 7 3 3 2 5" xfId="36700"/>
    <cellStyle name="Note 4 7 3 3 3" xfId="7273"/>
    <cellStyle name="Note 4 7 3 3 3 2" xfId="24708"/>
    <cellStyle name="Note 4 7 3 3 3 3" xfId="39161"/>
    <cellStyle name="Note 4 7 3 3 4" xfId="9714"/>
    <cellStyle name="Note 4 7 3 3 4 2" xfId="27149"/>
    <cellStyle name="Note 4 7 3 3 4 3" xfId="41602"/>
    <cellStyle name="Note 4 7 3 3 5" xfId="12134"/>
    <cellStyle name="Note 4 7 3 3 5 2" xfId="29569"/>
    <cellStyle name="Note 4 7 3 3 5 3" xfId="44022"/>
    <cellStyle name="Note 4 7 3 3 6" xfId="19141"/>
    <cellStyle name="Note 4 7 3 4" xfId="2301"/>
    <cellStyle name="Note 4 7 3 4 2" xfId="4812"/>
    <cellStyle name="Note 4 7 3 4 2 2" xfId="22248"/>
    <cellStyle name="Note 4 7 3 4 2 3" xfId="36701"/>
    <cellStyle name="Note 4 7 3 4 3" xfId="7274"/>
    <cellStyle name="Note 4 7 3 4 3 2" xfId="24709"/>
    <cellStyle name="Note 4 7 3 4 3 3" xfId="39162"/>
    <cellStyle name="Note 4 7 3 4 4" xfId="9715"/>
    <cellStyle name="Note 4 7 3 4 4 2" xfId="27150"/>
    <cellStyle name="Note 4 7 3 4 4 3" xfId="41603"/>
    <cellStyle name="Note 4 7 3 4 5" xfId="12135"/>
    <cellStyle name="Note 4 7 3 4 5 2" xfId="29570"/>
    <cellStyle name="Note 4 7 3 4 5 3" xfId="44023"/>
    <cellStyle name="Note 4 7 3 4 6" xfId="15345"/>
    <cellStyle name="Note 4 7 3 4 6 2" xfId="32780"/>
    <cellStyle name="Note 4 7 3 4 6 3" xfId="47233"/>
    <cellStyle name="Note 4 7 3 4 7" xfId="19142"/>
    <cellStyle name="Note 4 7 3 4 8" xfId="20507"/>
    <cellStyle name="Note 4 7 3 5" xfId="4809"/>
    <cellStyle name="Note 4 7 3 5 2" xfId="14232"/>
    <cellStyle name="Note 4 7 3 5 2 2" xfId="31667"/>
    <cellStyle name="Note 4 7 3 5 2 3" xfId="46120"/>
    <cellStyle name="Note 4 7 3 5 3" xfId="16693"/>
    <cellStyle name="Note 4 7 3 5 3 2" xfId="34128"/>
    <cellStyle name="Note 4 7 3 5 3 3" xfId="48581"/>
    <cellStyle name="Note 4 7 3 5 4" xfId="22245"/>
    <cellStyle name="Note 4 7 3 5 5" xfId="36698"/>
    <cellStyle name="Note 4 7 3 6" xfId="7271"/>
    <cellStyle name="Note 4 7 3 6 2" xfId="24706"/>
    <cellStyle name="Note 4 7 3 6 3" xfId="39159"/>
    <cellStyle name="Note 4 7 3 7" xfId="9712"/>
    <cellStyle name="Note 4 7 3 7 2" xfId="27147"/>
    <cellStyle name="Note 4 7 3 7 3" xfId="41600"/>
    <cellStyle name="Note 4 7 3 8" xfId="12132"/>
    <cellStyle name="Note 4 7 3 8 2" xfId="29567"/>
    <cellStyle name="Note 4 7 3 8 3" xfId="44020"/>
    <cellStyle name="Note 4 7 3 9" xfId="19139"/>
    <cellStyle name="Note 4 7 4" xfId="2302"/>
    <cellStyle name="Note 4 7 4 2" xfId="2303"/>
    <cellStyle name="Note 4 7 4 2 2" xfId="4814"/>
    <cellStyle name="Note 4 7 4 2 2 2" xfId="14236"/>
    <cellStyle name="Note 4 7 4 2 2 2 2" xfId="31671"/>
    <cellStyle name="Note 4 7 4 2 2 2 3" xfId="46124"/>
    <cellStyle name="Note 4 7 4 2 2 3" xfId="16697"/>
    <cellStyle name="Note 4 7 4 2 2 3 2" xfId="34132"/>
    <cellStyle name="Note 4 7 4 2 2 3 3" xfId="48585"/>
    <cellStyle name="Note 4 7 4 2 2 4" xfId="22250"/>
    <cellStyle name="Note 4 7 4 2 2 5" xfId="36703"/>
    <cellStyle name="Note 4 7 4 2 3" xfId="7276"/>
    <cellStyle name="Note 4 7 4 2 3 2" xfId="24711"/>
    <cellStyle name="Note 4 7 4 2 3 3" xfId="39164"/>
    <cellStyle name="Note 4 7 4 2 4" xfId="9717"/>
    <cellStyle name="Note 4 7 4 2 4 2" xfId="27152"/>
    <cellStyle name="Note 4 7 4 2 4 3" xfId="41605"/>
    <cellStyle name="Note 4 7 4 2 5" xfId="12137"/>
    <cellStyle name="Note 4 7 4 2 5 2" xfId="29572"/>
    <cellStyle name="Note 4 7 4 2 5 3" xfId="44025"/>
    <cellStyle name="Note 4 7 4 2 6" xfId="19144"/>
    <cellStyle name="Note 4 7 4 3" xfId="2304"/>
    <cellStyle name="Note 4 7 4 3 2" xfId="4815"/>
    <cellStyle name="Note 4 7 4 3 2 2" xfId="14237"/>
    <cellStyle name="Note 4 7 4 3 2 2 2" xfId="31672"/>
    <cellStyle name="Note 4 7 4 3 2 2 3" xfId="46125"/>
    <cellStyle name="Note 4 7 4 3 2 3" xfId="16698"/>
    <cellStyle name="Note 4 7 4 3 2 3 2" xfId="34133"/>
    <cellStyle name="Note 4 7 4 3 2 3 3" xfId="48586"/>
    <cellStyle name="Note 4 7 4 3 2 4" xfId="22251"/>
    <cellStyle name="Note 4 7 4 3 2 5" xfId="36704"/>
    <cellStyle name="Note 4 7 4 3 3" xfId="7277"/>
    <cellStyle name="Note 4 7 4 3 3 2" xfId="24712"/>
    <cellStyle name="Note 4 7 4 3 3 3" xfId="39165"/>
    <cellStyle name="Note 4 7 4 3 4" xfId="9718"/>
    <cellStyle name="Note 4 7 4 3 4 2" xfId="27153"/>
    <cellStyle name="Note 4 7 4 3 4 3" xfId="41606"/>
    <cellStyle name="Note 4 7 4 3 5" xfId="12138"/>
    <cellStyle name="Note 4 7 4 3 5 2" xfId="29573"/>
    <cellStyle name="Note 4 7 4 3 5 3" xfId="44026"/>
    <cellStyle name="Note 4 7 4 3 6" xfId="19145"/>
    <cellStyle name="Note 4 7 4 4" xfId="2305"/>
    <cellStyle name="Note 4 7 4 4 2" xfId="4816"/>
    <cellStyle name="Note 4 7 4 4 2 2" xfId="22252"/>
    <cellStyle name="Note 4 7 4 4 2 3" xfId="36705"/>
    <cellStyle name="Note 4 7 4 4 3" xfId="7278"/>
    <cellStyle name="Note 4 7 4 4 3 2" xfId="24713"/>
    <cellStyle name="Note 4 7 4 4 3 3" xfId="39166"/>
    <cellStyle name="Note 4 7 4 4 4" xfId="9719"/>
    <cellStyle name="Note 4 7 4 4 4 2" xfId="27154"/>
    <cellStyle name="Note 4 7 4 4 4 3" xfId="41607"/>
    <cellStyle name="Note 4 7 4 4 5" xfId="12139"/>
    <cellStyle name="Note 4 7 4 4 5 2" xfId="29574"/>
    <cellStyle name="Note 4 7 4 4 5 3" xfId="44027"/>
    <cellStyle name="Note 4 7 4 4 6" xfId="15346"/>
    <cellStyle name="Note 4 7 4 4 6 2" xfId="32781"/>
    <cellStyle name="Note 4 7 4 4 6 3" xfId="47234"/>
    <cellStyle name="Note 4 7 4 4 7" xfId="19146"/>
    <cellStyle name="Note 4 7 4 4 8" xfId="20508"/>
    <cellStyle name="Note 4 7 4 5" xfId="4813"/>
    <cellStyle name="Note 4 7 4 5 2" xfId="14235"/>
    <cellStyle name="Note 4 7 4 5 2 2" xfId="31670"/>
    <cellStyle name="Note 4 7 4 5 2 3" xfId="46123"/>
    <cellStyle name="Note 4 7 4 5 3" xfId="16696"/>
    <cellStyle name="Note 4 7 4 5 3 2" xfId="34131"/>
    <cellStyle name="Note 4 7 4 5 3 3" xfId="48584"/>
    <cellStyle name="Note 4 7 4 5 4" xfId="22249"/>
    <cellStyle name="Note 4 7 4 5 5" xfId="36702"/>
    <cellStyle name="Note 4 7 4 6" xfId="7275"/>
    <cellStyle name="Note 4 7 4 6 2" xfId="24710"/>
    <cellStyle name="Note 4 7 4 6 3" xfId="39163"/>
    <cellStyle name="Note 4 7 4 7" xfId="9716"/>
    <cellStyle name="Note 4 7 4 7 2" xfId="27151"/>
    <cellStyle name="Note 4 7 4 7 3" xfId="41604"/>
    <cellStyle name="Note 4 7 4 8" xfId="12136"/>
    <cellStyle name="Note 4 7 4 8 2" xfId="29571"/>
    <cellStyle name="Note 4 7 4 8 3" xfId="44024"/>
    <cellStyle name="Note 4 7 4 9" xfId="19143"/>
    <cellStyle name="Note 4 7 5" xfId="2306"/>
    <cellStyle name="Note 4 7 5 2" xfId="2307"/>
    <cellStyle name="Note 4 7 5 2 2" xfId="4818"/>
    <cellStyle name="Note 4 7 5 2 2 2" xfId="14239"/>
    <cellStyle name="Note 4 7 5 2 2 2 2" xfId="31674"/>
    <cellStyle name="Note 4 7 5 2 2 2 3" xfId="46127"/>
    <cellStyle name="Note 4 7 5 2 2 3" xfId="16700"/>
    <cellStyle name="Note 4 7 5 2 2 3 2" xfId="34135"/>
    <cellStyle name="Note 4 7 5 2 2 3 3" xfId="48588"/>
    <cellStyle name="Note 4 7 5 2 2 4" xfId="22254"/>
    <cellStyle name="Note 4 7 5 2 2 5" xfId="36707"/>
    <cellStyle name="Note 4 7 5 2 3" xfId="7280"/>
    <cellStyle name="Note 4 7 5 2 3 2" xfId="24715"/>
    <cellStyle name="Note 4 7 5 2 3 3" xfId="39168"/>
    <cellStyle name="Note 4 7 5 2 4" xfId="9721"/>
    <cellStyle name="Note 4 7 5 2 4 2" xfId="27156"/>
    <cellStyle name="Note 4 7 5 2 4 3" xfId="41609"/>
    <cellStyle name="Note 4 7 5 2 5" xfId="12141"/>
    <cellStyle name="Note 4 7 5 2 5 2" xfId="29576"/>
    <cellStyle name="Note 4 7 5 2 5 3" xfId="44029"/>
    <cellStyle name="Note 4 7 5 2 6" xfId="19148"/>
    <cellStyle name="Note 4 7 5 3" xfId="2308"/>
    <cellStyle name="Note 4 7 5 3 2" xfId="4819"/>
    <cellStyle name="Note 4 7 5 3 2 2" xfId="14240"/>
    <cellStyle name="Note 4 7 5 3 2 2 2" xfId="31675"/>
    <cellStyle name="Note 4 7 5 3 2 2 3" xfId="46128"/>
    <cellStyle name="Note 4 7 5 3 2 3" xfId="16701"/>
    <cellStyle name="Note 4 7 5 3 2 3 2" xfId="34136"/>
    <cellStyle name="Note 4 7 5 3 2 3 3" xfId="48589"/>
    <cellStyle name="Note 4 7 5 3 2 4" xfId="22255"/>
    <cellStyle name="Note 4 7 5 3 2 5" xfId="36708"/>
    <cellStyle name="Note 4 7 5 3 3" xfId="7281"/>
    <cellStyle name="Note 4 7 5 3 3 2" xfId="24716"/>
    <cellStyle name="Note 4 7 5 3 3 3" xfId="39169"/>
    <cellStyle name="Note 4 7 5 3 4" xfId="9722"/>
    <cellStyle name="Note 4 7 5 3 4 2" xfId="27157"/>
    <cellStyle name="Note 4 7 5 3 4 3" xfId="41610"/>
    <cellStyle name="Note 4 7 5 3 5" xfId="12142"/>
    <cellStyle name="Note 4 7 5 3 5 2" xfId="29577"/>
    <cellStyle name="Note 4 7 5 3 5 3" xfId="44030"/>
    <cellStyle name="Note 4 7 5 3 6" xfId="19149"/>
    <cellStyle name="Note 4 7 5 4" xfId="2309"/>
    <cellStyle name="Note 4 7 5 4 2" xfId="4820"/>
    <cellStyle name="Note 4 7 5 4 2 2" xfId="22256"/>
    <cellStyle name="Note 4 7 5 4 2 3" xfId="36709"/>
    <cellStyle name="Note 4 7 5 4 3" xfId="7282"/>
    <cellStyle name="Note 4 7 5 4 3 2" xfId="24717"/>
    <cellStyle name="Note 4 7 5 4 3 3" xfId="39170"/>
    <cellStyle name="Note 4 7 5 4 4" xfId="9723"/>
    <cellStyle name="Note 4 7 5 4 4 2" xfId="27158"/>
    <cellStyle name="Note 4 7 5 4 4 3" xfId="41611"/>
    <cellStyle name="Note 4 7 5 4 5" xfId="12143"/>
    <cellStyle name="Note 4 7 5 4 5 2" xfId="29578"/>
    <cellStyle name="Note 4 7 5 4 5 3" xfId="44031"/>
    <cellStyle name="Note 4 7 5 4 6" xfId="15347"/>
    <cellStyle name="Note 4 7 5 4 6 2" xfId="32782"/>
    <cellStyle name="Note 4 7 5 4 6 3" xfId="47235"/>
    <cellStyle name="Note 4 7 5 4 7" xfId="19150"/>
    <cellStyle name="Note 4 7 5 4 8" xfId="20509"/>
    <cellStyle name="Note 4 7 5 5" xfId="4817"/>
    <cellStyle name="Note 4 7 5 5 2" xfId="14238"/>
    <cellStyle name="Note 4 7 5 5 2 2" xfId="31673"/>
    <cellStyle name="Note 4 7 5 5 2 3" xfId="46126"/>
    <cellStyle name="Note 4 7 5 5 3" xfId="16699"/>
    <cellStyle name="Note 4 7 5 5 3 2" xfId="34134"/>
    <cellStyle name="Note 4 7 5 5 3 3" xfId="48587"/>
    <cellStyle name="Note 4 7 5 5 4" xfId="22253"/>
    <cellStyle name="Note 4 7 5 5 5" xfId="36706"/>
    <cellStyle name="Note 4 7 5 6" xfId="7279"/>
    <cellStyle name="Note 4 7 5 6 2" xfId="24714"/>
    <cellStyle name="Note 4 7 5 6 3" xfId="39167"/>
    <cellStyle name="Note 4 7 5 7" xfId="9720"/>
    <cellStyle name="Note 4 7 5 7 2" xfId="27155"/>
    <cellStyle name="Note 4 7 5 7 3" xfId="41608"/>
    <cellStyle name="Note 4 7 5 8" xfId="12140"/>
    <cellStyle name="Note 4 7 5 8 2" xfId="29575"/>
    <cellStyle name="Note 4 7 5 8 3" xfId="44028"/>
    <cellStyle name="Note 4 7 5 9" xfId="19147"/>
    <cellStyle name="Note 4 7 6" xfId="2310"/>
    <cellStyle name="Note 4 7 6 2" xfId="4821"/>
    <cellStyle name="Note 4 7 6 2 2" xfId="14241"/>
    <cellStyle name="Note 4 7 6 2 2 2" xfId="31676"/>
    <cellStyle name="Note 4 7 6 2 2 3" xfId="46129"/>
    <cellStyle name="Note 4 7 6 2 3" xfId="16702"/>
    <cellStyle name="Note 4 7 6 2 3 2" xfId="34137"/>
    <cellStyle name="Note 4 7 6 2 3 3" xfId="48590"/>
    <cellStyle name="Note 4 7 6 2 4" xfId="22257"/>
    <cellStyle name="Note 4 7 6 2 5" xfId="36710"/>
    <cellStyle name="Note 4 7 6 3" xfId="7283"/>
    <cellStyle name="Note 4 7 6 3 2" xfId="24718"/>
    <cellStyle name="Note 4 7 6 3 3" xfId="39171"/>
    <cellStyle name="Note 4 7 6 4" xfId="9724"/>
    <cellStyle name="Note 4 7 6 4 2" xfId="27159"/>
    <cellStyle name="Note 4 7 6 4 3" xfId="41612"/>
    <cellStyle name="Note 4 7 6 5" xfId="12144"/>
    <cellStyle name="Note 4 7 6 5 2" xfId="29579"/>
    <cellStyle name="Note 4 7 6 5 3" xfId="44032"/>
    <cellStyle name="Note 4 7 6 6" xfId="19151"/>
    <cellStyle name="Note 4 7 7" xfId="2311"/>
    <cellStyle name="Note 4 7 7 2" xfId="4822"/>
    <cellStyle name="Note 4 7 7 2 2" xfId="14242"/>
    <cellStyle name="Note 4 7 7 2 2 2" xfId="31677"/>
    <cellStyle name="Note 4 7 7 2 2 3" xfId="46130"/>
    <cellStyle name="Note 4 7 7 2 3" xfId="16703"/>
    <cellStyle name="Note 4 7 7 2 3 2" xfId="34138"/>
    <cellStyle name="Note 4 7 7 2 3 3" xfId="48591"/>
    <cellStyle name="Note 4 7 7 2 4" xfId="22258"/>
    <cellStyle name="Note 4 7 7 2 5" xfId="36711"/>
    <cellStyle name="Note 4 7 7 3" xfId="7284"/>
    <cellStyle name="Note 4 7 7 3 2" xfId="24719"/>
    <cellStyle name="Note 4 7 7 3 3" xfId="39172"/>
    <cellStyle name="Note 4 7 7 4" xfId="9725"/>
    <cellStyle name="Note 4 7 7 4 2" xfId="27160"/>
    <cellStyle name="Note 4 7 7 4 3" xfId="41613"/>
    <cellStyle name="Note 4 7 7 5" xfId="12145"/>
    <cellStyle name="Note 4 7 7 5 2" xfId="29580"/>
    <cellStyle name="Note 4 7 7 5 3" xfId="44033"/>
    <cellStyle name="Note 4 7 7 6" xfId="19152"/>
    <cellStyle name="Note 4 7 8" xfId="2312"/>
    <cellStyle name="Note 4 7 8 2" xfId="4823"/>
    <cellStyle name="Note 4 7 8 2 2" xfId="22259"/>
    <cellStyle name="Note 4 7 8 2 3" xfId="36712"/>
    <cellStyle name="Note 4 7 8 3" xfId="7285"/>
    <cellStyle name="Note 4 7 8 3 2" xfId="24720"/>
    <cellStyle name="Note 4 7 8 3 3" xfId="39173"/>
    <cellStyle name="Note 4 7 8 4" xfId="9726"/>
    <cellStyle name="Note 4 7 8 4 2" xfId="27161"/>
    <cellStyle name="Note 4 7 8 4 3" xfId="41614"/>
    <cellStyle name="Note 4 7 8 5" xfId="12146"/>
    <cellStyle name="Note 4 7 8 5 2" xfId="29581"/>
    <cellStyle name="Note 4 7 8 5 3" xfId="44034"/>
    <cellStyle name="Note 4 7 8 6" xfId="15348"/>
    <cellStyle name="Note 4 7 8 6 2" xfId="32783"/>
    <cellStyle name="Note 4 7 8 6 3" xfId="47236"/>
    <cellStyle name="Note 4 7 8 7" xfId="19153"/>
    <cellStyle name="Note 4 7 8 8" xfId="20510"/>
    <cellStyle name="Note 4 7 9" xfId="4804"/>
    <cellStyle name="Note 4 7 9 2" xfId="14228"/>
    <cellStyle name="Note 4 7 9 2 2" xfId="31663"/>
    <cellStyle name="Note 4 7 9 2 3" xfId="46116"/>
    <cellStyle name="Note 4 7 9 3" xfId="16689"/>
    <cellStyle name="Note 4 7 9 3 2" xfId="34124"/>
    <cellStyle name="Note 4 7 9 3 3" xfId="48577"/>
    <cellStyle name="Note 4 7 9 4" xfId="22240"/>
    <cellStyle name="Note 4 7 9 5" xfId="36693"/>
    <cellStyle name="Note 4 8" xfId="2313"/>
    <cellStyle name="Note 4 8 10" xfId="7286"/>
    <cellStyle name="Note 4 8 10 2" xfId="24721"/>
    <cellStyle name="Note 4 8 10 3" xfId="39174"/>
    <cellStyle name="Note 4 8 11" xfId="9727"/>
    <cellStyle name="Note 4 8 11 2" xfId="27162"/>
    <cellStyle name="Note 4 8 11 3" xfId="41615"/>
    <cellStyle name="Note 4 8 12" xfId="12147"/>
    <cellStyle name="Note 4 8 12 2" xfId="29582"/>
    <cellStyle name="Note 4 8 12 3" xfId="44035"/>
    <cellStyle name="Note 4 8 13" xfId="19154"/>
    <cellStyle name="Note 4 8 2" xfId="2314"/>
    <cellStyle name="Note 4 8 2 2" xfId="2315"/>
    <cellStyle name="Note 4 8 2 2 2" xfId="4826"/>
    <cellStyle name="Note 4 8 2 2 2 2" xfId="14245"/>
    <cellStyle name="Note 4 8 2 2 2 2 2" xfId="31680"/>
    <cellStyle name="Note 4 8 2 2 2 2 3" xfId="46133"/>
    <cellStyle name="Note 4 8 2 2 2 3" xfId="16706"/>
    <cellStyle name="Note 4 8 2 2 2 3 2" xfId="34141"/>
    <cellStyle name="Note 4 8 2 2 2 3 3" xfId="48594"/>
    <cellStyle name="Note 4 8 2 2 2 4" xfId="22262"/>
    <cellStyle name="Note 4 8 2 2 2 5" xfId="36715"/>
    <cellStyle name="Note 4 8 2 2 3" xfId="7288"/>
    <cellStyle name="Note 4 8 2 2 3 2" xfId="24723"/>
    <cellStyle name="Note 4 8 2 2 3 3" xfId="39176"/>
    <cellStyle name="Note 4 8 2 2 4" xfId="9729"/>
    <cellStyle name="Note 4 8 2 2 4 2" xfId="27164"/>
    <cellStyle name="Note 4 8 2 2 4 3" xfId="41617"/>
    <cellStyle name="Note 4 8 2 2 5" xfId="12149"/>
    <cellStyle name="Note 4 8 2 2 5 2" xfId="29584"/>
    <cellStyle name="Note 4 8 2 2 5 3" xfId="44037"/>
    <cellStyle name="Note 4 8 2 2 6" xfId="19156"/>
    <cellStyle name="Note 4 8 2 3" xfId="2316"/>
    <cellStyle name="Note 4 8 2 3 2" xfId="4827"/>
    <cellStyle name="Note 4 8 2 3 2 2" xfId="14246"/>
    <cellStyle name="Note 4 8 2 3 2 2 2" xfId="31681"/>
    <cellStyle name="Note 4 8 2 3 2 2 3" xfId="46134"/>
    <cellStyle name="Note 4 8 2 3 2 3" xfId="16707"/>
    <cellStyle name="Note 4 8 2 3 2 3 2" xfId="34142"/>
    <cellStyle name="Note 4 8 2 3 2 3 3" xfId="48595"/>
    <cellStyle name="Note 4 8 2 3 2 4" xfId="22263"/>
    <cellStyle name="Note 4 8 2 3 2 5" xfId="36716"/>
    <cellStyle name="Note 4 8 2 3 3" xfId="7289"/>
    <cellStyle name="Note 4 8 2 3 3 2" xfId="24724"/>
    <cellStyle name="Note 4 8 2 3 3 3" xfId="39177"/>
    <cellStyle name="Note 4 8 2 3 4" xfId="9730"/>
    <cellStyle name="Note 4 8 2 3 4 2" xfId="27165"/>
    <cellStyle name="Note 4 8 2 3 4 3" xfId="41618"/>
    <cellStyle name="Note 4 8 2 3 5" xfId="12150"/>
    <cellStyle name="Note 4 8 2 3 5 2" xfId="29585"/>
    <cellStyle name="Note 4 8 2 3 5 3" xfId="44038"/>
    <cellStyle name="Note 4 8 2 3 6" xfId="19157"/>
    <cellStyle name="Note 4 8 2 4" xfId="2317"/>
    <cellStyle name="Note 4 8 2 4 2" xfId="4828"/>
    <cellStyle name="Note 4 8 2 4 2 2" xfId="22264"/>
    <cellStyle name="Note 4 8 2 4 2 3" xfId="36717"/>
    <cellStyle name="Note 4 8 2 4 3" xfId="7290"/>
    <cellStyle name="Note 4 8 2 4 3 2" xfId="24725"/>
    <cellStyle name="Note 4 8 2 4 3 3" xfId="39178"/>
    <cellStyle name="Note 4 8 2 4 4" xfId="9731"/>
    <cellStyle name="Note 4 8 2 4 4 2" xfId="27166"/>
    <cellStyle name="Note 4 8 2 4 4 3" xfId="41619"/>
    <cellStyle name="Note 4 8 2 4 5" xfId="12151"/>
    <cellStyle name="Note 4 8 2 4 5 2" xfId="29586"/>
    <cellStyle name="Note 4 8 2 4 5 3" xfId="44039"/>
    <cellStyle name="Note 4 8 2 4 6" xfId="15349"/>
    <cellStyle name="Note 4 8 2 4 6 2" xfId="32784"/>
    <cellStyle name="Note 4 8 2 4 6 3" xfId="47237"/>
    <cellStyle name="Note 4 8 2 4 7" xfId="19158"/>
    <cellStyle name="Note 4 8 2 4 8" xfId="20511"/>
    <cellStyle name="Note 4 8 2 5" xfId="4825"/>
    <cellStyle name="Note 4 8 2 5 2" xfId="14244"/>
    <cellStyle name="Note 4 8 2 5 2 2" xfId="31679"/>
    <cellStyle name="Note 4 8 2 5 2 3" xfId="46132"/>
    <cellStyle name="Note 4 8 2 5 3" xfId="16705"/>
    <cellStyle name="Note 4 8 2 5 3 2" xfId="34140"/>
    <cellStyle name="Note 4 8 2 5 3 3" xfId="48593"/>
    <cellStyle name="Note 4 8 2 5 4" xfId="22261"/>
    <cellStyle name="Note 4 8 2 5 5" xfId="36714"/>
    <cellStyle name="Note 4 8 2 6" xfId="7287"/>
    <cellStyle name="Note 4 8 2 6 2" xfId="24722"/>
    <cellStyle name="Note 4 8 2 6 3" xfId="39175"/>
    <cellStyle name="Note 4 8 2 7" xfId="9728"/>
    <cellStyle name="Note 4 8 2 7 2" xfId="27163"/>
    <cellStyle name="Note 4 8 2 7 3" xfId="41616"/>
    <cellStyle name="Note 4 8 2 8" xfId="12148"/>
    <cellStyle name="Note 4 8 2 8 2" xfId="29583"/>
    <cellStyle name="Note 4 8 2 8 3" xfId="44036"/>
    <cellStyle name="Note 4 8 2 9" xfId="19155"/>
    <cellStyle name="Note 4 8 3" xfId="2318"/>
    <cellStyle name="Note 4 8 3 2" xfId="2319"/>
    <cellStyle name="Note 4 8 3 2 2" xfId="4830"/>
    <cellStyle name="Note 4 8 3 2 2 2" xfId="14248"/>
    <cellStyle name="Note 4 8 3 2 2 2 2" xfId="31683"/>
    <cellStyle name="Note 4 8 3 2 2 2 3" xfId="46136"/>
    <cellStyle name="Note 4 8 3 2 2 3" xfId="16709"/>
    <cellStyle name="Note 4 8 3 2 2 3 2" xfId="34144"/>
    <cellStyle name="Note 4 8 3 2 2 3 3" xfId="48597"/>
    <cellStyle name="Note 4 8 3 2 2 4" xfId="22266"/>
    <cellStyle name="Note 4 8 3 2 2 5" xfId="36719"/>
    <cellStyle name="Note 4 8 3 2 3" xfId="7292"/>
    <cellStyle name="Note 4 8 3 2 3 2" xfId="24727"/>
    <cellStyle name="Note 4 8 3 2 3 3" xfId="39180"/>
    <cellStyle name="Note 4 8 3 2 4" xfId="9733"/>
    <cellStyle name="Note 4 8 3 2 4 2" xfId="27168"/>
    <cellStyle name="Note 4 8 3 2 4 3" xfId="41621"/>
    <cellStyle name="Note 4 8 3 2 5" xfId="12153"/>
    <cellStyle name="Note 4 8 3 2 5 2" xfId="29588"/>
    <cellStyle name="Note 4 8 3 2 5 3" xfId="44041"/>
    <cellStyle name="Note 4 8 3 2 6" xfId="19160"/>
    <cellStyle name="Note 4 8 3 3" xfId="2320"/>
    <cellStyle name="Note 4 8 3 3 2" xfId="4831"/>
    <cellStyle name="Note 4 8 3 3 2 2" xfId="14249"/>
    <cellStyle name="Note 4 8 3 3 2 2 2" xfId="31684"/>
    <cellStyle name="Note 4 8 3 3 2 2 3" xfId="46137"/>
    <cellStyle name="Note 4 8 3 3 2 3" xfId="16710"/>
    <cellStyle name="Note 4 8 3 3 2 3 2" xfId="34145"/>
    <cellStyle name="Note 4 8 3 3 2 3 3" xfId="48598"/>
    <cellStyle name="Note 4 8 3 3 2 4" xfId="22267"/>
    <cellStyle name="Note 4 8 3 3 2 5" xfId="36720"/>
    <cellStyle name="Note 4 8 3 3 3" xfId="7293"/>
    <cellStyle name="Note 4 8 3 3 3 2" xfId="24728"/>
    <cellStyle name="Note 4 8 3 3 3 3" xfId="39181"/>
    <cellStyle name="Note 4 8 3 3 4" xfId="9734"/>
    <cellStyle name="Note 4 8 3 3 4 2" xfId="27169"/>
    <cellStyle name="Note 4 8 3 3 4 3" xfId="41622"/>
    <cellStyle name="Note 4 8 3 3 5" xfId="12154"/>
    <cellStyle name="Note 4 8 3 3 5 2" xfId="29589"/>
    <cellStyle name="Note 4 8 3 3 5 3" xfId="44042"/>
    <cellStyle name="Note 4 8 3 3 6" xfId="19161"/>
    <cellStyle name="Note 4 8 3 4" xfId="2321"/>
    <cellStyle name="Note 4 8 3 4 2" xfId="4832"/>
    <cellStyle name="Note 4 8 3 4 2 2" xfId="22268"/>
    <cellStyle name="Note 4 8 3 4 2 3" xfId="36721"/>
    <cellStyle name="Note 4 8 3 4 3" xfId="7294"/>
    <cellStyle name="Note 4 8 3 4 3 2" xfId="24729"/>
    <cellStyle name="Note 4 8 3 4 3 3" xfId="39182"/>
    <cellStyle name="Note 4 8 3 4 4" xfId="9735"/>
    <cellStyle name="Note 4 8 3 4 4 2" xfId="27170"/>
    <cellStyle name="Note 4 8 3 4 4 3" xfId="41623"/>
    <cellStyle name="Note 4 8 3 4 5" xfId="12155"/>
    <cellStyle name="Note 4 8 3 4 5 2" xfId="29590"/>
    <cellStyle name="Note 4 8 3 4 5 3" xfId="44043"/>
    <cellStyle name="Note 4 8 3 4 6" xfId="15350"/>
    <cellStyle name="Note 4 8 3 4 6 2" xfId="32785"/>
    <cellStyle name="Note 4 8 3 4 6 3" xfId="47238"/>
    <cellStyle name="Note 4 8 3 4 7" xfId="19162"/>
    <cellStyle name="Note 4 8 3 4 8" xfId="20512"/>
    <cellStyle name="Note 4 8 3 5" xfId="4829"/>
    <cellStyle name="Note 4 8 3 5 2" xfId="14247"/>
    <cellStyle name="Note 4 8 3 5 2 2" xfId="31682"/>
    <cellStyle name="Note 4 8 3 5 2 3" xfId="46135"/>
    <cellStyle name="Note 4 8 3 5 3" xfId="16708"/>
    <cellStyle name="Note 4 8 3 5 3 2" xfId="34143"/>
    <cellStyle name="Note 4 8 3 5 3 3" xfId="48596"/>
    <cellStyle name="Note 4 8 3 5 4" xfId="22265"/>
    <cellStyle name="Note 4 8 3 5 5" xfId="36718"/>
    <cellStyle name="Note 4 8 3 6" xfId="7291"/>
    <cellStyle name="Note 4 8 3 6 2" xfId="24726"/>
    <cellStyle name="Note 4 8 3 6 3" xfId="39179"/>
    <cellStyle name="Note 4 8 3 7" xfId="9732"/>
    <cellStyle name="Note 4 8 3 7 2" xfId="27167"/>
    <cellStyle name="Note 4 8 3 7 3" xfId="41620"/>
    <cellStyle name="Note 4 8 3 8" xfId="12152"/>
    <cellStyle name="Note 4 8 3 8 2" xfId="29587"/>
    <cellStyle name="Note 4 8 3 8 3" xfId="44040"/>
    <cellStyle name="Note 4 8 3 9" xfId="19159"/>
    <cellStyle name="Note 4 8 4" xfId="2322"/>
    <cellStyle name="Note 4 8 4 2" xfId="2323"/>
    <cellStyle name="Note 4 8 4 2 2" xfId="4834"/>
    <cellStyle name="Note 4 8 4 2 2 2" xfId="14251"/>
    <cellStyle name="Note 4 8 4 2 2 2 2" xfId="31686"/>
    <cellStyle name="Note 4 8 4 2 2 2 3" xfId="46139"/>
    <cellStyle name="Note 4 8 4 2 2 3" xfId="16712"/>
    <cellStyle name="Note 4 8 4 2 2 3 2" xfId="34147"/>
    <cellStyle name="Note 4 8 4 2 2 3 3" xfId="48600"/>
    <cellStyle name="Note 4 8 4 2 2 4" xfId="22270"/>
    <cellStyle name="Note 4 8 4 2 2 5" xfId="36723"/>
    <cellStyle name="Note 4 8 4 2 3" xfId="7296"/>
    <cellStyle name="Note 4 8 4 2 3 2" xfId="24731"/>
    <cellStyle name="Note 4 8 4 2 3 3" xfId="39184"/>
    <cellStyle name="Note 4 8 4 2 4" xfId="9737"/>
    <cellStyle name="Note 4 8 4 2 4 2" xfId="27172"/>
    <cellStyle name="Note 4 8 4 2 4 3" xfId="41625"/>
    <cellStyle name="Note 4 8 4 2 5" xfId="12157"/>
    <cellStyle name="Note 4 8 4 2 5 2" xfId="29592"/>
    <cellStyle name="Note 4 8 4 2 5 3" xfId="44045"/>
    <cellStyle name="Note 4 8 4 2 6" xfId="19164"/>
    <cellStyle name="Note 4 8 4 3" xfId="2324"/>
    <cellStyle name="Note 4 8 4 3 2" xfId="4835"/>
    <cellStyle name="Note 4 8 4 3 2 2" xfId="14252"/>
    <cellStyle name="Note 4 8 4 3 2 2 2" xfId="31687"/>
    <cellStyle name="Note 4 8 4 3 2 2 3" xfId="46140"/>
    <cellStyle name="Note 4 8 4 3 2 3" xfId="16713"/>
    <cellStyle name="Note 4 8 4 3 2 3 2" xfId="34148"/>
    <cellStyle name="Note 4 8 4 3 2 3 3" xfId="48601"/>
    <cellStyle name="Note 4 8 4 3 2 4" xfId="22271"/>
    <cellStyle name="Note 4 8 4 3 2 5" xfId="36724"/>
    <cellStyle name="Note 4 8 4 3 3" xfId="7297"/>
    <cellStyle name="Note 4 8 4 3 3 2" xfId="24732"/>
    <cellStyle name="Note 4 8 4 3 3 3" xfId="39185"/>
    <cellStyle name="Note 4 8 4 3 4" xfId="9738"/>
    <cellStyle name="Note 4 8 4 3 4 2" xfId="27173"/>
    <cellStyle name="Note 4 8 4 3 4 3" xfId="41626"/>
    <cellStyle name="Note 4 8 4 3 5" xfId="12158"/>
    <cellStyle name="Note 4 8 4 3 5 2" xfId="29593"/>
    <cellStyle name="Note 4 8 4 3 5 3" xfId="44046"/>
    <cellStyle name="Note 4 8 4 3 6" xfId="19165"/>
    <cellStyle name="Note 4 8 4 4" xfId="2325"/>
    <cellStyle name="Note 4 8 4 4 2" xfId="4836"/>
    <cellStyle name="Note 4 8 4 4 2 2" xfId="22272"/>
    <cellStyle name="Note 4 8 4 4 2 3" xfId="36725"/>
    <cellStyle name="Note 4 8 4 4 3" xfId="7298"/>
    <cellStyle name="Note 4 8 4 4 3 2" xfId="24733"/>
    <cellStyle name="Note 4 8 4 4 3 3" xfId="39186"/>
    <cellStyle name="Note 4 8 4 4 4" xfId="9739"/>
    <cellStyle name="Note 4 8 4 4 4 2" xfId="27174"/>
    <cellStyle name="Note 4 8 4 4 4 3" xfId="41627"/>
    <cellStyle name="Note 4 8 4 4 5" xfId="12159"/>
    <cellStyle name="Note 4 8 4 4 5 2" xfId="29594"/>
    <cellStyle name="Note 4 8 4 4 5 3" xfId="44047"/>
    <cellStyle name="Note 4 8 4 4 6" xfId="15351"/>
    <cellStyle name="Note 4 8 4 4 6 2" xfId="32786"/>
    <cellStyle name="Note 4 8 4 4 6 3" xfId="47239"/>
    <cellStyle name="Note 4 8 4 4 7" xfId="19166"/>
    <cellStyle name="Note 4 8 4 4 8" xfId="20513"/>
    <cellStyle name="Note 4 8 4 5" xfId="4833"/>
    <cellStyle name="Note 4 8 4 5 2" xfId="14250"/>
    <cellStyle name="Note 4 8 4 5 2 2" xfId="31685"/>
    <cellStyle name="Note 4 8 4 5 2 3" xfId="46138"/>
    <cellStyle name="Note 4 8 4 5 3" xfId="16711"/>
    <cellStyle name="Note 4 8 4 5 3 2" xfId="34146"/>
    <cellStyle name="Note 4 8 4 5 3 3" xfId="48599"/>
    <cellStyle name="Note 4 8 4 5 4" xfId="22269"/>
    <cellStyle name="Note 4 8 4 5 5" xfId="36722"/>
    <cellStyle name="Note 4 8 4 6" xfId="7295"/>
    <cellStyle name="Note 4 8 4 6 2" xfId="24730"/>
    <cellStyle name="Note 4 8 4 6 3" xfId="39183"/>
    <cellStyle name="Note 4 8 4 7" xfId="9736"/>
    <cellStyle name="Note 4 8 4 7 2" xfId="27171"/>
    <cellStyle name="Note 4 8 4 7 3" xfId="41624"/>
    <cellStyle name="Note 4 8 4 8" xfId="12156"/>
    <cellStyle name="Note 4 8 4 8 2" xfId="29591"/>
    <cellStyle name="Note 4 8 4 8 3" xfId="44044"/>
    <cellStyle name="Note 4 8 4 9" xfId="19163"/>
    <cellStyle name="Note 4 8 5" xfId="2326"/>
    <cellStyle name="Note 4 8 5 2" xfId="2327"/>
    <cellStyle name="Note 4 8 5 2 2" xfId="4838"/>
    <cellStyle name="Note 4 8 5 2 2 2" xfId="14254"/>
    <cellStyle name="Note 4 8 5 2 2 2 2" xfId="31689"/>
    <cellStyle name="Note 4 8 5 2 2 2 3" xfId="46142"/>
    <cellStyle name="Note 4 8 5 2 2 3" xfId="16715"/>
    <cellStyle name="Note 4 8 5 2 2 3 2" xfId="34150"/>
    <cellStyle name="Note 4 8 5 2 2 3 3" xfId="48603"/>
    <cellStyle name="Note 4 8 5 2 2 4" xfId="22274"/>
    <cellStyle name="Note 4 8 5 2 2 5" xfId="36727"/>
    <cellStyle name="Note 4 8 5 2 3" xfId="7300"/>
    <cellStyle name="Note 4 8 5 2 3 2" xfId="24735"/>
    <cellStyle name="Note 4 8 5 2 3 3" xfId="39188"/>
    <cellStyle name="Note 4 8 5 2 4" xfId="9741"/>
    <cellStyle name="Note 4 8 5 2 4 2" xfId="27176"/>
    <cellStyle name="Note 4 8 5 2 4 3" xfId="41629"/>
    <cellStyle name="Note 4 8 5 2 5" xfId="12161"/>
    <cellStyle name="Note 4 8 5 2 5 2" xfId="29596"/>
    <cellStyle name="Note 4 8 5 2 5 3" xfId="44049"/>
    <cellStyle name="Note 4 8 5 2 6" xfId="19168"/>
    <cellStyle name="Note 4 8 5 3" xfId="2328"/>
    <cellStyle name="Note 4 8 5 3 2" xfId="4839"/>
    <cellStyle name="Note 4 8 5 3 2 2" xfId="14255"/>
    <cellStyle name="Note 4 8 5 3 2 2 2" xfId="31690"/>
    <cellStyle name="Note 4 8 5 3 2 2 3" xfId="46143"/>
    <cellStyle name="Note 4 8 5 3 2 3" xfId="16716"/>
    <cellStyle name="Note 4 8 5 3 2 3 2" xfId="34151"/>
    <cellStyle name="Note 4 8 5 3 2 3 3" xfId="48604"/>
    <cellStyle name="Note 4 8 5 3 2 4" xfId="22275"/>
    <cellStyle name="Note 4 8 5 3 2 5" xfId="36728"/>
    <cellStyle name="Note 4 8 5 3 3" xfId="7301"/>
    <cellStyle name="Note 4 8 5 3 3 2" xfId="24736"/>
    <cellStyle name="Note 4 8 5 3 3 3" xfId="39189"/>
    <cellStyle name="Note 4 8 5 3 4" xfId="9742"/>
    <cellStyle name="Note 4 8 5 3 4 2" xfId="27177"/>
    <cellStyle name="Note 4 8 5 3 4 3" xfId="41630"/>
    <cellStyle name="Note 4 8 5 3 5" xfId="12162"/>
    <cellStyle name="Note 4 8 5 3 5 2" xfId="29597"/>
    <cellStyle name="Note 4 8 5 3 5 3" xfId="44050"/>
    <cellStyle name="Note 4 8 5 3 6" xfId="19169"/>
    <cellStyle name="Note 4 8 5 4" xfId="2329"/>
    <cellStyle name="Note 4 8 5 4 2" xfId="4840"/>
    <cellStyle name="Note 4 8 5 4 2 2" xfId="22276"/>
    <cellStyle name="Note 4 8 5 4 2 3" xfId="36729"/>
    <cellStyle name="Note 4 8 5 4 3" xfId="7302"/>
    <cellStyle name="Note 4 8 5 4 3 2" xfId="24737"/>
    <cellStyle name="Note 4 8 5 4 3 3" xfId="39190"/>
    <cellStyle name="Note 4 8 5 4 4" xfId="9743"/>
    <cellStyle name="Note 4 8 5 4 4 2" xfId="27178"/>
    <cellStyle name="Note 4 8 5 4 4 3" xfId="41631"/>
    <cellStyle name="Note 4 8 5 4 5" xfId="12163"/>
    <cellStyle name="Note 4 8 5 4 5 2" xfId="29598"/>
    <cellStyle name="Note 4 8 5 4 5 3" xfId="44051"/>
    <cellStyle name="Note 4 8 5 4 6" xfId="15352"/>
    <cellStyle name="Note 4 8 5 4 6 2" xfId="32787"/>
    <cellStyle name="Note 4 8 5 4 6 3" xfId="47240"/>
    <cellStyle name="Note 4 8 5 4 7" xfId="19170"/>
    <cellStyle name="Note 4 8 5 4 8" xfId="20514"/>
    <cellStyle name="Note 4 8 5 5" xfId="4837"/>
    <cellStyle name="Note 4 8 5 5 2" xfId="14253"/>
    <cellStyle name="Note 4 8 5 5 2 2" xfId="31688"/>
    <cellStyle name="Note 4 8 5 5 2 3" xfId="46141"/>
    <cellStyle name="Note 4 8 5 5 3" xfId="16714"/>
    <cellStyle name="Note 4 8 5 5 3 2" xfId="34149"/>
    <cellStyle name="Note 4 8 5 5 3 3" xfId="48602"/>
    <cellStyle name="Note 4 8 5 5 4" xfId="22273"/>
    <cellStyle name="Note 4 8 5 5 5" xfId="36726"/>
    <cellStyle name="Note 4 8 5 6" xfId="7299"/>
    <cellStyle name="Note 4 8 5 6 2" xfId="24734"/>
    <cellStyle name="Note 4 8 5 6 3" xfId="39187"/>
    <cellStyle name="Note 4 8 5 7" xfId="9740"/>
    <cellStyle name="Note 4 8 5 7 2" xfId="27175"/>
    <cellStyle name="Note 4 8 5 7 3" xfId="41628"/>
    <cellStyle name="Note 4 8 5 8" xfId="12160"/>
    <cellStyle name="Note 4 8 5 8 2" xfId="29595"/>
    <cellStyle name="Note 4 8 5 8 3" xfId="44048"/>
    <cellStyle name="Note 4 8 5 9" xfId="19167"/>
    <cellStyle name="Note 4 8 6" xfId="2330"/>
    <cellStyle name="Note 4 8 6 2" xfId="4841"/>
    <cellStyle name="Note 4 8 6 2 2" xfId="14256"/>
    <cellStyle name="Note 4 8 6 2 2 2" xfId="31691"/>
    <cellStyle name="Note 4 8 6 2 2 3" xfId="46144"/>
    <cellStyle name="Note 4 8 6 2 3" xfId="16717"/>
    <cellStyle name="Note 4 8 6 2 3 2" xfId="34152"/>
    <cellStyle name="Note 4 8 6 2 3 3" xfId="48605"/>
    <cellStyle name="Note 4 8 6 2 4" xfId="22277"/>
    <cellStyle name="Note 4 8 6 2 5" xfId="36730"/>
    <cellStyle name="Note 4 8 6 3" xfId="7303"/>
    <cellStyle name="Note 4 8 6 3 2" xfId="24738"/>
    <cellStyle name="Note 4 8 6 3 3" xfId="39191"/>
    <cellStyle name="Note 4 8 6 4" xfId="9744"/>
    <cellStyle name="Note 4 8 6 4 2" xfId="27179"/>
    <cellStyle name="Note 4 8 6 4 3" xfId="41632"/>
    <cellStyle name="Note 4 8 6 5" xfId="12164"/>
    <cellStyle name="Note 4 8 6 5 2" xfId="29599"/>
    <cellStyle name="Note 4 8 6 5 3" xfId="44052"/>
    <cellStyle name="Note 4 8 6 6" xfId="19171"/>
    <cellStyle name="Note 4 8 7" xfId="2331"/>
    <cellStyle name="Note 4 8 7 2" xfId="4842"/>
    <cellStyle name="Note 4 8 7 2 2" xfId="14257"/>
    <cellStyle name="Note 4 8 7 2 2 2" xfId="31692"/>
    <cellStyle name="Note 4 8 7 2 2 3" xfId="46145"/>
    <cellStyle name="Note 4 8 7 2 3" xfId="16718"/>
    <cellStyle name="Note 4 8 7 2 3 2" xfId="34153"/>
    <cellStyle name="Note 4 8 7 2 3 3" xfId="48606"/>
    <cellStyle name="Note 4 8 7 2 4" xfId="22278"/>
    <cellStyle name="Note 4 8 7 2 5" xfId="36731"/>
    <cellStyle name="Note 4 8 7 3" xfId="7304"/>
    <cellStyle name="Note 4 8 7 3 2" xfId="24739"/>
    <cellStyle name="Note 4 8 7 3 3" xfId="39192"/>
    <cellStyle name="Note 4 8 7 4" xfId="9745"/>
    <cellStyle name="Note 4 8 7 4 2" xfId="27180"/>
    <cellStyle name="Note 4 8 7 4 3" xfId="41633"/>
    <cellStyle name="Note 4 8 7 5" xfId="12165"/>
    <cellStyle name="Note 4 8 7 5 2" xfId="29600"/>
    <cellStyle name="Note 4 8 7 5 3" xfId="44053"/>
    <cellStyle name="Note 4 8 7 6" xfId="19172"/>
    <cellStyle name="Note 4 8 8" xfId="2332"/>
    <cellStyle name="Note 4 8 8 2" xfId="4843"/>
    <cellStyle name="Note 4 8 8 2 2" xfId="22279"/>
    <cellStyle name="Note 4 8 8 2 3" xfId="36732"/>
    <cellStyle name="Note 4 8 8 3" xfId="7305"/>
    <cellStyle name="Note 4 8 8 3 2" xfId="24740"/>
    <cellStyle name="Note 4 8 8 3 3" xfId="39193"/>
    <cellStyle name="Note 4 8 8 4" xfId="9746"/>
    <cellStyle name="Note 4 8 8 4 2" xfId="27181"/>
    <cellStyle name="Note 4 8 8 4 3" xfId="41634"/>
    <cellStyle name="Note 4 8 8 5" xfId="12166"/>
    <cellStyle name="Note 4 8 8 5 2" xfId="29601"/>
    <cellStyle name="Note 4 8 8 5 3" xfId="44054"/>
    <cellStyle name="Note 4 8 8 6" xfId="15353"/>
    <cellStyle name="Note 4 8 8 6 2" xfId="32788"/>
    <cellStyle name="Note 4 8 8 6 3" xfId="47241"/>
    <cellStyle name="Note 4 8 8 7" xfId="19173"/>
    <cellStyle name="Note 4 8 8 8" xfId="20515"/>
    <cellStyle name="Note 4 8 9" xfId="4824"/>
    <cellStyle name="Note 4 8 9 2" xfId="14243"/>
    <cellStyle name="Note 4 8 9 2 2" xfId="31678"/>
    <cellStyle name="Note 4 8 9 2 3" xfId="46131"/>
    <cellStyle name="Note 4 8 9 3" xfId="16704"/>
    <cellStyle name="Note 4 8 9 3 2" xfId="34139"/>
    <cellStyle name="Note 4 8 9 3 3" xfId="48592"/>
    <cellStyle name="Note 4 8 9 4" xfId="22260"/>
    <cellStyle name="Note 4 8 9 5" xfId="36713"/>
    <cellStyle name="Note 4 9" xfId="2333"/>
    <cellStyle name="Note 4 9 10" xfId="7306"/>
    <cellStyle name="Note 4 9 10 2" xfId="24741"/>
    <cellStyle name="Note 4 9 10 3" xfId="39194"/>
    <cellStyle name="Note 4 9 11" xfId="9747"/>
    <cellStyle name="Note 4 9 11 2" xfId="27182"/>
    <cellStyle name="Note 4 9 11 3" xfId="41635"/>
    <cellStyle name="Note 4 9 12" xfId="12167"/>
    <cellStyle name="Note 4 9 12 2" xfId="29602"/>
    <cellStyle name="Note 4 9 12 3" xfId="44055"/>
    <cellStyle name="Note 4 9 13" xfId="19174"/>
    <cellStyle name="Note 4 9 2" xfId="2334"/>
    <cellStyle name="Note 4 9 2 2" xfId="2335"/>
    <cellStyle name="Note 4 9 2 2 2" xfId="4846"/>
    <cellStyle name="Note 4 9 2 2 2 2" xfId="14260"/>
    <cellStyle name="Note 4 9 2 2 2 2 2" xfId="31695"/>
    <cellStyle name="Note 4 9 2 2 2 2 3" xfId="46148"/>
    <cellStyle name="Note 4 9 2 2 2 3" xfId="16721"/>
    <cellStyle name="Note 4 9 2 2 2 3 2" xfId="34156"/>
    <cellStyle name="Note 4 9 2 2 2 3 3" xfId="48609"/>
    <cellStyle name="Note 4 9 2 2 2 4" xfId="22282"/>
    <cellStyle name="Note 4 9 2 2 2 5" xfId="36735"/>
    <cellStyle name="Note 4 9 2 2 3" xfId="7308"/>
    <cellStyle name="Note 4 9 2 2 3 2" xfId="24743"/>
    <cellStyle name="Note 4 9 2 2 3 3" xfId="39196"/>
    <cellStyle name="Note 4 9 2 2 4" xfId="9749"/>
    <cellStyle name="Note 4 9 2 2 4 2" xfId="27184"/>
    <cellStyle name="Note 4 9 2 2 4 3" xfId="41637"/>
    <cellStyle name="Note 4 9 2 2 5" xfId="12169"/>
    <cellStyle name="Note 4 9 2 2 5 2" xfId="29604"/>
    <cellStyle name="Note 4 9 2 2 5 3" xfId="44057"/>
    <cellStyle name="Note 4 9 2 2 6" xfId="19176"/>
    <cellStyle name="Note 4 9 2 3" xfId="2336"/>
    <cellStyle name="Note 4 9 2 3 2" xfId="4847"/>
    <cellStyle name="Note 4 9 2 3 2 2" xfId="14261"/>
    <cellStyle name="Note 4 9 2 3 2 2 2" xfId="31696"/>
    <cellStyle name="Note 4 9 2 3 2 2 3" xfId="46149"/>
    <cellStyle name="Note 4 9 2 3 2 3" xfId="16722"/>
    <cellStyle name="Note 4 9 2 3 2 3 2" xfId="34157"/>
    <cellStyle name="Note 4 9 2 3 2 3 3" xfId="48610"/>
    <cellStyle name="Note 4 9 2 3 2 4" xfId="22283"/>
    <cellStyle name="Note 4 9 2 3 2 5" xfId="36736"/>
    <cellStyle name="Note 4 9 2 3 3" xfId="7309"/>
    <cellStyle name="Note 4 9 2 3 3 2" xfId="24744"/>
    <cellStyle name="Note 4 9 2 3 3 3" xfId="39197"/>
    <cellStyle name="Note 4 9 2 3 4" xfId="9750"/>
    <cellStyle name="Note 4 9 2 3 4 2" xfId="27185"/>
    <cellStyle name="Note 4 9 2 3 4 3" xfId="41638"/>
    <cellStyle name="Note 4 9 2 3 5" xfId="12170"/>
    <cellStyle name="Note 4 9 2 3 5 2" xfId="29605"/>
    <cellStyle name="Note 4 9 2 3 5 3" xfId="44058"/>
    <cellStyle name="Note 4 9 2 3 6" xfId="19177"/>
    <cellStyle name="Note 4 9 2 4" xfId="2337"/>
    <cellStyle name="Note 4 9 2 4 2" xfId="4848"/>
    <cellStyle name="Note 4 9 2 4 2 2" xfId="22284"/>
    <cellStyle name="Note 4 9 2 4 2 3" xfId="36737"/>
    <cellStyle name="Note 4 9 2 4 3" xfId="7310"/>
    <cellStyle name="Note 4 9 2 4 3 2" xfId="24745"/>
    <cellStyle name="Note 4 9 2 4 3 3" xfId="39198"/>
    <cellStyle name="Note 4 9 2 4 4" xfId="9751"/>
    <cellStyle name="Note 4 9 2 4 4 2" xfId="27186"/>
    <cellStyle name="Note 4 9 2 4 4 3" xfId="41639"/>
    <cellStyle name="Note 4 9 2 4 5" xfId="12171"/>
    <cellStyle name="Note 4 9 2 4 5 2" xfId="29606"/>
    <cellStyle name="Note 4 9 2 4 5 3" xfId="44059"/>
    <cellStyle name="Note 4 9 2 4 6" xfId="15354"/>
    <cellStyle name="Note 4 9 2 4 6 2" xfId="32789"/>
    <cellStyle name="Note 4 9 2 4 6 3" xfId="47242"/>
    <cellStyle name="Note 4 9 2 4 7" xfId="19178"/>
    <cellStyle name="Note 4 9 2 4 8" xfId="20516"/>
    <cellStyle name="Note 4 9 2 5" xfId="4845"/>
    <cellStyle name="Note 4 9 2 5 2" xfId="14259"/>
    <cellStyle name="Note 4 9 2 5 2 2" xfId="31694"/>
    <cellStyle name="Note 4 9 2 5 2 3" xfId="46147"/>
    <cellStyle name="Note 4 9 2 5 3" xfId="16720"/>
    <cellStyle name="Note 4 9 2 5 3 2" xfId="34155"/>
    <cellStyle name="Note 4 9 2 5 3 3" xfId="48608"/>
    <cellStyle name="Note 4 9 2 5 4" xfId="22281"/>
    <cellStyle name="Note 4 9 2 5 5" xfId="36734"/>
    <cellStyle name="Note 4 9 2 6" xfId="7307"/>
    <cellStyle name="Note 4 9 2 6 2" xfId="24742"/>
    <cellStyle name="Note 4 9 2 6 3" xfId="39195"/>
    <cellStyle name="Note 4 9 2 7" xfId="9748"/>
    <cellStyle name="Note 4 9 2 7 2" xfId="27183"/>
    <cellStyle name="Note 4 9 2 7 3" xfId="41636"/>
    <cellStyle name="Note 4 9 2 8" xfId="12168"/>
    <cellStyle name="Note 4 9 2 8 2" xfId="29603"/>
    <cellStyle name="Note 4 9 2 8 3" xfId="44056"/>
    <cellStyle name="Note 4 9 2 9" xfId="19175"/>
    <cellStyle name="Note 4 9 3" xfId="2338"/>
    <cellStyle name="Note 4 9 3 2" xfId="2339"/>
    <cellStyle name="Note 4 9 3 2 2" xfId="4850"/>
    <cellStyle name="Note 4 9 3 2 2 2" xfId="14263"/>
    <cellStyle name="Note 4 9 3 2 2 2 2" xfId="31698"/>
    <cellStyle name="Note 4 9 3 2 2 2 3" xfId="46151"/>
    <cellStyle name="Note 4 9 3 2 2 3" xfId="16724"/>
    <cellStyle name="Note 4 9 3 2 2 3 2" xfId="34159"/>
    <cellStyle name="Note 4 9 3 2 2 3 3" xfId="48612"/>
    <cellStyle name="Note 4 9 3 2 2 4" xfId="22286"/>
    <cellStyle name="Note 4 9 3 2 2 5" xfId="36739"/>
    <cellStyle name="Note 4 9 3 2 3" xfId="7312"/>
    <cellStyle name="Note 4 9 3 2 3 2" xfId="24747"/>
    <cellStyle name="Note 4 9 3 2 3 3" xfId="39200"/>
    <cellStyle name="Note 4 9 3 2 4" xfId="9753"/>
    <cellStyle name="Note 4 9 3 2 4 2" xfId="27188"/>
    <cellStyle name="Note 4 9 3 2 4 3" xfId="41641"/>
    <cellStyle name="Note 4 9 3 2 5" xfId="12173"/>
    <cellStyle name="Note 4 9 3 2 5 2" xfId="29608"/>
    <cellStyle name="Note 4 9 3 2 5 3" xfId="44061"/>
    <cellStyle name="Note 4 9 3 2 6" xfId="19180"/>
    <cellStyle name="Note 4 9 3 3" xfId="2340"/>
    <cellStyle name="Note 4 9 3 3 2" xfId="4851"/>
    <cellStyle name="Note 4 9 3 3 2 2" xfId="14264"/>
    <cellStyle name="Note 4 9 3 3 2 2 2" xfId="31699"/>
    <cellStyle name="Note 4 9 3 3 2 2 3" xfId="46152"/>
    <cellStyle name="Note 4 9 3 3 2 3" xfId="16725"/>
    <cellStyle name="Note 4 9 3 3 2 3 2" xfId="34160"/>
    <cellStyle name="Note 4 9 3 3 2 3 3" xfId="48613"/>
    <cellStyle name="Note 4 9 3 3 2 4" xfId="22287"/>
    <cellStyle name="Note 4 9 3 3 2 5" xfId="36740"/>
    <cellStyle name="Note 4 9 3 3 3" xfId="7313"/>
    <cellStyle name="Note 4 9 3 3 3 2" xfId="24748"/>
    <cellStyle name="Note 4 9 3 3 3 3" xfId="39201"/>
    <cellStyle name="Note 4 9 3 3 4" xfId="9754"/>
    <cellStyle name="Note 4 9 3 3 4 2" xfId="27189"/>
    <cellStyle name="Note 4 9 3 3 4 3" xfId="41642"/>
    <cellStyle name="Note 4 9 3 3 5" xfId="12174"/>
    <cellStyle name="Note 4 9 3 3 5 2" xfId="29609"/>
    <cellStyle name="Note 4 9 3 3 5 3" xfId="44062"/>
    <cellStyle name="Note 4 9 3 3 6" xfId="19181"/>
    <cellStyle name="Note 4 9 3 4" xfId="2341"/>
    <cellStyle name="Note 4 9 3 4 2" xfId="4852"/>
    <cellStyle name="Note 4 9 3 4 2 2" xfId="22288"/>
    <cellStyle name="Note 4 9 3 4 2 3" xfId="36741"/>
    <cellStyle name="Note 4 9 3 4 3" xfId="7314"/>
    <cellStyle name="Note 4 9 3 4 3 2" xfId="24749"/>
    <cellStyle name="Note 4 9 3 4 3 3" xfId="39202"/>
    <cellStyle name="Note 4 9 3 4 4" xfId="9755"/>
    <cellStyle name="Note 4 9 3 4 4 2" xfId="27190"/>
    <cellStyle name="Note 4 9 3 4 4 3" xfId="41643"/>
    <cellStyle name="Note 4 9 3 4 5" xfId="12175"/>
    <cellStyle name="Note 4 9 3 4 5 2" xfId="29610"/>
    <cellStyle name="Note 4 9 3 4 5 3" xfId="44063"/>
    <cellStyle name="Note 4 9 3 4 6" xfId="15355"/>
    <cellStyle name="Note 4 9 3 4 6 2" xfId="32790"/>
    <cellStyle name="Note 4 9 3 4 6 3" xfId="47243"/>
    <cellStyle name="Note 4 9 3 4 7" xfId="19182"/>
    <cellStyle name="Note 4 9 3 4 8" xfId="20517"/>
    <cellStyle name="Note 4 9 3 5" xfId="4849"/>
    <cellStyle name="Note 4 9 3 5 2" xfId="14262"/>
    <cellStyle name="Note 4 9 3 5 2 2" xfId="31697"/>
    <cellStyle name="Note 4 9 3 5 2 3" xfId="46150"/>
    <cellStyle name="Note 4 9 3 5 3" xfId="16723"/>
    <cellStyle name="Note 4 9 3 5 3 2" xfId="34158"/>
    <cellStyle name="Note 4 9 3 5 3 3" xfId="48611"/>
    <cellStyle name="Note 4 9 3 5 4" xfId="22285"/>
    <cellStyle name="Note 4 9 3 5 5" xfId="36738"/>
    <cellStyle name="Note 4 9 3 6" xfId="7311"/>
    <cellStyle name="Note 4 9 3 6 2" xfId="24746"/>
    <cellStyle name="Note 4 9 3 6 3" xfId="39199"/>
    <cellStyle name="Note 4 9 3 7" xfId="9752"/>
    <cellStyle name="Note 4 9 3 7 2" xfId="27187"/>
    <cellStyle name="Note 4 9 3 7 3" xfId="41640"/>
    <cellStyle name="Note 4 9 3 8" xfId="12172"/>
    <cellStyle name="Note 4 9 3 8 2" xfId="29607"/>
    <cellStyle name="Note 4 9 3 8 3" xfId="44060"/>
    <cellStyle name="Note 4 9 3 9" xfId="19179"/>
    <cellStyle name="Note 4 9 4" xfId="2342"/>
    <cellStyle name="Note 4 9 4 2" xfId="2343"/>
    <cellStyle name="Note 4 9 4 2 2" xfId="4854"/>
    <cellStyle name="Note 4 9 4 2 2 2" xfId="14266"/>
    <cellStyle name="Note 4 9 4 2 2 2 2" xfId="31701"/>
    <cellStyle name="Note 4 9 4 2 2 2 3" xfId="46154"/>
    <cellStyle name="Note 4 9 4 2 2 3" xfId="16727"/>
    <cellStyle name="Note 4 9 4 2 2 3 2" xfId="34162"/>
    <cellStyle name="Note 4 9 4 2 2 3 3" xfId="48615"/>
    <cellStyle name="Note 4 9 4 2 2 4" xfId="22290"/>
    <cellStyle name="Note 4 9 4 2 2 5" xfId="36743"/>
    <cellStyle name="Note 4 9 4 2 3" xfId="7316"/>
    <cellStyle name="Note 4 9 4 2 3 2" xfId="24751"/>
    <cellStyle name="Note 4 9 4 2 3 3" xfId="39204"/>
    <cellStyle name="Note 4 9 4 2 4" xfId="9757"/>
    <cellStyle name="Note 4 9 4 2 4 2" xfId="27192"/>
    <cellStyle name="Note 4 9 4 2 4 3" xfId="41645"/>
    <cellStyle name="Note 4 9 4 2 5" xfId="12177"/>
    <cellStyle name="Note 4 9 4 2 5 2" xfId="29612"/>
    <cellStyle name="Note 4 9 4 2 5 3" xfId="44065"/>
    <cellStyle name="Note 4 9 4 2 6" xfId="19184"/>
    <cellStyle name="Note 4 9 4 3" xfId="2344"/>
    <cellStyle name="Note 4 9 4 3 2" xfId="4855"/>
    <cellStyle name="Note 4 9 4 3 2 2" xfId="14267"/>
    <cellStyle name="Note 4 9 4 3 2 2 2" xfId="31702"/>
    <cellStyle name="Note 4 9 4 3 2 2 3" xfId="46155"/>
    <cellStyle name="Note 4 9 4 3 2 3" xfId="16728"/>
    <cellStyle name="Note 4 9 4 3 2 3 2" xfId="34163"/>
    <cellStyle name="Note 4 9 4 3 2 3 3" xfId="48616"/>
    <cellStyle name="Note 4 9 4 3 2 4" xfId="22291"/>
    <cellStyle name="Note 4 9 4 3 2 5" xfId="36744"/>
    <cellStyle name="Note 4 9 4 3 3" xfId="7317"/>
    <cellStyle name="Note 4 9 4 3 3 2" xfId="24752"/>
    <cellStyle name="Note 4 9 4 3 3 3" xfId="39205"/>
    <cellStyle name="Note 4 9 4 3 4" xfId="9758"/>
    <cellStyle name="Note 4 9 4 3 4 2" xfId="27193"/>
    <cellStyle name="Note 4 9 4 3 4 3" xfId="41646"/>
    <cellStyle name="Note 4 9 4 3 5" xfId="12178"/>
    <cellStyle name="Note 4 9 4 3 5 2" xfId="29613"/>
    <cellStyle name="Note 4 9 4 3 5 3" xfId="44066"/>
    <cellStyle name="Note 4 9 4 3 6" xfId="19185"/>
    <cellStyle name="Note 4 9 4 4" xfId="2345"/>
    <cellStyle name="Note 4 9 4 4 2" xfId="4856"/>
    <cellStyle name="Note 4 9 4 4 2 2" xfId="22292"/>
    <cellStyle name="Note 4 9 4 4 2 3" xfId="36745"/>
    <cellStyle name="Note 4 9 4 4 3" xfId="7318"/>
    <cellStyle name="Note 4 9 4 4 3 2" xfId="24753"/>
    <cellStyle name="Note 4 9 4 4 3 3" xfId="39206"/>
    <cellStyle name="Note 4 9 4 4 4" xfId="9759"/>
    <cellStyle name="Note 4 9 4 4 4 2" xfId="27194"/>
    <cellStyle name="Note 4 9 4 4 4 3" xfId="41647"/>
    <cellStyle name="Note 4 9 4 4 5" xfId="12179"/>
    <cellStyle name="Note 4 9 4 4 5 2" xfId="29614"/>
    <cellStyle name="Note 4 9 4 4 5 3" xfId="44067"/>
    <cellStyle name="Note 4 9 4 4 6" xfId="15356"/>
    <cellStyle name="Note 4 9 4 4 6 2" xfId="32791"/>
    <cellStyle name="Note 4 9 4 4 6 3" xfId="47244"/>
    <cellStyle name="Note 4 9 4 4 7" xfId="19186"/>
    <cellStyle name="Note 4 9 4 4 8" xfId="20518"/>
    <cellStyle name="Note 4 9 4 5" xfId="4853"/>
    <cellStyle name="Note 4 9 4 5 2" xfId="14265"/>
    <cellStyle name="Note 4 9 4 5 2 2" xfId="31700"/>
    <cellStyle name="Note 4 9 4 5 2 3" xfId="46153"/>
    <cellStyle name="Note 4 9 4 5 3" xfId="16726"/>
    <cellStyle name="Note 4 9 4 5 3 2" xfId="34161"/>
    <cellStyle name="Note 4 9 4 5 3 3" xfId="48614"/>
    <cellStyle name="Note 4 9 4 5 4" xfId="22289"/>
    <cellStyle name="Note 4 9 4 5 5" xfId="36742"/>
    <cellStyle name="Note 4 9 4 6" xfId="7315"/>
    <cellStyle name="Note 4 9 4 6 2" xfId="24750"/>
    <cellStyle name="Note 4 9 4 6 3" xfId="39203"/>
    <cellStyle name="Note 4 9 4 7" xfId="9756"/>
    <cellStyle name="Note 4 9 4 7 2" xfId="27191"/>
    <cellStyle name="Note 4 9 4 7 3" xfId="41644"/>
    <cellStyle name="Note 4 9 4 8" xfId="12176"/>
    <cellStyle name="Note 4 9 4 8 2" xfId="29611"/>
    <cellStyle name="Note 4 9 4 8 3" xfId="44064"/>
    <cellStyle name="Note 4 9 4 9" xfId="19183"/>
    <cellStyle name="Note 4 9 5" xfId="2346"/>
    <cellStyle name="Note 4 9 5 2" xfId="2347"/>
    <cellStyle name="Note 4 9 5 2 2" xfId="4858"/>
    <cellStyle name="Note 4 9 5 2 2 2" xfId="14269"/>
    <cellStyle name="Note 4 9 5 2 2 2 2" xfId="31704"/>
    <cellStyle name="Note 4 9 5 2 2 2 3" xfId="46157"/>
    <cellStyle name="Note 4 9 5 2 2 3" xfId="16730"/>
    <cellStyle name="Note 4 9 5 2 2 3 2" xfId="34165"/>
    <cellStyle name="Note 4 9 5 2 2 3 3" xfId="48618"/>
    <cellStyle name="Note 4 9 5 2 2 4" xfId="22294"/>
    <cellStyle name="Note 4 9 5 2 2 5" xfId="36747"/>
    <cellStyle name="Note 4 9 5 2 3" xfId="7320"/>
    <cellStyle name="Note 4 9 5 2 3 2" xfId="24755"/>
    <cellStyle name="Note 4 9 5 2 3 3" xfId="39208"/>
    <cellStyle name="Note 4 9 5 2 4" xfId="9761"/>
    <cellStyle name="Note 4 9 5 2 4 2" xfId="27196"/>
    <cellStyle name="Note 4 9 5 2 4 3" xfId="41649"/>
    <cellStyle name="Note 4 9 5 2 5" xfId="12181"/>
    <cellStyle name="Note 4 9 5 2 5 2" xfId="29616"/>
    <cellStyle name="Note 4 9 5 2 5 3" xfId="44069"/>
    <cellStyle name="Note 4 9 5 2 6" xfId="19188"/>
    <cellStyle name="Note 4 9 5 3" xfId="2348"/>
    <cellStyle name="Note 4 9 5 3 2" xfId="4859"/>
    <cellStyle name="Note 4 9 5 3 2 2" xfId="14270"/>
    <cellStyle name="Note 4 9 5 3 2 2 2" xfId="31705"/>
    <cellStyle name="Note 4 9 5 3 2 2 3" xfId="46158"/>
    <cellStyle name="Note 4 9 5 3 2 3" xfId="16731"/>
    <cellStyle name="Note 4 9 5 3 2 3 2" xfId="34166"/>
    <cellStyle name="Note 4 9 5 3 2 3 3" xfId="48619"/>
    <cellStyle name="Note 4 9 5 3 2 4" xfId="22295"/>
    <cellStyle name="Note 4 9 5 3 2 5" xfId="36748"/>
    <cellStyle name="Note 4 9 5 3 3" xfId="7321"/>
    <cellStyle name="Note 4 9 5 3 3 2" xfId="24756"/>
    <cellStyle name="Note 4 9 5 3 3 3" xfId="39209"/>
    <cellStyle name="Note 4 9 5 3 4" xfId="9762"/>
    <cellStyle name="Note 4 9 5 3 4 2" xfId="27197"/>
    <cellStyle name="Note 4 9 5 3 4 3" xfId="41650"/>
    <cellStyle name="Note 4 9 5 3 5" xfId="12182"/>
    <cellStyle name="Note 4 9 5 3 5 2" xfId="29617"/>
    <cellStyle name="Note 4 9 5 3 5 3" xfId="44070"/>
    <cellStyle name="Note 4 9 5 3 6" xfId="19189"/>
    <cellStyle name="Note 4 9 5 4" xfId="2349"/>
    <cellStyle name="Note 4 9 5 4 2" xfId="4860"/>
    <cellStyle name="Note 4 9 5 4 2 2" xfId="22296"/>
    <cellStyle name="Note 4 9 5 4 2 3" xfId="36749"/>
    <cellStyle name="Note 4 9 5 4 3" xfId="7322"/>
    <cellStyle name="Note 4 9 5 4 3 2" xfId="24757"/>
    <cellStyle name="Note 4 9 5 4 3 3" xfId="39210"/>
    <cellStyle name="Note 4 9 5 4 4" xfId="9763"/>
    <cellStyle name="Note 4 9 5 4 4 2" xfId="27198"/>
    <cellStyle name="Note 4 9 5 4 4 3" xfId="41651"/>
    <cellStyle name="Note 4 9 5 4 5" xfId="12183"/>
    <cellStyle name="Note 4 9 5 4 5 2" xfId="29618"/>
    <cellStyle name="Note 4 9 5 4 5 3" xfId="44071"/>
    <cellStyle name="Note 4 9 5 4 6" xfId="15357"/>
    <cellStyle name="Note 4 9 5 4 6 2" xfId="32792"/>
    <cellStyle name="Note 4 9 5 4 6 3" xfId="47245"/>
    <cellStyle name="Note 4 9 5 4 7" xfId="19190"/>
    <cellStyle name="Note 4 9 5 4 8" xfId="20519"/>
    <cellStyle name="Note 4 9 5 5" xfId="4857"/>
    <cellStyle name="Note 4 9 5 5 2" xfId="14268"/>
    <cellStyle name="Note 4 9 5 5 2 2" xfId="31703"/>
    <cellStyle name="Note 4 9 5 5 2 3" xfId="46156"/>
    <cellStyle name="Note 4 9 5 5 3" xfId="16729"/>
    <cellStyle name="Note 4 9 5 5 3 2" xfId="34164"/>
    <cellStyle name="Note 4 9 5 5 3 3" xfId="48617"/>
    <cellStyle name="Note 4 9 5 5 4" xfId="22293"/>
    <cellStyle name="Note 4 9 5 5 5" xfId="36746"/>
    <cellStyle name="Note 4 9 5 6" xfId="7319"/>
    <cellStyle name="Note 4 9 5 6 2" xfId="24754"/>
    <cellStyle name="Note 4 9 5 6 3" xfId="39207"/>
    <cellStyle name="Note 4 9 5 7" xfId="9760"/>
    <cellStyle name="Note 4 9 5 7 2" xfId="27195"/>
    <cellStyle name="Note 4 9 5 7 3" xfId="41648"/>
    <cellStyle name="Note 4 9 5 8" xfId="12180"/>
    <cellStyle name="Note 4 9 5 8 2" xfId="29615"/>
    <cellStyle name="Note 4 9 5 8 3" xfId="44068"/>
    <cellStyle name="Note 4 9 5 9" xfId="19187"/>
    <cellStyle name="Note 4 9 6" xfId="2350"/>
    <cellStyle name="Note 4 9 6 2" xfId="4861"/>
    <cellStyle name="Note 4 9 6 2 2" xfId="14271"/>
    <cellStyle name="Note 4 9 6 2 2 2" xfId="31706"/>
    <cellStyle name="Note 4 9 6 2 2 3" xfId="46159"/>
    <cellStyle name="Note 4 9 6 2 3" xfId="16732"/>
    <cellStyle name="Note 4 9 6 2 3 2" xfId="34167"/>
    <cellStyle name="Note 4 9 6 2 3 3" xfId="48620"/>
    <cellStyle name="Note 4 9 6 2 4" xfId="22297"/>
    <cellStyle name="Note 4 9 6 2 5" xfId="36750"/>
    <cellStyle name="Note 4 9 6 3" xfId="7323"/>
    <cellStyle name="Note 4 9 6 3 2" xfId="24758"/>
    <cellStyle name="Note 4 9 6 3 3" xfId="39211"/>
    <cellStyle name="Note 4 9 6 4" xfId="9764"/>
    <cellStyle name="Note 4 9 6 4 2" xfId="27199"/>
    <cellStyle name="Note 4 9 6 4 3" xfId="41652"/>
    <cellStyle name="Note 4 9 6 5" xfId="12184"/>
    <cellStyle name="Note 4 9 6 5 2" xfId="29619"/>
    <cellStyle name="Note 4 9 6 5 3" xfId="44072"/>
    <cellStyle name="Note 4 9 6 6" xfId="19191"/>
    <cellStyle name="Note 4 9 7" xfId="2351"/>
    <cellStyle name="Note 4 9 7 2" xfId="4862"/>
    <cellStyle name="Note 4 9 7 2 2" xfId="14272"/>
    <cellStyle name="Note 4 9 7 2 2 2" xfId="31707"/>
    <cellStyle name="Note 4 9 7 2 2 3" xfId="46160"/>
    <cellStyle name="Note 4 9 7 2 3" xfId="16733"/>
    <cellStyle name="Note 4 9 7 2 3 2" xfId="34168"/>
    <cellStyle name="Note 4 9 7 2 3 3" xfId="48621"/>
    <cellStyle name="Note 4 9 7 2 4" xfId="22298"/>
    <cellStyle name="Note 4 9 7 2 5" xfId="36751"/>
    <cellStyle name="Note 4 9 7 3" xfId="7324"/>
    <cellStyle name="Note 4 9 7 3 2" xfId="24759"/>
    <cellStyle name="Note 4 9 7 3 3" xfId="39212"/>
    <cellStyle name="Note 4 9 7 4" xfId="9765"/>
    <cellStyle name="Note 4 9 7 4 2" xfId="27200"/>
    <cellStyle name="Note 4 9 7 4 3" xfId="41653"/>
    <cellStyle name="Note 4 9 7 5" xfId="12185"/>
    <cellStyle name="Note 4 9 7 5 2" xfId="29620"/>
    <cellStyle name="Note 4 9 7 5 3" xfId="44073"/>
    <cellStyle name="Note 4 9 7 6" xfId="19192"/>
    <cellStyle name="Note 4 9 8" xfId="2352"/>
    <cellStyle name="Note 4 9 8 2" xfId="4863"/>
    <cellStyle name="Note 4 9 8 2 2" xfId="22299"/>
    <cellStyle name="Note 4 9 8 2 3" xfId="36752"/>
    <cellStyle name="Note 4 9 8 3" xfId="7325"/>
    <cellStyle name="Note 4 9 8 3 2" xfId="24760"/>
    <cellStyle name="Note 4 9 8 3 3" xfId="39213"/>
    <cellStyle name="Note 4 9 8 4" xfId="9766"/>
    <cellStyle name="Note 4 9 8 4 2" xfId="27201"/>
    <cellStyle name="Note 4 9 8 4 3" xfId="41654"/>
    <cellStyle name="Note 4 9 8 5" xfId="12186"/>
    <cellStyle name="Note 4 9 8 5 2" xfId="29621"/>
    <cellStyle name="Note 4 9 8 5 3" xfId="44074"/>
    <cellStyle name="Note 4 9 8 6" xfId="15358"/>
    <cellStyle name="Note 4 9 8 6 2" xfId="32793"/>
    <cellStyle name="Note 4 9 8 6 3" xfId="47246"/>
    <cellStyle name="Note 4 9 8 7" xfId="19193"/>
    <cellStyle name="Note 4 9 8 8" xfId="20520"/>
    <cellStyle name="Note 4 9 9" xfId="4844"/>
    <cellStyle name="Note 4 9 9 2" xfId="14258"/>
    <cellStyle name="Note 4 9 9 2 2" xfId="31693"/>
    <cellStyle name="Note 4 9 9 2 3" xfId="46146"/>
    <cellStyle name="Note 4 9 9 3" xfId="16719"/>
    <cellStyle name="Note 4 9 9 3 2" xfId="34154"/>
    <cellStyle name="Note 4 9 9 3 3" xfId="48607"/>
    <cellStyle name="Note 4 9 9 4" xfId="22280"/>
    <cellStyle name="Note 4 9 9 5" xfId="36733"/>
    <cellStyle name="Note 40" xfId="2353"/>
    <cellStyle name="Note 40 2" xfId="2354"/>
    <cellStyle name="Note 40 2 2" xfId="4865"/>
    <cellStyle name="Note 40 2 2 2" xfId="14274"/>
    <cellStyle name="Note 40 2 2 2 2" xfId="31709"/>
    <cellStyle name="Note 40 2 2 2 3" xfId="46162"/>
    <cellStyle name="Note 40 2 2 3" xfId="16735"/>
    <cellStyle name="Note 40 2 2 3 2" xfId="34170"/>
    <cellStyle name="Note 40 2 2 3 3" xfId="48623"/>
    <cellStyle name="Note 40 2 2 4" xfId="22301"/>
    <cellStyle name="Note 40 2 2 5" xfId="36754"/>
    <cellStyle name="Note 40 2 3" xfId="7327"/>
    <cellStyle name="Note 40 2 3 2" xfId="24762"/>
    <cellStyle name="Note 40 2 3 3" xfId="39215"/>
    <cellStyle name="Note 40 2 4" xfId="9768"/>
    <cellStyle name="Note 40 2 4 2" xfId="27203"/>
    <cellStyle name="Note 40 2 4 3" xfId="41656"/>
    <cellStyle name="Note 40 2 5" xfId="12188"/>
    <cellStyle name="Note 40 2 5 2" xfId="29623"/>
    <cellStyle name="Note 40 2 5 3" xfId="44076"/>
    <cellStyle name="Note 40 2 6" xfId="19195"/>
    <cellStyle name="Note 40 3" xfId="2355"/>
    <cellStyle name="Note 40 3 2" xfId="4866"/>
    <cellStyle name="Note 40 3 2 2" xfId="14275"/>
    <cellStyle name="Note 40 3 2 2 2" xfId="31710"/>
    <cellStyle name="Note 40 3 2 2 3" xfId="46163"/>
    <cellStyle name="Note 40 3 2 3" xfId="16736"/>
    <cellStyle name="Note 40 3 2 3 2" xfId="34171"/>
    <cellStyle name="Note 40 3 2 3 3" xfId="48624"/>
    <cellStyle name="Note 40 3 2 4" xfId="22302"/>
    <cellStyle name="Note 40 3 2 5" xfId="36755"/>
    <cellStyle name="Note 40 3 3" xfId="7328"/>
    <cellStyle name="Note 40 3 3 2" xfId="24763"/>
    <cellStyle name="Note 40 3 3 3" xfId="39216"/>
    <cellStyle name="Note 40 3 4" xfId="9769"/>
    <cellStyle name="Note 40 3 4 2" xfId="27204"/>
    <cellStyle name="Note 40 3 4 3" xfId="41657"/>
    <cellStyle name="Note 40 3 5" xfId="12189"/>
    <cellStyle name="Note 40 3 5 2" xfId="29624"/>
    <cellStyle name="Note 40 3 5 3" xfId="44077"/>
    <cellStyle name="Note 40 3 6" xfId="19196"/>
    <cellStyle name="Note 40 4" xfId="2356"/>
    <cellStyle name="Note 40 4 2" xfId="4867"/>
    <cellStyle name="Note 40 4 2 2" xfId="22303"/>
    <cellStyle name="Note 40 4 2 3" xfId="36756"/>
    <cellStyle name="Note 40 4 3" xfId="7329"/>
    <cellStyle name="Note 40 4 3 2" xfId="24764"/>
    <cellStyle name="Note 40 4 3 3" xfId="39217"/>
    <cellStyle name="Note 40 4 4" xfId="9770"/>
    <cellStyle name="Note 40 4 4 2" xfId="27205"/>
    <cellStyle name="Note 40 4 4 3" xfId="41658"/>
    <cellStyle name="Note 40 4 5" xfId="12190"/>
    <cellStyle name="Note 40 4 5 2" xfId="29625"/>
    <cellStyle name="Note 40 4 5 3" xfId="44078"/>
    <cellStyle name="Note 40 4 6" xfId="15359"/>
    <cellStyle name="Note 40 4 6 2" xfId="32794"/>
    <cellStyle name="Note 40 4 6 3" xfId="47247"/>
    <cellStyle name="Note 40 4 7" xfId="19197"/>
    <cellStyle name="Note 40 4 8" xfId="20521"/>
    <cellStyle name="Note 40 5" xfId="4864"/>
    <cellStyle name="Note 40 5 2" xfId="14273"/>
    <cellStyle name="Note 40 5 2 2" xfId="31708"/>
    <cellStyle name="Note 40 5 2 3" xfId="46161"/>
    <cellStyle name="Note 40 5 3" xfId="16734"/>
    <cellStyle name="Note 40 5 3 2" xfId="34169"/>
    <cellStyle name="Note 40 5 3 3" xfId="48622"/>
    <cellStyle name="Note 40 5 4" xfId="22300"/>
    <cellStyle name="Note 40 5 5" xfId="36753"/>
    <cellStyle name="Note 40 6" xfId="7326"/>
    <cellStyle name="Note 40 6 2" xfId="24761"/>
    <cellStyle name="Note 40 6 3" xfId="39214"/>
    <cellStyle name="Note 40 7" xfId="9767"/>
    <cellStyle name="Note 40 7 2" xfId="27202"/>
    <cellStyle name="Note 40 7 3" xfId="41655"/>
    <cellStyle name="Note 40 8" xfId="12187"/>
    <cellStyle name="Note 40 8 2" xfId="29622"/>
    <cellStyle name="Note 40 8 3" xfId="44075"/>
    <cellStyle name="Note 40 9" xfId="19194"/>
    <cellStyle name="Note 41" xfId="35193"/>
    <cellStyle name="Note 41 2" xfId="35194"/>
    <cellStyle name="Note 41 2 2" xfId="35195"/>
    <cellStyle name="Note 41 3" xfId="35196"/>
    <cellStyle name="Note 5" xfId="2357"/>
    <cellStyle name="Note 5 10" xfId="2358"/>
    <cellStyle name="Note 5 10 10" xfId="7331"/>
    <cellStyle name="Note 5 10 10 2" xfId="24766"/>
    <cellStyle name="Note 5 10 10 3" xfId="39219"/>
    <cellStyle name="Note 5 10 11" xfId="9772"/>
    <cellStyle name="Note 5 10 11 2" xfId="27207"/>
    <cellStyle name="Note 5 10 11 3" xfId="41660"/>
    <cellStyle name="Note 5 10 12" xfId="12192"/>
    <cellStyle name="Note 5 10 12 2" xfId="29627"/>
    <cellStyle name="Note 5 10 12 3" xfId="44080"/>
    <cellStyle name="Note 5 10 13" xfId="19199"/>
    <cellStyle name="Note 5 10 2" xfId="2359"/>
    <cellStyle name="Note 5 10 2 2" xfId="2360"/>
    <cellStyle name="Note 5 10 2 2 2" xfId="4871"/>
    <cellStyle name="Note 5 10 2 2 2 2" xfId="14279"/>
    <cellStyle name="Note 5 10 2 2 2 2 2" xfId="31714"/>
    <cellStyle name="Note 5 10 2 2 2 2 3" xfId="46167"/>
    <cellStyle name="Note 5 10 2 2 2 3" xfId="16740"/>
    <cellStyle name="Note 5 10 2 2 2 3 2" xfId="34175"/>
    <cellStyle name="Note 5 10 2 2 2 3 3" xfId="48628"/>
    <cellStyle name="Note 5 10 2 2 2 4" xfId="22307"/>
    <cellStyle name="Note 5 10 2 2 2 5" xfId="36760"/>
    <cellStyle name="Note 5 10 2 2 3" xfId="7333"/>
    <cellStyle name="Note 5 10 2 2 3 2" xfId="24768"/>
    <cellStyle name="Note 5 10 2 2 3 3" xfId="39221"/>
    <cellStyle name="Note 5 10 2 2 4" xfId="9774"/>
    <cellStyle name="Note 5 10 2 2 4 2" xfId="27209"/>
    <cellStyle name="Note 5 10 2 2 4 3" xfId="41662"/>
    <cellStyle name="Note 5 10 2 2 5" xfId="12194"/>
    <cellStyle name="Note 5 10 2 2 5 2" xfId="29629"/>
    <cellStyle name="Note 5 10 2 2 5 3" xfId="44082"/>
    <cellStyle name="Note 5 10 2 2 6" xfId="19201"/>
    <cellStyle name="Note 5 10 2 3" xfId="2361"/>
    <cellStyle name="Note 5 10 2 3 2" xfId="4872"/>
    <cellStyle name="Note 5 10 2 3 2 2" xfId="14280"/>
    <cellStyle name="Note 5 10 2 3 2 2 2" xfId="31715"/>
    <cellStyle name="Note 5 10 2 3 2 2 3" xfId="46168"/>
    <cellStyle name="Note 5 10 2 3 2 3" xfId="16741"/>
    <cellStyle name="Note 5 10 2 3 2 3 2" xfId="34176"/>
    <cellStyle name="Note 5 10 2 3 2 3 3" xfId="48629"/>
    <cellStyle name="Note 5 10 2 3 2 4" xfId="22308"/>
    <cellStyle name="Note 5 10 2 3 2 5" xfId="36761"/>
    <cellStyle name="Note 5 10 2 3 3" xfId="7334"/>
    <cellStyle name="Note 5 10 2 3 3 2" xfId="24769"/>
    <cellStyle name="Note 5 10 2 3 3 3" xfId="39222"/>
    <cellStyle name="Note 5 10 2 3 4" xfId="9775"/>
    <cellStyle name="Note 5 10 2 3 4 2" xfId="27210"/>
    <cellStyle name="Note 5 10 2 3 4 3" xfId="41663"/>
    <cellStyle name="Note 5 10 2 3 5" xfId="12195"/>
    <cellStyle name="Note 5 10 2 3 5 2" xfId="29630"/>
    <cellStyle name="Note 5 10 2 3 5 3" xfId="44083"/>
    <cellStyle name="Note 5 10 2 3 6" xfId="19202"/>
    <cellStyle name="Note 5 10 2 4" xfId="2362"/>
    <cellStyle name="Note 5 10 2 4 2" xfId="4873"/>
    <cellStyle name="Note 5 10 2 4 2 2" xfId="22309"/>
    <cellStyle name="Note 5 10 2 4 2 3" xfId="36762"/>
    <cellStyle name="Note 5 10 2 4 3" xfId="7335"/>
    <cellStyle name="Note 5 10 2 4 3 2" xfId="24770"/>
    <cellStyle name="Note 5 10 2 4 3 3" xfId="39223"/>
    <cellStyle name="Note 5 10 2 4 4" xfId="9776"/>
    <cellStyle name="Note 5 10 2 4 4 2" xfId="27211"/>
    <cellStyle name="Note 5 10 2 4 4 3" xfId="41664"/>
    <cellStyle name="Note 5 10 2 4 5" xfId="12196"/>
    <cellStyle name="Note 5 10 2 4 5 2" xfId="29631"/>
    <cellStyle name="Note 5 10 2 4 5 3" xfId="44084"/>
    <cellStyle name="Note 5 10 2 4 6" xfId="15360"/>
    <cellStyle name="Note 5 10 2 4 6 2" xfId="32795"/>
    <cellStyle name="Note 5 10 2 4 6 3" xfId="47248"/>
    <cellStyle name="Note 5 10 2 4 7" xfId="19203"/>
    <cellStyle name="Note 5 10 2 4 8" xfId="20522"/>
    <cellStyle name="Note 5 10 2 5" xfId="4870"/>
    <cellStyle name="Note 5 10 2 5 2" xfId="14278"/>
    <cellStyle name="Note 5 10 2 5 2 2" xfId="31713"/>
    <cellStyle name="Note 5 10 2 5 2 3" xfId="46166"/>
    <cellStyle name="Note 5 10 2 5 3" xfId="16739"/>
    <cellStyle name="Note 5 10 2 5 3 2" xfId="34174"/>
    <cellStyle name="Note 5 10 2 5 3 3" xfId="48627"/>
    <cellStyle name="Note 5 10 2 5 4" xfId="22306"/>
    <cellStyle name="Note 5 10 2 5 5" xfId="36759"/>
    <cellStyle name="Note 5 10 2 6" xfId="7332"/>
    <cellStyle name="Note 5 10 2 6 2" xfId="24767"/>
    <cellStyle name="Note 5 10 2 6 3" xfId="39220"/>
    <cellStyle name="Note 5 10 2 7" xfId="9773"/>
    <cellStyle name="Note 5 10 2 7 2" xfId="27208"/>
    <cellStyle name="Note 5 10 2 7 3" xfId="41661"/>
    <cellStyle name="Note 5 10 2 8" xfId="12193"/>
    <cellStyle name="Note 5 10 2 8 2" xfId="29628"/>
    <cellStyle name="Note 5 10 2 8 3" xfId="44081"/>
    <cellStyle name="Note 5 10 2 9" xfId="19200"/>
    <cellStyle name="Note 5 10 3" xfId="2363"/>
    <cellStyle name="Note 5 10 3 2" xfId="2364"/>
    <cellStyle name="Note 5 10 3 2 2" xfId="4875"/>
    <cellStyle name="Note 5 10 3 2 2 2" xfId="14282"/>
    <cellStyle name="Note 5 10 3 2 2 2 2" xfId="31717"/>
    <cellStyle name="Note 5 10 3 2 2 2 3" xfId="46170"/>
    <cellStyle name="Note 5 10 3 2 2 3" xfId="16743"/>
    <cellStyle name="Note 5 10 3 2 2 3 2" xfId="34178"/>
    <cellStyle name="Note 5 10 3 2 2 3 3" xfId="48631"/>
    <cellStyle name="Note 5 10 3 2 2 4" xfId="22311"/>
    <cellStyle name="Note 5 10 3 2 2 5" xfId="36764"/>
    <cellStyle name="Note 5 10 3 2 3" xfId="7337"/>
    <cellStyle name="Note 5 10 3 2 3 2" xfId="24772"/>
    <cellStyle name="Note 5 10 3 2 3 3" xfId="39225"/>
    <cellStyle name="Note 5 10 3 2 4" xfId="9778"/>
    <cellStyle name="Note 5 10 3 2 4 2" xfId="27213"/>
    <cellStyle name="Note 5 10 3 2 4 3" xfId="41666"/>
    <cellStyle name="Note 5 10 3 2 5" xfId="12198"/>
    <cellStyle name="Note 5 10 3 2 5 2" xfId="29633"/>
    <cellStyle name="Note 5 10 3 2 5 3" xfId="44086"/>
    <cellStyle name="Note 5 10 3 2 6" xfId="19205"/>
    <cellStyle name="Note 5 10 3 3" xfId="2365"/>
    <cellStyle name="Note 5 10 3 3 2" xfId="4876"/>
    <cellStyle name="Note 5 10 3 3 2 2" xfId="14283"/>
    <cellStyle name="Note 5 10 3 3 2 2 2" xfId="31718"/>
    <cellStyle name="Note 5 10 3 3 2 2 3" xfId="46171"/>
    <cellStyle name="Note 5 10 3 3 2 3" xfId="16744"/>
    <cellStyle name="Note 5 10 3 3 2 3 2" xfId="34179"/>
    <cellStyle name="Note 5 10 3 3 2 3 3" xfId="48632"/>
    <cellStyle name="Note 5 10 3 3 2 4" xfId="22312"/>
    <cellStyle name="Note 5 10 3 3 2 5" xfId="36765"/>
    <cellStyle name="Note 5 10 3 3 3" xfId="7338"/>
    <cellStyle name="Note 5 10 3 3 3 2" xfId="24773"/>
    <cellStyle name="Note 5 10 3 3 3 3" xfId="39226"/>
    <cellStyle name="Note 5 10 3 3 4" xfId="9779"/>
    <cellStyle name="Note 5 10 3 3 4 2" xfId="27214"/>
    <cellStyle name="Note 5 10 3 3 4 3" xfId="41667"/>
    <cellStyle name="Note 5 10 3 3 5" xfId="12199"/>
    <cellStyle name="Note 5 10 3 3 5 2" xfId="29634"/>
    <cellStyle name="Note 5 10 3 3 5 3" xfId="44087"/>
    <cellStyle name="Note 5 10 3 3 6" xfId="19206"/>
    <cellStyle name="Note 5 10 3 4" xfId="2366"/>
    <cellStyle name="Note 5 10 3 4 2" xfId="4877"/>
    <cellStyle name="Note 5 10 3 4 2 2" xfId="22313"/>
    <cellStyle name="Note 5 10 3 4 2 3" xfId="36766"/>
    <cellStyle name="Note 5 10 3 4 3" xfId="7339"/>
    <cellStyle name="Note 5 10 3 4 3 2" xfId="24774"/>
    <cellStyle name="Note 5 10 3 4 3 3" xfId="39227"/>
    <cellStyle name="Note 5 10 3 4 4" xfId="9780"/>
    <cellStyle name="Note 5 10 3 4 4 2" xfId="27215"/>
    <cellStyle name="Note 5 10 3 4 4 3" xfId="41668"/>
    <cellStyle name="Note 5 10 3 4 5" xfId="12200"/>
    <cellStyle name="Note 5 10 3 4 5 2" xfId="29635"/>
    <cellStyle name="Note 5 10 3 4 5 3" xfId="44088"/>
    <cellStyle name="Note 5 10 3 4 6" xfId="15361"/>
    <cellStyle name="Note 5 10 3 4 6 2" xfId="32796"/>
    <cellStyle name="Note 5 10 3 4 6 3" xfId="47249"/>
    <cellStyle name="Note 5 10 3 4 7" xfId="19207"/>
    <cellStyle name="Note 5 10 3 4 8" xfId="20523"/>
    <cellStyle name="Note 5 10 3 5" xfId="4874"/>
    <cellStyle name="Note 5 10 3 5 2" xfId="14281"/>
    <cellStyle name="Note 5 10 3 5 2 2" xfId="31716"/>
    <cellStyle name="Note 5 10 3 5 2 3" xfId="46169"/>
    <cellStyle name="Note 5 10 3 5 3" xfId="16742"/>
    <cellStyle name="Note 5 10 3 5 3 2" xfId="34177"/>
    <cellStyle name="Note 5 10 3 5 3 3" xfId="48630"/>
    <cellStyle name="Note 5 10 3 5 4" xfId="22310"/>
    <cellStyle name="Note 5 10 3 5 5" xfId="36763"/>
    <cellStyle name="Note 5 10 3 6" xfId="7336"/>
    <cellStyle name="Note 5 10 3 6 2" xfId="24771"/>
    <cellStyle name="Note 5 10 3 6 3" xfId="39224"/>
    <cellStyle name="Note 5 10 3 7" xfId="9777"/>
    <cellStyle name="Note 5 10 3 7 2" xfId="27212"/>
    <cellStyle name="Note 5 10 3 7 3" xfId="41665"/>
    <cellStyle name="Note 5 10 3 8" xfId="12197"/>
    <cellStyle name="Note 5 10 3 8 2" xfId="29632"/>
    <cellStyle name="Note 5 10 3 8 3" xfId="44085"/>
    <cellStyle name="Note 5 10 3 9" xfId="19204"/>
    <cellStyle name="Note 5 10 4" xfId="2367"/>
    <cellStyle name="Note 5 10 4 2" xfId="2368"/>
    <cellStyle name="Note 5 10 4 2 2" xfId="4879"/>
    <cellStyle name="Note 5 10 4 2 2 2" xfId="14285"/>
    <cellStyle name="Note 5 10 4 2 2 2 2" xfId="31720"/>
    <cellStyle name="Note 5 10 4 2 2 2 3" xfId="46173"/>
    <cellStyle name="Note 5 10 4 2 2 3" xfId="16746"/>
    <cellStyle name="Note 5 10 4 2 2 3 2" xfId="34181"/>
    <cellStyle name="Note 5 10 4 2 2 3 3" xfId="48634"/>
    <cellStyle name="Note 5 10 4 2 2 4" xfId="22315"/>
    <cellStyle name="Note 5 10 4 2 2 5" xfId="36768"/>
    <cellStyle name="Note 5 10 4 2 3" xfId="7341"/>
    <cellStyle name="Note 5 10 4 2 3 2" xfId="24776"/>
    <cellStyle name="Note 5 10 4 2 3 3" xfId="39229"/>
    <cellStyle name="Note 5 10 4 2 4" xfId="9782"/>
    <cellStyle name="Note 5 10 4 2 4 2" xfId="27217"/>
    <cellStyle name="Note 5 10 4 2 4 3" xfId="41670"/>
    <cellStyle name="Note 5 10 4 2 5" xfId="12202"/>
    <cellStyle name="Note 5 10 4 2 5 2" xfId="29637"/>
    <cellStyle name="Note 5 10 4 2 5 3" xfId="44090"/>
    <cellStyle name="Note 5 10 4 2 6" xfId="19209"/>
    <cellStyle name="Note 5 10 4 3" xfId="2369"/>
    <cellStyle name="Note 5 10 4 3 2" xfId="4880"/>
    <cellStyle name="Note 5 10 4 3 2 2" xfId="14286"/>
    <cellStyle name="Note 5 10 4 3 2 2 2" xfId="31721"/>
    <cellStyle name="Note 5 10 4 3 2 2 3" xfId="46174"/>
    <cellStyle name="Note 5 10 4 3 2 3" xfId="16747"/>
    <cellStyle name="Note 5 10 4 3 2 3 2" xfId="34182"/>
    <cellStyle name="Note 5 10 4 3 2 3 3" xfId="48635"/>
    <cellStyle name="Note 5 10 4 3 2 4" xfId="22316"/>
    <cellStyle name="Note 5 10 4 3 2 5" xfId="36769"/>
    <cellStyle name="Note 5 10 4 3 3" xfId="7342"/>
    <cellStyle name="Note 5 10 4 3 3 2" xfId="24777"/>
    <cellStyle name="Note 5 10 4 3 3 3" xfId="39230"/>
    <cellStyle name="Note 5 10 4 3 4" xfId="9783"/>
    <cellStyle name="Note 5 10 4 3 4 2" xfId="27218"/>
    <cellStyle name="Note 5 10 4 3 4 3" xfId="41671"/>
    <cellStyle name="Note 5 10 4 3 5" xfId="12203"/>
    <cellStyle name="Note 5 10 4 3 5 2" xfId="29638"/>
    <cellStyle name="Note 5 10 4 3 5 3" xfId="44091"/>
    <cellStyle name="Note 5 10 4 3 6" xfId="19210"/>
    <cellStyle name="Note 5 10 4 4" xfId="2370"/>
    <cellStyle name="Note 5 10 4 4 2" xfId="4881"/>
    <cellStyle name="Note 5 10 4 4 2 2" xfId="22317"/>
    <cellStyle name="Note 5 10 4 4 2 3" xfId="36770"/>
    <cellStyle name="Note 5 10 4 4 3" xfId="7343"/>
    <cellStyle name="Note 5 10 4 4 3 2" xfId="24778"/>
    <cellStyle name="Note 5 10 4 4 3 3" xfId="39231"/>
    <cellStyle name="Note 5 10 4 4 4" xfId="9784"/>
    <cellStyle name="Note 5 10 4 4 4 2" xfId="27219"/>
    <cellStyle name="Note 5 10 4 4 4 3" xfId="41672"/>
    <cellStyle name="Note 5 10 4 4 5" xfId="12204"/>
    <cellStyle name="Note 5 10 4 4 5 2" xfId="29639"/>
    <cellStyle name="Note 5 10 4 4 5 3" xfId="44092"/>
    <cellStyle name="Note 5 10 4 4 6" xfId="15362"/>
    <cellStyle name="Note 5 10 4 4 6 2" xfId="32797"/>
    <cellStyle name="Note 5 10 4 4 6 3" xfId="47250"/>
    <cellStyle name="Note 5 10 4 4 7" xfId="19211"/>
    <cellStyle name="Note 5 10 4 4 8" xfId="20524"/>
    <cellStyle name="Note 5 10 4 5" xfId="4878"/>
    <cellStyle name="Note 5 10 4 5 2" xfId="14284"/>
    <cellStyle name="Note 5 10 4 5 2 2" xfId="31719"/>
    <cellStyle name="Note 5 10 4 5 2 3" xfId="46172"/>
    <cellStyle name="Note 5 10 4 5 3" xfId="16745"/>
    <cellStyle name="Note 5 10 4 5 3 2" xfId="34180"/>
    <cellStyle name="Note 5 10 4 5 3 3" xfId="48633"/>
    <cellStyle name="Note 5 10 4 5 4" xfId="22314"/>
    <cellStyle name="Note 5 10 4 5 5" xfId="36767"/>
    <cellStyle name="Note 5 10 4 6" xfId="7340"/>
    <cellStyle name="Note 5 10 4 6 2" xfId="24775"/>
    <cellStyle name="Note 5 10 4 6 3" xfId="39228"/>
    <cellStyle name="Note 5 10 4 7" xfId="9781"/>
    <cellStyle name="Note 5 10 4 7 2" xfId="27216"/>
    <cellStyle name="Note 5 10 4 7 3" xfId="41669"/>
    <cellStyle name="Note 5 10 4 8" xfId="12201"/>
    <cellStyle name="Note 5 10 4 8 2" xfId="29636"/>
    <cellStyle name="Note 5 10 4 8 3" xfId="44089"/>
    <cellStyle name="Note 5 10 4 9" xfId="19208"/>
    <cellStyle name="Note 5 10 5" xfId="2371"/>
    <cellStyle name="Note 5 10 5 2" xfId="2372"/>
    <cellStyle name="Note 5 10 5 2 2" xfId="4883"/>
    <cellStyle name="Note 5 10 5 2 2 2" xfId="14288"/>
    <cellStyle name="Note 5 10 5 2 2 2 2" xfId="31723"/>
    <cellStyle name="Note 5 10 5 2 2 2 3" xfId="46176"/>
    <cellStyle name="Note 5 10 5 2 2 3" xfId="16749"/>
    <cellStyle name="Note 5 10 5 2 2 3 2" xfId="34184"/>
    <cellStyle name="Note 5 10 5 2 2 3 3" xfId="48637"/>
    <cellStyle name="Note 5 10 5 2 2 4" xfId="22319"/>
    <cellStyle name="Note 5 10 5 2 2 5" xfId="36772"/>
    <cellStyle name="Note 5 10 5 2 3" xfId="7345"/>
    <cellStyle name="Note 5 10 5 2 3 2" xfId="24780"/>
    <cellStyle name="Note 5 10 5 2 3 3" xfId="39233"/>
    <cellStyle name="Note 5 10 5 2 4" xfId="9786"/>
    <cellStyle name="Note 5 10 5 2 4 2" xfId="27221"/>
    <cellStyle name="Note 5 10 5 2 4 3" xfId="41674"/>
    <cellStyle name="Note 5 10 5 2 5" xfId="12206"/>
    <cellStyle name="Note 5 10 5 2 5 2" xfId="29641"/>
    <cellStyle name="Note 5 10 5 2 5 3" xfId="44094"/>
    <cellStyle name="Note 5 10 5 2 6" xfId="19213"/>
    <cellStyle name="Note 5 10 5 3" xfId="2373"/>
    <cellStyle name="Note 5 10 5 3 2" xfId="4884"/>
    <cellStyle name="Note 5 10 5 3 2 2" xfId="14289"/>
    <cellStyle name="Note 5 10 5 3 2 2 2" xfId="31724"/>
    <cellStyle name="Note 5 10 5 3 2 2 3" xfId="46177"/>
    <cellStyle name="Note 5 10 5 3 2 3" xfId="16750"/>
    <cellStyle name="Note 5 10 5 3 2 3 2" xfId="34185"/>
    <cellStyle name="Note 5 10 5 3 2 3 3" xfId="48638"/>
    <cellStyle name="Note 5 10 5 3 2 4" xfId="22320"/>
    <cellStyle name="Note 5 10 5 3 2 5" xfId="36773"/>
    <cellStyle name="Note 5 10 5 3 3" xfId="7346"/>
    <cellStyle name="Note 5 10 5 3 3 2" xfId="24781"/>
    <cellStyle name="Note 5 10 5 3 3 3" xfId="39234"/>
    <cellStyle name="Note 5 10 5 3 4" xfId="9787"/>
    <cellStyle name="Note 5 10 5 3 4 2" xfId="27222"/>
    <cellStyle name="Note 5 10 5 3 4 3" xfId="41675"/>
    <cellStyle name="Note 5 10 5 3 5" xfId="12207"/>
    <cellStyle name="Note 5 10 5 3 5 2" xfId="29642"/>
    <cellStyle name="Note 5 10 5 3 5 3" xfId="44095"/>
    <cellStyle name="Note 5 10 5 3 6" xfId="19214"/>
    <cellStyle name="Note 5 10 5 4" xfId="2374"/>
    <cellStyle name="Note 5 10 5 4 2" xfId="4885"/>
    <cellStyle name="Note 5 10 5 4 2 2" xfId="22321"/>
    <cellStyle name="Note 5 10 5 4 2 3" xfId="36774"/>
    <cellStyle name="Note 5 10 5 4 3" xfId="7347"/>
    <cellStyle name="Note 5 10 5 4 3 2" xfId="24782"/>
    <cellStyle name="Note 5 10 5 4 3 3" xfId="39235"/>
    <cellStyle name="Note 5 10 5 4 4" xfId="9788"/>
    <cellStyle name="Note 5 10 5 4 4 2" xfId="27223"/>
    <cellStyle name="Note 5 10 5 4 4 3" xfId="41676"/>
    <cellStyle name="Note 5 10 5 4 5" xfId="12208"/>
    <cellStyle name="Note 5 10 5 4 5 2" xfId="29643"/>
    <cellStyle name="Note 5 10 5 4 5 3" xfId="44096"/>
    <cellStyle name="Note 5 10 5 4 6" xfId="15363"/>
    <cellStyle name="Note 5 10 5 4 6 2" xfId="32798"/>
    <cellStyle name="Note 5 10 5 4 6 3" xfId="47251"/>
    <cellStyle name="Note 5 10 5 4 7" xfId="19215"/>
    <cellStyle name="Note 5 10 5 4 8" xfId="20525"/>
    <cellStyle name="Note 5 10 5 5" xfId="4882"/>
    <cellStyle name="Note 5 10 5 5 2" xfId="14287"/>
    <cellStyle name="Note 5 10 5 5 2 2" xfId="31722"/>
    <cellStyle name="Note 5 10 5 5 2 3" xfId="46175"/>
    <cellStyle name="Note 5 10 5 5 3" xfId="16748"/>
    <cellStyle name="Note 5 10 5 5 3 2" xfId="34183"/>
    <cellStyle name="Note 5 10 5 5 3 3" xfId="48636"/>
    <cellStyle name="Note 5 10 5 5 4" xfId="22318"/>
    <cellStyle name="Note 5 10 5 5 5" xfId="36771"/>
    <cellStyle name="Note 5 10 5 6" xfId="7344"/>
    <cellStyle name="Note 5 10 5 6 2" xfId="24779"/>
    <cellStyle name="Note 5 10 5 6 3" xfId="39232"/>
    <cellStyle name="Note 5 10 5 7" xfId="9785"/>
    <cellStyle name="Note 5 10 5 7 2" xfId="27220"/>
    <cellStyle name="Note 5 10 5 7 3" xfId="41673"/>
    <cellStyle name="Note 5 10 5 8" xfId="12205"/>
    <cellStyle name="Note 5 10 5 8 2" xfId="29640"/>
    <cellStyle name="Note 5 10 5 8 3" xfId="44093"/>
    <cellStyle name="Note 5 10 5 9" xfId="19212"/>
    <cellStyle name="Note 5 10 6" xfId="2375"/>
    <cellStyle name="Note 5 10 6 2" xfId="4886"/>
    <cellStyle name="Note 5 10 6 2 2" xfId="14290"/>
    <cellStyle name="Note 5 10 6 2 2 2" xfId="31725"/>
    <cellStyle name="Note 5 10 6 2 2 3" xfId="46178"/>
    <cellStyle name="Note 5 10 6 2 3" xfId="16751"/>
    <cellStyle name="Note 5 10 6 2 3 2" xfId="34186"/>
    <cellStyle name="Note 5 10 6 2 3 3" xfId="48639"/>
    <cellStyle name="Note 5 10 6 2 4" xfId="22322"/>
    <cellStyle name="Note 5 10 6 2 5" xfId="36775"/>
    <cellStyle name="Note 5 10 6 3" xfId="7348"/>
    <cellStyle name="Note 5 10 6 3 2" xfId="24783"/>
    <cellStyle name="Note 5 10 6 3 3" xfId="39236"/>
    <cellStyle name="Note 5 10 6 4" xfId="9789"/>
    <cellStyle name="Note 5 10 6 4 2" xfId="27224"/>
    <cellStyle name="Note 5 10 6 4 3" xfId="41677"/>
    <cellStyle name="Note 5 10 6 5" xfId="12209"/>
    <cellStyle name="Note 5 10 6 5 2" xfId="29644"/>
    <cellStyle name="Note 5 10 6 5 3" xfId="44097"/>
    <cellStyle name="Note 5 10 6 6" xfId="19216"/>
    <cellStyle name="Note 5 10 7" xfId="2376"/>
    <cellStyle name="Note 5 10 7 2" xfId="4887"/>
    <cellStyle name="Note 5 10 7 2 2" xfId="14291"/>
    <cellStyle name="Note 5 10 7 2 2 2" xfId="31726"/>
    <cellStyle name="Note 5 10 7 2 2 3" xfId="46179"/>
    <cellStyle name="Note 5 10 7 2 3" xfId="16752"/>
    <cellStyle name="Note 5 10 7 2 3 2" xfId="34187"/>
    <cellStyle name="Note 5 10 7 2 3 3" xfId="48640"/>
    <cellStyle name="Note 5 10 7 2 4" xfId="22323"/>
    <cellStyle name="Note 5 10 7 2 5" xfId="36776"/>
    <cellStyle name="Note 5 10 7 3" xfId="7349"/>
    <cellStyle name="Note 5 10 7 3 2" xfId="24784"/>
    <cellStyle name="Note 5 10 7 3 3" xfId="39237"/>
    <cellStyle name="Note 5 10 7 4" xfId="9790"/>
    <cellStyle name="Note 5 10 7 4 2" xfId="27225"/>
    <cellStyle name="Note 5 10 7 4 3" xfId="41678"/>
    <cellStyle name="Note 5 10 7 5" xfId="12210"/>
    <cellStyle name="Note 5 10 7 5 2" xfId="29645"/>
    <cellStyle name="Note 5 10 7 5 3" xfId="44098"/>
    <cellStyle name="Note 5 10 7 6" xfId="19217"/>
    <cellStyle name="Note 5 10 8" xfId="2377"/>
    <cellStyle name="Note 5 10 8 2" xfId="4888"/>
    <cellStyle name="Note 5 10 8 2 2" xfId="22324"/>
    <cellStyle name="Note 5 10 8 2 3" xfId="36777"/>
    <cellStyle name="Note 5 10 8 3" xfId="7350"/>
    <cellStyle name="Note 5 10 8 3 2" xfId="24785"/>
    <cellStyle name="Note 5 10 8 3 3" xfId="39238"/>
    <cellStyle name="Note 5 10 8 4" xfId="9791"/>
    <cellStyle name="Note 5 10 8 4 2" xfId="27226"/>
    <cellStyle name="Note 5 10 8 4 3" xfId="41679"/>
    <cellStyle name="Note 5 10 8 5" xfId="12211"/>
    <cellStyle name="Note 5 10 8 5 2" xfId="29646"/>
    <cellStyle name="Note 5 10 8 5 3" xfId="44099"/>
    <cellStyle name="Note 5 10 8 6" xfId="15364"/>
    <cellStyle name="Note 5 10 8 6 2" xfId="32799"/>
    <cellStyle name="Note 5 10 8 6 3" xfId="47252"/>
    <cellStyle name="Note 5 10 8 7" xfId="19218"/>
    <cellStyle name="Note 5 10 8 8" xfId="20526"/>
    <cellStyle name="Note 5 10 9" xfId="4869"/>
    <cellStyle name="Note 5 10 9 2" xfId="14277"/>
    <cellStyle name="Note 5 10 9 2 2" xfId="31712"/>
    <cellStyle name="Note 5 10 9 2 3" xfId="46165"/>
    <cellStyle name="Note 5 10 9 3" xfId="16738"/>
    <cellStyle name="Note 5 10 9 3 2" xfId="34173"/>
    <cellStyle name="Note 5 10 9 3 3" xfId="48626"/>
    <cellStyle name="Note 5 10 9 4" xfId="22305"/>
    <cellStyle name="Note 5 10 9 5" xfId="36758"/>
    <cellStyle name="Note 5 11" xfId="2378"/>
    <cellStyle name="Note 5 11 10" xfId="7351"/>
    <cellStyle name="Note 5 11 10 2" xfId="24786"/>
    <cellStyle name="Note 5 11 10 3" xfId="39239"/>
    <cellStyle name="Note 5 11 11" xfId="9792"/>
    <cellStyle name="Note 5 11 11 2" xfId="27227"/>
    <cellStyle name="Note 5 11 11 3" xfId="41680"/>
    <cellStyle name="Note 5 11 12" xfId="12212"/>
    <cellStyle name="Note 5 11 12 2" xfId="29647"/>
    <cellStyle name="Note 5 11 12 3" xfId="44100"/>
    <cellStyle name="Note 5 11 13" xfId="19219"/>
    <cellStyle name="Note 5 11 2" xfId="2379"/>
    <cellStyle name="Note 5 11 2 2" xfId="2380"/>
    <cellStyle name="Note 5 11 2 2 2" xfId="4891"/>
    <cellStyle name="Note 5 11 2 2 2 2" xfId="14294"/>
    <cellStyle name="Note 5 11 2 2 2 2 2" xfId="31729"/>
    <cellStyle name="Note 5 11 2 2 2 2 3" xfId="46182"/>
    <cellStyle name="Note 5 11 2 2 2 3" xfId="16755"/>
    <cellStyle name="Note 5 11 2 2 2 3 2" xfId="34190"/>
    <cellStyle name="Note 5 11 2 2 2 3 3" xfId="48643"/>
    <cellStyle name="Note 5 11 2 2 2 4" xfId="22327"/>
    <cellStyle name="Note 5 11 2 2 2 5" xfId="36780"/>
    <cellStyle name="Note 5 11 2 2 3" xfId="7353"/>
    <cellStyle name="Note 5 11 2 2 3 2" xfId="24788"/>
    <cellStyle name="Note 5 11 2 2 3 3" xfId="39241"/>
    <cellStyle name="Note 5 11 2 2 4" xfId="9794"/>
    <cellStyle name="Note 5 11 2 2 4 2" xfId="27229"/>
    <cellStyle name="Note 5 11 2 2 4 3" xfId="41682"/>
    <cellStyle name="Note 5 11 2 2 5" xfId="12214"/>
    <cellStyle name="Note 5 11 2 2 5 2" xfId="29649"/>
    <cellStyle name="Note 5 11 2 2 5 3" xfId="44102"/>
    <cellStyle name="Note 5 11 2 2 6" xfId="19221"/>
    <cellStyle name="Note 5 11 2 3" xfId="2381"/>
    <cellStyle name="Note 5 11 2 3 2" xfId="4892"/>
    <cellStyle name="Note 5 11 2 3 2 2" xfId="14295"/>
    <cellStyle name="Note 5 11 2 3 2 2 2" xfId="31730"/>
    <cellStyle name="Note 5 11 2 3 2 2 3" xfId="46183"/>
    <cellStyle name="Note 5 11 2 3 2 3" xfId="16756"/>
    <cellStyle name="Note 5 11 2 3 2 3 2" xfId="34191"/>
    <cellStyle name="Note 5 11 2 3 2 3 3" xfId="48644"/>
    <cellStyle name="Note 5 11 2 3 2 4" xfId="22328"/>
    <cellStyle name="Note 5 11 2 3 2 5" xfId="36781"/>
    <cellStyle name="Note 5 11 2 3 3" xfId="7354"/>
    <cellStyle name="Note 5 11 2 3 3 2" xfId="24789"/>
    <cellStyle name="Note 5 11 2 3 3 3" xfId="39242"/>
    <cellStyle name="Note 5 11 2 3 4" xfId="9795"/>
    <cellStyle name="Note 5 11 2 3 4 2" xfId="27230"/>
    <cellStyle name="Note 5 11 2 3 4 3" xfId="41683"/>
    <cellStyle name="Note 5 11 2 3 5" xfId="12215"/>
    <cellStyle name="Note 5 11 2 3 5 2" xfId="29650"/>
    <cellStyle name="Note 5 11 2 3 5 3" xfId="44103"/>
    <cellStyle name="Note 5 11 2 3 6" xfId="19222"/>
    <cellStyle name="Note 5 11 2 4" xfId="2382"/>
    <cellStyle name="Note 5 11 2 4 2" xfId="4893"/>
    <cellStyle name="Note 5 11 2 4 2 2" xfId="22329"/>
    <cellStyle name="Note 5 11 2 4 2 3" xfId="36782"/>
    <cellStyle name="Note 5 11 2 4 3" xfId="7355"/>
    <cellStyle name="Note 5 11 2 4 3 2" xfId="24790"/>
    <cellStyle name="Note 5 11 2 4 3 3" xfId="39243"/>
    <cellStyle name="Note 5 11 2 4 4" xfId="9796"/>
    <cellStyle name="Note 5 11 2 4 4 2" xfId="27231"/>
    <cellStyle name="Note 5 11 2 4 4 3" xfId="41684"/>
    <cellStyle name="Note 5 11 2 4 5" xfId="12216"/>
    <cellStyle name="Note 5 11 2 4 5 2" xfId="29651"/>
    <cellStyle name="Note 5 11 2 4 5 3" xfId="44104"/>
    <cellStyle name="Note 5 11 2 4 6" xfId="15365"/>
    <cellStyle name="Note 5 11 2 4 6 2" xfId="32800"/>
    <cellStyle name="Note 5 11 2 4 6 3" xfId="47253"/>
    <cellStyle name="Note 5 11 2 4 7" xfId="19223"/>
    <cellStyle name="Note 5 11 2 4 8" xfId="20527"/>
    <cellStyle name="Note 5 11 2 5" xfId="4890"/>
    <cellStyle name="Note 5 11 2 5 2" xfId="14293"/>
    <cellStyle name="Note 5 11 2 5 2 2" xfId="31728"/>
    <cellStyle name="Note 5 11 2 5 2 3" xfId="46181"/>
    <cellStyle name="Note 5 11 2 5 3" xfId="16754"/>
    <cellStyle name="Note 5 11 2 5 3 2" xfId="34189"/>
    <cellStyle name="Note 5 11 2 5 3 3" xfId="48642"/>
    <cellStyle name="Note 5 11 2 5 4" xfId="22326"/>
    <cellStyle name="Note 5 11 2 5 5" xfId="36779"/>
    <cellStyle name="Note 5 11 2 6" xfId="7352"/>
    <cellStyle name="Note 5 11 2 6 2" xfId="24787"/>
    <cellStyle name="Note 5 11 2 6 3" xfId="39240"/>
    <cellStyle name="Note 5 11 2 7" xfId="9793"/>
    <cellStyle name="Note 5 11 2 7 2" xfId="27228"/>
    <cellStyle name="Note 5 11 2 7 3" xfId="41681"/>
    <cellStyle name="Note 5 11 2 8" xfId="12213"/>
    <cellStyle name="Note 5 11 2 8 2" xfId="29648"/>
    <cellStyle name="Note 5 11 2 8 3" xfId="44101"/>
    <cellStyle name="Note 5 11 2 9" xfId="19220"/>
    <cellStyle name="Note 5 11 3" xfId="2383"/>
    <cellStyle name="Note 5 11 3 2" xfId="2384"/>
    <cellStyle name="Note 5 11 3 2 2" xfId="4895"/>
    <cellStyle name="Note 5 11 3 2 2 2" xfId="14297"/>
    <cellStyle name="Note 5 11 3 2 2 2 2" xfId="31732"/>
    <cellStyle name="Note 5 11 3 2 2 2 3" xfId="46185"/>
    <cellStyle name="Note 5 11 3 2 2 3" xfId="16758"/>
    <cellStyle name="Note 5 11 3 2 2 3 2" xfId="34193"/>
    <cellStyle name="Note 5 11 3 2 2 3 3" xfId="48646"/>
    <cellStyle name="Note 5 11 3 2 2 4" xfId="22331"/>
    <cellStyle name="Note 5 11 3 2 2 5" xfId="36784"/>
    <cellStyle name="Note 5 11 3 2 3" xfId="7357"/>
    <cellStyle name="Note 5 11 3 2 3 2" xfId="24792"/>
    <cellStyle name="Note 5 11 3 2 3 3" xfId="39245"/>
    <cellStyle name="Note 5 11 3 2 4" xfId="9798"/>
    <cellStyle name="Note 5 11 3 2 4 2" xfId="27233"/>
    <cellStyle name="Note 5 11 3 2 4 3" xfId="41686"/>
    <cellStyle name="Note 5 11 3 2 5" xfId="12218"/>
    <cellStyle name="Note 5 11 3 2 5 2" xfId="29653"/>
    <cellStyle name="Note 5 11 3 2 5 3" xfId="44106"/>
    <cellStyle name="Note 5 11 3 2 6" xfId="19225"/>
    <cellStyle name="Note 5 11 3 3" xfId="2385"/>
    <cellStyle name="Note 5 11 3 3 2" xfId="4896"/>
    <cellStyle name="Note 5 11 3 3 2 2" xfId="14298"/>
    <cellStyle name="Note 5 11 3 3 2 2 2" xfId="31733"/>
    <cellStyle name="Note 5 11 3 3 2 2 3" xfId="46186"/>
    <cellStyle name="Note 5 11 3 3 2 3" xfId="16759"/>
    <cellStyle name="Note 5 11 3 3 2 3 2" xfId="34194"/>
    <cellStyle name="Note 5 11 3 3 2 3 3" xfId="48647"/>
    <cellStyle name="Note 5 11 3 3 2 4" xfId="22332"/>
    <cellStyle name="Note 5 11 3 3 2 5" xfId="36785"/>
    <cellStyle name="Note 5 11 3 3 3" xfId="7358"/>
    <cellStyle name="Note 5 11 3 3 3 2" xfId="24793"/>
    <cellStyle name="Note 5 11 3 3 3 3" xfId="39246"/>
    <cellStyle name="Note 5 11 3 3 4" xfId="9799"/>
    <cellStyle name="Note 5 11 3 3 4 2" xfId="27234"/>
    <cellStyle name="Note 5 11 3 3 4 3" xfId="41687"/>
    <cellStyle name="Note 5 11 3 3 5" xfId="12219"/>
    <cellStyle name="Note 5 11 3 3 5 2" xfId="29654"/>
    <cellStyle name="Note 5 11 3 3 5 3" xfId="44107"/>
    <cellStyle name="Note 5 11 3 3 6" xfId="19226"/>
    <cellStyle name="Note 5 11 3 4" xfId="2386"/>
    <cellStyle name="Note 5 11 3 4 2" xfId="4897"/>
    <cellStyle name="Note 5 11 3 4 2 2" xfId="22333"/>
    <cellStyle name="Note 5 11 3 4 2 3" xfId="36786"/>
    <cellStyle name="Note 5 11 3 4 3" xfId="7359"/>
    <cellStyle name="Note 5 11 3 4 3 2" xfId="24794"/>
    <cellStyle name="Note 5 11 3 4 3 3" xfId="39247"/>
    <cellStyle name="Note 5 11 3 4 4" xfId="9800"/>
    <cellStyle name="Note 5 11 3 4 4 2" xfId="27235"/>
    <cellStyle name="Note 5 11 3 4 4 3" xfId="41688"/>
    <cellStyle name="Note 5 11 3 4 5" xfId="12220"/>
    <cellStyle name="Note 5 11 3 4 5 2" xfId="29655"/>
    <cellStyle name="Note 5 11 3 4 5 3" xfId="44108"/>
    <cellStyle name="Note 5 11 3 4 6" xfId="15366"/>
    <cellStyle name="Note 5 11 3 4 6 2" xfId="32801"/>
    <cellStyle name="Note 5 11 3 4 6 3" xfId="47254"/>
    <cellStyle name="Note 5 11 3 4 7" xfId="19227"/>
    <cellStyle name="Note 5 11 3 4 8" xfId="20528"/>
    <cellStyle name="Note 5 11 3 5" xfId="4894"/>
    <cellStyle name="Note 5 11 3 5 2" xfId="14296"/>
    <cellStyle name="Note 5 11 3 5 2 2" xfId="31731"/>
    <cellStyle name="Note 5 11 3 5 2 3" xfId="46184"/>
    <cellStyle name="Note 5 11 3 5 3" xfId="16757"/>
    <cellStyle name="Note 5 11 3 5 3 2" xfId="34192"/>
    <cellStyle name="Note 5 11 3 5 3 3" xfId="48645"/>
    <cellStyle name="Note 5 11 3 5 4" xfId="22330"/>
    <cellStyle name="Note 5 11 3 5 5" xfId="36783"/>
    <cellStyle name="Note 5 11 3 6" xfId="7356"/>
    <cellStyle name="Note 5 11 3 6 2" xfId="24791"/>
    <cellStyle name="Note 5 11 3 6 3" xfId="39244"/>
    <cellStyle name="Note 5 11 3 7" xfId="9797"/>
    <cellStyle name="Note 5 11 3 7 2" xfId="27232"/>
    <cellStyle name="Note 5 11 3 7 3" xfId="41685"/>
    <cellStyle name="Note 5 11 3 8" xfId="12217"/>
    <cellStyle name="Note 5 11 3 8 2" xfId="29652"/>
    <cellStyle name="Note 5 11 3 8 3" xfId="44105"/>
    <cellStyle name="Note 5 11 3 9" xfId="19224"/>
    <cellStyle name="Note 5 11 4" xfId="2387"/>
    <cellStyle name="Note 5 11 4 2" xfId="2388"/>
    <cellStyle name="Note 5 11 4 2 2" xfId="4899"/>
    <cellStyle name="Note 5 11 4 2 2 2" xfId="14300"/>
    <cellStyle name="Note 5 11 4 2 2 2 2" xfId="31735"/>
    <cellStyle name="Note 5 11 4 2 2 2 3" xfId="46188"/>
    <cellStyle name="Note 5 11 4 2 2 3" xfId="16761"/>
    <cellStyle name="Note 5 11 4 2 2 3 2" xfId="34196"/>
    <cellStyle name="Note 5 11 4 2 2 3 3" xfId="48649"/>
    <cellStyle name="Note 5 11 4 2 2 4" xfId="22335"/>
    <cellStyle name="Note 5 11 4 2 2 5" xfId="36788"/>
    <cellStyle name="Note 5 11 4 2 3" xfId="7361"/>
    <cellStyle name="Note 5 11 4 2 3 2" xfId="24796"/>
    <cellStyle name="Note 5 11 4 2 3 3" xfId="39249"/>
    <cellStyle name="Note 5 11 4 2 4" xfId="9802"/>
    <cellStyle name="Note 5 11 4 2 4 2" xfId="27237"/>
    <cellStyle name="Note 5 11 4 2 4 3" xfId="41690"/>
    <cellStyle name="Note 5 11 4 2 5" xfId="12222"/>
    <cellStyle name="Note 5 11 4 2 5 2" xfId="29657"/>
    <cellStyle name="Note 5 11 4 2 5 3" xfId="44110"/>
    <cellStyle name="Note 5 11 4 2 6" xfId="19229"/>
    <cellStyle name="Note 5 11 4 3" xfId="2389"/>
    <cellStyle name="Note 5 11 4 3 2" xfId="4900"/>
    <cellStyle name="Note 5 11 4 3 2 2" xfId="14301"/>
    <cellStyle name="Note 5 11 4 3 2 2 2" xfId="31736"/>
    <cellStyle name="Note 5 11 4 3 2 2 3" xfId="46189"/>
    <cellStyle name="Note 5 11 4 3 2 3" xfId="16762"/>
    <cellStyle name="Note 5 11 4 3 2 3 2" xfId="34197"/>
    <cellStyle name="Note 5 11 4 3 2 3 3" xfId="48650"/>
    <cellStyle name="Note 5 11 4 3 2 4" xfId="22336"/>
    <cellStyle name="Note 5 11 4 3 2 5" xfId="36789"/>
    <cellStyle name="Note 5 11 4 3 3" xfId="7362"/>
    <cellStyle name="Note 5 11 4 3 3 2" xfId="24797"/>
    <cellStyle name="Note 5 11 4 3 3 3" xfId="39250"/>
    <cellStyle name="Note 5 11 4 3 4" xfId="9803"/>
    <cellStyle name="Note 5 11 4 3 4 2" xfId="27238"/>
    <cellStyle name="Note 5 11 4 3 4 3" xfId="41691"/>
    <cellStyle name="Note 5 11 4 3 5" xfId="12223"/>
    <cellStyle name="Note 5 11 4 3 5 2" xfId="29658"/>
    <cellStyle name="Note 5 11 4 3 5 3" xfId="44111"/>
    <cellStyle name="Note 5 11 4 3 6" xfId="19230"/>
    <cellStyle name="Note 5 11 4 4" xfId="2390"/>
    <cellStyle name="Note 5 11 4 4 2" xfId="4901"/>
    <cellStyle name="Note 5 11 4 4 2 2" xfId="22337"/>
    <cellStyle name="Note 5 11 4 4 2 3" xfId="36790"/>
    <cellStyle name="Note 5 11 4 4 3" xfId="7363"/>
    <cellStyle name="Note 5 11 4 4 3 2" xfId="24798"/>
    <cellStyle name="Note 5 11 4 4 3 3" xfId="39251"/>
    <cellStyle name="Note 5 11 4 4 4" xfId="9804"/>
    <cellStyle name="Note 5 11 4 4 4 2" xfId="27239"/>
    <cellStyle name="Note 5 11 4 4 4 3" xfId="41692"/>
    <cellStyle name="Note 5 11 4 4 5" xfId="12224"/>
    <cellStyle name="Note 5 11 4 4 5 2" xfId="29659"/>
    <cellStyle name="Note 5 11 4 4 5 3" xfId="44112"/>
    <cellStyle name="Note 5 11 4 4 6" xfId="15367"/>
    <cellStyle name="Note 5 11 4 4 6 2" xfId="32802"/>
    <cellStyle name="Note 5 11 4 4 6 3" xfId="47255"/>
    <cellStyle name="Note 5 11 4 4 7" xfId="19231"/>
    <cellStyle name="Note 5 11 4 4 8" xfId="20529"/>
    <cellStyle name="Note 5 11 4 5" xfId="4898"/>
    <cellStyle name="Note 5 11 4 5 2" xfId="14299"/>
    <cellStyle name="Note 5 11 4 5 2 2" xfId="31734"/>
    <cellStyle name="Note 5 11 4 5 2 3" xfId="46187"/>
    <cellStyle name="Note 5 11 4 5 3" xfId="16760"/>
    <cellStyle name="Note 5 11 4 5 3 2" xfId="34195"/>
    <cellStyle name="Note 5 11 4 5 3 3" xfId="48648"/>
    <cellStyle name="Note 5 11 4 5 4" xfId="22334"/>
    <cellStyle name="Note 5 11 4 5 5" xfId="36787"/>
    <cellStyle name="Note 5 11 4 6" xfId="7360"/>
    <cellStyle name="Note 5 11 4 6 2" xfId="24795"/>
    <cellStyle name="Note 5 11 4 6 3" xfId="39248"/>
    <cellStyle name="Note 5 11 4 7" xfId="9801"/>
    <cellStyle name="Note 5 11 4 7 2" xfId="27236"/>
    <cellStyle name="Note 5 11 4 7 3" xfId="41689"/>
    <cellStyle name="Note 5 11 4 8" xfId="12221"/>
    <cellStyle name="Note 5 11 4 8 2" xfId="29656"/>
    <cellStyle name="Note 5 11 4 8 3" xfId="44109"/>
    <cellStyle name="Note 5 11 4 9" xfId="19228"/>
    <cellStyle name="Note 5 11 5" xfId="2391"/>
    <cellStyle name="Note 5 11 5 2" xfId="2392"/>
    <cellStyle name="Note 5 11 5 2 2" xfId="4903"/>
    <cellStyle name="Note 5 11 5 2 2 2" xfId="14303"/>
    <cellStyle name="Note 5 11 5 2 2 2 2" xfId="31738"/>
    <cellStyle name="Note 5 11 5 2 2 2 3" xfId="46191"/>
    <cellStyle name="Note 5 11 5 2 2 3" xfId="16764"/>
    <cellStyle name="Note 5 11 5 2 2 3 2" xfId="34199"/>
    <cellStyle name="Note 5 11 5 2 2 3 3" xfId="48652"/>
    <cellStyle name="Note 5 11 5 2 2 4" xfId="22339"/>
    <cellStyle name="Note 5 11 5 2 2 5" xfId="36792"/>
    <cellStyle name="Note 5 11 5 2 3" xfId="7365"/>
    <cellStyle name="Note 5 11 5 2 3 2" xfId="24800"/>
    <cellStyle name="Note 5 11 5 2 3 3" xfId="39253"/>
    <cellStyle name="Note 5 11 5 2 4" xfId="9806"/>
    <cellStyle name="Note 5 11 5 2 4 2" xfId="27241"/>
    <cellStyle name="Note 5 11 5 2 4 3" xfId="41694"/>
    <cellStyle name="Note 5 11 5 2 5" xfId="12226"/>
    <cellStyle name="Note 5 11 5 2 5 2" xfId="29661"/>
    <cellStyle name="Note 5 11 5 2 5 3" xfId="44114"/>
    <cellStyle name="Note 5 11 5 2 6" xfId="19233"/>
    <cellStyle name="Note 5 11 5 3" xfId="2393"/>
    <cellStyle name="Note 5 11 5 3 2" xfId="4904"/>
    <cellStyle name="Note 5 11 5 3 2 2" xfId="14304"/>
    <cellStyle name="Note 5 11 5 3 2 2 2" xfId="31739"/>
    <cellStyle name="Note 5 11 5 3 2 2 3" xfId="46192"/>
    <cellStyle name="Note 5 11 5 3 2 3" xfId="16765"/>
    <cellStyle name="Note 5 11 5 3 2 3 2" xfId="34200"/>
    <cellStyle name="Note 5 11 5 3 2 3 3" xfId="48653"/>
    <cellStyle name="Note 5 11 5 3 2 4" xfId="22340"/>
    <cellStyle name="Note 5 11 5 3 2 5" xfId="36793"/>
    <cellStyle name="Note 5 11 5 3 3" xfId="7366"/>
    <cellStyle name="Note 5 11 5 3 3 2" xfId="24801"/>
    <cellStyle name="Note 5 11 5 3 3 3" xfId="39254"/>
    <cellStyle name="Note 5 11 5 3 4" xfId="9807"/>
    <cellStyle name="Note 5 11 5 3 4 2" xfId="27242"/>
    <cellStyle name="Note 5 11 5 3 4 3" xfId="41695"/>
    <cellStyle name="Note 5 11 5 3 5" xfId="12227"/>
    <cellStyle name="Note 5 11 5 3 5 2" xfId="29662"/>
    <cellStyle name="Note 5 11 5 3 5 3" xfId="44115"/>
    <cellStyle name="Note 5 11 5 3 6" xfId="19234"/>
    <cellStyle name="Note 5 11 5 4" xfId="2394"/>
    <cellStyle name="Note 5 11 5 4 2" xfId="4905"/>
    <cellStyle name="Note 5 11 5 4 2 2" xfId="22341"/>
    <cellStyle name="Note 5 11 5 4 2 3" xfId="36794"/>
    <cellStyle name="Note 5 11 5 4 3" xfId="7367"/>
    <cellStyle name="Note 5 11 5 4 3 2" xfId="24802"/>
    <cellStyle name="Note 5 11 5 4 3 3" xfId="39255"/>
    <cellStyle name="Note 5 11 5 4 4" xfId="9808"/>
    <cellStyle name="Note 5 11 5 4 4 2" xfId="27243"/>
    <cellStyle name="Note 5 11 5 4 4 3" xfId="41696"/>
    <cellStyle name="Note 5 11 5 4 5" xfId="12228"/>
    <cellStyle name="Note 5 11 5 4 5 2" xfId="29663"/>
    <cellStyle name="Note 5 11 5 4 5 3" xfId="44116"/>
    <cellStyle name="Note 5 11 5 4 6" xfId="15368"/>
    <cellStyle name="Note 5 11 5 4 6 2" xfId="32803"/>
    <cellStyle name="Note 5 11 5 4 6 3" xfId="47256"/>
    <cellStyle name="Note 5 11 5 4 7" xfId="19235"/>
    <cellStyle name="Note 5 11 5 4 8" xfId="20530"/>
    <cellStyle name="Note 5 11 5 5" xfId="4902"/>
    <cellStyle name="Note 5 11 5 5 2" xfId="14302"/>
    <cellStyle name="Note 5 11 5 5 2 2" xfId="31737"/>
    <cellStyle name="Note 5 11 5 5 2 3" xfId="46190"/>
    <cellStyle name="Note 5 11 5 5 3" xfId="16763"/>
    <cellStyle name="Note 5 11 5 5 3 2" xfId="34198"/>
    <cellStyle name="Note 5 11 5 5 3 3" xfId="48651"/>
    <cellStyle name="Note 5 11 5 5 4" xfId="22338"/>
    <cellStyle name="Note 5 11 5 5 5" xfId="36791"/>
    <cellStyle name="Note 5 11 5 6" xfId="7364"/>
    <cellStyle name="Note 5 11 5 6 2" xfId="24799"/>
    <cellStyle name="Note 5 11 5 6 3" xfId="39252"/>
    <cellStyle name="Note 5 11 5 7" xfId="9805"/>
    <cellStyle name="Note 5 11 5 7 2" xfId="27240"/>
    <cellStyle name="Note 5 11 5 7 3" xfId="41693"/>
    <cellStyle name="Note 5 11 5 8" xfId="12225"/>
    <cellStyle name="Note 5 11 5 8 2" xfId="29660"/>
    <cellStyle name="Note 5 11 5 8 3" xfId="44113"/>
    <cellStyle name="Note 5 11 5 9" xfId="19232"/>
    <cellStyle name="Note 5 11 6" xfId="2395"/>
    <cellStyle name="Note 5 11 6 2" xfId="4906"/>
    <cellStyle name="Note 5 11 6 2 2" xfId="14305"/>
    <cellStyle name="Note 5 11 6 2 2 2" xfId="31740"/>
    <cellStyle name="Note 5 11 6 2 2 3" xfId="46193"/>
    <cellStyle name="Note 5 11 6 2 3" xfId="16766"/>
    <cellStyle name="Note 5 11 6 2 3 2" xfId="34201"/>
    <cellStyle name="Note 5 11 6 2 3 3" xfId="48654"/>
    <cellStyle name="Note 5 11 6 2 4" xfId="22342"/>
    <cellStyle name="Note 5 11 6 2 5" xfId="36795"/>
    <cellStyle name="Note 5 11 6 3" xfId="7368"/>
    <cellStyle name="Note 5 11 6 3 2" xfId="24803"/>
    <cellStyle name="Note 5 11 6 3 3" xfId="39256"/>
    <cellStyle name="Note 5 11 6 4" xfId="9809"/>
    <cellStyle name="Note 5 11 6 4 2" xfId="27244"/>
    <cellStyle name="Note 5 11 6 4 3" xfId="41697"/>
    <cellStyle name="Note 5 11 6 5" xfId="12229"/>
    <cellStyle name="Note 5 11 6 5 2" xfId="29664"/>
    <cellStyle name="Note 5 11 6 5 3" xfId="44117"/>
    <cellStyle name="Note 5 11 6 6" xfId="19236"/>
    <cellStyle name="Note 5 11 7" xfId="2396"/>
    <cellStyle name="Note 5 11 7 2" xfId="4907"/>
    <cellStyle name="Note 5 11 7 2 2" xfId="14306"/>
    <cellStyle name="Note 5 11 7 2 2 2" xfId="31741"/>
    <cellStyle name="Note 5 11 7 2 2 3" xfId="46194"/>
    <cellStyle name="Note 5 11 7 2 3" xfId="16767"/>
    <cellStyle name="Note 5 11 7 2 3 2" xfId="34202"/>
    <cellStyle name="Note 5 11 7 2 3 3" xfId="48655"/>
    <cellStyle name="Note 5 11 7 2 4" xfId="22343"/>
    <cellStyle name="Note 5 11 7 2 5" xfId="36796"/>
    <cellStyle name="Note 5 11 7 3" xfId="7369"/>
    <cellStyle name="Note 5 11 7 3 2" xfId="24804"/>
    <cellStyle name="Note 5 11 7 3 3" xfId="39257"/>
    <cellStyle name="Note 5 11 7 4" xfId="9810"/>
    <cellStyle name="Note 5 11 7 4 2" xfId="27245"/>
    <cellStyle name="Note 5 11 7 4 3" xfId="41698"/>
    <cellStyle name="Note 5 11 7 5" xfId="12230"/>
    <cellStyle name="Note 5 11 7 5 2" xfId="29665"/>
    <cellStyle name="Note 5 11 7 5 3" xfId="44118"/>
    <cellStyle name="Note 5 11 7 6" xfId="19237"/>
    <cellStyle name="Note 5 11 8" xfId="2397"/>
    <cellStyle name="Note 5 11 8 2" xfId="4908"/>
    <cellStyle name="Note 5 11 8 2 2" xfId="22344"/>
    <cellStyle name="Note 5 11 8 2 3" xfId="36797"/>
    <cellStyle name="Note 5 11 8 3" xfId="7370"/>
    <cellStyle name="Note 5 11 8 3 2" xfId="24805"/>
    <cellStyle name="Note 5 11 8 3 3" xfId="39258"/>
    <cellStyle name="Note 5 11 8 4" xfId="9811"/>
    <cellStyle name="Note 5 11 8 4 2" xfId="27246"/>
    <cellStyle name="Note 5 11 8 4 3" xfId="41699"/>
    <cellStyle name="Note 5 11 8 5" xfId="12231"/>
    <cellStyle name="Note 5 11 8 5 2" xfId="29666"/>
    <cellStyle name="Note 5 11 8 5 3" xfId="44119"/>
    <cellStyle name="Note 5 11 8 6" xfId="15369"/>
    <cellStyle name="Note 5 11 8 6 2" xfId="32804"/>
    <cellStyle name="Note 5 11 8 6 3" xfId="47257"/>
    <cellStyle name="Note 5 11 8 7" xfId="19238"/>
    <cellStyle name="Note 5 11 8 8" xfId="20531"/>
    <cellStyle name="Note 5 11 9" xfId="4889"/>
    <cellStyle name="Note 5 11 9 2" xfId="14292"/>
    <cellStyle name="Note 5 11 9 2 2" xfId="31727"/>
    <cellStyle name="Note 5 11 9 2 3" xfId="46180"/>
    <cellStyle name="Note 5 11 9 3" xfId="16753"/>
    <cellStyle name="Note 5 11 9 3 2" xfId="34188"/>
    <cellStyle name="Note 5 11 9 3 3" xfId="48641"/>
    <cellStyle name="Note 5 11 9 4" xfId="22325"/>
    <cellStyle name="Note 5 11 9 5" xfId="36778"/>
    <cellStyle name="Note 5 12" xfId="2398"/>
    <cellStyle name="Note 5 12 10" xfId="7371"/>
    <cellStyle name="Note 5 12 10 2" xfId="24806"/>
    <cellStyle name="Note 5 12 10 3" xfId="39259"/>
    <cellStyle name="Note 5 12 11" xfId="9812"/>
    <cellStyle name="Note 5 12 11 2" xfId="27247"/>
    <cellStyle name="Note 5 12 11 3" xfId="41700"/>
    <cellStyle name="Note 5 12 12" xfId="12232"/>
    <cellStyle name="Note 5 12 12 2" xfId="29667"/>
    <cellStyle name="Note 5 12 12 3" xfId="44120"/>
    <cellStyle name="Note 5 12 13" xfId="19239"/>
    <cellStyle name="Note 5 12 2" xfId="2399"/>
    <cellStyle name="Note 5 12 2 2" xfId="2400"/>
    <cellStyle name="Note 5 12 2 2 2" xfId="4911"/>
    <cellStyle name="Note 5 12 2 2 2 2" xfId="14309"/>
    <cellStyle name="Note 5 12 2 2 2 2 2" xfId="31744"/>
    <cellStyle name="Note 5 12 2 2 2 2 3" xfId="46197"/>
    <cellStyle name="Note 5 12 2 2 2 3" xfId="16770"/>
    <cellStyle name="Note 5 12 2 2 2 3 2" xfId="34205"/>
    <cellStyle name="Note 5 12 2 2 2 3 3" xfId="48658"/>
    <cellStyle name="Note 5 12 2 2 2 4" xfId="22347"/>
    <cellStyle name="Note 5 12 2 2 2 5" xfId="36800"/>
    <cellStyle name="Note 5 12 2 2 3" xfId="7373"/>
    <cellStyle name="Note 5 12 2 2 3 2" xfId="24808"/>
    <cellStyle name="Note 5 12 2 2 3 3" xfId="39261"/>
    <cellStyle name="Note 5 12 2 2 4" xfId="9814"/>
    <cellStyle name="Note 5 12 2 2 4 2" xfId="27249"/>
    <cellStyle name="Note 5 12 2 2 4 3" xfId="41702"/>
    <cellStyle name="Note 5 12 2 2 5" xfId="12234"/>
    <cellStyle name="Note 5 12 2 2 5 2" xfId="29669"/>
    <cellStyle name="Note 5 12 2 2 5 3" xfId="44122"/>
    <cellStyle name="Note 5 12 2 2 6" xfId="19241"/>
    <cellStyle name="Note 5 12 2 3" xfId="2401"/>
    <cellStyle name="Note 5 12 2 3 2" xfId="4912"/>
    <cellStyle name="Note 5 12 2 3 2 2" xfId="14310"/>
    <cellStyle name="Note 5 12 2 3 2 2 2" xfId="31745"/>
    <cellStyle name="Note 5 12 2 3 2 2 3" xfId="46198"/>
    <cellStyle name="Note 5 12 2 3 2 3" xfId="16771"/>
    <cellStyle name="Note 5 12 2 3 2 3 2" xfId="34206"/>
    <cellStyle name="Note 5 12 2 3 2 3 3" xfId="48659"/>
    <cellStyle name="Note 5 12 2 3 2 4" xfId="22348"/>
    <cellStyle name="Note 5 12 2 3 2 5" xfId="36801"/>
    <cellStyle name="Note 5 12 2 3 3" xfId="7374"/>
    <cellStyle name="Note 5 12 2 3 3 2" xfId="24809"/>
    <cellStyle name="Note 5 12 2 3 3 3" xfId="39262"/>
    <cellStyle name="Note 5 12 2 3 4" xfId="9815"/>
    <cellStyle name="Note 5 12 2 3 4 2" xfId="27250"/>
    <cellStyle name="Note 5 12 2 3 4 3" xfId="41703"/>
    <cellStyle name="Note 5 12 2 3 5" xfId="12235"/>
    <cellStyle name="Note 5 12 2 3 5 2" xfId="29670"/>
    <cellStyle name="Note 5 12 2 3 5 3" xfId="44123"/>
    <cellStyle name="Note 5 12 2 3 6" xfId="19242"/>
    <cellStyle name="Note 5 12 2 4" xfId="2402"/>
    <cellStyle name="Note 5 12 2 4 2" xfId="4913"/>
    <cellStyle name="Note 5 12 2 4 2 2" xfId="22349"/>
    <cellStyle name="Note 5 12 2 4 2 3" xfId="36802"/>
    <cellStyle name="Note 5 12 2 4 3" xfId="7375"/>
    <cellStyle name="Note 5 12 2 4 3 2" xfId="24810"/>
    <cellStyle name="Note 5 12 2 4 3 3" xfId="39263"/>
    <cellStyle name="Note 5 12 2 4 4" xfId="9816"/>
    <cellStyle name="Note 5 12 2 4 4 2" xfId="27251"/>
    <cellStyle name="Note 5 12 2 4 4 3" xfId="41704"/>
    <cellStyle name="Note 5 12 2 4 5" xfId="12236"/>
    <cellStyle name="Note 5 12 2 4 5 2" xfId="29671"/>
    <cellStyle name="Note 5 12 2 4 5 3" xfId="44124"/>
    <cellStyle name="Note 5 12 2 4 6" xfId="15370"/>
    <cellStyle name="Note 5 12 2 4 6 2" xfId="32805"/>
    <cellStyle name="Note 5 12 2 4 6 3" xfId="47258"/>
    <cellStyle name="Note 5 12 2 4 7" xfId="19243"/>
    <cellStyle name="Note 5 12 2 4 8" xfId="20532"/>
    <cellStyle name="Note 5 12 2 5" xfId="4910"/>
    <cellStyle name="Note 5 12 2 5 2" xfId="14308"/>
    <cellStyle name="Note 5 12 2 5 2 2" xfId="31743"/>
    <cellStyle name="Note 5 12 2 5 2 3" xfId="46196"/>
    <cellStyle name="Note 5 12 2 5 3" xfId="16769"/>
    <cellStyle name="Note 5 12 2 5 3 2" xfId="34204"/>
    <cellStyle name="Note 5 12 2 5 3 3" xfId="48657"/>
    <cellStyle name="Note 5 12 2 5 4" xfId="22346"/>
    <cellStyle name="Note 5 12 2 5 5" xfId="36799"/>
    <cellStyle name="Note 5 12 2 6" xfId="7372"/>
    <cellStyle name="Note 5 12 2 6 2" xfId="24807"/>
    <cellStyle name="Note 5 12 2 6 3" xfId="39260"/>
    <cellStyle name="Note 5 12 2 7" xfId="9813"/>
    <cellStyle name="Note 5 12 2 7 2" xfId="27248"/>
    <cellStyle name="Note 5 12 2 7 3" xfId="41701"/>
    <cellStyle name="Note 5 12 2 8" xfId="12233"/>
    <cellStyle name="Note 5 12 2 8 2" xfId="29668"/>
    <cellStyle name="Note 5 12 2 8 3" xfId="44121"/>
    <cellStyle name="Note 5 12 2 9" xfId="19240"/>
    <cellStyle name="Note 5 12 3" xfId="2403"/>
    <cellStyle name="Note 5 12 3 2" xfId="2404"/>
    <cellStyle name="Note 5 12 3 2 2" xfId="4915"/>
    <cellStyle name="Note 5 12 3 2 2 2" xfId="14312"/>
    <cellStyle name="Note 5 12 3 2 2 2 2" xfId="31747"/>
    <cellStyle name="Note 5 12 3 2 2 2 3" xfId="46200"/>
    <cellStyle name="Note 5 12 3 2 2 3" xfId="16773"/>
    <cellStyle name="Note 5 12 3 2 2 3 2" xfId="34208"/>
    <cellStyle name="Note 5 12 3 2 2 3 3" xfId="48661"/>
    <cellStyle name="Note 5 12 3 2 2 4" xfId="22351"/>
    <cellStyle name="Note 5 12 3 2 2 5" xfId="36804"/>
    <cellStyle name="Note 5 12 3 2 3" xfId="7377"/>
    <cellStyle name="Note 5 12 3 2 3 2" xfId="24812"/>
    <cellStyle name="Note 5 12 3 2 3 3" xfId="39265"/>
    <cellStyle name="Note 5 12 3 2 4" xfId="9818"/>
    <cellStyle name="Note 5 12 3 2 4 2" xfId="27253"/>
    <cellStyle name="Note 5 12 3 2 4 3" xfId="41706"/>
    <cellStyle name="Note 5 12 3 2 5" xfId="12238"/>
    <cellStyle name="Note 5 12 3 2 5 2" xfId="29673"/>
    <cellStyle name="Note 5 12 3 2 5 3" xfId="44126"/>
    <cellStyle name="Note 5 12 3 2 6" xfId="19245"/>
    <cellStyle name="Note 5 12 3 3" xfId="2405"/>
    <cellStyle name="Note 5 12 3 3 2" xfId="4916"/>
    <cellStyle name="Note 5 12 3 3 2 2" xfId="14313"/>
    <cellStyle name="Note 5 12 3 3 2 2 2" xfId="31748"/>
    <cellStyle name="Note 5 12 3 3 2 2 3" xfId="46201"/>
    <cellStyle name="Note 5 12 3 3 2 3" xfId="16774"/>
    <cellStyle name="Note 5 12 3 3 2 3 2" xfId="34209"/>
    <cellStyle name="Note 5 12 3 3 2 3 3" xfId="48662"/>
    <cellStyle name="Note 5 12 3 3 2 4" xfId="22352"/>
    <cellStyle name="Note 5 12 3 3 2 5" xfId="36805"/>
    <cellStyle name="Note 5 12 3 3 3" xfId="7378"/>
    <cellStyle name="Note 5 12 3 3 3 2" xfId="24813"/>
    <cellStyle name="Note 5 12 3 3 3 3" xfId="39266"/>
    <cellStyle name="Note 5 12 3 3 4" xfId="9819"/>
    <cellStyle name="Note 5 12 3 3 4 2" xfId="27254"/>
    <cellStyle name="Note 5 12 3 3 4 3" xfId="41707"/>
    <cellStyle name="Note 5 12 3 3 5" xfId="12239"/>
    <cellStyle name="Note 5 12 3 3 5 2" xfId="29674"/>
    <cellStyle name="Note 5 12 3 3 5 3" xfId="44127"/>
    <cellStyle name="Note 5 12 3 3 6" xfId="19246"/>
    <cellStyle name="Note 5 12 3 4" xfId="2406"/>
    <cellStyle name="Note 5 12 3 4 2" xfId="4917"/>
    <cellStyle name="Note 5 12 3 4 2 2" xfId="22353"/>
    <cellStyle name="Note 5 12 3 4 2 3" xfId="36806"/>
    <cellStyle name="Note 5 12 3 4 3" xfId="7379"/>
    <cellStyle name="Note 5 12 3 4 3 2" xfId="24814"/>
    <cellStyle name="Note 5 12 3 4 3 3" xfId="39267"/>
    <cellStyle name="Note 5 12 3 4 4" xfId="9820"/>
    <cellStyle name="Note 5 12 3 4 4 2" xfId="27255"/>
    <cellStyle name="Note 5 12 3 4 4 3" xfId="41708"/>
    <cellStyle name="Note 5 12 3 4 5" xfId="12240"/>
    <cellStyle name="Note 5 12 3 4 5 2" xfId="29675"/>
    <cellStyle name="Note 5 12 3 4 5 3" xfId="44128"/>
    <cellStyle name="Note 5 12 3 4 6" xfId="15371"/>
    <cellStyle name="Note 5 12 3 4 6 2" xfId="32806"/>
    <cellStyle name="Note 5 12 3 4 6 3" xfId="47259"/>
    <cellStyle name="Note 5 12 3 4 7" xfId="19247"/>
    <cellStyle name="Note 5 12 3 4 8" xfId="20533"/>
    <cellStyle name="Note 5 12 3 5" xfId="4914"/>
    <cellStyle name="Note 5 12 3 5 2" xfId="14311"/>
    <cellStyle name="Note 5 12 3 5 2 2" xfId="31746"/>
    <cellStyle name="Note 5 12 3 5 2 3" xfId="46199"/>
    <cellStyle name="Note 5 12 3 5 3" xfId="16772"/>
    <cellStyle name="Note 5 12 3 5 3 2" xfId="34207"/>
    <cellStyle name="Note 5 12 3 5 3 3" xfId="48660"/>
    <cellStyle name="Note 5 12 3 5 4" xfId="22350"/>
    <cellStyle name="Note 5 12 3 5 5" xfId="36803"/>
    <cellStyle name="Note 5 12 3 6" xfId="7376"/>
    <cellStyle name="Note 5 12 3 6 2" xfId="24811"/>
    <cellStyle name="Note 5 12 3 6 3" xfId="39264"/>
    <cellStyle name="Note 5 12 3 7" xfId="9817"/>
    <cellStyle name="Note 5 12 3 7 2" xfId="27252"/>
    <cellStyle name="Note 5 12 3 7 3" xfId="41705"/>
    <cellStyle name="Note 5 12 3 8" xfId="12237"/>
    <cellStyle name="Note 5 12 3 8 2" xfId="29672"/>
    <cellStyle name="Note 5 12 3 8 3" xfId="44125"/>
    <cellStyle name="Note 5 12 3 9" xfId="19244"/>
    <cellStyle name="Note 5 12 4" xfId="2407"/>
    <cellStyle name="Note 5 12 4 2" xfId="2408"/>
    <cellStyle name="Note 5 12 4 2 2" xfId="4919"/>
    <cellStyle name="Note 5 12 4 2 2 2" xfId="14315"/>
    <cellStyle name="Note 5 12 4 2 2 2 2" xfId="31750"/>
    <cellStyle name="Note 5 12 4 2 2 2 3" xfId="46203"/>
    <cellStyle name="Note 5 12 4 2 2 3" xfId="16776"/>
    <cellStyle name="Note 5 12 4 2 2 3 2" xfId="34211"/>
    <cellStyle name="Note 5 12 4 2 2 3 3" xfId="48664"/>
    <cellStyle name="Note 5 12 4 2 2 4" xfId="22355"/>
    <cellStyle name="Note 5 12 4 2 2 5" xfId="36808"/>
    <cellStyle name="Note 5 12 4 2 3" xfId="7381"/>
    <cellStyle name="Note 5 12 4 2 3 2" xfId="24816"/>
    <cellStyle name="Note 5 12 4 2 3 3" xfId="39269"/>
    <cellStyle name="Note 5 12 4 2 4" xfId="9822"/>
    <cellStyle name="Note 5 12 4 2 4 2" xfId="27257"/>
    <cellStyle name="Note 5 12 4 2 4 3" xfId="41710"/>
    <cellStyle name="Note 5 12 4 2 5" xfId="12242"/>
    <cellStyle name="Note 5 12 4 2 5 2" xfId="29677"/>
    <cellStyle name="Note 5 12 4 2 5 3" xfId="44130"/>
    <cellStyle name="Note 5 12 4 2 6" xfId="19249"/>
    <cellStyle name="Note 5 12 4 3" xfId="2409"/>
    <cellStyle name="Note 5 12 4 3 2" xfId="4920"/>
    <cellStyle name="Note 5 12 4 3 2 2" xfId="14316"/>
    <cellStyle name="Note 5 12 4 3 2 2 2" xfId="31751"/>
    <cellStyle name="Note 5 12 4 3 2 2 3" xfId="46204"/>
    <cellStyle name="Note 5 12 4 3 2 3" xfId="16777"/>
    <cellStyle name="Note 5 12 4 3 2 3 2" xfId="34212"/>
    <cellStyle name="Note 5 12 4 3 2 3 3" xfId="48665"/>
    <cellStyle name="Note 5 12 4 3 2 4" xfId="22356"/>
    <cellStyle name="Note 5 12 4 3 2 5" xfId="36809"/>
    <cellStyle name="Note 5 12 4 3 3" xfId="7382"/>
    <cellStyle name="Note 5 12 4 3 3 2" xfId="24817"/>
    <cellStyle name="Note 5 12 4 3 3 3" xfId="39270"/>
    <cellStyle name="Note 5 12 4 3 4" xfId="9823"/>
    <cellStyle name="Note 5 12 4 3 4 2" xfId="27258"/>
    <cellStyle name="Note 5 12 4 3 4 3" xfId="41711"/>
    <cellStyle name="Note 5 12 4 3 5" xfId="12243"/>
    <cellStyle name="Note 5 12 4 3 5 2" xfId="29678"/>
    <cellStyle name="Note 5 12 4 3 5 3" xfId="44131"/>
    <cellStyle name="Note 5 12 4 3 6" xfId="19250"/>
    <cellStyle name="Note 5 12 4 4" xfId="2410"/>
    <cellStyle name="Note 5 12 4 4 2" xfId="4921"/>
    <cellStyle name="Note 5 12 4 4 2 2" xfId="22357"/>
    <cellStyle name="Note 5 12 4 4 2 3" xfId="36810"/>
    <cellStyle name="Note 5 12 4 4 3" xfId="7383"/>
    <cellStyle name="Note 5 12 4 4 3 2" xfId="24818"/>
    <cellStyle name="Note 5 12 4 4 3 3" xfId="39271"/>
    <cellStyle name="Note 5 12 4 4 4" xfId="9824"/>
    <cellStyle name="Note 5 12 4 4 4 2" xfId="27259"/>
    <cellStyle name="Note 5 12 4 4 4 3" xfId="41712"/>
    <cellStyle name="Note 5 12 4 4 5" xfId="12244"/>
    <cellStyle name="Note 5 12 4 4 5 2" xfId="29679"/>
    <cellStyle name="Note 5 12 4 4 5 3" xfId="44132"/>
    <cellStyle name="Note 5 12 4 4 6" xfId="15372"/>
    <cellStyle name="Note 5 12 4 4 6 2" xfId="32807"/>
    <cellStyle name="Note 5 12 4 4 6 3" xfId="47260"/>
    <cellStyle name="Note 5 12 4 4 7" xfId="19251"/>
    <cellStyle name="Note 5 12 4 4 8" xfId="20534"/>
    <cellStyle name="Note 5 12 4 5" xfId="4918"/>
    <cellStyle name="Note 5 12 4 5 2" xfId="14314"/>
    <cellStyle name="Note 5 12 4 5 2 2" xfId="31749"/>
    <cellStyle name="Note 5 12 4 5 2 3" xfId="46202"/>
    <cellStyle name="Note 5 12 4 5 3" xfId="16775"/>
    <cellStyle name="Note 5 12 4 5 3 2" xfId="34210"/>
    <cellStyle name="Note 5 12 4 5 3 3" xfId="48663"/>
    <cellStyle name="Note 5 12 4 5 4" xfId="22354"/>
    <cellStyle name="Note 5 12 4 5 5" xfId="36807"/>
    <cellStyle name="Note 5 12 4 6" xfId="7380"/>
    <cellStyle name="Note 5 12 4 6 2" xfId="24815"/>
    <cellStyle name="Note 5 12 4 6 3" xfId="39268"/>
    <cellStyle name="Note 5 12 4 7" xfId="9821"/>
    <cellStyle name="Note 5 12 4 7 2" xfId="27256"/>
    <cellStyle name="Note 5 12 4 7 3" xfId="41709"/>
    <cellStyle name="Note 5 12 4 8" xfId="12241"/>
    <cellStyle name="Note 5 12 4 8 2" xfId="29676"/>
    <cellStyle name="Note 5 12 4 8 3" xfId="44129"/>
    <cellStyle name="Note 5 12 4 9" xfId="19248"/>
    <cellStyle name="Note 5 12 5" xfId="2411"/>
    <cellStyle name="Note 5 12 5 2" xfId="2412"/>
    <cellStyle name="Note 5 12 5 2 2" xfId="4923"/>
    <cellStyle name="Note 5 12 5 2 2 2" xfId="14318"/>
    <cellStyle name="Note 5 12 5 2 2 2 2" xfId="31753"/>
    <cellStyle name="Note 5 12 5 2 2 2 3" xfId="46206"/>
    <cellStyle name="Note 5 12 5 2 2 3" xfId="16779"/>
    <cellStyle name="Note 5 12 5 2 2 3 2" xfId="34214"/>
    <cellStyle name="Note 5 12 5 2 2 3 3" xfId="48667"/>
    <cellStyle name="Note 5 12 5 2 2 4" xfId="22359"/>
    <cellStyle name="Note 5 12 5 2 2 5" xfId="36812"/>
    <cellStyle name="Note 5 12 5 2 3" xfId="7385"/>
    <cellStyle name="Note 5 12 5 2 3 2" xfId="24820"/>
    <cellStyle name="Note 5 12 5 2 3 3" xfId="39273"/>
    <cellStyle name="Note 5 12 5 2 4" xfId="9826"/>
    <cellStyle name="Note 5 12 5 2 4 2" xfId="27261"/>
    <cellStyle name="Note 5 12 5 2 4 3" xfId="41714"/>
    <cellStyle name="Note 5 12 5 2 5" xfId="12246"/>
    <cellStyle name="Note 5 12 5 2 5 2" xfId="29681"/>
    <cellStyle name="Note 5 12 5 2 5 3" xfId="44134"/>
    <cellStyle name="Note 5 12 5 2 6" xfId="19253"/>
    <cellStyle name="Note 5 12 5 3" xfId="2413"/>
    <cellStyle name="Note 5 12 5 3 2" xfId="4924"/>
    <cellStyle name="Note 5 12 5 3 2 2" xfId="14319"/>
    <cellStyle name="Note 5 12 5 3 2 2 2" xfId="31754"/>
    <cellStyle name="Note 5 12 5 3 2 2 3" xfId="46207"/>
    <cellStyle name="Note 5 12 5 3 2 3" xfId="16780"/>
    <cellStyle name="Note 5 12 5 3 2 3 2" xfId="34215"/>
    <cellStyle name="Note 5 12 5 3 2 3 3" xfId="48668"/>
    <cellStyle name="Note 5 12 5 3 2 4" xfId="22360"/>
    <cellStyle name="Note 5 12 5 3 2 5" xfId="36813"/>
    <cellStyle name="Note 5 12 5 3 3" xfId="7386"/>
    <cellStyle name="Note 5 12 5 3 3 2" xfId="24821"/>
    <cellStyle name="Note 5 12 5 3 3 3" xfId="39274"/>
    <cellStyle name="Note 5 12 5 3 4" xfId="9827"/>
    <cellStyle name="Note 5 12 5 3 4 2" xfId="27262"/>
    <cellStyle name="Note 5 12 5 3 4 3" xfId="41715"/>
    <cellStyle name="Note 5 12 5 3 5" xfId="12247"/>
    <cellStyle name="Note 5 12 5 3 5 2" xfId="29682"/>
    <cellStyle name="Note 5 12 5 3 5 3" xfId="44135"/>
    <cellStyle name="Note 5 12 5 3 6" xfId="19254"/>
    <cellStyle name="Note 5 12 5 4" xfId="2414"/>
    <cellStyle name="Note 5 12 5 4 2" xfId="4925"/>
    <cellStyle name="Note 5 12 5 4 2 2" xfId="22361"/>
    <cellStyle name="Note 5 12 5 4 2 3" xfId="36814"/>
    <cellStyle name="Note 5 12 5 4 3" xfId="7387"/>
    <cellStyle name="Note 5 12 5 4 3 2" xfId="24822"/>
    <cellStyle name="Note 5 12 5 4 3 3" xfId="39275"/>
    <cellStyle name="Note 5 12 5 4 4" xfId="9828"/>
    <cellStyle name="Note 5 12 5 4 4 2" xfId="27263"/>
    <cellStyle name="Note 5 12 5 4 4 3" xfId="41716"/>
    <cellStyle name="Note 5 12 5 4 5" xfId="12248"/>
    <cellStyle name="Note 5 12 5 4 5 2" xfId="29683"/>
    <cellStyle name="Note 5 12 5 4 5 3" xfId="44136"/>
    <cellStyle name="Note 5 12 5 4 6" xfId="15373"/>
    <cellStyle name="Note 5 12 5 4 6 2" xfId="32808"/>
    <cellStyle name="Note 5 12 5 4 6 3" xfId="47261"/>
    <cellStyle name="Note 5 12 5 4 7" xfId="19255"/>
    <cellStyle name="Note 5 12 5 4 8" xfId="20535"/>
    <cellStyle name="Note 5 12 5 5" xfId="4922"/>
    <cellStyle name="Note 5 12 5 5 2" xfId="14317"/>
    <cellStyle name="Note 5 12 5 5 2 2" xfId="31752"/>
    <cellStyle name="Note 5 12 5 5 2 3" xfId="46205"/>
    <cellStyle name="Note 5 12 5 5 3" xfId="16778"/>
    <cellStyle name="Note 5 12 5 5 3 2" xfId="34213"/>
    <cellStyle name="Note 5 12 5 5 3 3" xfId="48666"/>
    <cellStyle name="Note 5 12 5 5 4" xfId="22358"/>
    <cellStyle name="Note 5 12 5 5 5" xfId="36811"/>
    <cellStyle name="Note 5 12 5 6" xfId="7384"/>
    <cellStyle name="Note 5 12 5 6 2" xfId="24819"/>
    <cellStyle name="Note 5 12 5 6 3" xfId="39272"/>
    <cellStyle name="Note 5 12 5 7" xfId="9825"/>
    <cellStyle name="Note 5 12 5 7 2" xfId="27260"/>
    <cellStyle name="Note 5 12 5 7 3" xfId="41713"/>
    <cellStyle name="Note 5 12 5 8" xfId="12245"/>
    <cellStyle name="Note 5 12 5 8 2" xfId="29680"/>
    <cellStyle name="Note 5 12 5 8 3" xfId="44133"/>
    <cellStyle name="Note 5 12 5 9" xfId="19252"/>
    <cellStyle name="Note 5 12 6" xfId="2415"/>
    <cellStyle name="Note 5 12 6 2" xfId="4926"/>
    <cellStyle name="Note 5 12 6 2 2" xfId="14320"/>
    <cellStyle name="Note 5 12 6 2 2 2" xfId="31755"/>
    <cellStyle name="Note 5 12 6 2 2 3" xfId="46208"/>
    <cellStyle name="Note 5 12 6 2 3" xfId="16781"/>
    <cellStyle name="Note 5 12 6 2 3 2" xfId="34216"/>
    <cellStyle name="Note 5 12 6 2 3 3" xfId="48669"/>
    <cellStyle name="Note 5 12 6 2 4" xfId="22362"/>
    <cellStyle name="Note 5 12 6 2 5" xfId="36815"/>
    <cellStyle name="Note 5 12 6 3" xfId="7388"/>
    <cellStyle name="Note 5 12 6 3 2" xfId="24823"/>
    <cellStyle name="Note 5 12 6 3 3" xfId="39276"/>
    <cellStyle name="Note 5 12 6 4" xfId="9829"/>
    <cellStyle name="Note 5 12 6 4 2" xfId="27264"/>
    <cellStyle name="Note 5 12 6 4 3" xfId="41717"/>
    <cellStyle name="Note 5 12 6 5" xfId="12249"/>
    <cellStyle name="Note 5 12 6 5 2" xfId="29684"/>
    <cellStyle name="Note 5 12 6 5 3" xfId="44137"/>
    <cellStyle name="Note 5 12 6 6" xfId="19256"/>
    <cellStyle name="Note 5 12 7" xfId="2416"/>
    <cellStyle name="Note 5 12 7 2" xfId="4927"/>
    <cellStyle name="Note 5 12 7 2 2" xfId="14321"/>
    <cellStyle name="Note 5 12 7 2 2 2" xfId="31756"/>
    <cellStyle name="Note 5 12 7 2 2 3" xfId="46209"/>
    <cellStyle name="Note 5 12 7 2 3" xfId="16782"/>
    <cellStyle name="Note 5 12 7 2 3 2" xfId="34217"/>
    <cellStyle name="Note 5 12 7 2 3 3" xfId="48670"/>
    <cellStyle name="Note 5 12 7 2 4" xfId="22363"/>
    <cellStyle name="Note 5 12 7 2 5" xfId="36816"/>
    <cellStyle name="Note 5 12 7 3" xfId="7389"/>
    <cellStyle name="Note 5 12 7 3 2" xfId="24824"/>
    <cellStyle name="Note 5 12 7 3 3" xfId="39277"/>
    <cellStyle name="Note 5 12 7 4" xfId="9830"/>
    <cellStyle name="Note 5 12 7 4 2" xfId="27265"/>
    <cellStyle name="Note 5 12 7 4 3" xfId="41718"/>
    <cellStyle name="Note 5 12 7 5" xfId="12250"/>
    <cellStyle name="Note 5 12 7 5 2" xfId="29685"/>
    <cellStyle name="Note 5 12 7 5 3" xfId="44138"/>
    <cellStyle name="Note 5 12 7 6" xfId="19257"/>
    <cellStyle name="Note 5 12 8" xfId="2417"/>
    <cellStyle name="Note 5 12 8 2" xfId="4928"/>
    <cellStyle name="Note 5 12 8 2 2" xfId="22364"/>
    <cellStyle name="Note 5 12 8 2 3" xfId="36817"/>
    <cellStyle name="Note 5 12 8 3" xfId="7390"/>
    <cellStyle name="Note 5 12 8 3 2" xfId="24825"/>
    <cellStyle name="Note 5 12 8 3 3" xfId="39278"/>
    <cellStyle name="Note 5 12 8 4" xfId="9831"/>
    <cellStyle name="Note 5 12 8 4 2" xfId="27266"/>
    <cellStyle name="Note 5 12 8 4 3" xfId="41719"/>
    <cellStyle name="Note 5 12 8 5" xfId="12251"/>
    <cellStyle name="Note 5 12 8 5 2" xfId="29686"/>
    <cellStyle name="Note 5 12 8 5 3" xfId="44139"/>
    <cellStyle name="Note 5 12 8 6" xfId="15374"/>
    <cellStyle name="Note 5 12 8 6 2" xfId="32809"/>
    <cellStyle name="Note 5 12 8 6 3" xfId="47262"/>
    <cellStyle name="Note 5 12 8 7" xfId="19258"/>
    <cellStyle name="Note 5 12 8 8" xfId="20536"/>
    <cellStyle name="Note 5 12 9" xfId="4909"/>
    <cellStyle name="Note 5 12 9 2" xfId="14307"/>
    <cellStyle name="Note 5 12 9 2 2" xfId="31742"/>
    <cellStyle name="Note 5 12 9 2 3" xfId="46195"/>
    <cellStyle name="Note 5 12 9 3" xfId="16768"/>
    <cellStyle name="Note 5 12 9 3 2" xfId="34203"/>
    <cellStyle name="Note 5 12 9 3 3" xfId="48656"/>
    <cellStyle name="Note 5 12 9 4" xfId="22345"/>
    <cellStyle name="Note 5 12 9 5" xfId="36798"/>
    <cellStyle name="Note 5 13" xfId="2418"/>
    <cellStyle name="Note 5 13 10" xfId="7391"/>
    <cellStyle name="Note 5 13 10 2" xfId="24826"/>
    <cellStyle name="Note 5 13 10 3" xfId="39279"/>
    <cellStyle name="Note 5 13 11" xfId="9832"/>
    <cellStyle name="Note 5 13 11 2" xfId="27267"/>
    <cellStyle name="Note 5 13 11 3" xfId="41720"/>
    <cellStyle name="Note 5 13 12" xfId="12252"/>
    <cellStyle name="Note 5 13 12 2" xfId="29687"/>
    <cellStyle name="Note 5 13 12 3" xfId="44140"/>
    <cellStyle name="Note 5 13 13" xfId="19259"/>
    <cellStyle name="Note 5 13 2" xfId="2419"/>
    <cellStyle name="Note 5 13 2 2" xfId="2420"/>
    <cellStyle name="Note 5 13 2 2 2" xfId="4931"/>
    <cellStyle name="Note 5 13 2 2 2 2" xfId="14324"/>
    <cellStyle name="Note 5 13 2 2 2 2 2" xfId="31759"/>
    <cellStyle name="Note 5 13 2 2 2 2 3" xfId="46212"/>
    <cellStyle name="Note 5 13 2 2 2 3" xfId="16785"/>
    <cellStyle name="Note 5 13 2 2 2 3 2" xfId="34220"/>
    <cellStyle name="Note 5 13 2 2 2 3 3" xfId="48673"/>
    <cellStyle name="Note 5 13 2 2 2 4" xfId="22367"/>
    <cellStyle name="Note 5 13 2 2 2 5" xfId="36820"/>
    <cellStyle name="Note 5 13 2 2 3" xfId="7393"/>
    <cellStyle name="Note 5 13 2 2 3 2" xfId="24828"/>
    <cellStyle name="Note 5 13 2 2 3 3" xfId="39281"/>
    <cellStyle name="Note 5 13 2 2 4" xfId="9834"/>
    <cellStyle name="Note 5 13 2 2 4 2" xfId="27269"/>
    <cellStyle name="Note 5 13 2 2 4 3" xfId="41722"/>
    <cellStyle name="Note 5 13 2 2 5" xfId="12254"/>
    <cellStyle name="Note 5 13 2 2 5 2" xfId="29689"/>
    <cellStyle name="Note 5 13 2 2 5 3" xfId="44142"/>
    <cellStyle name="Note 5 13 2 2 6" xfId="19261"/>
    <cellStyle name="Note 5 13 2 3" xfId="2421"/>
    <cellStyle name="Note 5 13 2 3 2" xfId="4932"/>
    <cellStyle name="Note 5 13 2 3 2 2" xfId="14325"/>
    <cellStyle name="Note 5 13 2 3 2 2 2" xfId="31760"/>
    <cellStyle name="Note 5 13 2 3 2 2 3" xfId="46213"/>
    <cellStyle name="Note 5 13 2 3 2 3" xfId="16786"/>
    <cellStyle name="Note 5 13 2 3 2 3 2" xfId="34221"/>
    <cellStyle name="Note 5 13 2 3 2 3 3" xfId="48674"/>
    <cellStyle name="Note 5 13 2 3 2 4" xfId="22368"/>
    <cellStyle name="Note 5 13 2 3 2 5" xfId="36821"/>
    <cellStyle name="Note 5 13 2 3 3" xfId="7394"/>
    <cellStyle name="Note 5 13 2 3 3 2" xfId="24829"/>
    <cellStyle name="Note 5 13 2 3 3 3" xfId="39282"/>
    <cellStyle name="Note 5 13 2 3 4" xfId="9835"/>
    <cellStyle name="Note 5 13 2 3 4 2" xfId="27270"/>
    <cellStyle name="Note 5 13 2 3 4 3" xfId="41723"/>
    <cellStyle name="Note 5 13 2 3 5" xfId="12255"/>
    <cellStyle name="Note 5 13 2 3 5 2" xfId="29690"/>
    <cellStyle name="Note 5 13 2 3 5 3" xfId="44143"/>
    <cellStyle name="Note 5 13 2 3 6" xfId="19262"/>
    <cellStyle name="Note 5 13 2 4" xfId="2422"/>
    <cellStyle name="Note 5 13 2 4 2" xfId="4933"/>
    <cellStyle name="Note 5 13 2 4 2 2" xfId="22369"/>
    <cellStyle name="Note 5 13 2 4 2 3" xfId="36822"/>
    <cellStyle name="Note 5 13 2 4 3" xfId="7395"/>
    <cellStyle name="Note 5 13 2 4 3 2" xfId="24830"/>
    <cellStyle name="Note 5 13 2 4 3 3" xfId="39283"/>
    <cellStyle name="Note 5 13 2 4 4" xfId="9836"/>
    <cellStyle name="Note 5 13 2 4 4 2" xfId="27271"/>
    <cellStyle name="Note 5 13 2 4 4 3" xfId="41724"/>
    <cellStyle name="Note 5 13 2 4 5" xfId="12256"/>
    <cellStyle name="Note 5 13 2 4 5 2" xfId="29691"/>
    <cellStyle name="Note 5 13 2 4 5 3" xfId="44144"/>
    <cellStyle name="Note 5 13 2 4 6" xfId="15375"/>
    <cellStyle name="Note 5 13 2 4 6 2" xfId="32810"/>
    <cellStyle name="Note 5 13 2 4 6 3" xfId="47263"/>
    <cellStyle name="Note 5 13 2 4 7" xfId="19263"/>
    <cellStyle name="Note 5 13 2 4 8" xfId="20537"/>
    <cellStyle name="Note 5 13 2 5" xfId="4930"/>
    <cellStyle name="Note 5 13 2 5 2" xfId="14323"/>
    <cellStyle name="Note 5 13 2 5 2 2" xfId="31758"/>
    <cellStyle name="Note 5 13 2 5 2 3" xfId="46211"/>
    <cellStyle name="Note 5 13 2 5 3" xfId="16784"/>
    <cellStyle name="Note 5 13 2 5 3 2" xfId="34219"/>
    <cellStyle name="Note 5 13 2 5 3 3" xfId="48672"/>
    <cellStyle name="Note 5 13 2 5 4" xfId="22366"/>
    <cellStyle name="Note 5 13 2 5 5" xfId="36819"/>
    <cellStyle name="Note 5 13 2 6" xfId="7392"/>
    <cellStyle name="Note 5 13 2 6 2" xfId="24827"/>
    <cellStyle name="Note 5 13 2 6 3" xfId="39280"/>
    <cellStyle name="Note 5 13 2 7" xfId="9833"/>
    <cellStyle name="Note 5 13 2 7 2" xfId="27268"/>
    <cellStyle name="Note 5 13 2 7 3" xfId="41721"/>
    <cellStyle name="Note 5 13 2 8" xfId="12253"/>
    <cellStyle name="Note 5 13 2 8 2" xfId="29688"/>
    <cellStyle name="Note 5 13 2 8 3" xfId="44141"/>
    <cellStyle name="Note 5 13 2 9" xfId="19260"/>
    <cellStyle name="Note 5 13 3" xfId="2423"/>
    <cellStyle name="Note 5 13 3 2" xfId="2424"/>
    <cellStyle name="Note 5 13 3 2 2" xfId="4935"/>
    <cellStyle name="Note 5 13 3 2 2 2" xfId="14327"/>
    <cellStyle name="Note 5 13 3 2 2 2 2" xfId="31762"/>
    <cellStyle name="Note 5 13 3 2 2 2 3" xfId="46215"/>
    <cellStyle name="Note 5 13 3 2 2 3" xfId="16788"/>
    <cellStyle name="Note 5 13 3 2 2 3 2" xfId="34223"/>
    <cellStyle name="Note 5 13 3 2 2 3 3" xfId="48676"/>
    <cellStyle name="Note 5 13 3 2 2 4" xfId="22371"/>
    <cellStyle name="Note 5 13 3 2 2 5" xfId="36824"/>
    <cellStyle name="Note 5 13 3 2 3" xfId="7397"/>
    <cellStyle name="Note 5 13 3 2 3 2" xfId="24832"/>
    <cellStyle name="Note 5 13 3 2 3 3" xfId="39285"/>
    <cellStyle name="Note 5 13 3 2 4" xfId="9838"/>
    <cellStyle name="Note 5 13 3 2 4 2" xfId="27273"/>
    <cellStyle name="Note 5 13 3 2 4 3" xfId="41726"/>
    <cellStyle name="Note 5 13 3 2 5" xfId="12258"/>
    <cellStyle name="Note 5 13 3 2 5 2" xfId="29693"/>
    <cellStyle name="Note 5 13 3 2 5 3" xfId="44146"/>
    <cellStyle name="Note 5 13 3 2 6" xfId="19265"/>
    <cellStyle name="Note 5 13 3 3" xfId="2425"/>
    <cellStyle name="Note 5 13 3 3 2" xfId="4936"/>
    <cellStyle name="Note 5 13 3 3 2 2" xfId="14328"/>
    <cellStyle name="Note 5 13 3 3 2 2 2" xfId="31763"/>
    <cellStyle name="Note 5 13 3 3 2 2 3" xfId="46216"/>
    <cellStyle name="Note 5 13 3 3 2 3" xfId="16789"/>
    <cellStyle name="Note 5 13 3 3 2 3 2" xfId="34224"/>
    <cellStyle name="Note 5 13 3 3 2 3 3" xfId="48677"/>
    <cellStyle name="Note 5 13 3 3 2 4" xfId="22372"/>
    <cellStyle name="Note 5 13 3 3 2 5" xfId="36825"/>
    <cellStyle name="Note 5 13 3 3 3" xfId="7398"/>
    <cellStyle name="Note 5 13 3 3 3 2" xfId="24833"/>
    <cellStyle name="Note 5 13 3 3 3 3" xfId="39286"/>
    <cellStyle name="Note 5 13 3 3 4" xfId="9839"/>
    <cellStyle name="Note 5 13 3 3 4 2" xfId="27274"/>
    <cellStyle name="Note 5 13 3 3 4 3" xfId="41727"/>
    <cellStyle name="Note 5 13 3 3 5" xfId="12259"/>
    <cellStyle name="Note 5 13 3 3 5 2" xfId="29694"/>
    <cellStyle name="Note 5 13 3 3 5 3" xfId="44147"/>
    <cellStyle name="Note 5 13 3 3 6" xfId="19266"/>
    <cellStyle name="Note 5 13 3 4" xfId="2426"/>
    <cellStyle name="Note 5 13 3 4 2" xfId="4937"/>
    <cellStyle name="Note 5 13 3 4 2 2" xfId="22373"/>
    <cellStyle name="Note 5 13 3 4 2 3" xfId="36826"/>
    <cellStyle name="Note 5 13 3 4 3" xfId="7399"/>
    <cellStyle name="Note 5 13 3 4 3 2" xfId="24834"/>
    <cellStyle name="Note 5 13 3 4 3 3" xfId="39287"/>
    <cellStyle name="Note 5 13 3 4 4" xfId="9840"/>
    <cellStyle name="Note 5 13 3 4 4 2" xfId="27275"/>
    <cellStyle name="Note 5 13 3 4 4 3" xfId="41728"/>
    <cellStyle name="Note 5 13 3 4 5" xfId="12260"/>
    <cellStyle name="Note 5 13 3 4 5 2" xfId="29695"/>
    <cellStyle name="Note 5 13 3 4 5 3" xfId="44148"/>
    <cellStyle name="Note 5 13 3 4 6" xfId="15376"/>
    <cellStyle name="Note 5 13 3 4 6 2" xfId="32811"/>
    <cellStyle name="Note 5 13 3 4 6 3" xfId="47264"/>
    <cellStyle name="Note 5 13 3 4 7" xfId="19267"/>
    <cellStyle name="Note 5 13 3 4 8" xfId="20538"/>
    <cellStyle name="Note 5 13 3 5" xfId="4934"/>
    <cellStyle name="Note 5 13 3 5 2" xfId="14326"/>
    <cellStyle name="Note 5 13 3 5 2 2" xfId="31761"/>
    <cellStyle name="Note 5 13 3 5 2 3" xfId="46214"/>
    <cellStyle name="Note 5 13 3 5 3" xfId="16787"/>
    <cellStyle name="Note 5 13 3 5 3 2" xfId="34222"/>
    <cellStyle name="Note 5 13 3 5 3 3" xfId="48675"/>
    <cellStyle name="Note 5 13 3 5 4" xfId="22370"/>
    <cellStyle name="Note 5 13 3 5 5" xfId="36823"/>
    <cellStyle name="Note 5 13 3 6" xfId="7396"/>
    <cellStyle name="Note 5 13 3 6 2" xfId="24831"/>
    <cellStyle name="Note 5 13 3 6 3" xfId="39284"/>
    <cellStyle name="Note 5 13 3 7" xfId="9837"/>
    <cellStyle name="Note 5 13 3 7 2" xfId="27272"/>
    <cellStyle name="Note 5 13 3 7 3" xfId="41725"/>
    <cellStyle name="Note 5 13 3 8" xfId="12257"/>
    <cellStyle name="Note 5 13 3 8 2" xfId="29692"/>
    <cellStyle name="Note 5 13 3 8 3" xfId="44145"/>
    <cellStyle name="Note 5 13 3 9" xfId="19264"/>
    <cellStyle name="Note 5 13 4" xfId="2427"/>
    <cellStyle name="Note 5 13 4 2" xfId="2428"/>
    <cellStyle name="Note 5 13 4 2 2" xfId="4939"/>
    <cellStyle name="Note 5 13 4 2 2 2" xfId="14330"/>
    <cellStyle name="Note 5 13 4 2 2 2 2" xfId="31765"/>
    <cellStyle name="Note 5 13 4 2 2 2 3" xfId="46218"/>
    <cellStyle name="Note 5 13 4 2 2 3" xfId="16791"/>
    <cellStyle name="Note 5 13 4 2 2 3 2" xfId="34226"/>
    <cellStyle name="Note 5 13 4 2 2 3 3" xfId="48679"/>
    <cellStyle name="Note 5 13 4 2 2 4" xfId="22375"/>
    <cellStyle name="Note 5 13 4 2 2 5" xfId="36828"/>
    <cellStyle name="Note 5 13 4 2 3" xfId="7401"/>
    <cellStyle name="Note 5 13 4 2 3 2" xfId="24836"/>
    <cellStyle name="Note 5 13 4 2 3 3" xfId="39289"/>
    <cellStyle name="Note 5 13 4 2 4" xfId="9842"/>
    <cellStyle name="Note 5 13 4 2 4 2" xfId="27277"/>
    <cellStyle name="Note 5 13 4 2 4 3" xfId="41730"/>
    <cellStyle name="Note 5 13 4 2 5" xfId="12262"/>
    <cellStyle name="Note 5 13 4 2 5 2" xfId="29697"/>
    <cellStyle name="Note 5 13 4 2 5 3" xfId="44150"/>
    <cellStyle name="Note 5 13 4 2 6" xfId="19269"/>
    <cellStyle name="Note 5 13 4 3" xfId="2429"/>
    <cellStyle name="Note 5 13 4 3 2" xfId="4940"/>
    <cellStyle name="Note 5 13 4 3 2 2" xfId="14331"/>
    <cellStyle name="Note 5 13 4 3 2 2 2" xfId="31766"/>
    <cellStyle name="Note 5 13 4 3 2 2 3" xfId="46219"/>
    <cellStyle name="Note 5 13 4 3 2 3" xfId="16792"/>
    <cellStyle name="Note 5 13 4 3 2 3 2" xfId="34227"/>
    <cellStyle name="Note 5 13 4 3 2 3 3" xfId="48680"/>
    <cellStyle name="Note 5 13 4 3 2 4" xfId="22376"/>
    <cellStyle name="Note 5 13 4 3 2 5" xfId="36829"/>
    <cellStyle name="Note 5 13 4 3 3" xfId="7402"/>
    <cellStyle name="Note 5 13 4 3 3 2" xfId="24837"/>
    <cellStyle name="Note 5 13 4 3 3 3" xfId="39290"/>
    <cellStyle name="Note 5 13 4 3 4" xfId="9843"/>
    <cellStyle name="Note 5 13 4 3 4 2" xfId="27278"/>
    <cellStyle name="Note 5 13 4 3 4 3" xfId="41731"/>
    <cellStyle name="Note 5 13 4 3 5" xfId="12263"/>
    <cellStyle name="Note 5 13 4 3 5 2" xfId="29698"/>
    <cellStyle name="Note 5 13 4 3 5 3" xfId="44151"/>
    <cellStyle name="Note 5 13 4 3 6" xfId="19270"/>
    <cellStyle name="Note 5 13 4 4" xfId="2430"/>
    <cellStyle name="Note 5 13 4 4 2" xfId="4941"/>
    <cellStyle name="Note 5 13 4 4 2 2" xfId="22377"/>
    <cellStyle name="Note 5 13 4 4 2 3" xfId="36830"/>
    <cellStyle name="Note 5 13 4 4 3" xfId="7403"/>
    <cellStyle name="Note 5 13 4 4 3 2" xfId="24838"/>
    <cellStyle name="Note 5 13 4 4 3 3" xfId="39291"/>
    <cellStyle name="Note 5 13 4 4 4" xfId="9844"/>
    <cellStyle name="Note 5 13 4 4 4 2" xfId="27279"/>
    <cellStyle name="Note 5 13 4 4 4 3" xfId="41732"/>
    <cellStyle name="Note 5 13 4 4 5" xfId="12264"/>
    <cellStyle name="Note 5 13 4 4 5 2" xfId="29699"/>
    <cellStyle name="Note 5 13 4 4 5 3" xfId="44152"/>
    <cellStyle name="Note 5 13 4 4 6" xfId="15377"/>
    <cellStyle name="Note 5 13 4 4 6 2" xfId="32812"/>
    <cellStyle name="Note 5 13 4 4 6 3" xfId="47265"/>
    <cellStyle name="Note 5 13 4 4 7" xfId="19271"/>
    <cellStyle name="Note 5 13 4 4 8" xfId="20539"/>
    <cellStyle name="Note 5 13 4 5" xfId="4938"/>
    <cellStyle name="Note 5 13 4 5 2" xfId="14329"/>
    <cellStyle name="Note 5 13 4 5 2 2" xfId="31764"/>
    <cellStyle name="Note 5 13 4 5 2 3" xfId="46217"/>
    <cellStyle name="Note 5 13 4 5 3" xfId="16790"/>
    <cellStyle name="Note 5 13 4 5 3 2" xfId="34225"/>
    <cellStyle name="Note 5 13 4 5 3 3" xfId="48678"/>
    <cellStyle name="Note 5 13 4 5 4" xfId="22374"/>
    <cellStyle name="Note 5 13 4 5 5" xfId="36827"/>
    <cellStyle name="Note 5 13 4 6" xfId="7400"/>
    <cellStyle name="Note 5 13 4 6 2" xfId="24835"/>
    <cellStyle name="Note 5 13 4 6 3" xfId="39288"/>
    <cellStyle name="Note 5 13 4 7" xfId="9841"/>
    <cellStyle name="Note 5 13 4 7 2" xfId="27276"/>
    <cellStyle name="Note 5 13 4 7 3" xfId="41729"/>
    <cellStyle name="Note 5 13 4 8" xfId="12261"/>
    <cellStyle name="Note 5 13 4 8 2" xfId="29696"/>
    <cellStyle name="Note 5 13 4 8 3" xfId="44149"/>
    <cellStyle name="Note 5 13 4 9" xfId="19268"/>
    <cellStyle name="Note 5 13 5" xfId="2431"/>
    <cellStyle name="Note 5 13 5 2" xfId="2432"/>
    <cellStyle name="Note 5 13 5 2 2" xfId="4943"/>
    <cellStyle name="Note 5 13 5 2 2 2" xfId="14333"/>
    <cellStyle name="Note 5 13 5 2 2 2 2" xfId="31768"/>
    <cellStyle name="Note 5 13 5 2 2 2 3" xfId="46221"/>
    <cellStyle name="Note 5 13 5 2 2 3" xfId="16794"/>
    <cellStyle name="Note 5 13 5 2 2 3 2" xfId="34229"/>
    <cellStyle name="Note 5 13 5 2 2 3 3" xfId="48682"/>
    <cellStyle name="Note 5 13 5 2 2 4" xfId="22379"/>
    <cellStyle name="Note 5 13 5 2 2 5" xfId="36832"/>
    <cellStyle name="Note 5 13 5 2 3" xfId="7405"/>
    <cellStyle name="Note 5 13 5 2 3 2" xfId="24840"/>
    <cellStyle name="Note 5 13 5 2 3 3" xfId="39293"/>
    <cellStyle name="Note 5 13 5 2 4" xfId="9846"/>
    <cellStyle name="Note 5 13 5 2 4 2" xfId="27281"/>
    <cellStyle name="Note 5 13 5 2 4 3" xfId="41734"/>
    <cellStyle name="Note 5 13 5 2 5" xfId="12266"/>
    <cellStyle name="Note 5 13 5 2 5 2" xfId="29701"/>
    <cellStyle name="Note 5 13 5 2 5 3" xfId="44154"/>
    <cellStyle name="Note 5 13 5 2 6" xfId="19273"/>
    <cellStyle name="Note 5 13 5 3" xfId="2433"/>
    <cellStyle name="Note 5 13 5 3 2" xfId="4944"/>
    <cellStyle name="Note 5 13 5 3 2 2" xfId="14334"/>
    <cellStyle name="Note 5 13 5 3 2 2 2" xfId="31769"/>
    <cellStyle name="Note 5 13 5 3 2 2 3" xfId="46222"/>
    <cellStyle name="Note 5 13 5 3 2 3" xfId="16795"/>
    <cellStyle name="Note 5 13 5 3 2 3 2" xfId="34230"/>
    <cellStyle name="Note 5 13 5 3 2 3 3" xfId="48683"/>
    <cellStyle name="Note 5 13 5 3 2 4" xfId="22380"/>
    <cellStyle name="Note 5 13 5 3 2 5" xfId="36833"/>
    <cellStyle name="Note 5 13 5 3 3" xfId="7406"/>
    <cellStyle name="Note 5 13 5 3 3 2" xfId="24841"/>
    <cellStyle name="Note 5 13 5 3 3 3" xfId="39294"/>
    <cellStyle name="Note 5 13 5 3 4" xfId="9847"/>
    <cellStyle name="Note 5 13 5 3 4 2" xfId="27282"/>
    <cellStyle name="Note 5 13 5 3 4 3" xfId="41735"/>
    <cellStyle name="Note 5 13 5 3 5" xfId="12267"/>
    <cellStyle name="Note 5 13 5 3 5 2" xfId="29702"/>
    <cellStyle name="Note 5 13 5 3 5 3" xfId="44155"/>
    <cellStyle name="Note 5 13 5 3 6" xfId="19274"/>
    <cellStyle name="Note 5 13 5 4" xfId="2434"/>
    <cellStyle name="Note 5 13 5 4 2" xfId="4945"/>
    <cellStyle name="Note 5 13 5 4 2 2" xfId="22381"/>
    <cellStyle name="Note 5 13 5 4 2 3" xfId="36834"/>
    <cellStyle name="Note 5 13 5 4 3" xfId="7407"/>
    <cellStyle name="Note 5 13 5 4 3 2" xfId="24842"/>
    <cellStyle name="Note 5 13 5 4 3 3" xfId="39295"/>
    <cellStyle name="Note 5 13 5 4 4" xfId="9848"/>
    <cellStyle name="Note 5 13 5 4 4 2" xfId="27283"/>
    <cellStyle name="Note 5 13 5 4 4 3" xfId="41736"/>
    <cellStyle name="Note 5 13 5 4 5" xfId="12268"/>
    <cellStyle name="Note 5 13 5 4 5 2" xfId="29703"/>
    <cellStyle name="Note 5 13 5 4 5 3" xfId="44156"/>
    <cellStyle name="Note 5 13 5 4 6" xfId="15378"/>
    <cellStyle name="Note 5 13 5 4 6 2" xfId="32813"/>
    <cellStyle name="Note 5 13 5 4 6 3" xfId="47266"/>
    <cellStyle name="Note 5 13 5 4 7" xfId="19275"/>
    <cellStyle name="Note 5 13 5 4 8" xfId="20540"/>
    <cellStyle name="Note 5 13 5 5" xfId="4942"/>
    <cellStyle name="Note 5 13 5 5 2" xfId="14332"/>
    <cellStyle name="Note 5 13 5 5 2 2" xfId="31767"/>
    <cellStyle name="Note 5 13 5 5 2 3" xfId="46220"/>
    <cellStyle name="Note 5 13 5 5 3" xfId="16793"/>
    <cellStyle name="Note 5 13 5 5 3 2" xfId="34228"/>
    <cellStyle name="Note 5 13 5 5 3 3" xfId="48681"/>
    <cellStyle name="Note 5 13 5 5 4" xfId="22378"/>
    <cellStyle name="Note 5 13 5 5 5" xfId="36831"/>
    <cellStyle name="Note 5 13 5 6" xfId="7404"/>
    <cellStyle name="Note 5 13 5 6 2" xfId="24839"/>
    <cellStyle name="Note 5 13 5 6 3" xfId="39292"/>
    <cellStyle name="Note 5 13 5 7" xfId="9845"/>
    <cellStyle name="Note 5 13 5 7 2" xfId="27280"/>
    <cellStyle name="Note 5 13 5 7 3" xfId="41733"/>
    <cellStyle name="Note 5 13 5 8" xfId="12265"/>
    <cellStyle name="Note 5 13 5 8 2" xfId="29700"/>
    <cellStyle name="Note 5 13 5 8 3" xfId="44153"/>
    <cellStyle name="Note 5 13 5 9" xfId="19272"/>
    <cellStyle name="Note 5 13 6" xfId="2435"/>
    <cellStyle name="Note 5 13 6 2" xfId="4946"/>
    <cellStyle name="Note 5 13 6 2 2" xfId="14335"/>
    <cellStyle name="Note 5 13 6 2 2 2" xfId="31770"/>
    <cellStyle name="Note 5 13 6 2 2 3" xfId="46223"/>
    <cellStyle name="Note 5 13 6 2 3" xfId="16796"/>
    <cellStyle name="Note 5 13 6 2 3 2" xfId="34231"/>
    <cellStyle name="Note 5 13 6 2 3 3" xfId="48684"/>
    <cellStyle name="Note 5 13 6 2 4" xfId="22382"/>
    <cellStyle name="Note 5 13 6 2 5" xfId="36835"/>
    <cellStyle name="Note 5 13 6 3" xfId="7408"/>
    <cellStyle name="Note 5 13 6 3 2" xfId="24843"/>
    <cellStyle name="Note 5 13 6 3 3" xfId="39296"/>
    <cellStyle name="Note 5 13 6 4" xfId="9849"/>
    <cellStyle name="Note 5 13 6 4 2" xfId="27284"/>
    <cellStyle name="Note 5 13 6 4 3" xfId="41737"/>
    <cellStyle name="Note 5 13 6 5" xfId="12269"/>
    <cellStyle name="Note 5 13 6 5 2" xfId="29704"/>
    <cellStyle name="Note 5 13 6 5 3" xfId="44157"/>
    <cellStyle name="Note 5 13 6 6" xfId="19276"/>
    <cellStyle name="Note 5 13 7" xfId="2436"/>
    <cellStyle name="Note 5 13 7 2" xfId="4947"/>
    <cellStyle name="Note 5 13 7 2 2" xfId="14336"/>
    <cellStyle name="Note 5 13 7 2 2 2" xfId="31771"/>
    <cellStyle name="Note 5 13 7 2 2 3" xfId="46224"/>
    <cellStyle name="Note 5 13 7 2 3" xfId="16797"/>
    <cellStyle name="Note 5 13 7 2 3 2" xfId="34232"/>
    <cellStyle name="Note 5 13 7 2 3 3" xfId="48685"/>
    <cellStyle name="Note 5 13 7 2 4" xfId="22383"/>
    <cellStyle name="Note 5 13 7 2 5" xfId="36836"/>
    <cellStyle name="Note 5 13 7 3" xfId="7409"/>
    <cellStyle name="Note 5 13 7 3 2" xfId="24844"/>
    <cellStyle name="Note 5 13 7 3 3" xfId="39297"/>
    <cellStyle name="Note 5 13 7 4" xfId="9850"/>
    <cellStyle name="Note 5 13 7 4 2" xfId="27285"/>
    <cellStyle name="Note 5 13 7 4 3" xfId="41738"/>
    <cellStyle name="Note 5 13 7 5" xfId="12270"/>
    <cellStyle name="Note 5 13 7 5 2" xfId="29705"/>
    <cellStyle name="Note 5 13 7 5 3" xfId="44158"/>
    <cellStyle name="Note 5 13 7 6" xfId="19277"/>
    <cellStyle name="Note 5 13 8" xfId="2437"/>
    <cellStyle name="Note 5 13 8 2" xfId="4948"/>
    <cellStyle name="Note 5 13 8 2 2" xfId="22384"/>
    <cellStyle name="Note 5 13 8 2 3" xfId="36837"/>
    <cellStyle name="Note 5 13 8 3" xfId="7410"/>
    <cellStyle name="Note 5 13 8 3 2" xfId="24845"/>
    <cellStyle name="Note 5 13 8 3 3" xfId="39298"/>
    <cellStyle name="Note 5 13 8 4" xfId="9851"/>
    <cellStyle name="Note 5 13 8 4 2" xfId="27286"/>
    <cellStyle name="Note 5 13 8 4 3" xfId="41739"/>
    <cellStyle name="Note 5 13 8 5" xfId="12271"/>
    <cellStyle name="Note 5 13 8 5 2" xfId="29706"/>
    <cellStyle name="Note 5 13 8 5 3" xfId="44159"/>
    <cellStyle name="Note 5 13 8 6" xfId="15379"/>
    <cellStyle name="Note 5 13 8 6 2" xfId="32814"/>
    <cellStyle name="Note 5 13 8 6 3" xfId="47267"/>
    <cellStyle name="Note 5 13 8 7" xfId="19278"/>
    <cellStyle name="Note 5 13 8 8" xfId="20541"/>
    <cellStyle name="Note 5 13 9" xfId="4929"/>
    <cellStyle name="Note 5 13 9 2" xfId="14322"/>
    <cellStyle name="Note 5 13 9 2 2" xfId="31757"/>
    <cellStyle name="Note 5 13 9 2 3" xfId="46210"/>
    <cellStyle name="Note 5 13 9 3" xfId="16783"/>
    <cellStyle name="Note 5 13 9 3 2" xfId="34218"/>
    <cellStyle name="Note 5 13 9 3 3" xfId="48671"/>
    <cellStyle name="Note 5 13 9 4" xfId="22365"/>
    <cellStyle name="Note 5 13 9 5" xfId="36818"/>
    <cellStyle name="Note 5 14" xfId="2438"/>
    <cellStyle name="Note 5 14 10" xfId="7411"/>
    <cellStyle name="Note 5 14 10 2" xfId="24846"/>
    <cellStyle name="Note 5 14 10 3" xfId="39299"/>
    <cellStyle name="Note 5 14 11" xfId="9852"/>
    <cellStyle name="Note 5 14 11 2" xfId="27287"/>
    <cellStyle name="Note 5 14 11 3" xfId="41740"/>
    <cellStyle name="Note 5 14 12" xfId="12272"/>
    <cellStyle name="Note 5 14 12 2" xfId="29707"/>
    <cellStyle name="Note 5 14 12 3" xfId="44160"/>
    <cellStyle name="Note 5 14 13" xfId="19279"/>
    <cellStyle name="Note 5 14 2" xfId="2439"/>
    <cellStyle name="Note 5 14 2 2" xfId="2440"/>
    <cellStyle name="Note 5 14 2 2 2" xfId="4951"/>
    <cellStyle name="Note 5 14 2 2 2 2" xfId="14339"/>
    <cellStyle name="Note 5 14 2 2 2 2 2" xfId="31774"/>
    <cellStyle name="Note 5 14 2 2 2 2 3" xfId="46227"/>
    <cellStyle name="Note 5 14 2 2 2 3" xfId="16800"/>
    <cellStyle name="Note 5 14 2 2 2 3 2" xfId="34235"/>
    <cellStyle name="Note 5 14 2 2 2 3 3" xfId="48688"/>
    <cellStyle name="Note 5 14 2 2 2 4" xfId="22387"/>
    <cellStyle name="Note 5 14 2 2 2 5" xfId="36840"/>
    <cellStyle name="Note 5 14 2 2 3" xfId="7413"/>
    <cellStyle name="Note 5 14 2 2 3 2" xfId="24848"/>
    <cellStyle name="Note 5 14 2 2 3 3" xfId="39301"/>
    <cellStyle name="Note 5 14 2 2 4" xfId="9854"/>
    <cellStyle name="Note 5 14 2 2 4 2" xfId="27289"/>
    <cellStyle name="Note 5 14 2 2 4 3" xfId="41742"/>
    <cellStyle name="Note 5 14 2 2 5" xfId="12274"/>
    <cellStyle name="Note 5 14 2 2 5 2" xfId="29709"/>
    <cellStyle name="Note 5 14 2 2 5 3" xfId="44162"/>
    <cellStyle name="Note 5 14 2 2 6" xfId="19281"/>
    <cellStyle name="Note 5 14 2 3" xfId="2441"/>
    <cellStyle name="Note 5 14 2 3 2" xfId="4952"/>
    <cellStyle name="Note 5 14 2 3 2 2" xfId="14340"/>
    <cellStyle name="Note 5 14 2 3 2 2 2" xfId="31775"/>
    <cellStyle name="Note 5 14 2 3 2 2 3" xfId="46228"/>
    <cellStyle name="Note 5 14 2 3 2 3" xfId="16801"/>
    <cellStyle name="Note 5 14 2 3 2 3 2" xfId="34236"/>
    <cellStyle name="Note 5 14 2 3 2 3 3" xfId="48689"/>
    <cellStyle name="Note 5 14 2 3 2 4" xfId="22388"/>
    <cellStyle name="Note 5 14 2 3 2 5" xfId="36841"/>
    <cellStyle name="Note 5 14 2 3 3" xfId="7414"/>
    <cellStyle name="Note 5 14 2 3 3 2" xfId="24849"/>
    <cellStyle name="Note 5 14 2 3 3 3" xfId="39302"/>
    <cellStyle name="Note 5 14 2 3 4" xfId="9855"/>
    <cellStyle name="Note 5 14 2 3 4 2" xfId="27290"/>
    <cellStyle name="Note 5 14 2 3 4 3" xfId="41743"/>
    <cellStyle name="Note 5 14 2 3 5" xfId="12275"/>
    <cellStyle name="Note 5 14 2 3 5 2" xfId="29710"/>
    <cellStyle name="Note 5 14 2 3 5 3" xfId="44163"/>
    <cellStyle name="Note 5 14 2 3 6" xfId="19282"/>
    <cellStyle name="Note 5 14 2 4" xfId="2442"/>
    <cellStyle name="Note 5 14 2 4 2" xfId="4953"/>
    <cellStyle name="Note 5 14 2 4 2 2" xfId="22389"/>
    <cellStyle name="Note 5 14 2 4 2 3" xfId="36842"/>
    <cellStyle name="Note 5 14 2 4 3" xfId="7415"/>
    <cellStyle name="Note 5 14 2 4 3 2" xfId="24850"/>
    <cellStyle name="Note 5 14 2 4 3 3" xfId="39303"/>
    <cellStyle name="Note 5 14 2 4 4" xfId="9856"/>
    <cellStyle name="Note 5 14 2 4 4 2" xfId="27291"/>
    <cellStyle name="Note 5 14 2 4 4 3" xfId="41744"/>
    <cellStyle name="Note 5 14 2 4 5" xfId="12276"/>
    <cellStyle name="Note 5 14 2 4 5 2" xfId="29711"/>
    <cellStyle name="Note 5 14 2 4 5 3" xfId="44164"/>
    <cellStyle name="Note 5 14 2 4 6" xfId="15380"/>
    <cellStyle name="Note 5 14 2 4 6 2" xfId="32815"/>
    <cellStyle name="Note 5 14 2 4 6 3" xfId="47268"/>
    <cellStyle name="Note 5 14 2 4 7" xfId="19283"/>
    <cellStyle name="Note 5 14 2 4 8" xfId="20542"/>
    <cellStyle name="Note 5 14 2 5" xfId="4950"/>
    <cellStyle name="Note 5 14 2 5 2" xfId="14338"/>
    <cellStyle name="Note 5 14 2 5 2 2" xfId="31773"/>
    <cellStyle name="Note 5 14 2 5 2 3" xfId="46226"/>
    <cellStyle name="Note 5 14 2 5 3" xfId="16799"/>
    <cellStyle name="Note 5 14 2 5 3 2" xfId="34234"/>
    <cellStyle name="Note 5 14 2 5 3 3" xfId="48687"/>
    <cellStyle name="Note 5 14 2 5 4" xfId="22386"/>
    <cellStyle name="Note 5 14 2 5 5" xfId="36839"/>
    <cellStyle name="Note 5 14 2 6" xfId="7412"/>
    <cellStyle name="Note 5 14 2 6 2" xfId="24847"/>
    <cellStyle name="Note 5 14 2 6 3" xfId="39300"/>
    <cellStyle name="Note 5 14 2 7" xfId="9853"/>
    <cellStyle name="Note 5 14 2 7 2" xfId="27288"/>
    <cellStyle name="Note 5 14 2 7 3" xfId="41741"/>
    <cellStyle name="Note 5 14 2 8" xfId="12273"/>
    <cellStyle name="Note 5 14 2 8 2" xfId="29708"/>
    <cellStyle name="Note 5 14 2 8 3" xfId="44161"/>
    <cellStyle name="Note 5 14 2 9" xfId="19280"/>
    <cellStyle name="Note 5 14 3" xfId="2443"/>
    <cellStyle name="Note 5 14 3 2" xfId="2444"/>
    <cellStyle name="Note 5 14 3 2 2" xfId="4955"/>
    <cellStyle name="Note 5 14 3 2 2 2" xfId="14342"/>
    <cellStyle name="Note 5 14 3 2 2 2 2" xfId="31777"/>
    <cellStyle name="Note 5 14 3 2 2 2 3" xfId="46230"/>
    <cellStyle name="Note 5 14 3 2 2 3" xfId="16803"/>
    <cellStyle name="Note 5 14 3 2 2 3 2" xfId="34238"/>
    <cellStyle name="Note 5 14 3 2 2 3 3" xfId="48691"/>
    <cellStyle name="Note 5 14 3 2 2 4" xfId="22391"/>
    <cellStyle name="Note 5 14 3 2 2 5" xfId="36844"/>
    <cellStyle name="Note 5 14 3 2 3" xfId="7417"/>
    <cellStyle name="Note 5 14 3 2 3 2" xfId="24852"/>
    <cellStyle name="Note 5 14 3 2 3 3" xfId="39305"/>
    <cellStyle name="Note 5 14 3 2 4" xfId="9858"/>
    <cellStyle name="Note 5 14 3 2 4 2" xfId="27293"/>
    <cellStyle name="Note 5 14 3 2 4 3" xfId="41746"/>
    <cellStyle name="Note 5 14 3 2 5" xfId="12278"/>
    <cellStyle name="Note 5 14 3 2 5 2" xfId="29713"/>
    <cellStyle name="Note 5 14 3 2 5 3" xfId="44166"/>
    <cellStyle name="Note 5 14 3 2 6" xfId="19285"/>
    <cellStyle name="Note 5 14 3 3" xfId="2445"/>
    <cellStyle name="Note 5 14 3 3 2" xfId="4956"/>
    <cellStyle name="Note 5 14 3 3 2 2" xfId="14343"/>
    <cellStyle name="Note 5 14 3 3 2 2 2" xfId="31778"/>
    <cellStyle name="Note 5 14 3 3 2 2 3" xfId="46231"/>
    <cellStyle name="Note 5 14 3 3 2 3" xfId="16804"/>
    <cellStyle name="Note 5 14 3 3 2 3 2" xfId="34239"/>
    <cellStyle name="Note 5 14 3 3 2 3 3" xfId="48692"/>
    <cellStyle name="Note 5 14 3 3 2 4" xfId="22392"/>
    <cellStyle name="Note 5 14 3 3 2 5" xfId="36845"/>
    <cellStyle name="Note 5 14 3 3 3" xfId="7418"/>
    <cellStyle name="Note 5 14 3 3 3 2" xfId="24853"/>
    <cellStyle name="Note 5 14 3 3 3 3" xfId="39306"/>
    <cellStyle name="Note 5 14 3 3 4" xfId="9859"/>
    <cellStyle name="Note 5 14 3 3 4 2" xfId="27294"/>
    <cellStyle name="Note 5 14 3 3 4 3" xfId="41747"/>
    <cellStyle name="Note 5 14 3 3 5" xfId="12279"/>
    <cellStyle name="Note 5 14 3 3 5 2" xfId="29714"/>
    <cellStyle name="Note 5 14 3 3 5 3" xfId="44167"/>
    <cellStyle name="Note 5 14 3 3 6" xfId="19286"/>
    <cellStyle name="Note 5 14 3 4" xfId="2446"/>
    <cellStyle name="Note 5 14 3 4 2" xfId="4957"/>
    <cellStyle name="Note 5 14 3 4 2 2" xfId="22393"/>
    <cellStyle name="Note 5 14 3 4 2 3" xfId="36846"/>
    <cellStyle name="Note 5 14 3 4 3" xfId="7419"/>
    <cellStyle name="Note 5 14 3 4 3 2" xfId="24854"/>
    <cellStyle name="Note 5 14 3 4 3 3" xfId="39307"/>
    <cellStyle name="Note 5 14 3 4 4" xfId="9860"/>
    <cellStyle name="Note 5 14 3 4 4 2" xfId="27295"/>
    <cellStyle name="Note 5 14 3 4 4 3" xfId="41748"/>
    <cellStyle name="Note 5 14 3 4 5" xfId="12280"/>
    <cellStyle name="Note 5 14 3 4 5 2" xfId="29715"/>
    <cellStyle name="Note 5 14 3 4 5 3" xfId="44168"/>
    <cellStyle name="Note 5 14 3 4 6" xfId="15381"/>
    <cellStyle name="Note 5 14 3 4 6 2" xfId="32816"/>
    <cellStyle name="Note 5 14 3 4 6 3" xfId="47269"/>
    <cellStyle name="Note 5 14 3 4 7" xfId="19287"/>
    <cellStyle name="Note 5 14 3 4 8" xfId="20543"/>
    <cellStyle name="Note 5 14 3 5" xfId="4954"/>
    <cellStyle name="Note 5 14 3 5 2" xfId="14341"/>
    <cellStyle name="Note 5 14 3 5 2 2" xfId="31776"/>
    <cellStyle name="Note 5 14 3 5 2 3" xfId="46229"/>
    <cellStyle name="Note 5 14 3 5 3" xfId="16802"/>
    <cellStyle name="Note 5 14 3 5 3 2" xfId="34237"/>
    <cellStyle name="Note 5 14 3 5 3 3" xfId="48690"/>
    <cellStyle name="Note 5 14 3 5 4" xfId="22390"/>
    <cellStyle name="Note 5 14 3 5 5" xfId="36843"/>
    <cellStyle name="Note 5 14 3 6" xfId="7416"/>
    <cellStyle name="Note 5 14 3 6 2" xfId="24851"/>
    <cellStyle name="Note 5 14 3 6 3" xfId="39304"/>
    <cellStyle name="Note 5 14 3 7" xfId="9857"/>
    <cellStyle name="Note 5 14 3 7 2" xfId="27292"/>
    <cellStyle name="Note 5 14 3 7 3" xfId="41745"/>
    <cellStyle name="Note 5 14 3 8" xfId="12277"/>
    <cellStyle name="Note 5 14 3 8 2" xfId="29712"/>
    <cellStyle name="Note 5 14 3 8 3" xfId="44165"/>
    <cellStyle name="Note 5 14 3 9" xfId="19284"/>
    <cellStyle name="Note 5 14 4" xfId="2447"/>
    <cellStyle name="Note 5 14 4 2" xfId="2448"/>
    <cellStyle name="Note 5 14 4 2 2" xfId="4959"/>
    <cellStyle name="Note 5 14 4 2 2 2" xfId="14345"/>
    <cellStyle name="Note 5 14 4 2 2 2 2" xfId="31780"/>
    <cellStyle name="Note 5 14 4 2 2 2 3" xfId="46233"/>
    <cellStyle name="Note 5 14 4 2 2 3" xfId="16806"/>
    <cellStyle name="Note 5 14 4 2 2 3 2" xfId="34241"/>
    <cellStyle name="Note 5 14 4 2 2 3 3" xfId="48694"/>
    <cellStyle name="Note 5 14 4 2 2 4" xfId="22395"/>
    <cellStyle name="Note 5 14 4 2 2 5" xfId="36848"/>
    <cellStyle name="Note 5 14 4 2 3" xfId="7421"/>
    <cellStyle name="Note 5 14 4 2 3 2" xfId="24856"/>
    <cellStyle name="Note 5 14 4 2 3 3" xfId="39309"/>
    <cellStyle name="Note 5 14 4 2 4" xfId="9862"/>
    <cellStyle name="Note 5 14 4 2 4 2" xfId="27297"/>
    <cellStyle name="Note 5 14 4 2 4 3" xfId="41750"/>
    <cellStyle name="Note 5 14 4 2 5" xfId="12282"/>
    <cellStyle name="Note 5 14 4 2 5 2" xfId="29717"/>
    <cellStyle name="Note 5 14 4 2 5 3" xfId="44170"/>
    <cellStyle name="Note 5 14 4 2 6" xfId="19289"/>
    <cellStyle name="Note 5 14 4 3" xfId="2449"/>
    <cellStyle name="Note 5 14 4 3 2" xfId="4960"/>
    <cellStyle name="Note 5 14 4 3 2 2" xfId="14346"/>
    <cellStyle name="Note 5 14 4 3 2 2 2" xfId="31781"/>
    <cellStyle name="Note 5 14 4 3 2 2 3" xfId="46234"/>
    <cellStyle name="Note 5 14 4 3 2 3" xfId="16807"/>
    <cellStyle name="Note 5 14 4 3 2 3 2" xfId="34242"/>
    <cellStyle name="Note 5 14 4 3 2 3 3" xfId="48695"/>
    <cellStyle name="Note 5 14 4 3 2 4" xfId="22396"/>
    <cellStyle name="Note 5 14 4 3 2 5" xfId="36849"/>
    <cellStyle name="Note 5 14 4 3 3" xfId="7422"/>
    <cellStyle name="Note 5 14 4 3 3 2" xfId="24857"/>
    <cellStyle name="Note 5 14 4 3 3 3" xfId="39310"/>
    <cellStyle name="Note 5 14 4 3 4" xfId="9863"/>
    <cellStyle name="Note 5 14 4 3 4 2" xfId="27298"/>
    <cellStyle name="Note 5 14 4 3 4 3" xfId="41751"/>
    <cellStyle name="Note 5 14 4 3 5" xfId="12283"/>
    <cellStyle name="Note 5 14 4 3 5 2" xfId="29718"/>
    <cellStyle name="Note 5 14 4 3 5 3" xfId="44171"/>
    <cellStyle name="Note 5 14 4 3 6" xfId="19290"/>
    <cellStyle name="Note 5 14 4 4" xfId="2450"/>
    <cellStyle name="Note 5 14 4 4 2" xfId="4961"/>
    <cellStyle name="Note 5 14 4 4 2 2" xfId="22397"/>
    <cellStyle name="Note 5 14 4 4 2 3" xfId="36850"/>
    <cellStyle name="Note 5 14 4 4 3" xfId="7423"/>
    <cellStyle name="Note 5 14 4 4 3 2" xfId="24858"/>
    <cellStyle name="Note 5 14 4 4 3 3" xfId="39311"/>
    <cellStyle name="Note 5 14 4 4 4" xfId="9864"/>
    <cellStyle name="Note 5 14 4 4 4 2" xfId="27299"/>
    <cellStyle name="Note 5 14 4 4 4 3" xfId="41752"/>
    <cellStyle name="Note 5 14 4 4 5" xfId="12284"/>
    <cellStyle name="Note 5 14 4 4 5 2" xfId="29719"/>
    <cellStyle name="Note 5 14 4 4 5 3" xfId="44172"/>
    <cellStyle name="Note 5 14 4 4 6" xfId="15382"/>
    <cellStyle name="Note 5 14 4 4 6 2" xfId="32817"/>
    <cellStyle name="Note 5 14 4 4 6 3" xfId="47270"/>
    <cellStyle name="Note 5 14 4 4 7" xfId="19291"/>
    <cellStyle name="Note 5 14 4 4 8" xfId="20544"/>
    <cellStyle name="Note 5 14 4 5" xfId="4958"/>
    <cellStyle name="Note 5 14 4 5 2" xfId="14344"/>
    <cellStyle name="Note 5 14 4 5 2 2" xfId="31779"/>
    <cellStyle name="Note 5 14 4 5 2 3" xfId="46232"/>
    <cellStyle name="Note 5 14 4 5 3" xfId="16805"/>
    <cellStyle name="Note 5 14 4 5 3 2" xfId="34240"/>
    <cellStyle name="Note 5 14 4 5 3 3" xfId="48693"/>
    <cellStyle name="Note 5 14 4 5 4" xfId="22394"/>
    <cellStyle name="Note 5 14 4 5 5" xfId="36847"/>
    <cellStyle name="Note 5 14 4 6" xfId="7420"/>
    <cellStyle name="Note 5 14 4 6 2" xfId="24855"/>
    <cellStyle name="Note 5 14 4 6 3" xfId="39308"/>
    <cellStyle name="Note 5 14 4 7" xfId="9861"/>
    <cellStyle name="Note 5 14 4 7 2" xfId="27296"/>
    <cellStyle name="Note 5 14 4 7 3" xfId="41749"/>
    <cellStyle name="Note 5 14 4 8" xfId="12281"/>
    <cellStyle name="Note 5 14 4 8 2" xfId="29716"/>
    <cellStyle name="Note 5 14 4 8 3" xfId="44169"/>
    <cellStyle name="Note 5 14 4 9" xfId="19288"/>
    <cellStyle name="Note 5 14 5" xfId="2451"/>
    <cellStyle name="Note 5 14 5 2" xfId="2452"/>
    <cellStyle name="Note 5 14 5 2 2" xfId="4963"/>
    <cellStyle name="Note 5 14 5 2 2 2" xfId="14348"/>
    <cellStyle name="Note 5 14 5 2 2 2 2" xfId="31783"/>
    <cellStyle name="Note 5 14 5 2 2 2 3" xfId="46236"/>
    <cellStyle name="Note 5 14 5 2 2 3" xfId="16809"/>
    <cellStyle name="Note 5 14 5 2 2 3 2" xfId="34244"/>
    <cellStyle name="Note 5 14 5 2 2 3 3" xfId="48697"/>
    <cellStyle name="Note 5 14 5 2 2 4" xfId="22399"/>
    <cellStyle name="Note 5 14 5 2 2 5" xfId="36852"/>
    <cellStyle name="Note 5 14 5 2 3" xfId="7425"/>
    <cellStyle name="Note 5 14 5 2 3 2" xfId="24860"/>
    <cellStyle name="Note 5 14 5 2 3 3" xfId="39313"/>
    <cellStyle name="Note 5 14 5 2 4" xfId="9866"/>
    <cellStyle name="Note 5 14 5 2 4 2" xfId="27301"/>
    <cellStyle name="Note 5 14 5 2 4 3" xfId="41754"/>
    <cellStyle name="Note 5 14 5 2 5" xfId="12286"/>
    <cellStyle name="Note 5 14 5 2 5 2" xfId="29721"/>
    <cellStyle name="Note 5 14 5 2 5 3" xfId="44174"/>
    <cellStyle name="Note 5 14 5 2 6" xfId="19293"/>
    <cellStyle name="Note 5 14 5 3" xfId="2453"/>
    <cellStyle name="Note 5 14 5 3 2" xfId="4964"/>
    <cellStyle name="Note 5 14 5 3 2 2" xfId="14349"/>
    <cellStyle name="Note 5 14 5 3 2 2 2" xfId="31784"/>
    <cellStyle name="Note 5 14 5 3 2 2 3" xfId="46237"/>
    <cellStyle name="Note 5 14 5 3 2 3" xfId="16810"/>
    <cellStyle name="Note 5 14 5 3 2 3 2" xfId="34245"/>
    <cellStyle name="Note 5 14 5 3 2 3 3" xfId="48698"/>
    <cellStyle name="Note 5 14 5 3 2 4" xfId="22400"/>
    <cellStyle name="Note 5 14 5 3 2 5" xfId="36853"/>
    <cellStyle name="Note 5 14 5 3 3" xfId="7426"/>
    <cellStyle name="Note 5 14 5 3 3 2" xfId="24861"/>
    <cellStyle name="Note 5 14 5 3 3 3" xfId="39314"/>
    <cellStyle name="Note 5 14 5 3 4" xfId="9867"/>
    <cellStyle name="Note 5 14 5 3 4 2" xfId="27302"/>
    <cellStyle name="Note 5 14 5 3 4 3" xfId="41755"/>
    <cellStyle name="Note 5 14 5 3 5" xfId="12287"/>
    <cellStyle name="Note 5 14 5 3 5 2" xfId="29722"/>
    <cellStyle name="Note 5 14 5 3 5 3" xfId="44175"/>
    <cellStyle name="Note 5 14 5 3 6" xfId="19294"/>
    <cellStyle name="Note 5 14 5 4" xfId="2454"/>
    <cellStyle name="Note 5 14 5 4 2" xfId="4965"/>
    <cellStyle name="Note 5 14 5 4 2 2" xfId="22401"/>
    <cellStyle name="Note 5 14 5 4 2 3" xfId="36854"/>
    <cellStyle name="Note 5 14 5 4 3" xfId="7427"/>
    <cellStyle name="Note 5 14 5 4 3 2" xfId="24862"/>
    <cellStyle name="Note 5 14 5 4 3 3" xfId="39315"/>
    <cellStyle name="Note 5 14 5 4 4" xfId="9868"/>
    <cellStyle name="Note 5 14 5 4 4 2" xfId="27303"/>
    <cellStyle name="Note 5 14 5 4 4 3" xfId="41756"/>
    <cellStyle name="Note 5 14 5 4 5" xfId="12288"/>
    <cellStyle name="Note 5 14 5 4 5 2" xfId="29723"/>
    <cellStyle name="Note 5 14 5 4 5 3" xfId="44176"/>
    <cellStyle name="Note 5 14 5 4 6" xfId="15383"/>
    <cellStyle name="Note 5 14 5 4 6 2" xfId="32818"/>
    <cellStyle name="Note 5 14 5 4 6 3" xfId="47271"/>
    <cellStyle name="Note 5 14 5 4 7" xfId="19295"/>
    <cellStyle name="Note 5 14 5 4 8" xfId="20545"/>
    <cellStyle name="Note 5 14 5 5" xfId="4962"/>
    <cellStyle name="Note 5 14 5 5 2" xfId="14347"/>
    <cellStyle name="Note 5 14 5 5 2 2" xfId="31782"/>
    <cellStyle name="Note 5 14 5 5 2 3" xfId="46235"/>
    <cellStyle name="Note 5 14 5 5 3" xfId="16808"/>
    <cellStyle name="Note 5 14 5 5 3 2" xfId="34243"/>
    <cellStyle name="Note 5 14 5 5 3 3" xfId="48696"/>
    <cellStyle name="Note 5 14 5 5 4" xfId="22398"/>
    <cellStyle name="Note 5 14 5 5 5" xfId="36851"/>
    <cellStyle name="Note 5 14 5 6" xfId="7424"/>
    <cellStyle name="Note 5 14 5 6 2" xfId="24859"/>
    <cellStyle name="Note 5 14 5 6 3" xfId="39312"/>
    <cellStyle name="Note 5 14 5 7" xfId="9865"/>
    <cellStyle name="Note 5 14 5 7 2" xfId="27300"/>
    <cellStyle name="Note 5 14 5 7 3" xfId="41753"/>
    <cellStyle name="Note 5 14 5 8" xfId="12285"/>
    <cellStyle name="Note 5 14 5 8 2" xfId="29720"/>
    <cellStyle name="Note 5 14 5 8 3" xfId="44173"/>
    <cellStyle name="Note 5 14 5 9" xfId="19292"/>
    <cellStyle name="Note 5 14 6" xfId="2455"/>
    <cellStyle name="Note 5 14 6 2" xfId="4966"/>
    <cellStyle name="Note 5 14 6 2 2" xfId="14350"/>
    <cellStyle name="Note 5 14 6 2 2 2" xfId="31785"/>
    <cellStyle name="Note 5 14 6 2 2 3" xfId="46238"/>
    <cellStyle name="Note 5 14 6 2 3" xfId="16811"/>
    <cellStyle name="Note 5 14 6 2 3 2" xfId="34246"/>
    <cellStyle name="Note 5 14 6 2 3 3" xfId="48699"/>
    <cellStyle name="Note 5 14 6 2 4" xfId="22402"/>
    <cellStyle name="Note 5 14 6 2 5" xfId="36855"/>
    <cellStyle name="Note 5 14 6 3" xfId="7428"/>
    <cellStyle name="Note 5 14 6 3 2" xfId="24863"/>
    <cellStyle name="Note 5 14 6 3 3" xfId="39316"/>
    <cellStyle name="Note 5 14 6 4" xfId="9869"/>
    <cellStyle name="Note 5 14 6 4 2" xfId="27304"/>
    <cellStyle name="Note 5 14 6 4 3" xfId="41757"/>
    <cellStyle name="Note 5 14 6 5" xfId="12289"/>
    <cellStyle name="Note 5 14 6 5 2" xfId="29724"/>
    <cellStyle name="Note 5 14 6 5 3" xfId="44177"/>
    <cellStyle name="Note 5 14 6 6" xfId="19296"/>
    <cellStyle name="Note 5 14 7" xfId="2456"/>
    <cellStyle name="Note 5 14 7 2" xfId="4967"/>
    <cellStyle name="Note 5 14 7 2 2" xfId="14351"/>
    <cellStyle name="Note 5 14 7 2 2 2" xfId="31786"/>
    <cellStyle name="Note 5 14 7 2 2 3" xfId="46239"/>
    <cellStyle name="Note 5 14 7 2 3" xfId="16812"/>
    <cellStyle name="Note 5 14 7 2 3 2" xfId="34247"/>
    <cellStyle name="Note 5 14 7 2 3 3" xfId="48700"/>
    <cellStyle name="Note 5 14 7 2 4" xfId="22403"/>
    <cellStyle name="Note 5 14 7 2 5" xfId="36856"/>
    <cellStyle name="Note 5 14 7 3" xfId="7429"/>
    <cellStyle name="Note 5 14 7 3 2" xfId="24864"/>
    <cellStyle name="Note 5 14 7 3 3" xfId="39317"/>
    <cellStyle name="Note 5 14 7 4" xfId="9870"/>
    <cellStyle name="Note 5 14 7 4 2" xfId="27305"/>
    <cellStyle name="Note 5 14 7 4 3" xfId="41758"/>
    <cellStyle name="Note 5 14 7 5" xfId="12290"/>
    <cellStyle name="Note 5 14 7 5 2" xfId="29725"/>
    <cellStyle name="Note 5 14 7 5 3" xfId="44178"/>
    <cellStyle name="Note 5 14 7 6" xfId="19297"/>
    <cellStyle name="Note 5 14 8" xfId="2457"/>
    <cellStyle name="Note 5 14 8 2" xfId="4968"/>
    <cellStyle name="Note 5 14 8 2 2" xfId="22404"/>
    <cellStyle name="Note 5 14 8 2 3" xfId="36857"/>
    <cellStyle name="Note 5 14 8 3" xfId="7430"/>
    <cellStyle name="Note 5 14 8 3 2" xfId="24865"/>
    <cellStyle name="Note 5 14 8 3 3" xfId="39318"/>
    <cellStyle name="Note 5 14 8 4" xfId="9871"/>
    <cellStyle name="Note 5 14 8 4 2" xfId="27306"/>
    <cellStyle name="Note 5 14 8 4 3" xfId="41759"/>
    <cellStyle name="Note 5 14 8 5" xfId="12291"/>
    <cellStyle name="Note 5 14 8 5 2" xfId="29726"/>
    <cellStyle name="Note 5 14 8 5 3" xfId="44179"/>
    <cellStyle name="Note 5 14 8 6" xfId="15384"/>
    <cellStyle name="Note 5 14 8 6 2" xfId="32819"/>
    <cellStyle name="Note 5 14 8 6 3" xfId="47272"/>
    <cellStyle name="Note 5 14 8 7" xfId="19298"/>
    <cellStyle name="Note 5 14 8 8" xfId="20546"/>
    <cellStyle name="Note 5 14 9" xfId="4949"/>
    <cellStyle name="Note 5 14 9 2" xfId="14337"/>
    <cellStyle name="Note 5 14 9 2 2" xfId="31772"/>
    <cellStyle name="Note 5 14 9 2 3" xfId="46225"/>
    <cellStyle name="Note 5 14 9 3" xfId="16798"/>
    <cellStyle name="Note 5 14 9 3 2" xfId="34233"/>
    <cellStyle name="Note 5 14 9 3 3" xfId="48686"/>
    <cellStyle name="Note 5 14 9 4" xfId="22385"/>
    <cellStyle name="Note 5 14 9 5" xfId="36838"/>
    <cellStyle name="Note 5 15" xfId="2458"/>
    <cellStyle name="Note 5 15 10" xfId="7431"/>
    <cellStyle name="Note 5 15 10 2" xfId="24866"/>
    <cellStyle name="Note 5 15 10 3" xfId="39319"/>
    <cellStyle name="Note 5 15 11" xfId="9872"/>
    <cellStyle name="Note 5 15 11 2" xfId="27307"/>
    <cellStyle name="Note 5 15 11 3" xfId="41760"/>
    <cellStyle name="Note 5 15 12" xfId="12292"/>
    <cellStyle name="Note 5 15 12 2" xfId="29727"/>
    <cellStyle name="Note 5 15 12 3" xfId="44180"/>
    <cellStyle name="Note 5 15 13" xfId="19299"/>
    <cellStyle name="Note 5 15 2" xfId="2459"/>
    <cellStyle name="Note 5 15 2 2" xfId="2460"/>
    <cellStyle name="Note 5 15 2 2 2" xfId="4971"/>
    <cellStyle name="Note 5 15 2 2 2 2" xfId="14354"/>
    <cellStyle name="Note 5 15 2 2 2 2 2" xfId="31789"/>
    <cellStyle name="Note 5 15 2 2 2 2 3" xfId="46242"/>
    <cellStyle name="Note 5 15 2 2 2 3" xfId="16815"/>
    <cellStyle name="Note 5 15 2 2 2 3 2" xfId="34250"/>
    <cellStyle name="Note 5 15 2 2 2 3 3" xfId="48703"/>
    <cellStyle name="Note 5 15 2 2 2 4" xfId="22407"/>
    <cellStyle name="Note 5 15 2 2 2 5" xfId="36860"/>
    <cellStyle name="Note 5 15 2 2 3" xfId="7433"/>
    <cellStyle name="Note 5 15 2 2 3 2" xfId="24868"/>
    <cellStyle name="Note 5 15 2 2 3 3" xfId="39321"/>
    <cellStyle name="Note 5 15 2 2 4" xfId="9874"/>
    <cellStyle name="Note 5 15 2 2 4 2" xfId="27309"/>
    <cellStyle name="Note 5 15 2 2 4 3" xfId="41762"/>
    <cellStyle name="Note 5 15 2 2 5" xfId="12294"/>
    <cellStyle name="Note 5 15 2 2 5 2" xfId="29729"/>
    <cellStyle name="Note 5 15 2 2 5 3" xfId="44182"/>
    <cellStyle name="Note 5 15 2 2 6" xfId="19301"/>
    <cellStyle name="Note 5 15 2 3" xfId="2461"/>
    <cellStyle name="Note 5 15 2 3 2" xfId="4972"/>
    <cellStyle name="Note 5 15 2 3 2 2" xfId="14355"/>
    <cellStyle name="Note 5 15 2 3 2 2 2" xfId="31790"/>
    <cellStyle name="Note 5 15 2 3 2 2 3" xfId="46243"/>
    <cellStyle name="Note 5 15 2 3 2 3" xfId="16816"/>
    <cellStyle name="Note 5 15 2 3 2 3 2" xfId="34251"/>
    <cellStyle name="Note 5 15 2 3 2 3 3" xfId="48704"/>
    <cellStyle name="Note 5 15 2 3 2 4" xfId="22408"/>
    <cellStyle name="Note 5 15 2 3 2 5" xfId="36861"/>
    <cellStyle name="Note 5 15 2 3 3" xfId="7434"/>
    <cellStyle name="Note 5 15 2 3 3 2" xfId="24869"/>
    <cellStyle name="Note 5 15 2 3 3 3" xfId="39322"/>
    <cellStyle name="Note 5 15 2 3 4" xfId="9875"/>
    <cellStyle name="Note 5 15 2 3 4 2" xfId="27310"/>
    <cellStyle name="Note 5 15 2 3 4 3" xfId="41763"/>
    <cellStyle name="Note 5 15 2 3 5" xfId="12295"/>
    <cellStyle name="Note 5 15 2 3 5 2" xfId="29730"/>
    <cellStyle name="Note 5 15 2 3 5 3" xfId="44183"/>
    <cellStyle name="Note 5 15 2 3 6" xfId="19302"/>
    <cellStyle name="Note 5 15 2 4" xfId="2462"/>
    <cellStyle name="Note 5 15 2 4 2" xfId="4973"/>
    <cellStyle name="Note 5 15 2 4 2 2" xfId="22409"/>
    <cellStyle name="Note 5 15 2 4 2 3" xfId="36862"/>
    <cellStyle name="Note 5 15 2 4 3" xfId="7435"/>
    <cellStyle name="Note 5 15 2 4 3 2" xfId="24870"/>
    <cellStyle name="Note 5 15 2 4 3 3" xfId="39323"/>
    <cellStyle name="Note 5 15 2 4 4" xfId="9876"/>
    <cellStyle name="Note 5 15 2 4 4 2" xfId="27311"/>
    <cellStyle name="Note 5 15 2 4 4 3" xfId="41764"/>
    <cellStyle name="Note 5 15 2 4 5" xfId="12296"/>
    <cellStyle name="Note 5 15 2 4 5 2" xfId="29731"/>
    <cellStyle name="Note 5 15 2 4 5 3" xfId="44184"/>
    <cellStyle name="Note 5 15 2 4 6" xfId="15385"/>
    <cellStyle name="Note 5 15 2 4 6 2" xfId="32820"/>
    <cellStyle name="Note 5 15 2 4 6 3" xfId="47273"/>
    <cellStyle name="Note 5 15 2 4 7" xfId="19303"/>
    <cellStyle name="Note 5 15 2 4 8" xfId="20547"/>
    <cellStyle name="Note 5 15 2 5" xfId="4970"/>
    <cellStyle name="Note 5 15 2 5 2" xfId="14353"/>
    <cellStyle name="Note 5 15 2 5 2 2" xfId="31788"/>
    <cellStyle name="Note 5 15 2 5 2 3" xfId="46241"/>
    <cellStyle name="Note 5 15 2 5 3" xfId="16814"/>
    <cellStyle name="Note 5 15 2 5 3 2" xfId="34249"/>
    <cellStyle name="Note 5 15 2 5 3 3" xfId="48702"/>
    <cellStyle name="Note 5 15 2 5 4" xfId="22406"/>
    <cellStyle name="Note 5 15 2 5 5" xfId="36859"/>
    <cellStyle name="Note 5 15 2 6" xfId="7432"/>
    <cellStyle name="Note 5 15 2 6 2" xfId="24867"/>
    <cellStyle name="Note 5 15 2 6 3" xfId="39320"/>
    <cellStyle name="Note 5 15 2 7" xfId="9873"/>
    <cellStyle name="Note 5 15 2 7 2" xfId="27308"/>
    <cellStyle name="Note 5 15 2 7 3" xfId="41761"/>
    <cellStyle name="Note 5 15 2 8" xfId="12293"/>
    <cellStyle name="Note 5 15 2 8 2" xfId="29728"/>
    <cellStyle name="Note 5 15 2 8 3" xfId="44181"/>
    <cellStyle name="Note 5 15 2 9" xfId="19300"/>
    <cellStyle name="Note 5 15 3" xfId="2463"/>
    <cellStyle name="Note 5 15 3 2" xfId="2464"/>
    <cellStyle name="Note 5 15 3 2 2" xfId="4975"/>
    <cellStyle name="Note 5 15 3 2 2 2" xfId="14357"/>
    <cellStyle name="Note 5 15 3 2 2 2 2" xfId="31792"/>
    <cellStyle name="Note 5 15 3 2 2 2 3" xfId="46245"/>
    <cellStyle name="Note 5 15 3 2 2 3" xfId="16818"/>
    <cellStyle name="Note 5 15 3 2 2 3 2" xfId="34253"/>
    <cellStyle name="Note 5 15 3 2 2 3 3" xfId="48706"/>
    <cellStyle name="Note 5 15 3 2 2 4" xfId="22411"/>
    <cellStyle name="Note 5 15 3 2 2 5" xfId="36864"/>
    <cellStyle name="Note 5 15 3 2 3" xfId="7437"/>
    <cellStyle name="Note 5 15 3 2 3 2" xfId="24872"/>
    <cellStyle name="Note 5 15 3 2 3 3" xfId="39325"/>
    <cellStyle name="Note 5 15 3 2 4" xfId="9878"/>
    <cellStyle name="Note 5 15 3 2 4 2" xfId="27313"/>
    <cellStyle name="Note 5 15 3 2 4 3" xfId="41766"/>
    <cellStyle name="Note 5 15 3 2 5" xfId="12298"/>
    <cellStyle name="Note 5 15 3 2 5 2" xfId="29733"/>
    <cellStyle name="Note 5 15 3 2 5 3" xfId="44186"/>
    <cellStyle name="Note 5 15 3 2 6" xfId="19305"/>
    <cellStyle name="Note 5 15 3 3" xfId="2465"/>
    <cellStyle name="Note 5 15 3 3 2" xfId="4976"/>
    <cellStyle name="Note 5 15 3 3 2 2" xfId="14358"/>
    <cellStyle name="Note 5 15 3 3 2 2 2" xfId="31793"/>
    <cellStyle name="Note 5 15 3 3 2 2 3" xfId="46246"/>
    <cellStyle name="Note 5 15 3 3 2 3" xfId="16819"/>
    <cellStyle name="Note 5 15 3 3 2 3 2" xfId="34254"/>
    <cellStyle name="Note 5 15 3 3 2 3 3" xfId="48707"/>
    <cellStyle name="Note 5 15 3 3 2 4" xfId="22412"/>
    <cellStyle name="Note 5 15 3 3 2 5" xfId="36865"/>
    <cellStyle name="Note 5 15 3 3 3" xfId="7438"/>
    <cellStyle name="Note 5 15 3 3 3 2" xfId="24873"/>
    <cellStyle name="Note 5 15 3 3 3 3" xfId="39326"/>
    <cellStyle name="Note 5 15 3 3 4" xfId="9879"/>
    <cellStyle name="Note 5 15 3 3 4 2" xfId="27314"/>
    <cellStyle name="Note 5 15 3 3 4 3" xfId="41767"/>
    <cellStyle name="Note 5 15 3 3 5" xfId="12299"/>
    <cellStyle name="Note 5 15 3 3 5 2" xfId="29734"/>
    <cellStyle name="Note 5 15 3 3 5 3" xfId="44187"/>
    <cellStyle name="Note 5 15 3 3 6" xfId="19306"/>
    <cellStyle name="Note 5 15 3 4" xfId="2466"/>
    <cellStyle name="Note 5 15 3 4 2" xfId="4977"/>
    <cellStyle name="Note 5 15 3 4 2 2" xfId="22413"/>
    <cellStyle name="Note 5 15 3 4 2 3" xfId="36866"/>
    <cellStyle name="Note 5 15 3 4 3" xfId="7439"/>
    <cellStyle name="Note 5 15 3 4 3 2" xfId="24874"/>
    <cellStyle name="Note 5 15 3 4 3 3" xfId="39327"/>
    <cellStyle name="Note 5 15 3 4 4" xfId="9880"/>
    <cellStyle name="Note 5 15 3 4 4 2" xfId="27315"/>
    <cellStyle name="Note 5 15 3 4 4 3" xfId="41768"/>
    <cellStyle name="Note 5 15 3 4 5" xfId="12300"/>
    <cellStyle name="Note 5 15 3 4 5 2" xfId="29735"/>
    <cellStyle name="Note 5 15 3 4 5 3" xfId="44188"/>
    <cellStyle name="Note 5 15 3 4 6" xfId="15386"/>
    <cellStyle name="Note 5 15 3 4 6 2" xfId="32821"/>
    <cellStyle name="Note 5 15 3 4 6 3" xfId="47274"/>
    <cellStyle name="Note 5 15 3 4 7" xfId="19307"/>
    <cellStyle name="Note 5 15 3 4 8" xfId="20548"/>
    <cellStyle name="Note 5 15 3 5" xfId="4974"/>
    <cellStyle name="Note 5 15 3 5 2" xfId="14356"/>
    <cellStyle name="Note 5 15 3 5 2 2" xfId="31791"/>
    <cellStyle name="Note 5 15 3 5 2 3" xfId="46244"/>
    <cellStyle name="Note 5 15 3 5 3" xfId="16817"/>
    <cellStyle name="Note 5 15 3 5 3 2" xfId="34252"/>
    <cellStyle name="Note 5 15 3 5 3 3" xfId="48705"/>
    <cellStyle name="Note 5 15 3 5 4" xfId="22410"/>
    <cellStyle name="Note 5 15 3 5 5" xfId="36863"/>
    <cellStyle name="Note 5 15 3 6" xfId="7436"/>
    <cellStyle name="Note 5 15 3 6 2" xfId="24871"/>
    <cellStyle name="Note 5 15 3 6 3" xfId="39324"/>
    <cellStyle name="Note 5 15 3 7" xfId="9877"/>
    <cellStyle name="Note 5 15 3 7 2" xfId="27312"/>
    <cellStyle name="Note 5 15 3 7 3" xfId="41765"/>
    <cellStyle name="Note 5 15 3 8" xfId="12297"/>
    <cellStyle name="Note 5 15 3 8 2" xfId="29732"/>
    <cellStyle name="Note 5 15 3 8 3" xfId="44185"/>
    <cellStyle name="Note 5 15 3 9" xfId="19304"/>
    <cellStyle name="Note 5 15 4" xfId="2467"/>
    <cellStyle name="Note 5 15 4 2" xfId="2468"/>
    <cellStyle name="Note 5 15 4 2 2" xfId="4979"/>
    <cellStyle name="Note 5 15 4 2 2 2" xfId="14360"/>
    <cellStyle name="Note 5 15 4 2 2 2 2" xfId="31795"/>
    <cellStyle name="Note 5 15 4 2 2 2 3" xfId="46248"/>
    <cellStyle name="Note 5 15 4 2 2 3" xfId="16821"/>
    <cellStyle name="Note 5 15 4 2 2 3 2" xfId="34256"/>
    <cellStyle name="Note 5 15 4 2 2 3 3" xfId="48709"/>
    <cellStyle name="Note 5 15 4 2 2 4" xfId="22415"/>
    <cellStyle name="Note 5 15 4 2 2 5" xfId="36868"/>
    <cellStyle name="Note 5 15 4 2 3" xfId="7441"/>
    <cellStyle name="Note 5 15 4 2 3 2" xfId="24876"/>
    <cellStyle name="Note 5 15 4 2 3 3" xfId="39329"/>
    <cellStyle name="Note 5 15 4 2 4" xfId="9882"/>
    <cellStyle name="Note 5 15 4 2 4 2" xfId="27317"/>
    <cellStyle name="Note 5 15 4 2 4 3" xfId="41770"/>
    <cellStyle name="Note 5 15 4 2 5" xfId="12302"/>
    <cellStyle name="Note 5 15 4 2 5 2" xfId="29737"/>
    <cellStyle name="Note 5 15 4 2 5 3" xfId="44190"/>
    <cellStyle name="Note 5 15 4 2 6" xfId="19309"/>
    <cellStyle name="Note 5 15 4 3" xfId="2469"/>
    <cellStyle name="Note 5 15 4 3 2" xfId="4980"/>
    <cellStyle name="Note 5 15 4 3 2 2" xfId="14361"/>
    <cellStyle name="Note 5 15 4 3 2 2 2" xfId="31796"/>
    <cellStyle name="Note 5 15 4 3 2 2 3" xfId="46249"/>
    <cellStyle name="Note 5 15 4 3 2 3" xfId="16822"/>
    <cellStyle name="Note 5 15 4 3 2 3 2" xfId="34257"/>
    <cellStyle name="Note 5 15 4 3 2 3 3" xfId="48710"/>
    <cellStyle name="Note 5 15 4 3 2 4" xfId="22416"/>
    <cellStyle name="Note 5 15 4 3 2 5" xfId="36869"/>
    <cellStyle name="Note 5 15 4 3 3" xfId="7442"/>
    <cellStyle name="Note 5 15 4 3 3 2" xfId="24877"/>
    <cellStyle name="Note 5 15 4 3 3 3" xfId="39330"/>
    <cellStyle name="Note 5 15 4 3 4" xfId="9883"/>
    <cellStyle name="Note 5 15 4 3 4 2" xfId="27318"/>
    <cellStyle name="Note 5 15 4 3 4 3" xfId="41771"/>
    <cellStyle name="Note 5 15 4 3 5" xfId="12303"/>
    <cellStyle name="Note 5 15 4 3 5 2" xfId="29738"/>
    <cellStyle name="Note 5 15 4 3 5 3" xfId="44191"/>
    <cellStyle name="Note 5 15 4 3 6" xfId="19310"/>
    <cellStyle name="Note 5 15 4 4" xfId="2470"/>
    <cellStyle name="Note 5 15 4 4 2" xfId="4981"/>
    <cellStyle name="Note 5 15 4 4 2 2" xfId="22417"/>
    <cellStyle name="Note 5 15 4 4 2 3" xfId="36870"/>
    <cellStyle name="Note 5 15 4 4 3" xfId="7443"/>
    <cellStyle name="Note 5 15 4 4 3 2" xfId="24878"/>
    <cellStyle name="Note 5 15 4 4 3 3" xfId="39331"/>
    <cellStyle name="Note 5 15 4 4 4" xfId="9884"/>
    <cellStyle name="Note 5 15 4 4 4 2" xfId="27319"/>
    <cellStyle name="Note 5 15 4 4 4 3" xfId="41772"/>
    <cellStyle name="Note 5 15 4 4 5" xfId="12304"/>
    <cellStyle name="Note 5 15 4 4 5 2" xfId="29739"/>
    <cellStyle name="Note 5 15 4 4 5 3" xfId="44192"/>
    <cellStyle name="Note 5 15 4 4 6" xfId="15387"/>
    <cellStyle name="Note 5 15 4 4 6 2" xfId="32822"/>
    <cellStyle name="Note 5 15 4 4 6 3" xfId="47275"/>
    <cellStyle name="Note 5 15 4 4 7" xfId="19311"/>
    <cellStyle name="Note 5 15 4 4 8" xfId="20549"/>
    <cellStyle name="Note 5 15 4 5" xfId="4978"/>
    <cellStyle name="Note 5 15 4 5 2" xfId="14359"/>
    <cellStyle name="Note 5 15 4 5 2 2" xfId="31794"/>
    <cellStyle name="Note 5 15 4 5 2 3" xfId="46247"/>
    <cellStyle name="Note 5 15 4 5 3" xfId="16820"/>
    <cellStyle name="Note 5 15 4 5 3 2" xfId="34255"/>
    <cellStyle name="Note 5 15 4 5 3 3" xfId="48708"/>
    <cellStyle name="Note 5 15 4 5 4" xfId="22414"/>
    <cellStyle name="Note 5 15 4 5 5" xfId="36867"/>
    <cellStyle name="Note 5 15 4 6" xfId="7440"/>
    <cellStyle name="Note 5 15 4 6 2" xfId="24875"/>
    <cellStyle name="Note 5 15 4 6 3" xfId="39328"/>
    <cellStyle name="Note 5 15 4 7" xfId="9881"/>
    <cellStyle name="Note 5 15 4 7 2" xfId="27316"/>
    <cellStyle name="Note 5 15 4 7 3" xfId="41769"/>
    <cellStyle name="Note 5 15 4 8" xfId="12301"/>
    <cellStyle name="Note 5 15 4 8 2" xfId="29736"/>
    <cellStyle name="Note 5 15 4 8 3" xfId="44189"/>
    <cellStyle name="Note 5 15 4 9" xfId="19308"/>
    <cellStyle name="Note 5 15 5" xfId="2471"/>
    <cellStyle name="Note 5 15 5 2" xfId="2472"/>
    <cellStyle name="Note 5 15 5 2 2" xfId="4983"/>
    <cellStyle name="Note 5 15 5 2 2 2" xfId="14363"/>
    <cellStyle name="Note 5 15 5 2 2 2 2" xfId="31798"/>
    <cellStyle name="Note 5 15 5 2 2 2 3" xfId="46251"/>
    <cellStyle name="Note 5 15 5 2 2 3" xfId="16824"/>
    <cellStyle name="Note 5 15 5 2 2 3 2" xfId="34259"/>
    <cellStyle name="Note 5 15 5 2 2 3 3" xfId="48712"/>
    <cellStyle name="Note 5 15 5 2 2 4" xfId="22419"/>
    <cellStyle name="Note 5 15 5 2 2 5" xfId="36872"/>
    <cellStyle name="Note 5 15 5 2 3" xfId="7445"/>
    <cellStyle name="Note 5 15 5 2 3 2" xfId="24880"/>
    <cellStyle name="Note 5 15 5 2 3 3" xfId="39333"/>
    <cellStyle name="Note 5 15 5 2 4" xfId="9886"/>
    <cellStyle name="Note 5 15 5 2 4 2" xfId="27321"/>
    <cellStyle name="Note 5 15 5 2 4 3" xfId="41774"/>
    <cellStyle name="Note 5 15 5 2 5" xfId="12306"/>
    <cellStyle name="Note 5 15 5 2 5 2" xfId="29741"/>
    <cellStyle name="Note 5 15 5 2 5 3" xfId="44194"/>
    <cellStyle name="Note 5 15 5 2 6" xfId="19313"/>
    <cellStyle name="Note 5 15 5 3" xfId="2473"/>
    <cellStyle name="Note 5 15 5 3 2" xfId="4984"/>
    <cellStyle name="Note 5 15 5 3 2 2" xfId="14364"/>
    <cellStyle name="Note 5 15 5 3 2 2 2" xfId="31799"/>
    <cellStyle name="Note 5 15 5 3 2 2 3" xfId="46252"/>
    <cellStyle name="Note 5 15 5 3 2 3" xfId="16825"/>
    <cellStyle name="Note 5 15 5 3 2 3 2" xfId="34260"/>
    <cellStyle name="Note 5 15 5 3 2 3 3" xfId="48713"/>
    <cellStyle name="Note 5 15 5 3 2 4" xfId="22420"/>
    <cellStyle name="Note 5 15 5 3 2 5" xfId="36873"/>
    <cellStyle name="Note 5 15 5 3 3" xfId="7446"/>
    <cellStyle name="Note 5 15 5 3 3 2" xfId="24881"/>
    <cellStyle name="Note 5 15 5 3 3 3" xfId="39334"/>
    <cellStyle name="Note 5 15 5 3 4" xfId="9887"/>
    <cellStyle name="Note 5 15 5 3 4 2" xfId="27322"/>
    <cellStyle name="Note 5 15 5 3 4 3" xfId="41775"/>
    <cellStyle name="Note 5 15 5 3 5" xfId="12307"/>
    <cellStyle name="Note 5 15 5 3 5 2" xfId="29742"/>
    <cellStyle name="Note 5 15 5 3 5 3" xfId="44195"/>
    <cellStyle name="Note 5 15 5 3 6" xfId="19314"/>
    <cellStyle name="Note 5 15 5 4" xfId="2474"/>
    <cellStyle name="Note 5 15 5 4 2" xfId="4985"/>
    <cellStyle name="Note 5 15 5 4 2 2" xfId="22421"/>
    <cellStyle name="Note 5 15 5 4 2 3" xfId="36874"/>
    <cellStyle name="Note 5 15 5 4 3" xfId="7447"/>
    <cellStyle name="Note 5 15 5 4 3 2" xfId="24882"/>
    <cellStyle name="Note 5 15 5 4 3 3" xfId="39335"/>
    <cellStyle name="Note 5 15 5 4 4" xfId="9888"/>
    <cellStyle name="Note 5 15 5 4 4 2" xfId="27323"/>
    <cellStyle name="Note 5 15 5 4 4 3" xfId="41776"/>
    <cellStyle name="Note 5 15 5 4 5" xfId="12308"/>
    <cellStyle name="Note 5 15 5 4 5 2" xfId="29743"/>
    <cellStyle name="Note 5 15 5 4 5 3" xfId="44196"/>
    <cellStyle name="Note 5 15 5 4 6" xfId="15388"/>
    <cellStyle name="Note 5 15 5 4 6 2" xfId="32823"/>
    <cellStyle name="Note 5 15 5 4 6 3" xfId="47276"/>
    <cellStyle name="Note 5 15 5 4 7" xfId="19315"/>
    <cellStyle name="Note 5 15 5 4 8" xfId="20550"/>
    <cellStyle name="Note 5 15 5 5" xfId="4982"/>
    <cellStyle name="Note 5 15 5 5 2" xfId="14362"/>
    <cellStyle name="Note 5 15 5 5 2 2" xfId="31797"/>
    <cellStyle name="Note 5 15 5 5 2 3" xfId="46250"/>
    <cellStyle name="Note 5 15 5 5 3" xfId="16823"/>
    <cellStyle name="Note 5 15 5 5 3 2" xfId="34258"/>
    <cellStyle name="Note 5 15 5 5 3 3" xfId="48711"/>
    <cellStyle name="Note 5 15 5 5 4" xfId="22418"/>
    <cellStyle name="Note 5 15 5 5 5" xfId="36871"/>
    <cellStyle name="Note 5 15 5 6" xfId="7444"/>
    <cellStyle name="Note 5 15 5 6 2" xfId="24879"/>
    <cellStyle name="Note 5 15 5 6 3" xfId="39332"/>
    <cellStyle name="Note 5 15 5 7" xfId="9885"/>
    <cellStyle name="Note 5 15 5 7 2" xfId="27320"/>
    <cellStyle name="Note 5 15 5 7 3" xfId="41773"/>
    <cellStyle name="Note 5 15 5 8" xfId="12305"/>
    <cellStyle name="Note 5 15 5 8 2" xfId="29740"/>
    <cellStyle name="Note 5 15 5 8 3" xfId="44193"/>
    <cellStyle name="Note 5 15 5 9" xfId="19312"/>
    <cellStyle name="Note 5 15 6" xfId="2475"/>
    <cellStyle name="Note 5 15 6 2" xfId="4986"/>
    <cellStyle name="Note 5 15 6 2 2" xfId="14365"/>
    <cellStyle name="Note 5 15 6 2 2 2" xfId="31800"/>
    <cellStyle name="Note 5 15 6 2 2 3" xfId="46253"/>
    <cellStyle name="Note 5 15 6 2 3" xfId="16826"/>
    <cellStyle name="Note 5 15 6 2 3 2" xfId="34261"/>
    <cellStyle name="Note 5 15 6 2 3 3" xfId="48714"/>
    <cellStyle name="Note 5 15 6 2 4" xfId="22422"/>
    <cellStyle name="Note 5 15 6 2 5" xfId="36875"/>
    <cellStyle name="Note 5 15 6 3" xfId="7448"/>
    <cellStyle name="Note 5 15 6 3 2" xfId="24883"/>
    <cellStyle name="Note 5 15 6 3 3" xfId="39336"/>
    <cellStyle name="Note 5 15 6 4" xfId="9889"/>
    <cellStyle name="Note 5 15 6 4 2" xfId="27324"/>
    <cellStyle name="Note 5 15 6 4 3" xfId="41777"/>
    <cellStyle name="Note 5 15 6 5" xfId="12309"/>
    <cellStyle name="Note 5 15 6 5 2" xfId="29744"/>
    <cellStyle name="Note 5 15 6 5 3" xfId="44197"/>
    <cellStyle name="Note 5 15 6 6" xfId="19316"/>
    <cellStyle name="Note 5 15 7" xfId="2476"/>
    <cellStyle name="Note 5 15 7 2" xfId="4987"/>
    <cellStyle name="Note 5 15 7 2 2" xfId="14366"/>
    <cellStyle name="Note 5 15 7 2 2 2" xfId="31801"/>
    <cellStyle name="Note 5 15 7 2 2 3" xfId="46254"/>
    <cellStyle name="Note 5 15 7 2 3" xfId="16827"/>
    <cellStyle name="Note 5 15 7 2 3 2" xfId="34262"/>
    <cellStyle name="Note 5 15 7 2 3 3" xfId="48715"/>
    <cellStyle name="Note 5 15 7 2 4" xfId="22423"/>
    <cellStyle name="Note 5 15 7 2 5" xfId="36876"/>
    <cellStyle name="Note 5 15 7 3" xfId="7449"/>
    <cellStyle name="Note 5 15 7 3 2" xfId="24884"/>
    <cellStyle name="Note 5 15 7 3 3" xfId="39337"/>
    <cellStyle name="Note 5 15 7 4" xfId="9890"/>
    <cellStyle name="Note 5 15 7 4 2" xfId="27325"/>
    <cellStyle name="Note 5 15 7 4 3" xfId="41778"/>
    <cellStyle name="Note 5 15 7 5" xfId="12310"/>
    <cellStyle name="Note 5 15 7 5 2" xfId="29745"/>
    <cellStyle name="Note 5 15 7 5 3" xfId="44198"/>
    <cellStyle name="Note 5 15 7 6" xfId="19317"/>
    <cellStyle name="Note 5 15 8" xfId="2477"/>
    <cellStyle name="Note 5 15 8 2" xfId="4988"/>
    <cellStyle name="Note 5 15 8 2 2" xfId="22424"/>
    <cellStyle name="Note 5 15 8 2 3" xfId="36877"/>
    <cellStyle name="Note 5 15 8 3" xfId="7450"/>
    <cellStyle name="Note 5 15 8 3 2" xfId="24885"/>
    <cellStyle name="Note 5 15 8 3 3" xfId="39338"/>
    <cellStyle name="Note 5 15 8 4" xfId="9891"/>
    <cellStyle name="Note 5 15 8 4 2" xfId="27326"/>
    <cellStyle name="Note 5 15 8 4 3" xfId="41779"/>
    <cellStyle name="Note 5 15 8 5" xfId="12311"/>
    <cellStyle name="Note 5 15 8 5 2" xfId="29746"/>
    <cellStyle name="Note 5 15 8 5 3" xfId="44199"/>
    <cellStyle name="Note 5 15 8 6" xfId="15389"/>
    <cellStyle name="Note 5 15 8 6 2" xfId="32824"/>
    <cellStyle name="Note 5 15 8 6 3" xfId="47277"/>
    <cellStyle name="Note 5 15 8 7" xfId="19318"/>
    <cellStyle name="Note 5 15 8 8" xfId="20551"/>
    <cellStyle name="Note 5 15 9" xfId="4969"/>
    <cellStyle name="Note 5 15 9 2" xfId="14352"/>
    <cellStyle name="Note 5 15 9 2 2" xfId="31787"/>
    <cellStyle name="Note 5 15 9 2 3" xfId="46240"/>
    <cellStyle name="Note 5 15 9 3" xfId="16813"/>
    <cellStyle name="Note 5 15 9 3 2" xfId="34248"/>
    <cellStyle name="Note 5 15 9 3 3" xfId="48701"/>
    <cellStyle name="Note 5 15 9 4" xfId="22405"/>
    <cellStyle name="Note 5 15 9 5" xfId="36858"/>
    <cellStyle name="Note 5 16" xfId="2478"/>
    <cellStyle name="Note 5 16 10" xfId="7451"/>
    <cellStyle name="Note 5 16 10 2" xfId="24886"/>
    <cellStyle name="Note 5 16 10 3" xfId="39339"/>
    <cellStyle name="Note 5 16 11" xfId="9892"/>
    <cellStyle name="Note 5 16 11 2" xfId="27327"/>
    <cellStyle name="Note 5 16 11 3" xfId="41780"/>
    <cellStyle name="Note 5 16 12" xfId="12312"/>
    <cellStyle name="Note 5 16 12 2" xfId="29747"/>
    <cellStyle name="Note 5 16 12 3" xfId="44200"/>
    <cellStyle name="Note 5 16 13" xfId="19319"/>
    <cellStyle name="Note 5 16 2" xfId="2479"/>
    <cellStyle name="Note 5 16 2 2" xfId="2480"/>
    <cellStyle name="Note 5 16 2 2 2" xfId="4991"/>
    <cellStyle name="Note 5 16 2 2 2 2" xfId="14369"/>
    <cellStyle name="Note 5 16 2 2 2 2 2" xfId="31804"/>
    <cellStyle name="Note 5 16 2 2 2 2 3" xfId="46257"/>
    <cellStyle name="Note 5 16 2 2 2 3" xfId="16830"/>
    <cellStyle name="Note 5 16 2 2 2 3 2" xfId="34265"/>
    <cellStyle name="Note 5 16 2 2 2 3 3" xfId="48718"/>
    <cellStyle name="Note 5 16 2 2 2 4" xfId="22427"/>
    <cellStyle name="Note 5 16 2 2 2 5" xfId="36880"/>
    <cellStyle name="Note 5 16 2 2 3" xfId="7453"/>
    <cellStyle name="Note 5 16 2 2 3 2" xfId="24888"/>
    <cellStyle name="Note 5 16 2 2 3 3" xfId="39341"/>
    <cellStyle name="Note 5 16 2 2 4" xfId="9894"/>
    <cellStyle name="Note 5 16 2 2 4 2" xfId="27329"/>
    <cellStyle name="Note 5 16 2 2 4 3" xfId="41782"/>
    <cellStyle name="Note 5 16 2 2 5" xfId="12314"/>
    <cellStyle name="Note 5 16 2 2 5 2" xfId="29749"/>
    <cellStyle name="Note 5 16 2 2 5 3" xfId="44202"/>
    <cellStyle name="Note 5 16 2 2 6" xfId="19321"/>
    <cellStyle name="Note 5 16 2 3" xfId="2481"/>
    <cellStyle name="Note 5 16 2 3 2" xfId="4992"/>
    <cellStyle name="Note 5 16 2 3 2 2" xfId="14370"/>
    <cellStyle name="Note 5 16 2 3 2 2 2" xfId="31805"/>
    <cellStyle name="Note 5 16 2 3 2 2 3" xfId="46258"/>
    <cellStyle name="Note 5 16 2 3 2 3" xfId="16831"/>
    <cellStyle name="Note 5 16 2 3 2 3 2" xfId="34266"/>
    <cellStyle name="Note 5 16 2 3 2 3 3" xfId="48719"/>
    <cellStyle name="Note 5 16 2 3 2 4" xfId="22428"/>
    <cellStyle name="Note 5 16 2 3 2 5" xfId="36881"/>
    <cellStyle name="Note 5 16 2 3 3" xfId="7454"/>
    <cellStyle name="Note 5 16 2 3 3 2" xfId="24889"/>
    <cellStyle name="Note 5 16 2 3 3 3" xfId="39342"/>
    <cellStyle name="Note 5 16 2 3 4" xfId="9895"/>
    <cellStyle name="Note 5 16 2 3 4 2" xfId="27330"/>
    <cellStyle name="Note 5 16 2 3 4 3" xfId="41783"/>
    <cellStyle name="Note 5 16 2 3 5" xfId="12315"/>
    <cellStyle name="Note 5 16 2 3 5 2" xfId="29750"/>
    <cellStyle name="Note 5 16 2 3 5 3" xfId="44203"/>
    <cellStyle name="Note 5 16 2 3 6" xfId="19322"/>
    <cellStyle name="Note 5 16 2 4" xfId="2482"/>
    <cellStyle name="Note 5 16 2 4 2" xfId="4993"/>
    <cellStyle name="Note 5 16 2 4 2 2" xfId="22429"/>
    <cellStyle name="Note 5 16 2 4 2 3" xfId="36882"/>
    <cellStyle name="Note 5 16 2 4 3" xfId="7455"/>
    <cellStyle name="Note 5 16 2 4 3 2" xfId="24890"/>
    <cellStyle name="Note 5 16 2 4 3 3" xfId="39343"/>
    <cellStyle name="Note 5 16 2 4 4" xfId="9896"/>
    <cellStyle name="Note 5 16 2 4 4 2" xfId="27331"/>
    <cellStyle name="Note 5 16 2 4 4 3" xfId="41784"/>
    <cellStyle name="Note 5 16 2 4 5" xfId="12316"/>
    <cellStyle name="Note 5 16 2 4 5 2" xfId="29751"/>
    <cellStyle name="Note 5 16 2 4 5 3" xfId="44204"/>
    <cellStyle name="Note 5 16 2 4 6" xfId="15390"/>
    <cellStyle name="Note 5 16 2 4 6 2" xfId="32825"/>
    <cellStyle name="Note 5 16 2 4 6 3" xfId="47278"/>
    <cellStyle name="Note 5 16 2 4 7" xfId="19323"/>
    <cellStyle name="Note 5 16 2 4 8" xfId="20552"/>
    <cellStyle name="Note 5 16 2 5" xfId="4990"/>
    <cellStyle name="Note 5 16 2 5 2" xfId="14368"/>
    <cellStyle name="Note 5 16 2 5 2 2" xfId="31803"/>
    <cellStyle name="Note 5 16 2 5 2 3" xfId="46256"/>
    <cellStyle name="Note 5 16 2 5 3" xfId="16829"/>
    <cellStyle name="Note 5 16 2 5 3 2" xfId="34264"/>
    <cellStyle name="Note 5 16 2 5 3 3" xfId="48717"/>
    <cellStyle name="Note 5 16 2 5 4" xfId="22426"/>
    <cellStyle name="Note 5 16 2 5 5" xfId="36879"/>
    <cellStyle name="Note 5 16 2 6" xfId="7452"/>
    <cellStyle name="Note 5 16 2 6 2" xfId="24887"/>
    <cellStyle name="Note 5 16 2 6 3" xfId="39340"/>
    <cellStyle name="Note 5 16 2 7" xfId="9893"/>
    <cellStyle name="Note 5 16 2 7 2" xfId="27328"/>
    <cellStyle name="Note 5 16 2 7 3" xfId="41781"/>
    <cellStyle name="Note 5 16 2 8" xfId="12313"/>
    <cellStyle name="Note 5 16 2 8 2" xfId="29748"/>
    <cellStyle name="Note 5 16 2 8 3" xfId="44201"/>
    <cellStyle name="Note 5 16 2 9" xfId="19320"/>
    <cellStyle name="Note 5 16 3" xfId="2483"/>
    <cellStyle name="Note 5 16 3 2" xfId="2484"/>
    <cellStyle name="Note 5 16 3 2 2" xfId="4995"/>
    <cellStyle name="Note 5 16 3 2 2 2" xfId="14372"/>
    <cellStyle name="Note 5 16 3 2 2 2 2" xfId="31807"/>
    <cellStyle name="Note 5 16 3 2 2 2 3" xfId="46260"/>
    <cellStyle name="Note 5 16 3 2 2 3" xfId="16833"/>
    <cellStyle name="Note 5 16 3 2 2 3 2" xfId="34268"/>
    <cellStyle name="Note 5 16 3 2 2 3 3" xfId="48721"/>
    <cellStyle name="Note 5 16 3 2 2 4" xfId="22431"/>
    <cellStyle name="Note 5 16 3 2 2 5" xfId="36884"/>
    <cellStyle name="Note 5 16 3 2 3" xfId="7457"/>
    <cellStyle name="Note 5 16 3 2 3 2" xfId="24892"/>
    <cellStyle name="Note 5 16 3 2 3 3" xfId="39345"/>
    <cellStyle name="Note 5 16 3 2 4" xfId="9898"/>
    <cellStyle name="Note 5 16 3 2 4 2" xfId="27333"/>
    <cellStyle name="Note 5 16 3 2 4 3" xfId="41786"/>
    <cellStyle name="Note 5 16 3 2 5" xfId="12318"/>
    <cellStyle name="Note 5 16 3 2 5 2" xfId="29753"/>
    <cellStyle name="Note 5 16 3 2 5 3" xfId="44206"/>
    <cellStyle name="Note 5 16 3 2 6" xfId="19325"/>
    <cellStyle name="Note 5 16 3 3" xfId="2485"/>
    <cellStyle name="Note 5 16 3 3 2" xfId="4996"/>
    <cellStyle name="Note 5 16 3 3 2 2" xfId="14373"/>
    <cellStyle name="Note 5 16 3 3 2 2 2" xfId="31808"/>
    <cellStyle name="Note 5 16 3 3 2 2 3" xfId="46261"/>
    <cellStyle name="Note 5 16 3 3 2 3" xfId="16834"/>
    <cellStyle name="Note 5 16 3 3 2 3 2" xfId="34269"/>
    <cellStyle name="Note 5 16 3 3 2 3 3" xfId="48722"/>
    <cellStyle name="Note 5 16 3 3 2 4" xfId="22432"/>
    <cellStyle name="Note 5 16 3 3 2 5" xfId="36885"/>
    <cellStyle name="Note 5 16 3 3 3" xfId="7458"/>
    <cellStyle name="Note 5 16 3 3 3 2" xfId="24893"/>
    <cellStyle name="Note 5 16 3 3 3 3" xfId="39346"/>
    <cellStyle name="Note 5 16 3 3 4" xfId="9899"/>
    <cellStyle name="Note 5 16 3 3 4 2" xfId="27334"/>
    <cellStyle name="Note 5 16 3 3 4 3" xfId="41787"/>
    <cellStyle name="Note 5 16 3 3 5" xfId="12319"/>
    <cellStyle name="Note 5 16 3 3 5 2" xfId="29754"/>
    <cellStyle name="Note 5 16 3 3 5 3" xfId="44207"/>
    <cellStyle name="Note 5 16 3 3 6" xfId="19326"/>
    <cellStyle name="Note 5 16 3 4" xfId="2486"/>
    <cellStyle name="Note 5 16 3 4 2" xfId="4997"/>
    <cellStyle name="Note 5 16 3 4 2 2" xfId="22433"/>
    <cellStyle name="Note 5 16 3 4 2 3" xfId="36886"/>
    <cellStyle name="Note 5 16 3 4 3" xfId="7459"/>
    <cellStyle name="Note 5 16 3 4 3 2" xfId="24894"/>
    <cellStyle name="Note 5 16 3 4 3 3" xfId="39347"/>
    <cellStyle name="Note 5 16 3 4 4" xfId="9900"/>
    <cellStyle name="Note 5 16 3 4 4 2" xfId="27335"/>
    <cellStyle name="Note 5 16 3 4 4 3" xfId="41788"/>
    <cellStyle name="Note 5 16 3 4 5" xfId="12320"/>
    <cellStyle name="Note 5 16 3 4 5 2" xfId="29755"/>
    <cellStyle name="Note 5 16 3 4 5 3" xfId="44208"/>
    <cellStyle name="Note 5 16 3 4 6" xfId="15391"/>
    <cellStyle name="Note 5 16 3 4 6 2" xfId="32826"/>
    <cellStyle name="Note 5 16 3 4 6 3" xfId="47279"/>
    <cellStyle name="Note 5 16 3 4 7" xfId="19327"/>
    <cellStyle name="Note 5 16 3 4 8" xfId="20553"/>
    <cellStyle name="Note 5 16 3 5" xfId="4994"/>
    <cellStyle name="Note 5 16 3 5 2" xfId="14371"/>
    <cellStyle name="Note 5 16 3 5 2 2" xfId="31806"/>
    <cellStyle name="Note 5 16 3 5 2 3" xfId="46259"/>
    <cellStyle name="Note 5 16 3 5 3" xfId="16832"/>
    <cellStyle name="Note 5 16 3 5 3 2" xfId="34267"/>
    <cellStyle name="Note 5 16 3 5 3 3" xfId="48720"/>
    <cellStyle name="Note 5 16 3 5 4" xfId="22430"/>
    <cellStyle name="Note 5 16 3 5 5" xfId="36883"/>
    <cellStyle name="Note 5 16 3 6" xfId="7456"/>
    <cellStyle name="Note 5 16 3 6 2" xfId="24891"/>
    <cellStyle name="Note 5 16 3 6 3" xfId="39344"/>
    <cellStyle name="Note 5 16 3 7" xfId="9897"/>
    <cellStyle name="Note 5 16 3 7 2" xfId="27332"/>
    <cellStyle name="Note 5 16 3 7 3" xfId="41785"/>
    <cellStyle name="Note 5 16 3 8" xfId="12317"/>
    <cellStyle name="Note 5 16 3 8 2" xfId="29752"/>
    <cellStyle name="Note 5 16 3 8 3" xfId="44205"/>
    <cellStyle name="Note 5 16 3 9" xfId="19324"/>
    <cellStyle name="Note 5 16 4" xfId="2487"/>
    <cellStyle name="Note 5 16 4 2" xfId="2488"/>
    <cellStyle name="Note 5 16 4 2 2" xfId="4999"/>
    <cellStyle name="Note 5 16 4 2 2 2" xfId="14375"/>
    <cellStyle name="Note 5 16 4 2 2 2 2" xfId="31810"/>
    <cellStyle name="Note 5 16 4 2 2 2 3" xfId="46263"/>
    <cellStyle name="Note 5 16 4 2 2 3" xfId="16836"/>
    <cellStyle name="Note 5 16 4 2 2 3 2" xfId="34271"/>
    <cellStyle name="Note 5 16 4 2 2 3 3" xfId="48724"/>
    <cellStyle name="Note 5 16 4 2 2 4" xfId="22435"/>
    <cellStyle name="Note 5 16 4 2 2 5" xfId="36888"/>
    <cellStyle name="Note 5 16 4 2 3" xfId="7461"/>
    <cellStyle name="Note 5 16 4 2 3 2" xfId="24896"/>
    <cellStyle name="Note 5 16 4 2 3 3" xfId="39349"/>
    <cellStyle name="Note 5 16 4 2 4" xfId="9902"/>
    <cellStyle name="Note 5 16 4 2 4 2" xfId="27337"/>
    <cellStyle name="Note 5 16 4 2 4 3" xfId="41790"/>
    <cellStyle name="Note 5 16 4 2 5" xfId="12322"/>
    <cellStyle name="Note 5 16 4 2 5 2" xfId="29757"/>
    <cellStyle name="Note 5 16 4 2 5 3" xfId="44210"/>
    <cellStyle name="Note 5 16 4 2 6" xfId="19329"/>
    <cellStyle name="Note 5 16 4 3" xfId="2489"/>
    <cellStyle name="Note 5 16 4 3 2" xfId="5000"/>
    <cellStyle name="Note 5 16 4 3 2 2" xfId="14376"/>
    <cellStyle name="Note 5 16 4 3 2 2 2" xfId="31811"/>
    <cellStyle name="Note 5 16 4 3 2 2 3" xfId="46264"/>
    <cellStyle name="Note 5 16 4 3 2 3" xfId="16837"/>
    <cellStyle name="Note 5 16 4 3 2 3 2" xfId="34272"/>
    <cellStyle name="Note 5 16 4 3 2 3 3" xfId="48725"/>
    <cellStyle name="Note 5 16 4 3 2 4" xfId="22436"/>
    <cellStyle name="Note 5 16 4 3 2 5" xfId="36889"/>
    <cellStyle name="Note 5 16 4 3 3" xfId="7462"/>
    <cellStyle name="Note 5 16 4 3 3 2" xfId="24897"/>
    <cellStyle name="Note 5 16 4 3 3 3" xfId="39350"/>
    <cellStyle name="Note 5 16 4 3 4" xfId="9903"/>
    <cellStyle name="Note 5 16 4 3 4 2" xfId="27338"/>
    <cellStyle name="Note 5 16 4 3 4 3" xfId="41791"/>
    <cellStyle name="Note 5 16 4 3 5" xfId="12323"/>
    <cellStyle name="Note 5 16 4 3 5 2" xfId="29758"/>
    <cellStyle name="Note 5 16 4 3 5 3" xfId="44211"/>
    <cellStyle name="Note 5 16 4 3 6" xfId="19330"/>
    <cellStyle name="Note 5 16 4 4" xfId="2490"/>
    <cellStyle name="Note 5 16 4 4 2" xfId="5001"/>
    <cellStyle name="Note 5 16 4 4 2 2" xfId="22437"/>
    <cellStyle name="Note 5 16 4 4 2 3" xfId="36890"/>
    <cellStyle name="Note 5 16 4 4 3" xfId="7463"/>
    <cellStyle name="Note 5 16 4 4 3 2" xfId="24898"/>
    <cellStyle name="Note 5 16 4 4 3 3" xfId="39351"/>
    <cellStyle name="Note 5 16 4 4 4" xfId="9904"/>
    <cellStyle name="Note 5 16 4 4 4 2" xfId="27339"/>
    <cellStyle name="Note 5 16 4 4 4 3" xfId="41792"/>
    <cellStyle name="Note 5 16 4 4 5" xfId="12324"/>
    <cellStyle name="Note 5 16 4 4 5 2" xfId="29759"/>
    <cellStyle name="Note 5 16 4 4 5 3" xfId="44212"/>
    <cellStyle name="Note 5 16 4 4 6" xfId="15392"/>
    <cellStyle name="Note 5 16 4 4 6 2" xfId="32827"/>
    <cellStyle name="Note 5 16 4 4 6 3" xfId="47280"/>
    <cellStyle name="Note 5 16 4 4 7" xfId="19331"/>
    <cellStyle name="Note 5 16 4 4 8" xfId="20554"/>
    <cellStyle name="Note 5 16 4 5" xfId="4998"/>
    <cellStyle name="Note 5 16 4 5 2" xfId="14374"/>
    <cellStyle name="Note 5 16 4 5 2 2" xfId="31809"/>
    <cellStyle name="Note 5 16 4 5 2 3" xfId="46262"/>
    <cellStyle name="Note 5 16 4 5 3" xfId="16835"/>
    <cellStyle name="Note 5 16 4 5 3 2" xfId="34270"/>
    <cellStyle name="Note 5 16 4 5 3 3" xfId="48723"/>
    <cellStyle name="Note 5 16 4 5 4" xfId="22434"/>
    <cellStyle name="Note 5 16 4 5 5" xfId="36887"/>
    <cellStyle name="Note 5 16 4 6" xfId="7460"/>
    <cellStyle name="Note 5 16 4 6 2" xfId="24895"/>
    <cellStyle name="Note 5 16 4 6 3" xfId="39348"/>
    <cellStyle name="Note 5 16 4 7" xfId="9901"/>
    <cellStyle name="Note 5 16 4 7 2" xfId="27336"/>
    <cellStyle name="Note 5 16 4 7 3" xfId="41789"/>
    <cellStyle name="Note 5 16 4 8" xfId="12321"/>
    <cellStyle name="Note 5 16 4 8 2" xfId="29756"/>
    <cellStyle name="Note 5 16 4 8 3" xfId="44209"/>
    <cellStyle name="Note 5 16 4 9" xfId="19328"/>
    <cellStyle name="Note 5 16 5" xfId="2491"/>
    <cellStyle name="Note 5 16 5 2" xfId="2492"/>
    <cellStyle name="Note 5 16 5 2 2" xfId="5003"/>
    <cellStyle name="Note 5 16 5 2 2 2" xfId="14378"/>
    <cellStyle name="Note 5 16 5 2 2 2 2" xfId="31813"/>
    <cellStyle name="Note 5 16 5 2 2 2 3" xfId="46266"/>
    <cellStyle name="Note 5 16 5 2 2 3" xfId="16839"/>
    <cellStyle name="Note 5 16 5 2 2 3 2" xfId="34274"/>
    <cellStyle name="Note 5 16 5 2 2 3 3" xfId="48727"/>
    <cellStyle name="Note 5 16 5 2 2 4" xfId="22439"/>
    <cellStyle name="Note 5 16 5 2 2 5" xfId="36892"/>
    <cellStyle name="Note 5 16 5 2 3" xfId="7465"/>
    <cellStyle name="Note 5 16 5 2 3 2" xfId="24900"/>
    <cellStyle name="Note 5 16 5 2 3 3" xfId="39353"/>
    <cellStyle name="Note 5 16 5 2 4" xfId="9906"/>
    <cellStyle name="Note 5 16 5 2 4 2" xfId="27341"/>
    <cellStyle name="Note 5 16 5 2 4 3" xfId="41794"/>
    <cellStyle name="Note 5 16 5 2 5" xfId="12326"/>
    <cellStyle name="Note 5 16 5 2 5 2" xfId="29761"/>
    <cellStyle name="Note 5 16 5 2 5 3" xfId="44214"/>
    <cellStyle name="Note 5 16 5 2 6" xfId="19333"/>
    <cellStyle name="Note 5 16 5 3" xfId="2493"/>
    <cellStyle name="Note 5 16 5 3 2" xfId="5004"/>
    <cellStyle name="Note 5 16 5 3 2 2" xfId="14379"/>
    <cellStyle name="Note 5 16 5 3 2 2 2" xfId="31814"/>
    <cellStyle name="Note 5 16 5 3 2 2 3" xfId="46267"/>
    <cellStyle name="Note 5 16 5 3 2 3" xfId="16840"/>
    <cellStyle name="Note 5 16 5 3 2 3 2" xfId="34275"/>
    <cellStyle name="Note 5 16 5 3 2 3 3" xfId="48728"/>
    <cellStyle name="Note 5 16 5 3 2 4" xfId="22440"/>
    <cellStyle name="Note 5 16 5 3 2 5" xfId="36893"/>
    <cellStyle name="Note 5 16 5 3 3" xfId="7466"/>
    <cellStyle name="Note 5 16 5 3 3 2" xfId="24901"/>
    <cellStyle name="Note 5 16 5 3 3 3" xfId="39354"/>
    <cellStyle name="Note 5 16 5 3 4" xfId="9907"/>
    <cellStyle name="Note 5 16 5 3 4 2" xfId="27342"/>
    <cellStyle name="Note 5 16 5 3 4 3" xfId="41795"/>
    <cellStyle name="Note 5 16 5 3 5" xfId="12327"/>
    <cellStyle name="Note 5 16 5 3 5 2" xfId="29762"/>
    <cellStyle name="Note 5 16 5 3 5 3" xfId="44215"/>
    <cellStyle name="Note 5 16 5 3 6" xfId="19334"/>
    <cellStyle name="Note 5 16 5 4" xfId="2494"/>
    <cellStyle name="Note 5 16 5 4 2" xfId="5005"/>
    <cellStyle name="Note 5 16 5 4 2 2" xfId="22441"/>
    <cellStyle name="Note 5 16 5 4 2 3" xfId="36894"/>
    <cellStyle name="Note 5 16 5 4 3" xfId="7467"/>
    <cellStyle name="Note 5 16 5 4 3 2" xfId="24902"/>
    <cellStyle name="Note 5 16 5 4 3 3" xfId="39355"/>
    <cellStyle name="Note 5 16 5 4 4" xfId="9908"/>
    <cellStyle name="Note 5 16 5 4 4 2" xfId="27343"/>
    <cellStyle name="Note 5 16 5 4 4 3" xfId="41796"/>
    <cellStyle name="Note 5 16 5 4 5" xfId="12328"/>
    <cellStyle name="Note 5 16 5 4 5 2" xfId="29763"/>
    <cellStyle name="Note 5 16 5 4 5 3" xfId="44216"/>
    <cellStyle name="Note 5 16 5 4 6" xfId="15393"/>
    <cellStyle name="Note 5 16 5 4 6 2" xfId="32828"/>
    <cellStyle name="Note 5 16 5 4 6 3" xfId="47281"/>
    <cellStyle name="Note 5 16 5 4 7" xfId="19335"/>
    <cellStyle name="Note 5 16 5 4 8" xfId="20555"/>
    <cellStyle name="Note 5 16 5 5" xfId="5002"/>
    <cellStyle name="Note 5 16 5 5 2" xfId="14377"/>
    <cellStyle name="Note 5 16 5 5 2 2" xfId="31812"/>
    <cellStyle name="Note 5 16 5 5 2 3" xfId="46265"/>
    <cellStyle name="Note 5 16 5 5 3" xfId="16838"/>
    <cellStyle name="Note 5 16 5 5 3 2" xfId="34273"/>
    <cellStyle name="Note 5 16 5 5 3 3" xfId="48726"/>
    <cellStyle name="Note 5 16 5 5 4" xfId="22438"/>
    <cellStyle name="Note 5 16 5 5 5" xfId="36891"/>
    <cellStyle name="Note 5 16 5 6" xfId="7464"/>
    <cellStyle name="Note 5 16 5 6 2" xfId="24899"/>
    <cellStyle name="Note 5 16 5 6 3" xfId="39352"/>
    <cellStyle name="Note 5 16 5 7" xfId="9905"/>
    <cellStyle name="Note 5 16 5 7 2" xfId="27340"/>
    <cellStyle name="Note 5 16 5 7 3" xfId="41793"/>
    <cellStyle name="Note 5 16 5 8" xfId="12325"/>
    <cellStyle name="Note 5 16 5 8 2" xfId="29760"/>
    <cellStyle name="Note 5 16 5 8 3" xfId="44213"/>
    <cellStyle name="Note 5 16 5 9" xfId="19332"/>
    <cellStyle name="Note 5 16 6" xfId="2495"/>
    <cellStyle name="Note 5 16 6 2" xfId="5006"/>
    <cellStyle name="Note 5 16 6 2 2" xfId="14380"/>
    <cellStyle name="Note 5 16 6 2 2 2" xfId="31815"/>
    <cellStyle name="Note 5 16 6 2 2 3" xfId="46268"/>
    <cellStyle name="Note 5 16 6 2 3" xfId="16841"/>
    <cellStyle name="Note 5 16 6 2 3 2" xfId="34276"/>
    <cellStyle name="Note 5 16 6 2 3 3" xfId="48729"/>
    <cellStyle name="Note 5 16 6 2 4" xfId="22442"/>
    <cellStyle name="Note 5 16 6 2 5" xfId="36895"/>
    <cellStyle name="Note 5 16 6 3" xfId="7468"/>
    <cellStyle name="Note 5 16 6 3 2" xfId="24903"/>
    <cellStyle name="Note 5 16 6 3 3" xfId="39356"/>
    <cellStyle name="Note 5 16 6 4" xfId="9909"/>
    <cellStyle name="Note 5 16 6 4 2" xfId="27344"/>
    <cellStyle name="Note 5 16 6 4 3" xfId="41797"/>
    <cellStyle name="Note 5 16 6 5" xfId="12329"/>
    <cellStyle name="Note 5 16 6 5 2" xfId="29764"/>
    <cellStyle name="Note 5 16 6 5 3" xfId="44217"/>
    <cellStyle name="Note 5 16 6 6" xfId="19336"/>
    <cellStyle name="Note 5 16 7" xfId="2496"/>
    <cellStyle name="Note 5 16 7 2" xfId="5007"/>
    <cellStyle name="Note 5 16 7 2 2" xfId="14381"/>
    <cellStyle name="Note 5 16 7 2 2 2" xfId="31816"/>
    <cellStyle name="Note 5 16 7 2 2 3" xfId="46269"/>
    <cellStyle name="Note 5 16 7 2 3" xfId="16842"/>
    <cellStyle name="Note 5 16 7 2 3 2" xfId="34277"/>
    <cellStyle name="Note 5 16 7 2 3 3" xfId="48730"/>
    <cellStyle name="Note 5 16 7 2 4" xfId="22443"/>
    <cellStyle name="Note 5 16 7 2 5" xfId="36896"/>
    <cellStyle name="Note 5 16 7 3" xfId="7469"/>
    <cellStyle name="Note 5 16 7 3 2" xfId="24904"/>
    <cellStyle name="Note 5 16 7 3 3" xfId="39357"/>
    <cellStyle name="Note 5 16 7 4" xfId="9910"/>
    <cellStyle name="Note 5 16 7 4 2" xfId="27345"/>
    <cellStyle name="Note 5 16 7 4 3" xfId="41798"/>
    <cellStyle name="Note 5 16 7 5" xfId="12330"/>
    <cellStyle name="Note 5 16 7 5 2" xfId="29765"/>
    <cellStyle name="Note 5 16 7 5 3" xfId="44218"/>
    <cellStyle name="Note 5 16 7 6" xfId="19337"/>
    <cellStyle name="Note 5 16 8" xfId="2497"/>
    <cellStyle name="Note 5 16 8 2" xfId="5008"/>
    <cellStyle name="Note 5 16 8 2 2" xfId="22444"/>
    <cellStyle name="Note 5 16 8 2 3" xfId="36897"/>
    <cellStyle name="Note 5 16 8 3" xfId="7470"/>
    <cellStyle name="Note 5 16 8 3 2" xfId="24905"/>
    <cellStyle name="Note 5 16 8 3 3" xfId="39358"/>
    <cellStyle name="Note 5 16 8 4" xfId="9911"/>
    <cellStyle name="Note 5 16 8 4 2" xfId="27346"/>
    <cellStyle name="Note 5 16 8 4 3" xfId="41799"/>
    <cellStyle name="Note 5 16 8 5" xfId="12331"/>
    <cellStyle name="Note 5 16 8 5 2" xfId="29766"/>
    <cellStyle name="Note 5 16 8 5 3" xfId="44219"/>
    <cellStyle name="Note 5 16 8 6" xfId="15394"/>
    <cellStyle name="Note 5 16 8 6 2" xfId="32829"/>
    <cellStyle name="Note 5 16 8 6 3" xfId="47282"/>
    <cellStyle name="Note 5 16 8 7" xfId="19338"/>
    <cellStyle name="Note 5 16 8 8" xfId="20556"/>
    <cellStyle name="Note 5 16 9" xfId="4989"/>
    <cellStyle name="Note 5 16 9 2" xfId="14367"/>
    <cellStyle name="Note 5 16 9 2 2" xfId="31802"/>
    <cellStyle name="Note 5 16 9 2 3" xfId="46255"/>
    <cellStyle name="Note 5 16 9 3" xfId="16828"/>
    <cellStyle name="Note 5 16 9 3 2" xfId="34263"/>
    <cellStyle name="Note 5 16 9 3 3" xfId="48716"/>
    <cellStyle name="Note 5 16 9 4" xfId="22425"/>
    <cellStyle name="Note 5 16 9 5" xfId="36878"/>
    <cellStyle name="Note 5 17" xfId="2498"/>
    <cellStyle name="Note 5 17 10" xfId="7471"/>
    <cellStyle name="Note 5 17 10 2" xfId="24906"/>
    <cellStyle name="Note 5 17 10 3" xfId="39359"/>
    <cellStyle name="Note 5 17 11" xfId="9912"/>
    <cellStyle name="Note 5 17 11 2" xfId="27347"/>
    <cellStyle name="Note 5 17 11 3" xfId="41800"/>
    <cellStyle name="Note 5 17 12" xfId="12332"/>
    <cellStyle name="Note 5 17 12 2" xfId="29767"/>
    <cellStyle name="Note 5 17 12 3" xfId="44220"/>
    <cellStyle name="Note 5 17 13" xfId="19339"/>
    <cellStyle name="Note 5 17 2" xfId="2499"/>
    <cellStyle name="Note 5 17 2 2" xfId="2500"/>
    <cellStyle name="Note 5 17 2 2 2" xfId="5011"/>
    <cellStyle name="Note 5 17 2 2 2 2" xfId="14384"/>
    <cellStyle name="Note 5 17 2 2 2 2 2" xfId="31819"/>
    <cellStyle name="Note 5 17 2 2 2 2 3" xfId="46272"/>
    <cellStyle name="Note 5 17 2 2 2 3" xfId="16845"/>
    <cellStyle name="Note 5 17 2 2 2 3 2" xfId="34280"/>
    <cellStyle name="Note 5 17 2 2 2 3 3" xfId="48733"/>
    <cellStyle name="Note 5 17 2 2 2 4" xfId="22447"/>
    <cellStyle name="Note 5 17 2 2 2 5" xfId="36900"/>
    <cellStyle name="Note 5 17 2 2 3" xfId="7473"/>
    <cellStyle name="Note 5 17 2 2 3 2" xfId="24908"/>
    <cellStyle name="Note 5 17 2 2 3 3" xfId="39361"/>
    <cellStyle name="Note 5 17 2 2 4" xfId="9914"/>
    <cellStyle name="Note 5 17 2 2 4 2" xfId="27349"/>
    <cellStyle name="Note 5 17 2 2 4 3" xfId="41802"/>
    <cellStyle name="Note 5 17 2 2 5" xfId="12334"/>
    <cellStyle name="Note 5 17 2 2 5 2" xfId="29769"/>
    <cellStyle name="Note 5 17 2 2 5 3" xfId="44222"/>
    <cellStyle name="Note 5 17 2 2 6" xfId="19341"/>
    <cellStyle name="Note 5 17 2 3" xfId="2501"/>
    <cellStyle name="Note 5 17 2 3 2" xfId="5012"/>
    <cellStyle name="Note 5 17 2 3 2 2" xfId="14385"/>
    <cellStyle name="Note 5 17 2 3 2 2 2" xfId="31820"/>
    <cellStyle name="Note 5 17 2 3 2 2 3" xfId="46273"/>
    <cellStyle name="Note 5 17 2 3 2 3" xfId="16846"/>
    <cellStyle name="Note 5 17 2 3 2 3 2" xfId="34281"/>
    <cellStyle name="Note 5 17 2 3 2 3 3" xfId="48734"/>
    <cellStyle name="Note 5 17 2 3 2 4" xfId="22448"/>
    <cellStyle name="Note 5 17 2 3 2 5" xfId="36901"/>
    <cellStyle name="Note 5 17 2 3 3" xfId="7474"/>
    <cellStyle name="Note 5 17 2 3 3 2" xfId="24909"/>
    <cellStyle name="Note 5 17 2 3 3 3" xfId="39362"/>
    <cellStyle name="Note 5 17 2 3 4" xfId="9915"/>
    <cellStyle name="Note 5 17 2 3 4 2" xfId="27350"/>
    <cellStyle name="Note 5 17 2 3 4 3" xfId="41803"/>
    <cellStyle name="Note 5 17 2 3 5" xfId="12335"/>
    <cellStyle name="Note 5 17 2 3 5 2" xfId="29770"/>
    <cellStyle name="Note 5 17 2 3 5 3" xfId="44223"/>
    <cellStyle name="Note 5 17 2 3 6" xfId="19342"/>
    <cellStyle name="Note 5 17 2 4" xfId="2502"/>
    <cellStyle name="Note 5 17 2 4 2" xfId="5013"/>
    <cellStyle name="Note 5 17 2 4 2 2" xfId="22449"/>
    <cellStyle name="Note 5 17 2 4 2 3" xfId="36902"/>
    <cellStyle name="Note 5 17 2 4 3" xfId="7475"/>
    <cellStyle name="Note 5 17 2 4 3 2" xfId="24910"/>
    <cellStyle name="Note 5 17 2 4 3 3" xfId="39363"/>
    <cellStyle name="Note 5 17 2 4 4" xfId="9916"/>
    <cellStyle name="Note 5 17 2 4 4 2" xfId="27351"/>
    <cellStyle name="Note 5 17 2 4 4 3" xfId="41804"/>
    <cellStyle name="Note 5 17 2 4 5" xfId="12336"/>
    <cellStyle name="Note 5 17 2 4 5 2" xfId="29771"/>
    <cellStyle name="Note 5 17 2 4 5 3" xfId="44224"/>
    <cellStyle name="Note 5 17 2 4 6" xfId="15395"/>
    <cellStyle name="Note 5 17 2 4 6 2" xfId="32830"/>
    <cellStyle name="Note 5 17 2 4 6 3" xfId="47283"/>
    <cellStyle name="Note 5 17 2 4 7" xfId="19343"/>
    <cellStyle name="Note 5 17 2 4 8" xfId="20557"/>
    <cellStyle name="Note 5 17 2 5" xfId="5010"/>
    <cellStyle name="Note 5 17 2 5 2" xfId="14383"/>
    <cellStyle name="Note 5 17 2 5 2 2" xfId="31818"/>
    <cellStyle name="Note 5 17 2 5 2 3" xfId="46271"/>
    <cellStyle name="Note 5 17 2 5 3" xfId="16844"/>
    <cellStyle name="Note 5 17 2 5 3 2" xfId="34279"/>
    <cellStyle name="Note 5 17 2 5 3 3" xfId="48732"/>
    <cellStyle name="Note 5 17 2 5 4" xfId="22446"/>
    <cellStyle name="Note 5 17 2 5 5" xfId="36899"/>
    <cellStyle name="Note 5 17 2 6" xfId="7472"/>
    <cellStyle name="Note 5 17 2 6 2" xfId="24907"/>
    <cellStyle name="Note 5 17 2 6 3" xfId="39360"/>
    <cellStyle name="Note 5 17 2 7" xfId="9913"/>
    <cellStyle name="Note 5 17 2 7 2" xfId="27348"/>
    <cellStyle name="Note 5 17 2 7 3" xfId="41801"/>
    <cellStyle name="Note 5 17 2 8" xfId="12333"/>
    <cellStyle name="Note 5 17 2 8 2" xfId="29768"/>
    <cellStyle name="Note 5 17 2 8 3" xfId="44221"/>
    <cellStyle name="Note 5 17 2 9" xfId="19340"/>
    <cellStyle name="Note 5 17 3" xfId="2503"/>
    <cellStyle name="Note 5 17 3 2" xfId="2504"/>
    <cellStyle name="Note 5 17 3 2 2" xfId="5015"/>
    <cellStyle name="Note 5 17 3 2 2 2" xfId="14387"/>
    <cellStyle name="Note 5 17 3 2 2 2 2" xfId="31822"/>
    <cellStyle name="Note 5 17 3 2 2 2 3" xfId="46275"/>
    <cellStyle name="Note 5 17 3 2 2 3" xfId="16848"/>
    <cellStyle name="Note 5 17 3 2 2 3 2" xfId="34283"/>
    <cellStyle name="Note 5 17 3 2 2 3 3" xfId="48736"/>
    <cellStyle name="Note 5 17 3 2 2 4" xfId="22451"/>
    <cellStyle name="Note 5 17 3 2 2 5" xfId="36904"/>
    <cellStyle name="Note 5 17 3 2 3" xfId="7477"/>
    <cellStyle name="Note 5 17 3 2 3 2" xfId="24912"/>
    <cellStyle name="Note 5 17 3 2 3 3" xfId="39365"/>
    <cellStyle name="Note 5 17 3 2 4" xfId="9918"/>
    <cellStyle name="Note 5 17 3 2 4 2" xfId="27353"/>
    <cellStyle name="Note 5 17 3 2 4 3" xfId="41806"/>
    <cellStyle name="Note 5 17 3 2 5" xfId="12338"/>
    <cellStyle name="Note 5 17 3 2 5 2" xfId="29773"/>
    <cellStyle name="Note 5 17 3 2 5 3" xfId="44226"/>
    <cellStyle name="Note 5 17 3 2 6" xfId="19345"/>
    <cellStyle name="Note 5 17 3 3" xfId="2505"/>
    <cellStyle name="Note 5 17 3 3 2" xfId="5016"/>
    <cellStyle name="Note 5 17 3 3 2 2" xfId="14388"/>
    <cellStyle name="Note 5 17 3 3 2 2 2" xfId="31823"/>
    <cellStyle name="Note 5 17 3 3 2 2 3" xfId="46276"/>
    <cellStyle name="Note 5 17 3 3 2 3" xfId="16849"/>
    <cellStyle name="Note 5 17 3 3 2 3 2" xfId="34284"/>
    <cellStyle name="Note 5 17 3 3 2 3 3" xfId="48737"/>
    <cellStyle name="Note 5 17 3 3 2 4" xfId="22452"/>
    <cellStyle name="Note 5 17 3 3 2 5" xfId="36905"/>
    <cellStyle name="Note 5 17 3 3 3" xfId="7478"/>
    <cellStyle name="Note 5 17 3 3 3 2" xfId="24913"/>
    <cellStyle name="Note 5 17 3 3 3 3" xfId="39366"/>
    <cellStyle name="Note 5 17 3 3 4" xfId="9919"/>
    <cellStyle name="Note 5 17 3 3 4 2" xfId="27354"/>
    <cellStyle name="Note 5 17 3 3 4 3" xfId="41807"/>
    <cellStyle name="Note 5 17 3 3 5" xfId="12339"/>
    <cellStyle name="Note 5 17 3 3 5 2" xfId="29774"/>
    <cellStyle name="Note 5 17 3 3 5 3" xfId="44227"/>
    <cellStyle name="Note 5 17 3 3 6" xfId="19346"/>
    <cellStyle name="Note 5 17 3 4" xfId="2506"/>
    <cellStyle name="Note 5 17 3 4 2" xfId="5017"/>
    <cellStyle name="Note 5 17 3 4 2 2" xfId="22453"/>
    <cellStyle name="Note 5 17 3 4 2 3" xfId="36906"/>
    <cellStyle name="Note 5 17 3 4 3" xfId="7479"/>
    <cellStyle name="Note 5 17 3 4 3 2" xfId="24914"/>
    <cellStyle name="Note 5 17 3 4 3 3" xfId="39367"/>
    <cellStyle name="Note 5 17 3 4 4" xfId="9920"/>
    <cellStyle name="Note 5 17 3 4 4 2" xfId="27355"/>
    <cellStyle name="Note 5 17 3 4 4 3" xfId="41808"/>
    <cellStyle name="Note 5 17 3 4 5" xfId="12340"/>
    <cellStyle name="Note 5 17 3 4 5 2" xfId="29775"/>
    <cellStyle name="Note 5 17 3 4 5 3" xfId="44228"/>
    <cellStyle name="Note 5 17 3 4 6" xfId="15396"/>
    <cellStyle name="Note 5 17 3 4 6 2" xfId="32831"/>
    <cellStyle name="Note 5 17 3 4 6 3" xfId="47284"/>
    <cellStyle name="Note 5 17 3 4 7" xfId="19347"/>
    <cellStyle name="Note 5 17 3 4 8" xfId="20558"/>
    <cellStyle name="Note 5 17 3 5" xfId="5014"/>
    <cellStyle name="Note 5 17 3 5 2" xfId="14386"/>
    <cellStyle name="Note 5 17 3 5 2 2" xfId="31821"/>
    <cellStyle name="Note 5 17 3 5 2 3" xfId="46274"/>
    <cellStyle name="Note 5 17 3 5 3" xfId="16847"/>
    <cellStyle name="Note 5 17 3 5 3 2" xfId="34282"/>
    <cellStyle name="Note 5 17 3 5 3 3" xfId="48735"/>
    <cellStyle name="Note 5 17 3 5 4" xfId="22450"/>
    <cellStyle name="Note 5 17 3 5 5" xfId="36903"/>
    <cellStyle name="Note 5 17 3 6" xfId="7476"/>
    <cellStyle name="Note 5 17 3 6 2" xfId="24911"/>
    <cellStyle name="Note 5 17 3 6 3" xfId="39364"/>
    <cellStyle name="Note 5 17 3 7" xfId="9917"/>
    <cellStyle name="Note 5 17 3 7 2" xfId="27352"/>
    <cellStyle name="Note 5 17 3 7 3" xfId="41805"/>
    <cellStyle name="Note 5 17 3 8" xfId="12337"/>
    <cellStyle name="Note 5 17 3 8 2" xfId="29772"/>
    <cellStyle name="Note 5 17 3 8 3" xfId="44225"/>
    <cellStyle name="Note 5 17 3 9" xfId="19344"/>
    <cellStyle name="Note 5 17 4" xfId="2507"/>
    <cellStyle name="Note 5 17 4 2" xfId="2508"/>
    <cellStyle name="Note 5 17 4 2 2" xfId="5019"/>
    <cellStyle name="Note 5 17 4 2 2 2" xfId="14390"/>
    <cellStyle name="Note 5 17 4 2 2 2 2" xfId="31825"/>
    <cellStyle name="Note 5 17 4 2 2 2 3" xfId="46278"/>
    <cellStyle name="Note 5 17 4 2 2 3" xfId="16851"/>
    <cellStyle name="Note 5 17 4 2 2 3 2" xfId="34286"/>
    <cellStyle name="Note 5 17 4 2 2 3 3" xfId="48739"/>
    <cellStyle name="Note 5 17 4 2 2 4" xfId="22455"/>
    <cellStyle name="Note 5 17 4 2 2 5" xfId="36908"/>
    <cellStyle name="Note 5 17 4 2 3" xfId="7481"/>
    <cellStyle name="Note 5 17 4 2 3 2" xfId="24916"/>
    <cellStyle name="Note 5 17 4 2 3 3" xfId="39369"/>
    <cellStyle name="Note 5 17 4 2 4" xfId="9922"/>
    <cellStyle name="Note 5 17 4 2 4 2" xfId="27357"/>
    <cellStyle name="Note 5 17 4 2 4 3" xfId="41810"/>
    <cellStyle name="Note 5 17 4 2 5" xfId="12342"/>
    <cellStyle name="Note 5 17 4 2 5 2" xfId="29777"/>
    <cellStyle name="Note 5 17 4 2 5 3" xfId="44230"/>
    <cellStyle name="Note 5 17 4 2 6" xfId="19349"/>
    <cellStyle name="Note 5 17 4 3" xfId="2509"/>
    <cellStyle name="Note 5 17 4 3 2" xfId="5020"/>
    <cellStyle name="Note 5 17 4 3 2 2" xfId="14391"/>
    <cellStyle name="Note 5 17 4 3 2 2 2" xfId="31826"/>
    <cellStyle name="Note 5 17 4 3 2 2 3" xfId="46279"/>
    <cellStyle name="Note 5 17 4 3 2 3" xfId="16852"/>
    <cellStyle name="Note 5 17 4 3 2 3 2" xfId="34287"/>
    <cellStyle name="Note 5 17 4 3 2 3 3" xfId="48740"/>
    <cellStyle name="Note 5 17 4 3 2 4" xfId="22456"/>
    <cellStyle name="Note 5 17 4 3 2 5" xfId="36909"/>
    <cellStyle name="Note 5 17 4 3 3" xfId="7482"/>
    <cellStyle name="Note 5 17 4 3 3 2" xfId="24917"/>
    <cellStyle name="Note 5 17 4 3 3 3" xfId="39370"/>
    <cellStyle name="Note 5 17 4 3 4" xfId="9923"/>
    <cellStyle name="Note 5 17 4 3 4 2" xfId="27358"/>
    <cellStyle name="Note 5 17 4 3 4 3" xfId="41811"/>
    <cellStyle name="Note 5 17 4 3 5" xfId="12343"/>
    <cellStyle name="Note 5 17 4 3 5 2" xfId="29778"/>
    <cellStyle name="Note 5 17 4 3 5 3" xfId="44231"/>
    <cellStyle name="Note 5 17 4 3 6" xfId="19350"/>
    <cellStyle name="Note 5 17 4 4" xfId="2510"/>
    <cellStyle name="Note 5 17 4 4 2" xfId="5021"/>
    <cellStyle name="Note 5 17 4 4 2 2" xfId="22457"/>
    <cellStyle name="Note 5 17 4 4 2 3" xfId="36910"/>
    <cellStyle name="Note 5 17 4 4 3" xfId="7483"/>
    <cellStyle name="Note 5 17 4 4 3 2" xfId="24918"/>
    <cellStyle name="Note 5 17 4 4 3 3" xfId="39371"/>
    <cellStyle name="Note 5 17 4 4 4" xfId="9924"/>
    <cellStyle name="Note 5 17 4 4 4 2" xfId="27359"/>
    <cellStyle name="Note 5 17 4 4 4 3" xfId="41812"/>
    <cellStyle name="Note 5 17 4 4 5" xfId="12344"/>
    <cellStyle name="Note 5 17 4 4 5 2" xfId="29779"/>
    <cellStyle name="Note 5 17 4 4 5 3" xfId="44232"/>
    <cellStyle name="Note 5 17 4 4 6" xfId="15397"/>
    <cellStyle name="Note 5 17 4 4 6 2" xfId="32832"/>
    <cellStyle name="Note 5 17 4 4 6 3" xfId="47285"/>
    <cellStyle name="Note 5 17 4 4 7" xfId="19351"/>
    <cellStyle name="Note 5 17 4 4 8" xfId="20559"/>
    <cellStyle name="Note 5 17 4 5" xfId="5018"/>
    <cellStyle name="Note 5 17 4 5 2" xfId="14389"/>
    <cellStyle name="Note 5 17 4 5 2 2" xfId="31824"/>
    <cellStyle name="Note 5 17 4 5 2 3" xfId="46277"/>
    <cellStyle name="Note 5 17 4 5 3" xfId="16850"/>
    <cellStyle name="Note 5 17 4 5 3 2" xfId="34285"/>
    <cellStyle name="Note 5 17 4 5 3 3" xfId="48738"/>
    <cellStyle name="Note 5 17 4 5 4" xfId="22454"/>
    <cellStyle name="Note 5 17 4 5 5" xfId="36907"/>
    <cellStyle name="Note 5 17 4 6" xfId="7480"/>
    <cellStyle name="Note 5 17 4 6 2" xfId="24915"/>
    <cellStyle name="Note 5 17 4 6 3" xfId="39368"/>
    <cellStyle name="Note 5 17 4 7" xfId="9921"/>
    <cellStyle name="Note 5 17 4 7 2" xfId="27356"/>
    <cellStyle name="Note 5 17 4 7 3" xfId="41809"/>
    <cellStyle name="Note 5 17 4 8" xfId="12341"/>
    <cellStyle name="Note 5 17 4 8 2" xfId="29776"/>
    <cellStyle name="Note 5 17 4 8 3" xfId="44229"/>
    <cellStyle name="Note 5 17 4 9" xfId="19348"/>
    <cellStyle name="Note 5 17 5" xfId="2511"/>
    <cellStyle name="Note 5 17 5 2" xfId="2512"/>
    <cellStyle name="Note 5 17 5 2 2" xfId="5023"/>
    <cellStyle name="Note 5 17 5 2 2 2" xfId="14393"/>
    <cellStyle name="Note 5 17 5 2 2 2 2" xfId="31828"/>
    <cellStyle name="Note 5 17 5 2 2 2 3" xfId="46281"/>
    <cellStyle name="Note 5 17 5 2 2 3" xfId="16854"/>
    <cellStyle name="Note 5 17 5 2 2 3 2" xfId="34289"/>
    <cellStyle name="Note 5 17 5 2 2 3 3" xfId="48742"/>
    <cellStyle name="Note 5 17 5 2 2 4" xfId="22459"/>
    <cellStyle name="Note 5 17 5 2 2 5" xfId="36912"/>
    <cellStyle name="Note 5 17 5 2 3" xfId="7485"/>
    <cellStyle name="Note 5 17 5 2 3 2" xfId="24920"/>
    <cellStyle name="Note 5 17 5 2 3 3" xfId="39373"/>
    <cellStyle name="Note 5 17 5 2 4" xfId="9926"/>
    <cellStyle name="Note 5 17 5 2 4 2" xfId="27361"/>
    <cellStyle name="Note 5 17 5 2 4 3" xfId="41814"/>
    <cellStyle name="Note 5 17 5 2 5" xfId="12346"/>
    <cellStyle name="Note 5 17 5 2 5 2" xfId="29781"/>
    <cellStyle name="Note 5 17 5 2 5 3" xfId="44234"/>
    <cellStyle name="Note 5 17 5 2 6" xfId="19353"/>
    <cellStyle name="Note 5 17 5 3" xfId="2513"/>
    <cellStyle name="Note 5 17 5 3 2" xfId="5024"/>
    <cellStyle name="Note 5 17 5 3 2 2" xfId="14394"/>
    <cellStyle name="Note 5 17 5 3 2 2 2" xfId="31829"/>
    <cellStyle name="Note 5 17 5 3 2 2 3" xfId="46282"/>
    <cellStyle name="Note 5 17 5 3 2 3" xfId="16855"/>
    <cellStyle name="Note 5 17 5 3 2 3 2" xfId="34290"/>
    <cellStyle name="Note 5 17 5 3 2 3 3" xfId="48743"/>
    <cellStyle name="Note 5 17 5 3 2 4" xfId="22460"/>
    <cellStyle name="Note 5 17 5 3 2 5" xfId="36913"/>
    <cellStyle name="Note 5 17 5 3 3" xfId="7486"/>
    <cellStyle name="Note 5 17 5 3 3 2" xfId="24921"/>
    <cellStyle name="Note 5 17 5 3 3 3" xfId="39374"/>
    <cellStyle name="Note 5 17 5 3 4" xfId="9927"/>
    <cellStyle name="Note 5 17 5 3 4 2" xfId="27362"/>
    <cellStyle name="Note 5 17 5 3 4 3" xfId="41815"/>
    <cellStyle name="Note 5 17 5 3 5" xfId="12347"/>
    <cellStyle name="Note 5 17 5 3 5 2" xfId="29782"/>
    <cellStyle name="Note 5 17 5 3 5 3" xfId="44235"/>
    <cellStyle name="Note 5 17 5 3 6" xfId="19354"/>
    <cellStyle name="Note 5 17 5 4" xfId="2514"/>
    <cellStyle name="Note 5 17 5 4 2" xfId="5025"/>
    <cellStyle name="Note 5 17 5 4 2 2" xfId="22461"/>
    <cellStyle name="Note 5 17 5 4 2 3" xfId="36914"/>
    <cellStyle name="Note 5 17 5 4 3" xfId="7487"/>
    <cellStyle name="Note 5 17 5 4 3 2" xfId="24922"/>
    <cellStyle name="Note 5 17 5 4 3 3" xfId="39375"/>
    <cellStyle name="Note 5 17 5 4 4" xfId="9928"/>
    <cellStyle name="Note 5 17 5 4 4 2" xfId="27363"/>
    <cellStyle name="Note 5 17 5 4 4 3" xfId="41816"/>
    <cellStyle name="Note 5 17 5 4 5" xfId="12348"/>
    <cellStyle name="Note 5 17 5 4 5 2" xfId="29783"/>
    <cellStyle name="Note 5 17 5 4 5 3" xfId="44236"/>
    <cellStyle name="Note 5 17 5 4 6" xfId="15398"/>
    <cellStyle name="Note 5 17 5 4 6 2" xfId="32833"/>
    <cellStyle name="Note 5 17 5 4 6 3" xfId="47286"/>
    <cellStyle name="Note 5 17 5 4 7" xfId="19355"/>
    <cellStyle name="Note 5 17 5 4 8" xfId="20560"/>
    <cellStyle name="Note 5 17 5 5" xfId="5022"/>
    <cellStyle name="Note 5 17 5 5 2" xfId="14392"/>
    <cellStyle name="Note 5 17 5 5 2 2" xfId="31827"/>
    <cellStyle name="Note 5 17 5 5 2 3" xfId="46280"/>
    <cellStyle name="Note 5 17 5 5 3" xfId="16853"/>
    <cellStyle name="Note 5 17 5 5 3 2" xfId="34288"/>
    <cellStyle name="Note 5 17 5 5 3 3" xfId="48741"/>
    <cellStyle name="Note 5 17 5 5 4" xfId="22458"/>
    <cellStyle name="Note 5 17 5 5 5" xfId="36911"/>
    <cellStyle name="Note 5 17 5 6" xfId="7484"/>
    <cellStyle name="Note 5 17 5 6 2" xfId="24919"/>
    <cellStyle name="Note 5 17 5 6 3" xfId="39372"/>
    <cellStyle name="Note 5 17 5 7" xfId="9925"/>
    <cellStyle name="Note 5 17 5 7 2" xfId="27360"/>
    <cellStyle name="Note 5 17 5 7 3" xfId="41813"/>
    <cellStyle name="Note 5 17 5 8" xfId="12345"/>
    <cellStyle name="Note 5 17 5 8 2" xfId="29780"/>
    <cellStyle name="Note 5 17 5 8 3" xfId="44233"/>
    <cellStyle name="Note 5 17 5 9" xfId="19352"/>
    <cellStyle name="Note 5 17 6" xfId="2515"/>
    <cellStyle name="Note 5 17 6 2" xfId="5026"/>
    <cellStyle name="Note 5 17 6 2 2" xfId="14395"/>
    <cellStyle name="Note 5 17 6 2 2 2" xfId="31830"/>
    <cellStyle name="Note 5 17 6 2 2 3" xfId="46283"/>
    <cellStyle name="Note 5 17 6 2 3" xfId="16856"/>
    <cellStyle name="Note 5 17 6 2 3 2" xfId="34291"/>
    <cellStyle name="Note 5 17 6 2 3 3" xfId="48744"/>
    <cellStyle name="Note 5 17 6 2 4" xfId="22462"/>
    <cellStyle name="Note 5 17 6 2 5" xfId="36915"/>
    <cellStyle name="Note 5 17 6 3" xfId="7488"/>
    <cellStyle name="Note 5 17 6 3 2" xfId="24923"/>
    <cellStyle name="Note 5 17 6 3 3" xfId="39376"/>
    <cellStyle name="Note 5 17 6 4" xfId="9929"/>
    <cellStyle name="Note 5 17 6 4 2" xfId="27364"/>
    <cellStyle name="Note 5 17 6 4 3" xfId="41817"/>
    <cellStyle name="Note 5 17 6 5" xfId="12349"/>
    <cellStyle name="Note 5 17 6 5 2" xfId="29784"/>
    <cellStyle name="Note 5 17 6 5 3" xfId="44237"/>
    <cellStyle name="Note 5 17 6 6" xfId="19356"/>
    <cellStyle name="Note 5 17 7" xfId="2516"/>
    <cellStyle name="Note 5 17 7 2" xfId="5027"/>
    <cellStyle name="Note 5 17 7 2 2" xfId="14396"/>
    <cellStyle name="Note 5 17 7 2 2 2" xfId="31831"/>
    <cellStyle name="Note 5 17 7 2 2 3" xfId="46284"/>
    <cellStyle name="Note 5 17 7 2 3" xfId="16857"/>
    <cellStyle name="Note 5 17 7 2 3 2" xfId="34292"/>
    <cellStyle name="Note 5 17 7 2 3 3" xfId="48745"/>
    <cellStyle name="Note 5 17 7 2 4" xfId="22463"/>
    <cellStyle name="Note 5 17 7 2 5" xfId="36916"/>
    <cellStyle name="Note 5 17 7 3" xfId="7489"/>
    <cellStyle name="Note 5 17 7 3 2" xfId="24924"/>
    <cellStyle name="Note 5 17 7 3 3" xfId="39377"/>
    <cellStyle name="Note 5 17 7 4" xfId="9930"/>
    <cellStyle name="Note 5 17 7 4 2" xfId="27365"/>
    <cellStyle name="Note 5 17 7 4 3" xfId="41818"/>
    <cellStyle name="Note 5 17 7 5" xfId="12350"/>
    <cellStyle name="Note 5 17 7 5 2" xfId="29785"/>
    <cellStyle name="Note 5 17 7 5 3" xfId="44238"/>
    <cellStyle name="Note 5 17 7 6" xfId="19357"/>
    <cellStyle name="Note 5 17 8" xfId="2517"/>
    <cellStyle name="Note 5 17 8 2" xfId="5028"/>
    <cellStyle name="Note 5 17 8 2 2" xfId="22464"/>
    <cellStyle name="Note 5 17 8 2 3" xfId="36917"/>
    <cellStyle name="Note 5 17 8 3" xfId="7490"/>
    <cellStyle name="Note 5 17 8 3 2" xfId="24925"/>
    <cellStyle name="Note 5 17 8 3 3" xfId="39378"/>
    <cellStyle name="Note 5 17 8 4" xfId="9931"/>
    <cellStyle name="Note 5 17 8 4 2" xfId="27366"/>
    <cellStyle name="Note 5 17 8 4 3" xfId="41819"/>
    <cellStyle name="Note 5 17 8 5" xfId="12351"/>
    <cellStyle name="Note 5 17 8 5 2" xfId="29786"/>
    <cellStyle name="Note 5 17 8 5 3" xfId="44239"/>
    <cellStyle name="Note 5 17 8 6" xfId="15399"/>
    <cellStyle name="Note 5 17 8 6 2" xfId="32834"/>
    <cellStyle name="Note 5 17 8 6 3" xfId="47287"/>
    <cellStyle name="Note 5 17 8 7" xfId="19358"/>
    <cellStyle name="Note 5 17 8 8" xfId="20561"/>
    <cellStyle name="Note 5 17 9" xfId="5009"/>
    <cellStyle name="Note 5 17 9 2" xfId="14382"/>
    <cellStyle name="Note 5 17 9 2 2" xfId="31817"/>
    <cellStyle name="Note 5 17 9 2 3" xfId="46270"/>
    <cellStyle name="Note 5 17 9 3" xfId="16843"/>
    <cellStyle name="Note 5 17 9 3 2" xfId="34278"/>
    <cellStyle name="Note 5 17 9 3 3" xfId="48731"/>
    <cellStyle name="Note 5 17 9 4" xfId="22445"/>
    <cellStyle name="Note 5 17 9 5" xfId="36898"/>
    <cellStyle name="Note 5 18" xfId="2518"/>
    <cellStyle name="Note 5 18 10" xfId="7491"/>
    <cellStyle name="Note 5 18 10 2" xfId="24926"/>
    <cellStyle name="Note 5 18 10 3" xfId="39379"/>
    <cellStyle name="Note 5 18 11" xfId="9932"/>
    <cellStyle name="Note 5 18 11 2" xfId="27367"/>
    <cellStyle name="Note 5 18 11 3" xfId="41820"/>
    <cellStyle name="Note 5 18 12" xfId="12352"/>
    <cellStyle name="Note 5 18 12 2" xfId="29787"/>
    <cellStyle name="Note 5 18 12 3" xfId="44240"/>
    <cellStyle name="Note 5 18 13" xfId="19359"/>
    <cellStyle name="Note 5 18 2" xfId="2519"/>
    <cellStyle name="Note 5 18 2 2" xfId="2520"/>
    <cellStyle name="Note 5 18 2 2 2" xfId="5031"/>
    <cellStyle name="Note 5 18 2 2 2 2" xfId="14399"/>
    <cellStyle name="Note 5 18 2 2 2 2 2" xfId="31834"/>
    <cellStyle name="Note 5 18 2 2 2 2 3" xfId="46287"/>
    <cellStyle name="Note 5 18 2 2 2 3" xfId="16860"/>
    <cellStyle name="Note 5 18 2 2 2 3 2" xfId="34295"/>
    <cellStyle name="Note 5 18 2 2 2 3 3" xfId="48748"/>
    <cellStyle name="Note 5 18 2 2 2 4" xfId="22467"/>
    <cellStyle name="Note 5 18 2 2 2 5" xfId="36920"/>
    <cellStyle name="Note 5 18 2 2 3" xfId="7493"/>
    <cellStyle name="Note 5 18 2 2 3 2" xfId="24928"/>
    <cellStyle name="Note 5 18 2 2 3 3" xfId="39381"/>
    <cellStyle name="Note 5 18 2 2 4" xfId="9934"/>
    <cellStyle name="Note 5 18 2 2 4 2" xfId="27369"/>
    <cellStyle name="Note 5 18 2 2 4 3" xfId="41822"/>
    <cellStyle name="Note 5 18 2 2 5" xfId="12354"/>
    <cellStyle name="Note 5 18 2 2 5 2" xfId="29789"/>
    <cellStyle name="Note 5 18 2 2 5 3" xfId="44242"/>
    <cellStyle name="Note 5 18 2 2 6" xfId="19361"/>
    <cellStyle name="Note 5 18 2 3" xfId="2521"/>
    <cellStyle name="Note 5 18 2 3 2" xfId="5032"/>
    <cellStyle name="Note 5 18 2 3 2 2" xfId="14400"/>
    <cellStyle name="Note 5 18 2 3 2 2 2" xfId="31835"/>
    <cellStyle name="Note 5 18 2 3 2 2 3" xfId="46288"/>
    <cellStyle name="Note 5 18 2 3 2 3" xfId="16861"/>
    <cellStyle name="Note 5 18 2 3 2 3 2" xfId="34296"/>
    <cellStyle name="Note 5 18 2 3 2 3 3" xfId="48749"/>
    <cellStyle name="Note 5 18 2 3 2 4" xfId="22468"/>
    <cellStyle name="Note 5 18 2 3 2 5" xfId="36921"/>
    <cellStyle name="Note 5 18 2 3 3" xfId="7494"/>
    <cellStyle name="Note 5 18 2 3 3 2" xfId="24929"/>
    <cellStyle name="Note 5 18 2 3 3 3" xfId="39382"/>
    <cellStyle name="Note 5 18 2 3 4" xfId="9935"/>
    <cellStyle name="Note 5 18 2 3 4 2" xfId="27370"/>
    <cellStyle name="Note 5 18 2 3 4 3" xfId="41823"/>
    <cellStyle name="Note 5 18 2 3 5" xfId="12355"/>
    <cellStyle name="Note 5 18 2 3 5 2" xfId="29790"/>
    <cellStyle name="Note 5 18 2 3 5 3" xfId="44243"/>
    <cellStyle name="Note 5 18 2 3 6" xfId="19362"/>
    <cellStyle name="Note 5 18 2 4" xfId="2522"/>
    <cellStyle name="Note 5 18 2 4 2" xfId="5033"/>
    <cellStyle name="Note 5 18 2 4 2 2" xfId="22469"/>
    <cellStyle name="Note 5 18 2 4 2 3" xfId="36922"/>
    <cellStyle name="Note 5 18 2 4 3" xfId="7495"/>
    <cellStyle name="Note 5 18 2 4 3 2" xfId="24930"/>
    <cellStyle name="Note 5 18 2 4 3 3" xfId="39383"/>
    <cellStyle name="Note 5 18 2 4 4" xfId="9936"/>
    <cellStyle name="Note 5 18 2 4 4 2" xfId="27371"/>
    <cellStyle name="Note 5 18 2 4 4 3" xfId="41824"/>
    <cellStyle name="Note 5 18 2 4 5" xfId="12356"/>
    <cellStyle name="Note 5 18 2 4 5 2" xfId="29791"/>
    <cellStyle name="Note 5 18 2 4 5 3" xfId="44244"/>
    <cellStyle name="Note 5 18 2 4 6" xfId="15400"/>
    <cellStyle name="Note 5 18 2 4 6 2" xfId="32835"/>
    <cellStyle name="Note 5 18 2 4 6 3" xfId="47288"/>
    <cellStyle name="Note 5 18 2 4 7" xfId="19363"/>
    <cellStyle name="Note 5 18 2 4 8" xfId="20562"/>
    <cellStyle name="Note 5 18 2 5" xfId="5030"/>
    <cellStyle name="Note 5 18 2 5 2" xfId="14398"/>
    <cellStyle name="Note 5 18 2 5 2 2" xfId="31833"/>
    <cellStyle name="Note 5 18 2 5 2 3" xfId="46286"/>
    <cellStyle name="Note 5 18 2 5 3" xfId="16859"/>
    <cellStyle name="Note 5 18 2 5 3 2" xfId="34294"/>
    <cellStyle name="Note 5 18 2 5 3 3" xfId="48747"/>
    <cellStyle name="Note 5 18 2 5 4" xfId="22466"/>
    <cellStyle name="Note 5 18 2 5 5" xfId="36919"/>
    <cellStyle name="Note 5 18 2 6" xfId="7492"/>
    <cellStyle name="Note 5 18 2 6 2" xfId="24927"/>
    <cellStyle name="Note 5 18 2 6 3" xfId="39380"/>
    <cellStyle name="Note 5 18 2 7" xfId="9933"/>
    <cellStyle name="Note 5 18 2 7 2" xfId="27368"/>
    <cellStyle name="Note 5 18 2 7 3" xfId="41821"/>
    <cellStyle name="Note 5 18 2 8" xfId="12353"/>
    <cellStyle name="Note 5 18 2 8 2" xfId="29788"/>
    <cellStyle name="Note 5 18 2 8 3" xfId="44241"/>
    <cellStyle name="Note 5 18 2 9" xfId="19360"/>
    <cellStyle name="Note 5 18 3" xfId="2523"/>
    <cellStyle name="Note 5 18 3 2" xfId="2524"/>
    <cellStyle name="Note 5 18 3 2 2" xfId="5035"/>
    <cellStyle name="Note 5 18 3 2 2 2" xfId="14402"/>
    <cellStyle name="Note 5 18 3 2 2 2 2" xfId="31837"/>
    <cellStyle name="Note 5 18 3 2 2 2 3" xfId="46290"/>
    <cellStyle name="Note 5 18 3 2 2 3" xfId="16863"/>
    <cellStyle name="Note 5 18 3 2 2 3 2" xfId="34298"/>
    <cellStyle name="Note 5 18 3 2 2 3 3" xfId="48751"/>
    <cellStyle name="Note 5 18 3 2 2 4" xfId="22471"/>
    <cellStyle name="Note 5 18 3 2 2 5" xfId="36924"/>
    <cellStyle name="Note 5 18 3 2 3" xfId="7497"/>
    <cellStyle name="Note 5 18 3 2 3 2" xfId="24932"/>
    <cellStyle name="Note 5 18 3 2 3 3" xfId="39385"/>
    <cellStyle name="Note 5 18 3 2 4" xfId="9938"/>
    <cellStyle name="Note 5 18 3 2 4 2" xfId="27373"/>
    <cellStyle name="Note 5 18 3 2 4 3" xfId="41826"/>
    <cellStyle name="Note 5 18 3 2 5" xfId="12358"/>
    <cellStyle name="Note 5 18 3 2 5 2" xfId="29793"/>
    <cellStyle name="Note 5 18 3 2 5 3" xfId="44246"/>
    <cellStyle name="Note 5 18 3 2 6" xfId="19365"/>
    <cellStyle name="Note 5 18 3 3" xfId="2525"/>
    <cellStyle name="Note 5 18 3 3 2" xfId="5036"/>
    <cellStyle name="Note 5 18 3 3 2 2" xfId="14403"/>
    <cellStyle name="Note 5 18 3 3 2 2 2" xfId="31838"/>
    <cellStyle name="Note 5 18 3 3 2 2 3" xfId="46291"/>
    <cellStyle name="Note 5 18 3 3 2 3" xfId="16864"/>
    <cellStyle name="Note 5 18 3 3 2 3 2" xfId="34299"/>
    <cellStyle name="Note 5 18 3 3 2 3 3" xfId="48752"/>
    <cellStyle name="Note 5 18 3 3 2 4" xfId="22472"/>
    <cellStyle name="Note 5 18 3 3 2 5" xfId="36925"/>
    <cellStyle name="Note 5 18 3 3 3" xfId="7498"/>
    <cellStyle name="Note 5 18 3 3 3 2" xfId="24933"/>
    <cellStyle name="Note 5 18 3 3 3 3" xfId="39386"/>
    <cellStyle name="Note 5 18 3 3 4" xfId="9939"/>
    <cellStyle name="Note 5 18 3 3 4 2" xfId="27374"/>
    <cellStyle name="Note 5 18 3 3 4 3" xfId="41827"/>
    <cellStyle name="Note 5 18 3 3 5" xfId="12359"/>
    <cellStyle name="Note 5 18 3 3 5 2" xfId="29794"/>
    <cellStyle name="Note 5 18 3 3 5 3" xfId="44247"/>
    <cellStyle name="Note 5 18 3 3 6" xfId="19366"/>
    <cellStyle name="Note 5 18 3 4" xfId="2526"/>
    <cellStyle name="Note 5 18 3 4 2" xfId="5037"/>
    <cellStyle name="Note 5 18 3 4 2 2" xfId="22473"/>
    <cellStyle name="Note 5 18 3 4 2 3" xfId="36926"/>
    <cellStyle name="Note 5 18 3 4 3" xfId="7499"/>
    <cellStyle name="Note 5 18 3 4 3 2" xfId="24934"/>
    <cellStyle name="Note 5 18 3 4 3 3" xfId="39387"/>
    <cellStyle name="Note 5 18 3 4 4" xfId="9940"/>
    <cellStyle name="Note 5 18 3 4 4 2" xfId="27375"/>
    <cellStyle name="Note 5 18 3 4 4 3" xfId="41828"/>
    <cellStyle name="Note 5 18 3 4 5" xfId="12360"/>
    <cellStyle name="Note 5 18 3 4 5 2" xfId="29795"/>
    <cellStyle name="Note 5 18 3 4 5 3" xfId="44248"/>
    <cellStyle name="Note 5 18 3 4 6" xfId="15401"/>
    <cellStyle name="Note 5 18 3 4 6 2" xfId="32836"/>
    <cellStyle name="Note 5 18 3 4 6 3" xfId="47289"/>
    <cellStyle name="Note 5 18 3 4 7" xfId="19367"/>
    <cellStyle name="Note 5 18 3 4 8" xfId="20563"/>
    <cellStyle name="Note 5 18 3 5" xfId="5034"/>
    <cellStyle name="Note 5 18 3 5 2" xfId="14401"/>
    <cellStyle name="Note 5 18 3 5 2 2" xfId="31836"/>
    <cellStyle name="Note 5 18 3 5 2 3" xfId="46289"/>
    <cellStyle name="Note 5 18 3 5 3" xfId="16862"/>
    <cellStyle name="Note 5 18 3 5 3 2" xfId="34297"/>
    <cellStyle name="Note 5 18 3 5 3 3" xfId="48750"/>
    <cellStyle name="Note 5 18 3 5 4" xfId="22470"/>
    <cellStyle name="Note 5 18 3 5 5" xfId="36923"/>
    <cellStyle name="Note 5 18 3 6" xfId="7496"/>
    <cellStyle name="Note 5 18 3 6 2" xfId="24931"/>
    <cellStyle name="Note 5 18 3 6 3" xfId="39384"/>
    <cellStyle name="Note 5 18 3 7" xfId="9937"/>
    <cellStyle name="Note 5 18 3 7 2" xfId="27372"/>
    <cellStyle name="Note 5 18 3 7 3" xfId="41825"/>
    <cellStyle name="Note 5 18 3 8" xfId="12357"/>
    <cellStyle name="Note 5 18 3 8 2" xfId="29792"/>
    <cellStyle name="Note 5 18 3 8 3" xfId="44245"/>
    <cellStyle name="Note 5 18 3 9" xfId="19364"/>
    <cellStyle name="Note 5 18 4" xfId="2527"/>
    <cellStyle name="Note 5 18 4 2" xfId="2528"/>
    <cellStyle name="Note 5 18 4 2 2" xfId="5039"/>
    <cellStyle name="Note 5 18 4 2 2 2" xfId="14405"/>
    <cellStyle name="Note 5 18 4 2 2 2 2" xfId="31840"/>
    <cellStyle name="Note 5 18 4 2 2 2 3" xfId="46293"/>
    <cellStyle name="Note 5 18 4 2 2 3" xfId="16866"/>
    <cellStyle name="Note 5 18 4 2 2 3 2" xfId="34301"/>
    <cellStyle name="Note 5 18 4 2 2 3 3" xfId="48754"/>
    <cellStyle name="Note 5 18 4 2 2 4" xfId="22475"/>
    <cellStyle name="Note 5 18 4 2 2 5" xfId="36928"/>
    <cellStyle name="Note 5 18 4 2 3" xfId="7501"/>
    <cellStyle name="Note 5 18 4 2 3 2" xfId="24936"/>
    <cellStyle name="Note 5 18 4 2 3 3" xfId="39389"/>
    <cellStyle name="Note 5 18 4 2 4" xfId="9942"/>
    <cellStyle name="Note 5 18 4 2 4 2" xfId="27377"/>
    <cellStyle name="Note 5 18 4 2 4 3" xfId="41830"/>
    <cellStyle name="Note 5 18 4 2 5" xfId="12362"/>
    <cellStyle name="Note 5 18 4 2 5 2" xfId="29797"/>
    <cellStyle name="Note 5 18 4 2 5 3" xfId="44250"/>
    <cellStyle name="Note 5 18 4 2 6" xfId="19369"/>
    <cellStyle name="Note 5 18 4 3" xfId="2529"/>
    <cellStyle name="Note 5 18 4 3 2" xfId="5040"/>
    <cellStyle name="Note 5 18 4 3 2 2" xfId="14406"/>
    <cellStyle name="Note 5 18 4 3 2 2 2" xfId="31841"/>
    <cellStyle name="Note 5 18 4 3 2 2 3" xfId="46294"/>
    <cellStyle name="Note 5 18 4 3 2 3" xfId="16867"/>
    <cellStyle name="Note 5 18 4 3 2 3 2" xfId="34302"/>
    <cellStyle name="Note 5 18 4 3 2 3 3" xfId="48755"/>
    <cellStyle name="Note 5 18 4 3 2 4" xfId="22476"/>
    <cellStyle name="Note 5 18 4 3 2 5" xfId="36929"/>
    <cellStyle name="Note 5 18 4 3 3" xfId="7502"/>
    <cellStyle name="Note 5 18 4 3 3 2" xfId="24937"/>
    <cellStyle name="Note 5 18 4 3 3 3" xfId="39390"/>
    <cellStyle name="Note 5 18 4 3 4" xfId="9943"/>
    <cellStyle name="Note 5 18 4 3 4 2" xfId="27378"/>
    <cellStyle name="Note 5 18 4 3 4 3" xfId="41831"/>
    <cellStyle name="Note 5 18 4 3 5" xfId="12363"/>
    <cellStyle name="Note 5 18 4 3 5 2" xfId="29798"/>
    <cellStyle name="Note 5 18 4 3 5 3" xfId="44251"/>
    <cellStyle name="Note 5 18 4 3 6" xfId="19370"/>
    <cellStyle name="Note 5 18 4 4" xfId="2530"/>
    <cellStyle name="Note 5 18 4 4 2" xfId="5041"/>
    <cellStyle name="Note 5 18 4 4 2 2" xfId="22477"/>
    <cellStyle name="Note 5 18 4 4 2 3" xfId="36930"/>
    <cellStyle name="Note 5 18 4 4 3" xfId="7503"/>
    <cellStyle name="Note 5 18 4 4 3 2" xfId="24938"/>
    <cellStyle name="Note 5 18 4 4 3 3" xfId="39391"/>
    <cellStyle name="Note 5 18 4 4 4" xfId="9944"/>
    <cellStyle name="Note 5 18 4 4 4 2" xfId="27379"/>
    <cellStyle name="Note 5 18 4 4 4 3" xfId="41832"/>
    <cellStyle name="Note 5 18 4 4 5" xfId="12364"/>
    <cellStyle name="Note 5 18 4 4 5 2" xfId="29799"/>
    <cellStyle name="Note 5 18 4 4 5 3" xfId="44252"/>
    <cellStyle name="Note 5 18 4 4 6" xfId="15402"/>
    <cellStyle name="Note 5 18 4 4 6 2" xfId="32837"/>
    <cellStyle name="Note 5 18 4 4 6 3" xfId="47290"/>
    <cellStyle name="Note 5 18 4 4 7" xfId="19371"/>
    <cellStyle name="Note 5 18 4 4 8" xfId="20564"/>
    <cellStyle name="Note 5 18 4 5" xfId="5038"/>
    <cellStyle name="Note 5 18 4 5 2" xfId="14404"/>
    <cellStyle name="Note 5 18 4 5 2 2" xfId="31839"/>
    <cellStyle name="Note 5 18 4 5 2 3" xfId="46292"/>
    <cellStyle name="Note 5 18 4 5 3" xfId="16865"/>
    <cellStyle name="Note 5 18 4 5 3 2" xfId="34300"/>
    <cellStyle name="Note 5 18 4 5 3 3" xfId="48753"/>
    <cellStyle name="Note 5 18 4 5 4" xfId="22474"/>
    <cellStyle name="Note 5 18 4 5 5" xfId="36927"/>
    <cellStyle name="Note 5 18 4 6" xfId="7500"/>
    <cellStyle name="Note 5 18 4 6 2" xfId="24935"/>
    <cellStyle name="Note 5 18 4 6 3" xfId="39388"/>
    <cellStyle name="Note 5 18 4 7" xfId="9941"/>
    <cellStyle name="Note 5 18 4 7 2" xfId="27376"/>
    <cellStyle name="Note 5 18 4 7 3" xfId="41829"/>
    <cellStyle name="Note 5 18 4 8" xfId="12361"/>
    <cellStyle name="Note 5 18 4 8 2" xfId="29796"/>
    <cellStyle name="Note 5 18 4 8 3" xfId="44249"/>
    <cellStyle name="Note 5 18 4 9" xfId="19368"/>
    <cellStyle name="Note 5 18 5" xfId="2531"/>
    <cellStyle name="Note 5 18 5 2" xfId="2532"/>
    <cellStyle name="Note 5 18 5 2 2" xfId="5043"/>
    <cellStyle name="Note 5 18 5 2 2 2" xfId="14408"/>
    <cellStyle name="Note 5 18 5 2 2 2 2" xfId="31843"/>
    <cellStyle name="Note 5 18 5 2 2 2 3" xfId="46296"/>
    <cellStyle name="Note 5 18 5 2 2 3" xfId="16869"/>
    <cellStyle name="Note 5 18 5 2 2 3 2" xfId="34304"/>
    <cellStyle name="Note 5 18 5 2 2 3 3" xfId="48757"/>
    <cellStyle name="Note 5 18 5 2 2 4" xfId="22479"/>
    <cellStyle name="Note 5 18 5 2 2 5" xfId="36932"/>
    <cellStyle name="Note 5 18 5 2 3" xfId="7505"/>
    <cellStyle name="Note 5 18 5 2 3 2" xfId="24940"/>
    <cellStyle name="Note 5 18 5 2 3 3" xfId="39393"/>
    <cellStyle name="Note 5 18 5 2 4" xfId="9946"/>
    <cellStyle name="Note 5 18 5 2 4 2" xfId="27381"/>
    <cellStyle name="Note 5 18 5 2 4 3" xfId="41834"/>
    <cellStyle name="Note 5 18 5 2 5" xfId="12366"/>
    <cellStyle name="Note 5 18 5 2 5 2" xfId="29801"/>
    <cellStyle name="Note 5 18 5 2 5 3" xfId="44254"/>
    <cellStyle name="Note 5 18 5 2 6" xfId="19373"/>
    <cellStyle name="Note 5 18 5 3" xfId="2533"/>
    <cellStyle name="Note 5 18 5 3 2" xfId="5044"/>
    <cellStyle name="Note 5 18 5 3 2 2" xfId="14409"/>
    <cellStyle name="Note 5 18 5 3 2 2 2" xfId="31844"/>
    <cellStyle name="Note 5 18 5 3 2 2 3" xfId="46297"/>
    <cellStyle name="Note 5 18 5 3 2 3" xfId="16870"/>
    <cellStyle name="Note 5 18 5 3 2 3 2" xfId="34305"/>
    <cellStyle name="Note 5 18 5 3 2 3 3" xfId="48758"/>
    <cellStyle name="Note 5 18 5 3 2 4" xfId="22480"/>
    <cellStyle name="Note 5 18 5 3 2 5" xfId="36933"/>
    <cellStyle name="Note 5 18 5 3 3" xfId="7506"/>
    <cellStyle name="Note 5 18 5 3 3 2" xfId="24941"/>
    <cellStyle name="Note 5 18 5 3 3 3" xfId="39394"/>
    <cellStyle name="Note 5 18 5 3 4" xfId="9947"/>
    <cellStyle name="Note 5 18 5 3 4 2" xfId="27382"/>
    <cellStyle name="Note 5 18 5 3 4 3" xfId="41835"/>
    <cellStyle name="Note 5 18 5 3 5" xfId="12367"/>
    <cellStyle name="Note 5 18 5 3 5 2" xfId="29802"/>
    <cellStyle name="Note 5 18 5 3 5 3" xfId="44255"/>
    <cellStyle name="Note 5 18 5 3 6" xfId="19374"/>
    <cellStyle name="Note 5 18 5 4" xfId="2534"/>
    <cellStyle name="Note 5 18 5 4 2" xfId="5045"/>
    <cellStyle name="Note 5 18 5 4 2 2" xfId="22481"/>
    <cellStyle name="Note 5 18 5 4 2 3" xfId="36934"/>
    <cellStyle name="Note 5 18 5 4 3" xfId="7507"/>
    <cellStyle name="Note 5 18 5 4 3 2" xfId="24942"/>
    <cellStyle name="Note 5 18 5 4 3 3" xfId="39395"/>
    <cellStyle name="Note 5 18 5 4 4" xfId="9948"/>
    <cellStyle name="Note 5 18 5 4 4 2" xfId="27383"/>
    <cellStyle name="Note 5 18 5 4 4 3" xfId="41836"/>
    <cellStyle name="Note 5 18 5 4 5" xfId="12368"/>
    <cellStyle name="Note 5 18 5 4 5 2" xfId="29803"/>
    <cellStyle name="Note 5 18 5 4 5 3" xfId="44256"/>
    <cellStyle name="Note 5 18 5 4 6" xfId="15403"/>
    <cellStyle name="Note 5 18 5 4 6 2" xfId="32838"/>
    <cellStyle name="Note 5 18 5 4 6 3" xfId="47291"/>
    <cellStyle name="Note 5 18 5 4 7" xfId="19375"/>
    <cellStyle name="Note 5 18 5 4 8" xfId="20565"/>
    <cellStyle name="Note 5 18 5 5" xfId="5042"/>
    <cellStyle name="Note 5 18 5 5 2" xfId="14407"/>
    <cellStyle name="Note 5 18 5 5 2 2" xfId="31842"/>
    <cellStyle name="Note 5 18 5 5 2 3" xfId="46295"/>
    <cellStyle name="Note 5 18 5 5 3" xfId="16868"/>
    <cellStyle name="Note 5 18 5 5 3 2" xfId="34303"/>
    <cellStyle name="Note 5 18 5 5 3 3" xfId="48756"/>
    <cellStyle name="Note 5 18 5 5 4" xfId="22478"/>
    <cellStyle name="Note 5 18 5 5 5" xfId="36931"/>
    <cellStyle name="Note 5 18 5 6" xfId="7504"/>
    <cellStyle name="Note 5 18 5 6 2" xfId="24939"/>
    <cellStyle name="Note 5 18 5 6 3" xfId="39392"/>
    <cellStyle name="Note 5 18 5 7" xfId="9945"/>
    <cellStyle name="Note 5 18 5 7 2" xfId="27380"/>
    <cellStyle name="Note 5 18 5 7 3" xfId="41833"/>
    <cellStyle name="Note 5 18 5 8" xfId="12365"/>
    <cellStyle name="Note 5 18 5 8 2" xfId="29800"/>
    <cellStyle name="Note 5 18 5 8 3" xfId="44253"/>
    <cellStyle name="Note 5 18 5 9" xfId="19372"/>
    <cellStyle name="Note 5 18 6" xfId="2535"/>
    <cellStyle name="Note 5 18 6 2" xfId="5046"/>
    <cellStyle name="Note 5 18 6 2 2" xfId="14410"/>
    <cellStyle name="Note 5 18 6 2 2 2" xfId="31845"/>
    <cellStyle name="Note 5 18 6 2 2 3" xfId="46298"/>
    <cellStyle name="Note 5 18 6 2 3" xfId="16871"/>
    <cellStyle name="Note 5 18 6 2 3 2" xfId="34306"/>
    <cellStyle name="Note 5 18 6 2 3 3" xfId="48759"/>
    <cellStyle name="Note 5 18 6 2 4" xfId="22482"/>
    <cellStyle name="Note 5 18 6 2 5" xfId="36935"/>
    <cellStyle name="Note 5 18 6 3" xfId="7508"/>
    <cellStyle name="Note 5 18 6 3 2" xfId="24943"/>
    <cellStyle name="Note 5 18 6 3 3" xfId="39396"/>
    <cellStyle name="Note 5 18 6 4" xfId="9949"/>
    <cellStyle name="Note 5 18 6 4 2" xfId="27384"/>
    <cellStyle name="Note 5 18 6 4 3" xfId="41837"/>
    <cellStyle name="Note 5 18 6 5" xfId="12369"/>
    <cellStyle name="Note 5 18 6 5 2" xfId="29804"/>
    <cellStyle name="Note 5 18 6 5 3" xfId="44257"/>
    <cellStyle name="Note 5 18 6 6" xfId="19376"/>
    <cellStyle name="Note 5 18 7" xfId="2536"/>
    <cellStyle name="Note 5 18 7 2" xfId="5047"/>
    <cellStyle name="Note 5 18 7 2 2" xfId="14411"/>
    <cellStyle name="Note 5 18 7 2 2 2" xfId="31846"/>
    <cellStyle name="Note 5 18 7 2 2 3" xfId="46299"/>
    <cellStyle name="Note 5 18 7 2 3" xfId="16872"/>
    <cellStyle name="Note 5 18 7 2 3 2" xfId="34307"/>
    <cellStyle name="Note 5 18 7 2 3 3" xfId="48760"/>
    <cellStyle name="Note 5 18 7 2 4" xfId="22483"/>
    <cellStyle name="Note 5 18 7 2 5" xfId="36936"/>
    <cellStyle name="Note 5 18 7 3" xfId="7509"/>
    <cellStyle name="Note 5 18 7 3 2" xfId="24944"/>
    <cellStyle name="Note 5 18 7 3 3" xfId="39397"/>
    <cellStyle name="Note 5 18 7 4" xfId="9950"/>
    <cellStyle name="Note 5 18 7 4 2" xfId="27385"/>
    <cellStyle name="Note 5 18 7 4 3" xfId="41838"/>
    <cellStyle name="Note 5 18 7 5" xfId="12370"/>
    <cellStyle name="Note 5 18 7 5 2" xfId="29805"/>
    <cellStyle name="Note 5 18 7 5 3" xfId="44258"/>
    <cellStyle name="Note 5 18 7 6" xfId="19377"/>
    <cellStyle name="Note 5 18 8" xfId="2537"/>
    <cellStyle name="Note 5 18 8 2" xfId="5048"/>
    <cellStyle name="Note 5 18 8 2 2" xfId="22484"/>
    <cellStyle name="Note 5 18 8 2 3" xfId="36937"/>
    <cellStyle name="Note 5 18 8 3" xfId="7510"/>
    <cellStyle name="Note 5 18 8 3 2" xfId="24945"/>
    <cellStyle name="Note 5 18 8 3 3" xfId="39398"/>
    <cellStyle name="Note 5 18 8 4" xfId="9951"/>
    <cellStyle name="Note 5 18 8 4 2" xfId="27386"/>
    <cellStyle name="Note 5 18 8 4 3" xfId="41839"/>
    <cellStyle name="Note 5 18 8 5" xfId="12371"/>
    <cellStyle name="Note 5 18 8 5 2" xfId="29806"/>
    <cellStyle name="Note 5 18 8 5 3" xfId="44259"/>
    <cellStyle name="Note 5 18 8 6" xfId="15404"/>
    <cellStyle name="Note 5 18 8 6 2" xfId="32839"/>
    <cellStyle name="Note 5 18 8 6 3" xfId="47292"/>
    <cellStyle name="Note 5 18 8 7" xfId="19378"/>
    <cellStyle name="Note 5 18 8 8" xfId="20566"/>
    <cellStyle name="Note 5 18 9" xfId="5029"/>
    <cellStyle name="Note 5 18 9 2" xfId="14397"/>
    <cellStyle name="Note 5 18 9 2 2" xfId="31832"/>
    <cellStyle name="Note 5 18 9 2 3" xfId="46285"/>
    <cellStyle name="Note 5 18 9 3" xfId="16858"/>
    <cellStyle name="Note 5 18 9 3 2" xfId="34293"/>
    <cellStyle name="Note 5 18 9 3 3" xfId="48746"/>
    <cellStyle name="Note 5 18 9 4" xfId="22465"/>
    <cellStyle name="Note 5 18 9 5" xfId="36918"/>
    <cellStyle name="Note 5 19" xfId="2538"/>
    <cellStyle name="Note 5 19 10" xfId="7511"/>
    <cellStyle name="Note 5 19 10 2" xfId="24946"/>
    <cellStyle name="Note 5 19 10 3" xfId="39399"/>
    <cellStyle name="Note 5 19 11" xfId="9952"/>
    <cellStyle name="Note 5 19 11 2" xfId="27387"/>
    <cellStyle name="Note 5 19 11 3" xfId="41840"/>
    <cellStyle name="Note 5 19 12" xfId="12372"/>
    <cellStyle name="Note 5 19 12 2" xfId="29807"/>
    <cellStyle name="Note 5 19 12 3" xfId="44260"/>
    <cellStyle name="Note 5 19 13" xfId="19379"/>
    <cellStyle name="Note 5 19 2" xfId="2539"/>
    <cellStyle name="Note 5 19 2 2" xfId="2540"/>
    <cellStyle name="Note 5 19 2 2 2" xfId="5051"/>
    <cellStyle name="Note 5 19 2 2 2 2" xfId="14414"/>
    <cellStyle name="Note 5 19 2 2 2 2 2" xfId="31849"/>
    <cellStyle name="Note 5 19 2 2 2 2 3" xfId="46302"/>
    <cellStyle name="Note 5 19 2 2 2 3" xfId="16875"/>
    <cellStyle name="Note 5 19 2 2 2 3 2" xfId="34310"/>
    <cellStyle name="Note 5 19 2 2 2 3 3" xfId="48763"/>
    <cellStyle name="Note 5 19 2 2 2 4" xfId="22487"/>
    <cellStyle name="Note 5 19 2 2 2 5" xfId="36940"/>
    <cellStyle name="Note 5 19 2 2 3" xfId="7513"/>
    <cellStyle name="Note 5 19 2 2 3 2" xfId="24948"/>
    <cellStyle name="Note 5 19 2 2 3 3" xfId="39401"/>
    <cellStyle name="Note 5 19 2 2 4" xfId="9954"/>
    <cellStyle name="Note 5 19 2 2 4 2" xfId="27389"/>
    <cellStyle name="Note 5 19 2 2 4 3" xfId="41842"/>
    <cellStyle name="Note 5 19 2 2 5" xfId="12374"/>
    <cellStyle name="Note 5 19 2 2 5 2" xfId="29809"/>
    <cellStyle name="Note 5 19 2 2 5 3" xfId="44262"/>
    <cellStyle name="Note 5 19 2 2 6" xfId="19381"/>
    <cellStyle name="Note 5 19 2 3" xfId="2541"/>
    <cellStyle name="Note 5 19 2 3 2" xfId="5052"/>
    <cellStyle name="Note 5 19 2 3 2 2" xfId="14415"/>
    <cellStyle name="Note 5 19 2 3 2 2 2" xfId="31850"/>
    <cellStyle name="Note 5 19 2 3 2 2 3" xfId="46303"/>
    <cellStyle name="Note 5 19 2 3 2 3" xfId="16876"/>
    <cellStyle name="Note 5 19 2 3 2 3 2" xfId="34311"/>
    <cellStyle name="Note 5 19 2 3 2 3 3" xfId="48764"/>
    <cellStyle name="Note 5 19 2 3 2 4" xfId="22488"/>
    <cellStyle name="Note 5 19 2 3 2 5" xfId="36941"/>
    <cellStyle name="Note 5 19 2 3 3" xfId="7514"/>
    <cellStyle name="Note 5 19 2 3 3 2" xfId="24949"/>
    <cellStyle name="Note 5 19 2 3 3 3" xfId="39402"/>
    <cellStyle name="Note 5 19 2 3 4" xfId="9955"/>
    <cellStyle name="Note 5 19 2 3 4 2" xfId="27390"/>
    <cellStyle name="Note 5 19 2 3 4 3" xfId="41843"/>
    <cellStyle name="Note 5 19 2 3 5" xfId="12375"/>
    <cellStyle name="Note 5 19 2 3 5 2" xfId="29810"/>
    <cellStyle name="Note 5 19 2 3 5 3" xfId="44263"/>
    <cellStyle name="Note 5 19 2 3 6" xfId="19382"/>
    <cellStyle name="Note 5 19 2 4" xfId="2542"/>
    <cellStyle name="Note 5 19 2 4 2" xfId="5053"/>
    <cellStyle name="Note 5 19 2 4 2 2" xfId="22489"/>
    <cellStyle name="Note 5 19 2 4 2 3" xfId="36942"/>
    <cellStyle name="Note 5 19 2 4 3" xfId="7515"/>
    <cellStyle name="Note 5 19 2 4 3 2" xfId="24950"/>
    <cellStyle name="Note 5 19 2 4 3 3" xfId="39403"/>
    <cellStyle name="Note 5 19 2 4 4" xfId="9956"/>
    <cellStyle name="Note 5 19 2 4 4 2" xfId="27391"/>
    <cellStyle name="Note 5 19 2 4 4 3" xfId="41844"/>
    <cellStyle name="Note 5 19 2 4 5" xfId="12376"/>
    <cellStyle name="Note 5 19 2 4 5 2" xfId="29811"/>
    <cellStyle name="Note 5 19 2 4 5 3" xfId="44264"/>
    <cellStyle name="Note 5 19 2 4 6" xfId="15405"/>
    <cellStyle name="Note 5 19 2 4 6 2" xfId="32840"/>
    <cellStyle name="Note 5 19 2 4 6 3" xfId="47293"/>
    <cellStyle name="Note 5 19 2 4 7" xfId="19383"/>
    <cellStyle name="Note 5 19 2 4 8" xfId="20567"/>
    <cellStyle name="Note 5 19 2 5" xfId="5050"/>
    <cellStyle name="Note 5 19 2 5 2" xfId="14413"/>
    <cellStyle name="Note 5 19 2 5 2 2" xfId="31848"/>
    <cellStyle name="Note 5 19 2 5 2 3" xfId="46301"/>
    <cellStyle name="Note 5 19 2 5 3" xfId="16874"/>
    <cellStyle name="Note 5 19 2 5 3 2" xfId="34309"/>
    <cellStyle name="Note 5 19 2 5 3 3" xfId="48762"/>
    <cellStyle name="Note 5 19 2 5 4" xfId="22486"/>
    <cellStyle name="Note 5 19 2 5 5" xfId="36939"/>
    <cellStyle name="Note 5 19 2 6" xfId="7512"/>
    <cellStyle name="Note 5 19 2 6 2" xfId="24947"/>
    <cellStyle name="Note 5 19 2 6 3" xfId="39400"/>
    <cellStyle name="Note 5 19 2 7" xfId="9953"/>
    <cellStyle name="Note 5 19 2 7 2" xfId="27388"/>
    <cellStyle name="Note 5 19 2 7 3" xfId="41841"/>
    <cellStyle name="Note 5 19 2 8" xfId="12373"/>
    <cellStyle name="Note 5 19 2 8 2" xfId="29808"/>
    <cellStyle name="Note 5 19 2 8 3" xfId="44261"/>
    <cellStyle name="Note 5 19 2 9" xfId="19380"/>
    <cellStyle name="Note 5 19 3" xfId="2543"/>
    <cellStyle name="Note 5 19 3 2" xfId="2544"/>
    <cellStyle name="Note 5 19 3 2 2" xfId="5055"/>
    <cellStyle name="Note 5 19 3 2 2 2" xfId="14417"/>
    <cellStyle name="Note 5 19 3 2 2 2 2" xfId="31852"/>
    <cellStyle name="Note 5 19 3 2 2 2 3" xfId="46305"/>
    <cellStyle name="Note 5 19 3 2 2 3" xfId="16878"/>
    <cellStyle name="Note 5 19 3 2 2 3 2" xfId="34313"/>
    <cellStyle name="Note 5 19 3 2 2 3 3" xfId="48766"/>
    <cellStyle name="Note 5 19 3 2 2 4" xfId="22491"/>
    <cellStyle name="Note 5 19 3 2 2 5" xfId="36944"/>
    <cellStyle name="Note 5 19 3 2 3" xfId="7517"/>
    <cellStyle name="Note 5 19 3 2 3 2" xfId="24952"/>
    <cellStyle name="Note 5 19 3 2 3 3" xfId="39405"/>
    <cellStyle name="Note 5 19 3 2 4" xfId="9958"/>
    <cellStyle name="Note 5 19 3 2 4 2" xfId="27393"/>
    <cellStyle name="Note 5 19 3 2 4 3" xfId="41846"/>
    <cellStyle name="Note 5 19 3 2 5" xfId="12378"/>
    <cellStyle name="Note 5 19 3 2 5 2" xfId="29813"/>
    <cellStyle name="Note 5 19 3 2 5 3" xfId="44266"/>
    <cellStyle name="Note 5 19 3 2 6" xfId="19385"/>
    <cellStyle name="Note 5 19 3 3" xfId="2545"/>
    <cellStyle name="Note 5 19 3 3 2" xfId="5056"/>
    <cellStyle name="Note 5 19 3 3 2 2" xfId="14418"/>
    <cellStyle name="Note 5 19 3 3 2 2 2" xfId="31853"/>
    <cellStyle name="Note 5 19 3 3 2 2 3" xfId="46306"/>
    <cellStyle name="Note 5 19 3 3 2 3" xfId="16879"/>
    <cellStyle name="Note 5 19 3 3 2 3 2" xfId="34314"/>
    <cellStyle name="Note 5 19 3 3 2 3 3" xfId="48767"/>
    <cellStyle name="Note 5 19 3 3 2 4" xfId="22492"/>
    <cellStyle name="Note 5 19 3 3 2 5" xfId="36945"/>
    <cellStyle name="Note 5 19 3 3 3" xfId="7518"/>
    <cellStyle name="Note 5 19 3 3 3 2" xfId="24953"/>
    <cellStyle name="Note 5 19 3 3 3 3" xfId="39406"/>
    <cellStyle name="Note 5 19 3 3 4" xfId="9959"/>
    <cellStyle name="Note 5 19 3 3 4 2" xfId="27394"/>
    <cellStyle name="Note 5 19 3 3 4 3" xfId="41847"/>
    <cellStyle name="Note 5 19 3 3 5" xfId="12379"/>
    <cellStyle name="Note 5 19 3 3 5 2" xfId="29814"/>
    <cellStyle name="Note 5 19 3 3 5 3" xfId="44267"/>
    <cellStyle name="Note 5 19 3 3 6" xfId="19386"/>
    <cellStyle name="Note 5 19 3 4" xfId="2546"/>
    <cellStyle name="Note 5 19 3 4 2" xfId="5057"/>
    <cellStyle name="Note 5 19 3 4 2 2" xfId="22493"/>
    <cellStyle name="Note 5 19 3 4 2 3" xfId="36946"/>
    <cellStyle name="Note 5 19 3 4 3" xfId="7519"/>
    <cellStyle name="Note 5 19 3 4 3 2" xfId="24954"/>
    <cellStyle name="Note 5 19 3 4 3 3" xfId="39407"/>
    <cellStyle name="Note 5 19 3 4 4" xfId="9960"/>
    <cellStyle name="Note 5 19 3 4 4 2" xfId="27395"/>
    <cellStyle name="Note 5 19 3 4 4 3" xfId="41848"/>
    <cellStyle name="Note 5 19 3 4 5" xfId="12380"/>
    <cellStyle name="Note 5 19 3 4 5 2" xfId="29815"/>
    <cellStyle name="Note 5 19 3 4 5 3" xfId="44268"/>
    <cellStyle name="Note 5 19 3 4 6" xfId="15406"/>
    <cellStyle name="Note 5 19 3 4 6 2" xfId="32841"/>
    <cellStyle name="Note 5 19 3 4 6 3" xfId="47294"/>
    <cellStyle name="Note 5 19 3 4 7" xfId="19387"/>
    <cellStyle name="Note 5 19 3 4 8" xfId="20568"/>
    <cellStyle name="Note 5 19 3 5" xfId="5054"/>
    <cellStyle name="Note 5 19 3 5 2" xfId="14416"/>
    <cellStyle name="Note 5 19 3 5 2 2" xfId="31851"/>
    <cellStyle name="Note 5 19 3 5 2 3" xfId="46304"/>
    <cellStyle name="Note 5 19 3 5 3" xfId="16877"/>
    <cellStyle name="Note 5 19 3 5 3 2" xfId="34312"/>
    <cellStyle name="Note 5 19 3 5 3 3" xfId="48765"/>
    <cellStyle name="Note 5 19 3 5 4" xfId="22490"/>
    <cellStyle name="Note 5 19 3 5 5" xfId="36943"/>
    <cellStyle name="Note 5 19 3 6" xfId="7516"/>
    <cellStyle name="Note 5 19 3 6 2" xfId="24951"/>
    <cellStyle name="Note 5 19 3 6 3" xfId="39404"/>
    <cellStyle name="Note 5 19 3 7" xfId="9957"/>
    <cellStyle name="Note 5 19 3 7 2" xfId="27392"/>
    <cellStyle name="Note 5 19 3 7 3" xfId="41845"/>
    <cellStyle name="Note 5 19 3 8" xfId="12377"/>
    <cellStyle name="Note 5 19 3 8 2" xfId="29812"/>
    <cellStyle name="Note 5 19 3 8 3" xfId="44265"/>
    <cellStyle name="Note 5 19 3 9" xfId="19384"/>
    <cellStyle name="Note 5 19 4" xfId="2547"/>
    <cellStyle name="Note 5 19 4 2" xfId="2548"/>
    <cellStyle name="Note 5 19 4 2 2" xfId="5059"/>
    <cellStyle name="Note 5 19 4 2 2 2" xfId="14420"/>
    <cellStyle name="Note 5 19 4 2 2 2 2" xfId="31855"/>
    <cellStyle name="Note 5 19 4 2 2 2 3" xfId="46308"/>
    <cellStyle name="Note 5 19 4 2 2 3" xfId="16881"/>
    <cellStyle name="Note 5 19 4 2 2 3 2" xfId="34316"/>
    <cellStyle name="Note 5 19 4 2 2 3 3" xfId="48769"/>
    <cellStyle name="Note 5 19 4 2 2 4" xfId="22495"/>
    <cellStyle name="Note 5 19 4 2 2 5" xfId="36948"/>
    <cellStyle name="Note 5 19 4 2 3" xfId="7521"/>
    <cellStyle name="Note 5 19 4 2 3 2" xfId="24956"/>
    <cellStyle name="Note 5 19 4 2 3 3" xfId="39409"/>
    <cellStyle name="Note 5 19 4 2 4" xfId="9962"/>
    <cellStyle name="Note 5 19 4 2 4 2" xfId="27397"/>
    <cellStyle name="Note 5 19 4 2 4 3" xfId="41850"/>
    <cellStyle name="Note 5 19 4 2 5" xfId="12382"/>
    <cellStyle name="Note 5 19 4 2 5 2" xfId="29817"/>
    <cellStyle name="Note 5 19 4 2 5 3" xfId="44270"/>
    <cellStyle name="Note 5 19 4 2 6" xfId="19389"/>
    <cellStyle name="Note 5 19 4 3" xfId="2549"/>
    <cellStyle name="Note 5 19 4 3 2" xfId="5060"/>
    <cellStyle name="Note 5 19 4 3 2 2" xfId="14421"/>
    <cellStyle name="Note 5 19 4 3 2 2 2" xfId="31856"/>
    <cellStyle name="Note 5 19 4 3 2 2 3" xfId="46309"/>
    <cellStyle name="Note 5 19 4 3 2 3" xfId="16882"/>
    <cellStyle name="Note 5 19 4 3 2 3 2" xfId="34317"/>
    <cellStyle name="Note 5 19 4 3 2 3 3" xfId="48770"/>
    <cellStyle name="Note 5 19 4 3 2 4" xfId="22496"/>
    <cellStyle name="Note 5 19 4 3 2 5" xfId="36949"/>
    <cellStyle name="Note 5 19 4 3 3" xfId="7522"/>
    <cellStyle name="Note 5 19 4 3 3 2" xfId="24957"/>
    <cellStyle name="Note 5 19 4 3 3 3" xfId="39410"/>
    <cellStyle name="Note 5 19 4 3 4" xfId="9963"/>
    <cellStyle name="Note 5 19 4 3 4 2" xfId="27398"/>
    <cellStyle name="Note 5 19 4 3 4 3" xfId="41851"/>
    <cellStyle name="Note 5 19 4 3 5" xfId="12383"/>
    <cellStyle name="Note 5 19 4 3 5 2" xfId="29818"/>
    <cellStyle name="Note 5 19 4 3 5 3" xfId="44271"/>
    <cellStyle name="Note 5 19 4 3 6" xfId="19390"/>
    <cellStyle name="Note 5 19 4 4" xfId="2550"/>
    <cellStyle name="Note 5 19 4 4 2" xfId="5061"/>
    <cellStyle name="Note 5 19 4 4 2 2" xfId="22497"/>
    <cellStyle name="Note 5 19 4 4 2 3" xfId="36950"/>
    <cellStyle name="Note 5 19 4 4 3" xfId="7523"/>
    <cellStyle name="Note 5 19 4 4 3 2" xfId="24958"/>
    <cellStyle name="Note 5 19 4 4 3 3" xfId="39411"/>
    <cellStyle name="Note 5 19 4 4 4" xfId="9964"/>
    <cellStyle name="Note 5 19 4 4 4 2" xfId="27399"/>
    <cellStyle name="Note 5 19 4 4 4 3" xfId="41852"/>
    <cellStyle name="Note 5 19 4 4 5" xfId="12384"/>
    <cellStyle name="Note 5 19 4 4 5 2" xfId="29819"/>
    <cellStyle name="Note 5 19 4 4 5 3" xfId="44272"/>
    <cellStyle name="Note 5 19 4 4 6" xfId="15407"/>
    <cellStyle name="Note 5 19 4 4 6 2" xfId="32842"/>
    <cellStyle name="Note 5 19 4 4 6 3" xfId="47295"/>
    <cellStyle name="Note 5 19 4 4 7" xfId="19391"/>
    <cellStyle name="Note 5 19 4 4 8" xfId="20569"/>
    <cellStyle name="Note 5 19 4 5" xfId="5058"/>
    <cellStyle name="Note 5 19 4 5 2" xfId="14419"/>
    <cellStyle name="Note 5 19 4 5 2 2" xfId="31854"/>
    <cellStyle name="Note 5 19 4 5 2 3" xfId="46307"/>
    <cellStyle name="Note 5 19 4 5 3" xfId="16880"/>
    <cellStyle name="Note 5 19 4 5 3 2" xfId="34315"/>
    <cellStyle name="Note 5 19 4 5 3 3" xfId="48768"/>
    <cellStyle name="Note 5 19 4 5 4" xfId="22494"/>
    <cellStyle name="Note 5 19 4 5 5" xfId="36947"/>
    <cellStyle name="Note 5 19 4 6" xfId="7520"/>
    <cellStyle name="Note 5 19 4 6 2" xfId="24955"/>
    <cellStyle name="Note 5 19 4 6 3" xfId="39408"/>
    <cellStyle name="Note 5 19 4 7" xfId="9961"/>
    <cellStyle name="Note 5 19 4 7 2" xfId="27396"/>
    <cellStyle name="Note 5 19 4 7 3" xfId="41849"/>
    <cellStyle name="Note 5 19 4 8" xfId="12381"/>
    <cellStyle name="Note 5 19 4 8 2" xfId="29816"/>
    <cellStyle name="Note 5 19 4 8 3" xfId="44269"/>
    <cellStyle name="Note 5 19 4 9" xfId="19388"/>
    <cellStyle name="Note 5 19 5" xfId="2551"/>
    <cellStyle name="Note 5 19 5 2" xfId="2552"/>
    <cellStyle name="Note 5 19 5 2 2" xfId="5063"/>
    <cellStyle name="Note 5 19 5 2 2 2" xfId="14423"/>
    <cellStyle name="Note 5 19 5 2 2 2 2" xfId="31858"/>
    <cellStyle name="Note 5 19 5 2 2 2 3" xfId="46311"/>
    <cellStyle name="Note 5 19 5 2 2 3" xfId="16884"/>
    <cellStyle name="Note 5 19 5 2 2 3 2" xfId="34319"/>
    <cellStyle name="Note 5 19 5 2 2 3 3" xfId="48772"/>
    <cellStyle name="Note 5 19 5 2 2 4" xfId="22499"/>
    <cellStyle name="Note 5 19 5 2 2 5" xfId="36952"/>
    <cellStyle name="Note 5 19 5 2 3" xfId="7525"/>
    <cellStyle name="Note 5 19 5 2 3 2" xfId="24960"/>
    <cellStyle name="Note 5 19 5 2 3 3" xfId="39413"/>
    <cellStyle name="Note 5 19 5 2 4" xfId="9966"/>
    <cellStyle name="Note 5 19 5 2 4 2" xfId="27401"/>
    <cellStyle name="Note 5 19 5 2 4 3" xfId="41854"/>
    <cellStyle name="Note 5 19 5 2 5" xfId="12386"/>
    <cellStyle name="Note 5 19 5 2 5 2" xfId="29821"/>
    <cellStyle name="Note 5 19 5 2 5 3" xfId="44274"/>
    <cellStyle name="Note 5 19 5 2 6" xfId="19393"/>
    <cellStyle name="Note 5 19 5 3" xfId="2553"/>
    <cellStyle name="Note 5 19 5 3 2" xfId="5064"/>
    <cellStyle name="Note 5 19 5 3 2 2" xfId="14424"/>
    <cellStyle name="Note 5 19 5 3 2 2 2" xfId="31859"/>
    <cellStyle name="Note 5 19 5 3 2 2 3" xfId="46312"/>
    <cellStyle name="Note 5 19 5 3 2 3" xfId="16885"/>
    <cellStyle name="Note 5 19 5 3 2 3 2" xfId="34320"/>
    <cellStyle name="Note 5 19 5 3 2 3 3" xfId="48773"/>
    <cellStyle name="Note 5 19 5 3 2 4" xfId="22500"/>
    <cellStyle name="Note 5 19 5 3 2 5" xfId="36953"/>
    <cellStyle name="Note 5 19 5 3 3" xfId="7526"/>
    <cellStyle name="Note 5 19 5 3 3 2" xfId="24961"/>
    <cellStyle name="Note 5 19 5 3 3 3" xfId="39414"/>
    <cellStyle name="Note 5 19 5 3 4" xfId="9967"/>
    <cellStyle name="Note 5 19 5 3 4 2" xfId="27402"/>
    <cellStyle name="Note 5 19 5 3 4 3" xfId="41855"/>
    <cellStyle name="Note 5 19 5 3 5" xfId="12387"/>
    <cellStyle name="Note 5 19 5 3 5 2" xfId="29822"/>
    <cellStyle name="Note 5 19 5 3 5 3" xfId="44275"/>
    <cellStyle name="Note 5 19 5 3 6" xfId="19394"/>
    <cellStyle name="Note 5 19 5 4" xfId="2554"/>
    <cellStyle name="Note 5 19 5 4 2" xfId="5065"/>
    <cellStyle name="Note 5 19 5 4 2 2" xfId="22501"/>
    <cellStyle name="Note 5 19 5 4 2 3" xfId="36954"/>
    <cellStyle name="Note 5 19 5 4 3" xfId="7527"/>
    <cellStyle name="Note 5 19 5 4 3 2" xfId="24962"/>
    <cellStyle name="Note 5 19 5 4 3 3" xfId="39415"/>
    <cellStyle name="Note 5 19 5 4 4" xfId="9968"/>
    <cellStyle name="Note 5 19 5 4 4 2" xfId="27403"/>
    <cellStyle name="Note 5 19 5 4 4 3" xfId="41856"/>
    <cellStyle name="Note 5 19 5 4 5" xfId="12388"/>
    <cellStyle name="Note 5 19 5 4 5 2" xfId="29823"/>
    <cellStyle name="Note 5 19 5 4 5 3" xfId="44276"/>
    <cellStyle name="Note 5 19 5 4 6" xfId="15408"/>
    <cellStyle name="Note 5 19 5 4 6 2" xfId="32843"/>
    <cellStyle name="Note 5 19 5 4 6 3" xfId="47296"/>
    <cellStyle name="Note 5 19 5 4 7" xfId="19395"/>
    <cellStyle name="Note 5 19 5 4 8" xfId="20570"/>
    <cellStyle name="Note 5 19 5 5" xfId="5062"/>
    <cellStyle name="Note 5 19 5 5 2" xfId="14422"/>
    <cellStyle name="Note 5 19 5 5 2 2" xfId="31857"/>
    <cellStyle name="Note 5 19 5 5 2 3" xfId="46310"/>
    <cellStyle name="Note 5 19 5 5 3" xfId="16883"/>
    <cellStyle name="Note 5 19 5 5 3 2" xfId="34318"/>
    <cellStyle name="Note 5 19 5 5 3 3" xfId="48771"/>
    <cellStyle name="Note 5 19 5 5 4" xfId="22498"/>
    <cellStyle name="Note 5 19 5 5 5" xfId="36951"/>
    <cellStyle name="Note 5 19 5 6" xfId="7524"/>
    <cellStyle name="Note 5 19 5 6 2" xfId="24959"/>
    <cellStyle name="Note 5 19 5 6 3" xfId="39412"/>
    <cellStyle name="Note 5 19 5 7" xfId="9965"/>
    <cellStyle name="Note 5 19 5 7 2" xfId="27400"/>
    <cellStyle name="Note 5 19 5 7 3" xfId="41853"/>
    <cellStyle name="Note 5 19 5 8" xfId="12385"/>
    <cellStyle name="Note 5 19 5 8 2" xfId="29820"/>
    <cellStyle name="Note 5 19 5 8 3" xfId="44273"/>
    <cellStyle name="Note 5 19 5 9" xfId="19392"/>
    <cellStyle name="Note 5 19 6" xfId="2555"/>
    <cellStyle name="Note 5 19 6 2" xfId="5066"/>
    <cellStyle name="Note 5 19 6 2 2" xfId="14425"/>
    <cellStyle name="Note 5 19 6 2 2 2" xfId="31860"/>
    <cellStyle name="Note 5 19 6 2 2 3" xfId="46313"/>
    <cellStyle name="Note 5 19 6 2 3" xfId="16886"/>
    <cellStyle name="Note 5 19 6 2 3 2" xfId="34321"/>
    <cellStyle name="Note 5 19 6 2 3 3" xfId="48774"/>
    <cellStyle name="Note 5 19 6 2 4" xfId="22502"/>
    <cellStyle name="Note 5 19 6 2 5" xfId="36955"/>
    <cellStyle name="Note 5 19 6 3" xfId="7528"/>
    <cellStyle name="Note 5 19 6 3 2" xfId="24963"/>
    <cellStyle name="Note 5 19 6 3 3" xfId="39416"/>
    <cellStyle name="Note 5 19 6 4" xfId="9969"/>
    <cellStyle name="Note 5 19 6 4 2" xfId="27404"/>
    <cellStyle name="Note 5 19 6 4 3" xfId="41857"/>
    <cellStyle name="Note 5 19 6 5" xfId="12389"/>
    <cellStyle name="Note 5 19 6 5 2" xfId="29824"/>
    <cellStyle name="Note 5 19 6 5 3" xfId="44277"/>
    <cellStyle name="Note 5 19 6 6" xfId="19396"/>
    <cellStyle name="Note 5 19 7" xfId="2556"/>
    <cellStyle name="Note 5 19 7 2" xfId="5067"/>
    <cellStyle name="Note 5 19 7 2 2" xfId="14426"/>
    <cellStyle name="Note 5 19 7 2 2 2" xfId="31861"/>
    <cellStyle name="Note 5 19 7 2 2 3" xfId="46314"/>
    <cellStyle name="Note 5 19 7 2 3" xfId="16887"/>
    <cellStyle name="Note 5 19 7 2 3 2" xfId="34322"/>
    <cellStyle name="Note 5 19 7 2 3 3" xfId="48775"/>
    <cellStyle name="Note 5 19 7 2 4" xfId="22503"/>
    <cellStyle name="Note 5 19 7 2 5" xfId="36956"/>
    <cellStyle name="Note 5 19 7 3" xfId="7529"/>
    <cellStyle name="Note 5 19 7 3 2" xfId="24964"/>
    <cellStyle name="Note 5 19 7 3 3" xfId="39417"/>
    <cellStyle name="Note 5 19 7 4" xfId="9970"/>
    <cellStyle name="Note 5 19 7 4 2" xfId="27405"/>
    <cellStyle name="Note 5 19 7 4 3" xfId="41858"/>
    <cellStyle name="Note 5 19 7 5" xfId="12390"/>
    <cellStyle name="Note 5 19 7 5 2" xfId="29825"/>
    <cellStyle name="Note 5 19 7 5 3" xfId="44278"/>
    <cellStyle name="Note 5 19 7 6" xfId="19397"/>
    <cellStyle name="Note 5 19 8" xfId="2557"/>
    <cellStyle name="Note 5 19 8 2" xfId="5068"/>
    <cellStyle name="Note 5 19 8 2 2" xfId="22504"/>
    <cellStyle name="Note 5 19 8 2 3" xfId="36957"/>
    <cellStyle name="Note 5 19 8 3" xfId="7530"/>
    <cellStyle name="Note 5 19 8 3 2" xfId="24965"/>
    <cellStyle name="Note 5 19 8 3 3" xfId="39418"/>
    <cellStyle name="Note 5 19 8 4" xfId="9971"/>
    <cellStyle name="Note 5 19 8 4 2" xfId="27406"/>
    <cellStyle name="Note 5 19 8 4 3" xfId="41859"/>
    <cellStyle name="Note 5 19 8 5" xfId="12391"/>
    <cellStyle name="Note 5 19 8 5 2" xfId="29826"/>
    <cellStyle name="Note 5 19 8 5 3" xfId="44279"/>
    <cellStyle name="Note 5 19 8 6" xfId="15409"/>
    <cellStyle name="Note 5 19 8 6 2" xfId="32844"/>
    <cellStyle name="Note 5 19 8 6 3" xfId="47297"/>
    <cellStyle name="Note 5 19 8 7" xfId="19398"/>
    <cellStyle name="Note 5 19 8 8" xfId="20571"/>
    <cellStyle name="Note 5 19 9" xfId="5049"/>
    <cellStyle name="Note 5 19 9 2" xfId="14412"/>
    <cellStyle name="Note 5 19 9 2 2" xfId="31847"/>
    <cellStyle name="Note 5 19 9 2 3" xfId="46300"/>
    <cellStyle name="Note 5 19 9 3" xfId="16873"/>
    <cellStyle name="Note 5 19 9 3 2" xfId="34308"/>
    <cellStyle name="Note 5 19 9 3 3" xfId="48761"/>
    <cellStyle name="Note 5 19 9 4" xfId="22485"/>
    <cellStyle name="Note 5 19 9 5" xfId="36938"/>
    <cellStyle name="Note 5 2" xfId="2558"/>
    <cellStyle name="Note 5 2 10" xfId="7531"/>
    <cellStyle name="Note 5 2 10 2" xfId="24966"/>
    <cellStyle name="Note 5 2 10 3" xfId="39419"/>
    <cellStyle name="Note 5 2 11" xfId="9972"/>
    <cellStyle name="Note 5 2 11 2" xfId="27407"/>
    <cellStyle name="Note 5 2 11 3" xfId="41860"/>
    <cellStyle name="Note 5 2 12" xfId="12392"/>
    <cellStyle name="Note 5 2 12 2" xfId="29827"/>
    <cellStyle name="Note 5 2 12 3" xfId="44280"/>
    <cellStyle name="Note 5 2 13" xfId="19399"/>
    <cellStyle name="Note 5 2 2" xfId="2559"/>
    <cellStyle name="Note 5 2 2 2" xfId="2560"/>
    <cellStyle name="Note 5 2 2 2 2" xfId="5071"/>
    <cellStyle name="Note 5 2 2 2 2 2" xfId="14429"/>
    <cellStyle name="Note 5 2 2 2 2 2 2" xfId="31864"/>
    <cellStyle name="Note 5 2 2 2 2 2 3" xfId="46317"/>
    <cellStyle name="Note 5 2 2 2 2 3" xfId="16890"/>
    <cellStyle name="Note 5 2 2 2 2 3 2" xfId="34325"/>
    <cellStyle name="Note 5 2 2 2 2 3 3" xfId="48778"/>
    <cellStyle name="Note 5 2 2 2 2 4" xfId="22507"/>
    <cellStyle name="Note 5 2 2 2 2 5" xfId="36960"/>
    <cellStyle name="Note 5 2 2 2 3" xfId="7533"/>
    <cellStyle name="Note 5 2 2 2 3 2" xfId="24968"/>
    <cellStyle name="Note 5 2 2 2 3 3" xfId="39421"/>
    <cellStyle name="Note 5 2 2 2 4" xfId="9974"/>
    <cellStyle name="Note 5 2 2 2 4 2" xfId="27409"/>
    <cellStyle name="Note 5 2 2 2 4 3" xfId="41862"/>
    <cellStyle name="Note 5 2 2 2 5" xfId="12394"/>
    <cellStyle name="Note 5 2 2 2 5 2" xfId="29829"/>
    <cellStyle name="Note 5 2 2 2 5 3" xfId="44282"/>
    <cellStyle name="Note 5 2 2 2 6" xfId="19401"/>
    <cellStyle name="Note 5 2 2 3" xfId="2561"/>
    <cellStyle name="Note 5 2 2 3 2" xfId="5072"/>
    <cellStyle name="Note 5 2 2 3 2 2" xfId="14430"/>
    <cellStyle name="Note 5 2 2 3 2 2 2" xfId="31865"/>
    <cellStyle name="Note 5 2 2 3 2 2 3" xfId="46318"/>
    <cellStyle name="Note 5 2 2 3 2 3" xfId="16891"/>
    <cellStyle name="Note 5 2 2 3 2 3 2" xfId="34326"/>
    <cellStyle name="Note 5 2 2 3 2 3 3" xfId="48779"/>
    <cellStyle name="Note 5 2 2 3 2 4" xfId="22508"/>
    <cellStyle name="Note 5 2 2 3 2 5" xfId="36961"/>
    <cellStyle name="Note 5 2 2 3 3" xfId="7534"/>
    <cellStyle name="Note 5 2 2 3 3 2" xfId="24969"/>
    <cellStyle name="Note 5 2 2 3 3 3" xfId="39422"/>
    <cellStyle name="Note 5 2 2 3 4" xfId="9975"/>
    <cellStyle name="Note 5 2 2 3 4 2" xfId="27410"/>
    <cellStyle name="Note 5 2 2 3 4 3" xfId="41863"/>
    <cellStyle name="Note 5 2 2 3 5" xfId="12395"/>
    <cellStyle name="Note 5 2 2 3 5 2" xfId="29830"/>
    <cellStyle name="Note 5 2 2 3 5 3" xfId="44283"/>
    <cellStyle name="Note 5 2 2 3 6" xfId="19402"/>
    <cellStyle name="Note 5 2 2 4" xfId="2562"/>
    <cellStyle name="Note 5 2 2 4 2" xfId="5073"/>
    <cellStyle name="Note 5 2 2 4 2 2" xfId="22509"/>
    <cellStyle name="Note 5 2 2 4 2 3" xfId="36962"/>
    <cellStyle name="Note 5 2 2 4 3" xfId="7535"/>
    <cellStyle name="Note 5 2 2 4 3 2" xfId="24970"/>
    <cellStyle name="Note 5 2 2 4 3 3" xfId="39423"/>
    <cellStyle name="Note 5 2 2 4 4" xfId="9976"/>
    <cellStyle name="Note 5 2 2 4 4 2" xfId="27411"/>
    <cellStyle name="Note 5 2 2 4 4 3" xfId="41864"/>
    <cellStyle name="Note 5 2 2 4 5" xfId="12396"/>
    <cellStyle name="Note 5 2 2 4 5 2" xfId="29831"/>
    <cellStyle name="Note 5 2 2 4 5 3" xfId="44284"/>
    <cellStyle name="Note 5 2 2 4 6" xfId="15410"/>
    <cellStyle name="Note 5 2 2 4 6 2" xfId="32845"/>
    <cellStyle name="Note 5 2 2 4 6 3" xfId="47298"/>
    <cellStyle name="Note 5 2 2 4 7" xfId="19403"/>
    <cellStyle name="Note 5 2 2 4 8" xfId="20572"/>
    <cellStyle name="Note 5 2 2 5" xfId="5070"/>
    <cellStyle name="Note 5 2 2 5 2" xfId="14428"/>
    <cellStyle name="Note 5 2 2 5 2 2" xfId="31863"/>
    <cellStyle name="Note 5 2 2 5 2 3" xfId="46316"/>
    <cellStyle name="Note 5 2 2 5 3" xfId="16889"/>
    <cellStyle name="Note 5 2 2 5 3 2" xfId="34324"/>
    <cellStyle name="Note 5 2 2 5 3 3" xfId="48777"/>
    <cellStyle name="Note 5 2 2 5 4" xfId="22506"/>
    <cellStyle name="Note 5 2 2 5 5" xfId="36959"/>
    <cellStyle name="Note 5 2 2 6" xfId="7532"/>
    <cellStyle name="Note 5 2 2 6 2" xfId="24967"/>
    <cellStyle name="Note 5 2 2 6 3" xfId="39420"/>
    <cellStyle name="Note 5 2 2 7" xfId="9973"/>
    <cellStyle name="Note 5 2 2 7 2" xfId="27408"/>
    <cellStyle name="Note 5 2 2 7 3" xfId="41861"/>
    <cellStyle name="Note 5 2 2 8" xfId="12393"/>
    <cellStyle name="Note 5 2 2 8 2" xfId="29828"/>
    <cellStyle name="Note 5 2 2 8 3" xfId="44281"/>
    <cellStyle name="Note 5 2 2 9" xfId="19400"/>
    <cellStyle name="Note 5 2 3" xfId="2563"/>
    <cellStyle name="Note 5 2 3 2" xfId="2564"/>
    <cellStyle name="Note 5 2 3 2 2" xfId="5075"/>
    <cellStyle name="Note 5 2 3 2 2 2" xfId="14432"/>
    <cellStyle name="Note 5 2 3 2 2 2 2" xfId="31867"/>
    <cellStyle name="Note 5 2 3 2 2 2 3" xfId="46320"/>
    <cellStyle name="Note 5 2 3 2 2 3" xfId="16893"/>
    <cellStyle name="Note 5 2 3 2 2 3 2" xfId="34328"/>
    <cellStyle name="Note 5 2 3 2 2 3 3" xfId="48781"/>
    <cellStyle name="Note 5 2 3 2 2 4" xfId="22511"/>
    <cellStyle name="Note 5 2 3 2 2 5" xfId="36964"/>
    <cellStyle name="Note 5 2 3 2 3" xfId="7537"/>
    <cellStyle name="Note 5 2 3 2 3 2" xfId="24972"/>
    <cellStyle name="Note 5 2 3 2 3 3" xfId="39425"/>
    <cellStyle name="Note 5 2 3 2 4" xfId="9978"/>
    <cellStyle name="Note 5 2 3 2 4 2" xfId="27413"/>
    <cellStyle name="Note 5 2 3 2 4 3" xfId="41866"/>
    <cellStyle name="Note 5 2 3 2 5" xfId="12398"/>
    <cellStyle name="Note 5 2 3 2 5 2" xfId="29833"/>
    <cellStyle name="Note 5 2 3 2 5 3" xfId="44286"/>
    <cellStyle name="Note 5 2 3 2 6" xfId="19405"/>
    <cellStyle name="Note 5 2 3 3" xfId="2565"/>
    <cellStyle name="Note 5 2 3 3 2" xfId="5076"/>
    <cellStyle name="Note 5 2 3 3 2 2" xfId="14433"/>
    <cellStyle name="Note 5 2 3 3 2 2 2" xfId="31868"/>
    <cellStyle name="Note 5 2 3 3 2 2 3" xfId="46321"/>
    <cellStyle name="Note 5 2 3 3 2 3" xfId="16894"/>
    <cellStyle name="Note 5 2 3 3 2 3 2" xfId="34329"/>
    <cellStyle name="Note 5 2 3 3 2 3 3" xfId="48782"/>
    <cellStyle name="Note 5 2 3 3 2 4" xfId="22512"/>
    <cellStyle name="Note 5 2 3 3 2 5" xfId="36965"/>
    <cellStyle name="Note 5 2 3 3 3" xfId="7538"/>
    <cellStyle name="Note 5 2 3 3 3 2" xfId="24973"/>
    <cellStyle name="Note 5 2 3 3 3 3" xfId="39426"/>
    <cellStyle name="Note 5 2 3 3 4" xfId="9979"/>
    <cellStyle name="Note 5 2 3 3 4 2" xfId="27414"/>
    <cellStyle name="Note 5 2 3 3 4 3" xfId="41867"/>
    <cellStyle name="Note 5 2 3 3 5" xfId="12399"/>
    <cellStyle name="Note 5 2 3 3 5 2" xfId="29834"/>
    <cellStyle name="Note 5 2 3 3 5 3" xfId="44287"/>
    <cellStyle name="Note 5 2 3 3 6" xfId="19406"/>
    <cellStyle name="Note 5 2 3 4" xfId="2566"/>
    <cellStyle name="Note 5 2 3 4 2" xfId="5077"/>
    <cellStyle name="Note 5 2 3 4 2 2" xfId="22513"/>
    <cellStyle name="Note 5 2 3 4 2 3" xfId="36966"/>
    <cellStyle name="Note 5 2 3 4 3" xfId="7539"/>
    <cellStyle name="Note 5 2 3 4 3 2" xfId="24974"/>
    <cellStyle name="Note 5 2 3 4 3 3" xfId="39427"/>
    <cellStyle name="Note 5 2 3 4 4" xfId="9980"/>
    <cellStyle name="Note 5 2 3 4 4 2" xfId="27415"/>
    <cellStyle name="Note 5 2 3 4 4 3" xfId="41868"/>
    <cellStyle name="Note 5 2 3 4 5" xfId="12400"/>
    <cellStyle name="Note 5 2 3 4 5 2" xfId="29835"/>
    <cellStyle name="Note 5 2 3 4 5 3" xfId="44288"/>
    <cellStyle name="Note 5 2 3 4 6" xfId="15411"/>
    <cellStyle name="Note 5 2 3 4 6 2" xfId="32846"/>
    <cellStyle name="Note 5 2 3 4 6 3" xfId="47299"/>
    <cellStyle name="Note 5 2 3 4 7" xfId="19407"/>
    <cellStyle name="Note 5 2 3 4 8" xfId="20573"/>
    <cellStyle name="Note 5 2 3 5" xfId="5074"/>
    <cellStyle name="Note 5 2 3 5 2" xfId="14431"/>
    <cellStyle name="Note 5 2 3 5 2 2" xfId="31866"/>
    <cellStyle name="Note 5 2 3 5 2 3" xfId="46319"/>
    <cellStyle name="Note 5 2 3 5 3" xfId="16892"/>
    <cellStyle name="Note 5 2 3 5 3 2" xfId="34327"/>
    <cellStyle name="Note 5 2 3 5 3 3" xfId="48780"/>
    <cellStyle name="Note 5 2 3 5 4" xfId="22510"/>
    <cellStyle name="Note 5 2 3 5 5" xfId="36963"/>
    <cellStyle name="Note 5 2 3 6" xfId="7536"/>
    <cellStyle name="Note 5 2 3 6 2" xfId="24971"/>
    <cellStyle name="Note 5 2 3 6 3" xfId="39424"/>
    <cellStyle name="Note 5 2 3 7" xfId="9977"/>
    <cellStyle name="Note 5 2 3 7 2" xfId="27412"/>
    <cellStyle name="Note 5 2 3 7 3" xfId="41865"/>
    <cellStyle name="Note 5 2 3 8" xfId="12397"/>
    <cellStyle name="Note 5 2 3 8 2" xfId="29832"/>
    <cellStyle name="Note 5 2 3 8 3" xfId="44285"/>
    <cellStyle name="Note 5 2 3 9" xfId="19404"/>
    <cellStyle name="Note 5 2 4" xfId="2567"/>
    <cellStyle name="Note 5 2 4 2" xfId="2568"/>
    <cellStyle name="Note 5 2 4 2 2" xfId="5079"/>
    <cellStyle name="Note 5 2 4 2 2 2" xfId="14435"/>
    <cellStyle name="Note 5 2 4 2 2 2 2" xfId="31870"/>
    <cellStyle name="Note 5 2 4 2 2 2 3" xfId="46323"/>
    <cellStyle name="Note 5 2 4 2 2 3" xfId="16896"/>
    <cellStyle name="Note 5 2 4 2 2 3 2" xfId="34331"/>
    <cellStyle name="Note 5 2 4 2 2 3 3" xfId="48784"/>
    <cellStyle name="Note 5 2 4 2 2 4" xfId="22515"/>
    <cellStyle name="Note 5 2 4 2 2 5" xfId="36968"/>
    <cellStyle name="Note 5 2 4 2 3" xfId="7541"/>
    <cellStyle name="Note 5 2 4 2 3 2" xfId="24976"/>
    <cellStyle name="Note 5 2 4 2 3 3" xfId="39429"/>
    <cellStyle name="Note 5 2 4 2 4" xfId="9982"/>
    <cellStyle name="Note 5 2 4 2 4 2" xfId="27417"/>
    <cellStyle name="Note 5 2 4 2 4 3" xfId="41870"/>
    <cellStyle name="Note 5 2 4 2 5" xfId="12402"/>
    <cellStyle name="Note 5 2 4 2 5 2" xfId="29837"/>
    <cellStyle name="Note 5 2 4 2 5 3" xfId="44290"/>
    <cellStyle name="Note 5 2 4 2 6" xfId="19409"/>
    <cellStyle name="Note 5 2 4 3" xfId="2569"/>
    <cellStyle name="Note 5 2 4 3 2" xfId="5080"/>
    <cellStyle name="Note 5 2 4 3 2 2" xfId="14436"/>
    <cellStyle name="Note 5 2 4 3 2 2 2" xfId="31871"/>
    <cellStyle name="Note 5 2 4 3 2 2 3" xfId="46324"/>
    <cellStyle name="Note 5 2 4 3 2 3" xfId="16897"/>
    <cellStyle name="Note 5 2 4 3 2 3 2" xfId="34332"/>
    <cellStyle name="Note 5 2 4 3 2 3 3" xfId="48785"/>
    <cellStyle name="Note 5 2 4 3 2 4" xfId="22516"/>
    <cellStyle name="Note 5 2 4 3 2 5" xfId="36969"/>
    <cellStyle name="Note 5 2 4 3 3" xfId="7542"/>
    <cellStyle name="Note 5 2 4 3 3 2" xfId="24977"/>
    <cellStyle name="Note 5 2 4 3 3 3" xfId="39430"/>
    <cellStyle name="Note 5 2 4 3 4" xfId="9983"/>
    <cellStyle name="Note 5 2 4 3 4 2" xfId="27418"/>
    <cellStyle name="Note 5 2 4 3 4 3" xfId="41871"/>
    <cellStyle name="Note 5 2 4 3 5" xfId="12403"/>
    <cellStyle name="Note 5 2 4 3 5 2" xfId="29838"/>
    <cellStyle name="Note 5 2 4 3 5 3" xfId="44291"/>
    <cellStyle name="Note 5 2 4 3 6" xfId="19410"/>
    <cellStyle name="Note 5 2 4 4" xfId="2570"/>
    <cellStyle name="Note 5 2 4 4 2" xfId="5081"/>
    <cellStyle name="Note 5 2 4 4 2 2" xfId="22517"/>
    <cellStyle name="Note 5 2 4 4 2 3" xfId="36970"/>
    <cellStyle name="Note 5 2 4 4 3" xfId="7543"/>
    <cellStyle name="Note 5 2 4 4 3 2" xfId="24978"/>
    <cellStyle name="Note 5 2 4 4 3 3" xfId="39431"/>
    <cellStyle name="Note 5 2 4 4 4" xfId="9984"/>
    <cellStyle name="Note 5 2 4 4 4 2" xfId="27419"/>
    <cellStyle name="Note 5 2 4 4 4 3" xfId="41872"/>
    <cellStyle name="Note 5 2 4 4 5" xfId="12404"/>
    <cellStyle name="Note 5 2 4 4 5 2" xfId="29839"/>
    <cellStyle name="Note 5 2 4 4 5 3" xfId="44292"/>
    <cellStyle name="Note 5 2 4 4 6" xfId="15412"/>
    <cellStyle name="Note 5 2 4 4 6 2" xfId="32847"/>
    <cellStyle name="Note 5 2 4 4 6 3" xfId="47300"/>
    <cellStyle name="Note 5 2 4 4 7" xfId="19411"/>
    <cellStyle name="Note 5 2 4 4 8" xfId="20574"/>
    <cellStyle name="Note 5 2 4 5" xfId="5078"/>
    <cellStyle name="Note 5 2 4 5 2" xfId="14434"/>
    <cellStyle name="Note 5 2 4 5 2 2" xfId="31869"/>
    <cellStyle name="Note 5 2 4 5 2 3" xfId="46322"/>
    <cellStyle name="Note 5 2 4 5 3" xfId="16895"/>
    <cellStyle name="Note 5 2 4 5 3 2" xfId="34330"/>
    <cellStyle name="Note 5 2 4 5 3 3" xfId="48783"/>
    <cellStyle name="Note 5 2 4 5 4" xfId="22514"/>
    <cellStyle name="Note 5 2 4 5 5" xfId="36967"/>
    <cellStyle name="Note 5 2 4 6" xfId="7540"/>
    <cellStyle name="Note 5 2 4 6 2" xfId="24975"/>
    <cellStyle name="Note 5 2 4 6 3" xfId="39428"/>
    <cellStyle name="Note 5 2 4 7" xfId="9981"/>
    <cellStyle name="Note 5 2 4 7 2" xfId="27416"/>
    <cellStyle name="Note 5 2 4 7 3" xfId="41869"/>
    <cellStyle name="Note 5 2 4 8" xfId="12401"/>
    <cellStyle name="Note 5 2 4 8 2" xfId="29836"/>
    <cellStyle name="Note 5 2 4 8 3" xfId="44289"/>
    <cellStyle name="Note 5 2 4 9" xfId="19408"/>
    <cellStyle name="Note 5 2 5" xfId="2571"/>
    <cellStyle name="Note 5 2 5 2" xfId="2572"/>
    <cellStyle name="Note 5 2 5 2 2" xfId="5083"/>
    <cellStyle name="Note 5 2 5 2 2 2" xfId="14438"/>
    <cellStyle name="Note 5 2 5 2 2 2 2" xfId="31873"/>
    <cellStyle name="Note 5 2 5 2 2 2 3" xfId="46326"/>
    <cellStyle name="Note 5 2 5 2 2 3" xfId="16899"/>
    <cellStyle name="Note 5 2 5 2 2 3 2" xfId="34334"/>
    <cellStyle name="Note 5 2 5 2 2 3 3" xfId="48787"/>
    <cellStyle name="Note 5 2 5 2 2 4" xfId="22519"/>
    <cellStyle name="Note 5 2 5 2 2 5" xfId="36972"/>
    <cellStyle name="Note 5 2 5 2 3" xfId="7545"/>
    <cellStyle name="Note 5 2 5 2 3 2" xfId="24980"/>
    <cellStyle name="Note 5 2 5 2 3 3" xfId="39433"/>
    <cellStyle name="Note 5 2 5 2 4" xfId="9986"/>
    <cellStyle name="Note 5 2 5 2 4 2" xfId="27421"/>
    <cellStyle name="Note 5 2 5 2 4 3" xfId="41874"/>
    <cellStyle name="Note 5 2 5 2 5" xfId="12406"/>
    <cellStyle name="Note 5 2 5 2 5 2" xfId="29841"/>
    <cellStyle name="Note 5 2 5 2 5 3" xfId="44294"/>
    <cellStyle name="Note 5 2 5 2 6" xfId="19413"/>
    <cellStyle name="Note 5 2 5 3" xfId="2573"/>
    <cellStyle name="Note 5 2 5 3 2" xfId="5084"/>
    <cellStyle name="Note 5 2 5 3 2 2" xfId="14439"/>
    <cellStyle name="Note 5 2 5 3 2 2 2" xfId="31874"/>
    <cellStyle name="Note 5 2 5 3 2 2 3" xfId="46327"/>
    <cellStyle name="Note 5 2 5 3 2 3" xfId="16900"/>
    <cellStyle name="Note 5 2 5 3 2 3 2" xfId="34335"/>
    <cellStyle name="Note 5 2 5 3 2 3 3" xfId="48788"/>
    <cellStyle name="Note 5 2 5 3 2 4" xfId="22520"/>
    <cellStyle name="Note 5 2 5 3 2 5" xfId="36973"/>
    <cellStyle name="Note 5 2 5 3 3" xfId="7546"/>
    <cellStyle name="Note 5 2 5 3 3 2" xfId="24981"/>
    <cellStyle name="Note 5 2 5 3 3 3" xfId="39434"/>
    <cellStyle name="Note 5 2 5 3 4" xfId="9987"/>
    <cellStyle name="Note 5 2 5 3 4 2" xfId="27422"/>
    <cellStyle name="Note 5 2 5 3 4 3" xfId="41875"/>
    <cellStyle name="Note 5 2 5 3 5" xfId="12407"/>
    <cellStyle name="Note 5 2 5 3 5 2" xfId="29842"/>
    <cellStyle name="Note 5 2 5 3 5 3" xfId="44295"/>
    <cellStyle name="Note 5 2 5 3 6" xfId="19414"/>
    <cellStyle name="Note 5 2 5 4" xfId="2574"/>
    <cellStyle name="Note 5 2 5 4 2" xfId="5085"/>
    <cellStyle name="Note 5 2 5 4 2 2" xfId="22521"/>
    <cellStyle name="Note 5 2 5 4 2 3" xfId="36974"/>
    <cellStyle name="Note 5 2 5 4 3" xfId="7547"/>
    <cellStyle name="Note 5 2 5 4 3 2" xfId="24982"/>
    <cellStyle name="Note 5 2 5 4 3 3" xfId="39435"/>
    <cellStyle name="Note 5 2 5 4 4" xfId="9988"/>
    <cellStyle name="Note 5 2 5 4 4 2" xfId="27423"/>
    <cellStyle name="Note 5 2 5 4 4 3" xfId="41876"/>
    <cellStyle name="Note 5 2 5 4 5" xfId="12408"/>
    <cellStyle name="Note 5 2 5 4 5 2" xfId="29843"/>
    <cellStyle name="Note 5 2 5 4 5 3" xfId="44296"/>
    <cellStyle name="Note 5 2 5 4 6" xfId="15413"/>
    <cellStyle name="Note 5 2 5 4 6 2" xfId="32848"/>
    <cellStyle name="Note 5 2 5 4 6 3" xfId="47301"/>
    <cellStyle name="Note 5 2 5 4 7" xfId="19415"/>
    <cellStyle name="Note 5 2 5 4 8" xfId="20575"/>
    <cellStyle name="Note 5 2 5 5" xfId="5082"/>
    <cellStyle name="Note 5 2 5 5 2" xfId="14437"/>
    <cellStyle name="Note 5 2 5 5 2 2" xfId="31872"/>
    <cellStyle name="Note 5 2 5 5 2 3" xfId="46325"/>
    <cellStyle name="Note 5 2 5 5 3" xfId="16898"/>
    <cellStyle name="Note 5 2 5 5 3 2" xfId="34333"/>
    <cellStyle name="Note 5 2 5 5 3 3" xfId="48786"/>
    <cellStyle name="Note 5 2 5 5 4" xfId="22518"/>
    <cellStyle name="Note 5 2 5 5 5" xfId="36971"/>
    <cellStyle name="Note 5 2 5 6" xfId="7544"/>
    <cellStyle name="Note 5 2 5 6 2" xfId="24979"/>
    <cellStyle name="Note 5 2 5 6 3" xfId="39432"/>
    <cellStyle name="Note 5 2 5 7" xfId="9985"/>
    <cellStyle name="Note 5 2 5 7 2" xfId="27420"/>
    <cellStyle name="Note 5 2 5 7 3" xfId="41873"/>
    <cellStyle name="Note 5 2 5 8" xfId="12405"/>
    <cellStyle name="Note 5 2 5 8 2" xfId="29840"/>
    <cellStyle name="Note 5 2 5 8 3" xfId="44293"/>
    <cellStyle name="Note 5 2 5 9" xfId="19412"/>
    <cellStyle name="Note 5 2 6" xfId="2575"/>
    <cellStyle name="Note 5 2 6 2" xfId="5086"/>
    <cellStyle name="Note 5 2 6 2 2" xfId="14440"/>
    <cellStyle name="Note 5 2 6 2 2 2" xfId="31875"/>
    <cellStyle name="Note 5 2 6 2 2 3" xfId="46328"/>
    <cellStyle name="Note 5 2 6 2 3" xfId="16901"/>
    <cellStyle name="Note 5 2 6 2 3 2" xfId="34336"/>
    <cellStyle name="Note 5 2 6 2 3 3" xfId="48789"/>
    <cellStyle name="Note 5 2 6 2 4" xfId="22522"/>
    <cellStyle name="Note 5 2 6 2 5" xfId="36975"/>
    <cellStyle name="Note 5 2 6 3" xfId="7548"/>
    <cellStyle name="Note 5 2 6 3 2" xfId="24983"/>
    <cellStyle name="Note 5 2 6 3 3" xfId="39436"/>
    <cellStyle name="Note 5 2 6 4" xfId="9989"/>
    <cellStyle name="Note 5 2 6 4 2" xfId="27424"/>
    <cellStyle name="Note 5 2 6 4 3" xfId="41877"/>
    <cellStyle name="Note 5 2 6 5" xfId="12409"/>
    <cellStyle name="Note 5 2 6 5 2" xfId="29844"/>
    <cellStyle name="Note 5 2 6 5 3" xfId="44297"/>
    <cellStyle name="Note 5 2 6 6" xfId="19416"/>
    <cellStyle name="Note 5 2 7" xfId="2576"/>
    <cellStyle name="Note 5 2 7 2" xfId="5087"/>
    <cellStyle name="Note 5 2 7 2 2" xfId="14441"/>
    <cellStyle name="Note 5 2 7 2 2 2" xfId="31876"/>
    <cellStyle name="Note 5 2 7 2 2 3" xfId="46329"/>
    <cellStyle name="Note 5 2 7 2 3" xfId="16902"/>
    <cellStyle name="Note 5 2 7 2 3 2" xfId="34337"/>
    <cellStyle name="Note 5 2 7 2 3 3" xfId="48790"/>
    <cellStyle name="Note 5 2 7 2 4" xfId="22523"/>
    <cellStyle name="Note 5 2 7 2 5" xfId="36976"/>
    <cellStyle name="Note 5 2 7 3" xfId="7549"/>
    <cellStyle name="Note 5 2 7 3 2" xfId="24984"/>
    <cellStyle name="Note 5 2 7 3 3" xfId="39437"/>
    <cellStyle name="Note 5 2 7 4" xfId="9990"/>
    <cellStyle name="Note 5 2 7 4 2" xfId="27425"/>
    <cellStyle name="Note 5 2 7 4 3" xfId="41878"/>
    <cellStyle name="Note 5 2 7 5" xfId="12410"/>
    <cellStyle name="Note 5 2 7 5 2" xfId="29845"/>
    <cellStyle name="Note 5 2 7 5 3" xfId="44298"/>
    <cellStyle name="Note 5 2 7 6" xfId="19417"/>
    <cellStyle name="Note 5 2 8" xfId="2577"/>
    <cellStyle name="Note 5 2 8 2" xfId="5088"/>
    <cellStyle name="Note 5 2 8 2 2" xfId="22524"/>
    <cellStyle name="Note 5 2 8 2 3" xfId="36977"/>
    <cellStyle name="Note 5 2 8 3" xfId="7550"/>
    <cellStyle name="Note 5 2 8 3 2" xfId="24985"/>
    <cellStyle name="Note 5 2 8 3 3" xfId="39438"/>
    <cellStyle name="Note 5 2 8 4" xfId="9991"/>
    <cellStyle name="Note 5 2 8 4 2" xfId="27426"/>
    <cellStyle name="Note 5 2 8 4 3" xfId="41879"/>
    <cellStyle name="Note 5 2 8 5" xfId="12411"/>
    <cellStyle name="Note 5 2 8 5 2" xfId="29846"/>
    <cellStyle name="Note 5 2 8 5 3" xfId="44299"/>
    <cellStyle name="Note 5 2 8 6" xfId="15414"/>
    <cellStyle name="Note 5 2 8 6 2" xfId="32849"/>
    <cellStyle name="Note 5 2 8 6 3" xfId="47302"/>
    <cellStyle name="Note 5 2 8 7" xfId="19418"/>
    <cellStyle name="Note 5 2 8 8" xfId="20576"/>
    <cellStyle name="Note 5 2 9" xfId="5069"/>
    <cellStyle name="Note 5 2 9 2" xfId="14427"/>
    <cellStyle name="Note 5 2 9 2 2" xfId="31862"/>
    <cellStyle name="Note 5 2 9 2 3" xfId="46315"/>
    <cellStyle name="Note 5 2 9 3" xfId="16888"/>
    <cellStyle name="Note 5 2 9 3 2" xfId="34323"/>
    <cellStyle name="Note 5 2 9 3 3" xfId="48776"/>
    <cellStyle name="Note 5 2 9 4" xfId="22505"/>
    <cellStyle name="Note 5 2 9 5" xfId="36958"/>
    <cellStyle name="Note 5 20" xfId="2578"/>
    <cellStyle name="Note 5 20 10" xfId="19419"/>
    <cellStyle name="Note 5 20 2" xfId="2579"/>
    <cellStyle name="Note 5 20 2 10" xfId="9993"/>
    <cellStyle name="Note 5 20 2 10 2" xfId="27428"/>
    <cellStyle name="Note 5 20 2 10 3" xfId="41881"/>
    <cellStyle name="Note 5 20 2 11" xfId="12413"/>
    <cellStyle name="Note 5 20 2 11 2" xfId="29848"/>
    <cellStyle name="Note 5 20 2 11 3" xfId="44301"/>
    <cellStyle name="Note 5 20 2 12" xfId="19420"/>
    <cellStyle name="Note 5 20 2 2" xfId="2580"/>
    <cellStyle name="Note 5 20 2 2 2" xfId="2581"/>
    <cellStyle name="Note 5 20 2 2 2 2" xfId="5092"/>
    <cellStyle name="Note 5 20 2 2 2 2 2" xfId="14445"/>
    <cellStyle name="Note 5 20 2 2 2 2 2 2" xfId="31880"/>
    <cellStyle name="Note 5 20 2 2 2 2 2 3" xfId="46333"/>
    <cellStyle name="Note 5 20 2 2 2 2 3" xfId="16906"/>
    <cellStyle name="Note 5 20 2 2 2 2 3 2" xfId="34341"/>
    <cellStyle name="Note 5 20 2 2 2 2 3 3" xfId="48794"/>
    <cellStyle name="Note 5 20 2 2 2 2 4" xfId="22528"/>
    <cellStyle name="Note 5 20 2 2 2 2 5" xfId="36981"/>
    <cellStyle name="Note 5 20 2 2 2 3" xfId="7554"/>
    <cellStyle name="Note 5 20 2 2 2 3 2" xfId="24989"/>
    <cellStyle name="Note 5 20 2 2 2 3 3" xfId="39442"/>
    <cellStyle name="Note 5 20 2 2 2 4" xfId="9995"/>
    <cellStyle name="Note 5 20 2 2 2 4 2" xfId="27430"/>
    <cellStyle name="Note 5 20 2 2 2 4 3" xfId="41883"/>
    <cellStyle name="Note 5 20 2 2 2 5" xfId="12415"/>
    <cellStyle name="Note 5 20 2 2 2 5 2" xfId="29850"/>
    <cellStyle name="Note 5 20 2 2 2 5 3" xfId="44303"/>
    <cellStyle name="Note 5 20 2 2 2 6" xfId="19422"/>
    <cellStyle name="Note 5 20 2 2 3" xfId="2582"/>
    <cellStyle name="Note 5 20 2 2 3 2" xfId="5093"/>
    <cellStyle name="Note 5 20 2 2 3 2 2" xfId="14446"/>
    <cellStyle name="Note 5 20 2 2 3 2 2 2" xfId="31881"/>
    <cellStyle name="Note 5 20 2 2 3 2 2 3" xfId="46334"/>
    <cellStyle name="Note 5 20 2 2 3 2 3" xfId="16907"/>
    <cellStyle name="Note 5 20 2 2 3 2 3 2" xfId="34342"/>
    <cellStyle name="Note 5 20 2 2 3 2 3 3" xfId="48795"/>
    <cellStyle name="Note 5 20 2 2 3 2 4" xfId="22529"/>
    <cellStyle name="Note 5 20 2 2 3 2 5" xfId="36982"/>
    <cellStyle name="Note 5 20 2 2 3 3" xfId="7555"/>
    <cellStyle name="Note 5 20 2 2 3 3 2" xfId="24990"/>
    <cellStyle name="Note 5 20 2 2 3 3 3" xfId="39443"/>
    <cellStyle name="Note 5 20 2 2 3 4" xfId="9996"/>
    <cellStyle name="Note 5 20 2 2 3 4 2" xfId="27431"/>
    <cellStyle name="Note 5 20 2 2 3 4 3" xfId="41884"/>
    <cellStyle name="Note 5 20 2 2 3 5" xfId="12416"/>
    <cellStyle name="Note 5 20 2 2 3 5 2" xfId="29851"/>
    <cellStyle name="Note 5 20 2 2 3 5 3" xfId="44304"/>
    <cellStyle name="Note 5 20 2 2 3 6" xfId="19423"/>
    <cellStyle name="Note 5 20 2 2 4" xfId="2583"/>
    <cellStyle name="Note 5 20 2 2 4 2" xfId="5094"/>
    <cellStyle name="Note 5 20 2 2 4 2 2" xfId="22530"/>
    <cellStyle name="Note 5 20 2 2 4 2 3" xfId="36983"/>
    <cellStyle name="Note 5 20 2 2 4 3" xfId="7556"/>
    <cellStyle name="Note 5 20 2 2 4 3 2" xfId="24991"/>
    <cellStyle name="Note 5 20 2 2 4 3 3" xfId="39444"/>
    <cellStyle name="Note 5 20 2 2 4 4" xfId="9997"/>
    <cellStyle name="Note 5 20 2 2 4 4 2" xfId="27432"/>
    <cellStyle name="Note 5 20 2 2 4 4 3" xfId="41885"/>
    <cellStyle name="Note 5 20 2 2 4 5" xfId="12417"/>
    <cellStyle name="Note 5 20 2 2 4 5 2" xfId="29852"/>
    <cellStyle name="Note 5 20 2 2 4 5 3" xfId="44305"/>
    <cellStyle name="Note 5 20 2 2 4 6" xfId="15415"/>
    <cellStyle name="Note 5 20 2 2 4 6 2" xfId="32850"/>
    <cellStyle name="Note 5 20 2 2 4 6 3" xfId="47303"/>
    <cellStyle name="Note 5 20 2 2 4 7" xfId="19424"/>
    <cellStyle name="Note 5 20 2 2 4 8" xfId="20577"/>
    <cellStyle name="Note 5 20 2 2 5" xfId="5091"/>
    <cellStyle name="Note 5 20 2 2 5 2" xfId="14444"/>
    <cellStyle name="Note 5 20 2 2 5 2 2" xfId="31879"/>
    <cellStyle name="Note 5 20 2 2 5 2 3" xfId="46332"/>
    <cellStyle name="Note 5 20 2 2 5 3" xfId="16905"/>
    <cellStyle name="Note 5 20 2 2 5 3 2" xfId="34340"/>
    <cellStyle name="Note 5 20 2 2 5 3 3" xfId="48793"/>
    <cellStyle name="Note 5 20 2 2 5 4" xfId="22527"/>
    <cellStyle name="Note 5 20 2 2 5 5" xfId="36980"/>
    <cellStyle name="Note 5 20 2 2 6" xfId="7553"/>
    <cellStyle name="Note 5 20 2 2 6 2" xfId="24988"/>
    <cellStyle name="Note 5 20 2 2 6 3" xfId="39441"/>
    <cellStyle name="Note 5 20 2 2 7" xfId="9994"/>
    <cellStyle name="Note 5 20 2 2 7 2" xfId="27429"/>
    <cellStyle name="Note 5 20 2 2 7 3" xfId="41882"/>
    <cellStyle name="Note 5 20 2 2 8" xfId="12414"/>
    <cellStyle name="Note 5 20 2 2 8 2" xfId="29849"/>
    <cellStyle name="Note 5 20 2 2 8 3" xfId="44302"/>
    <cellStyle name="Note 5 20 2 2 9" xfId="19421"/>
    <cellStyle name="Note 5 20 2 3" xfId="2584"/>
    <cellStyle name="Note 5 20 2 3 2" xfId="2585"/>
    <cellStyle name="Note 5 20 2 3 2 2" xfId="5096"/>
    <cellStyle name="Note 5 20 2 3 2 2 2" xfId="14448"/>
    <cellStyle name="Note 5 20 2 3 2 2 2 2" xfId="31883"/>
    <cellStyle name="Note 5 20 2 3 2 2 2 3" xfId="46336"/>
    <cellStyle name="Note 5 20 2 3 2 2 3" xfId="16909"/>
    <cellStyle name="Note 5 20 2 3 2 2 3 2" xfId="34344"/>
    <cellStyle name="Note 5 20 2 3 2 2 3 3" xfId="48797"/>
    <cellStyle name="Note 5 20 2 3 2 2 4" xfId="22532"/>
    <cellStyle name="Note 5 20 2 3 2 2 5" xfId="36985"/>
    <cellStyle name="Note 5 20 2 3 2 3" xfId="7558"/>
    <cellStyle name="Note 5 20 2 3 2 3 2" xfId="24993"/>
    <cellStyle name="Note 5 20 2 3 2 3 3" xfId="39446"/>
    <cellStyle name="Note 5 20 2 3 2 4" xfId="9999"/>
    <cellStyle name="Note 5 20 2 3 2 4 2" xfId="27434"/>
    <cellStyle name="Note 5 20 2 3 2 4 3" xfId="41887"/>
    <cellStyle name="Note 5 20 2 3 2 5" xfId="12419"/>
    <cellStyle name="Note 5 20 2 3 2 5 2" xfId="29854"/>
    <cellStyle name="Note 5 20 2 3 2 5 3" xfId="44307"/>
    <cellStyle name="Note 5 20 2 3 2 6" xfId="19426"/>
    <cellStyle name="Note 5 20 2 3 3" xfId="2586"/>
    <cellStyle name="Note 5 20 2 3 3 2" xfId="5097"/>
    <cellStyle name="Note 5 20 2 3 3 2 2" xfId="14449"/>
    <cellStyle name="Note 5 20 2 3 3 2 2 2" xfId="31884"/>
    <cellStyle name="Note 5 20 2 3 3 2 2 3" xfId="46337"/>
    <cellStyle name="Note 5 20 2 3 3 2 3" xfId="16910"/>
    <cellStyle name="Note 5 20 2 3 3 2 3 2" xfId="34345"/>
    <cellStyle name="Note 5 20 2 3 3 2 3 3" xfId="48798"/>
    <cellStyle name="Note 5 20 2 3 3 2 4" xfId="22533"/>
    <cellStyle name="Note 5 20 2 3 3 2 5" xfId="36986"/>
    <cellStyle name="Note 5 20 2 3 3 3" xfId="7559"/>
    <cellStyle name="Note 5 20 2 3 3 3 2" xfId="24994"/>
    <cellStyle name="Note 5 20 2 3 3 3 3" xfId="39447"/>
    <cellStyle name="Note 5 20 2 3 3 4" xfId="10000"/>
    <cellStyle name="Note 5 20 2 3 3 4 2" xfId="27435"/>
    <cellStyle name="Note 5 20 2 3 3 4 3" xfId="41888"/>
    <cellStyle name="Note 5 20 2 3 3 5" xfId="12420"/>
    <cellStyle name="Note 5 20 2 3 3 5 2" xfId="29855"/>
    <cellStyle name="Note 5 20 2 3 3 5 3" xfId="44308"/>
    <cellStyle name="Note 5 20 2 3 3 6" xfId="19427"/>
    <cellStyle name="Note 5 20 2 3 4" xfId="2587"/>
    <cellStyle name="Note 5 20 2 3 4 2" xfId="5098"/>
    <cellStyle name="Note 5 20 2 3 4 2 2" xfId="22534"/>
    <cellStyle name="Note 5 20 2 3 4 2 3" xfId="36987"/>
    <cellStyle name="Note 5 20 2 3 4 3" xfId="7560"/>
    <cellStyle name="Note 5 20 2 3 4 3 2" xfId="24995"/>
    <cellStyle name="Note 5 20 2 3 4 3 3" xfId="39448"/>
    <cellStyle name="Note 5 20 2 3 4 4" xfId="10001"/>
    <cellStyle name="Note 5 20 2 3 4 4 2" xfId="27436"/>
    <cellStyle name="Note 5 20 2 3 4 4 3" xfId="41889"/>
    <cellStyle name="Note 5 20 2 3 4 5" xfId="12421"/>
    <cellStyle name="Note 5 20 2 3 4 5 2" xfId="29856"/>
    <cellStyle name="Note 5 20 2 3 4 5 3" xfId="44309"/>
    <cellStyle name="Note 5 20 2 3 4 6" xfId="15416"/>
    <cellStyle name="Note 5 20 2 3 4 6 2" xfId="32851"/>
    <cellStyle name="Note 5 20 2 3 4 6 3" xfId="47304"/>
    <cellStyle name="Note 5 20 2 3 4 7" xfId="19428"/>
    <cellStyle name="Note 5 20 2 3 4 8" xfId="20578"/>
    <cellStyle name="Note 5 20 2 3 5" xfId="5095"/>
    <cellStyle name="Note 5 20 2 3 5 2" xfId="14447"/>
    <cellStyle name="Note 5 20 2 3 5 2 2" xfId="31882"/>
    <cellStyle name="Note 5 20 2 3 5 2 3" xfId="46335"/>
    <cellStyle name="Note 5 20 2 3 5 3" xfId="16908"/>
    <cellStyle name="Note 5 20 2 3 5 3 2" xfId="34343"/>
    <cellStyle name="Note 5 20 2 3 5 3 3" xfId="48796"/>
    <cellStyle name="Note 5 20 2 3 5 4" xfId="22531"/>
    <cellStyle name="Note 5 20 2 3 5 5" xfId="36984"/>
    <cellStyle name="Note 5 20 2 3 6" xfId="7557"/>
    <cellStyle name="Note 5 20 2 3 6 2" xfId="24992"/>
    <cellStyle name="Note 5 20 2 3 6 3" xfId="39445"/>
    <cellStyle name="Note 5 20 2 3 7" xfId="9998"/>
    <cellStyle name="Note 5 20 2 3 7 2" xfId="27433"/>
    <cellStyle name="Note 5 20 2 3 7 3" xfId="41886"/>
    <cellStyle name="Note 5 20 2 3 8" xfId="12418"/>
    <cellStyle name="Note 5 20 2 3 8 2" xfId="29853"/>
    <cellStyle name="Note 5 20 2 3 8 3" xfId="44306"/>
    <cellStyle name="Note 5 20 2 3 9" xfId="19425"/>
    <cellStyle name="Note 5 20 2 4" xfId="2588"/>
    <cellStyle name="Note 5 20 2 4 2" xfId="2589"/>
    <cellStyle name="Note 5 20 2 4 2 2" xfId="5100"/>
    <cellStyle name="Note 5 20 2 4 2 2 2" xfId="14451"/>
    <cellStyle name="Note 5 20 2 4 2 2 2 2" xfId="31886"/>
    <cellStyle name="Note 5 20 2 4 2 2 2 3" xfId="46339"/>
    <cellStyle name="Note 5 20 2 4 2 2 3" xfId="16912"/>
    <cellStyle name="Note 5 20 2 4 2 2 3 2" xfId="34347"/>
    <cellStyle name="Note 5 20 2 4 2 2 3 3" xfId="48800"/>
    <cellStyle name="Note 5 20 2 4 2 2 4" xfId="22536"/>
    <cellStyle name="Note 5 20 2 4 2 2 5" xfId="36989"/>
    <cellStyle name="Note 5 20 2 4 2 3" xfId="7562"/>
    <cellStyle name="Note 5 20 2 4 2 3 2" xfId="24997"/>
    <cellStyle name="Note 5 20 2 4 2 3 3" xfId="39450"/>
    <cellStyle name="Note 5 20 2 4 2 4" xfId="10003"/>
    <cellStyle name="Note 5 20 2 4 2 4 2" xfId="27438"/>
    <cellStyle name="Note 5 20 2 4 2 4 3" xfId="41891"/>
    <cellStyle name="Note 5 20 2 4 2 5" xfId="12423"/>
    <cellStyle name="Note 5 20 2 4 2 5 2" xfId="29858"/>
    <cellStyle name="Note 5 20 2 4 2 5 3" xfId="44311"/>
    <cellStyle name="Note 5 20 2 4 2 6" xfId="19430"/>
    <cellStyle name="Note 5 20 2 4 3" xfId="2590"/>
    <cellStyle name="Note 5 20 2 4 3 2" xfId="5101"/>
    <cellStyle name="Note 5 20 2 4 3 2 2" xfId="14452"/>
    <cellStyle name="Note 5 20 2 4 3 2 2 2" xfId="31887"/>
    <cellStyle name="Note 5 20 2 4 3 2 2 3" xfId="46340"/>
    <cellStyle name="Note 5 20 2 4 3 2 3" xfId="16913"/>
    <cellStyle name="Note 5 20 2 4 3 2 3 2" xfId="34348"/>
    <cellStyle name="Note 5 20 2 4 3 2 3 3" xfId="48801"/>
    <cellStyle name="Note 5 20 2 4 3 2 4" xfId="22537"/>
    <cellStyle name="Note 5 20 2 4 3 2 5" xfId="36990"/>
    <cellStyle name="Note 5 20 2 4 3 3" xfId="7563"/>
    <cellStyle name="Note 5 20 2 4 3 3 2" xfId="24998"/>
    <cellStyle name="Note 5 20 2 4 3 3 3" xfId="39451"/>
    <cellStyle name="Note 5 20 2 4 3 4" xfId="10004"/>
    <cellStyle name="Note 5 20 2 4 3 4 2" xfId="27439"/>
    <cellStyle name="Note 5 20 2 4 3 4 3" xfId="41892"/>
    <cellStyle name="Note 5 20 2 4 3 5" xfId="12424"/>
    <cellStyle name="Note 5 20 2 4 3 5 2" xfId="29859"/>
    <cellStyle name="Note 5 20 2 4 3 5 3" xfId="44312"/>
    <cellStyle name="Note 5 20 2 4 3 6" xfId="19431"/>
    <cellStyle name="Note 5 20 2 4 4" xfId="2591"/>
    <cellStyle name="Note 5 20 2 4 4 2" xfId="5102"/>
    <cellStyle name="Note 5 20 2 4 4 2 2" xfId="22538"/>
    <cellStyle name="Note 5 20 2 4 4 2 3" xfId="36991"/>
    <cellStyle name="Note 5 20 2 4 4 3" xfId="7564"/>
    <cellStyle name="Note 5 20 2 4 4 3 2" xfId="24999"/>
    <cellStyle name="Note 5 20 2 4 4 3 3" xfId="39452"/>
    <cellStyle name="Note 5 20 2 4 4 4" xfId="10005"/>
    <cellStyle name="Note 5 20 2 4 4 4 2" xfId="27440"/>
    <cellStyle name="Note 5 20 2 4 4 4 3" xfId="41893"/>
    <cellStyle name="Note 5 20 2 4 4 5" xfId="12425"/>
    <cellStyle name="Note 5 20 2 4 4 5 2" xfId="29860"/>
    <cellStyle name="Note 5 20 2 4 4 5 3" xfId="44313"/>
    <cellStyle name="Note 5 20 2 4 4 6" xfId="15417"/>
    <cellStyle name="Note 5 20 2 4 4 6 2" xfId="32852"/>
    <cellStyle name="Note 5 20 2 4 4 6 3" xfId="47305"/>
    <cellStyle name="Note 5 20 2 4 4 7" xfId="19432"/>
    <cellStyle name="Note 5 20 2 4 4 8" xfId="20579"/>
    <cellStyle name="Note 5 20 2 4 5" xfId="5099"/>
    <cellStyle name="Note 5 20 2 4 5 2" xfId="14450"/>
    <cellStyle name="Note 5 20 2 4 5 2 2" xfId="31885"/>
    <cellStyle name="Note 5 20 2 4 5 2 3" xfId="46338"/>
    <cellStyle name="Note 5 20 2 4 5 3" xfId="16911"/>
    <cellStyle name="Note 5 20 2 4 5 3 2" xfId="34346"/>
    <cellStyle name="Note 5 20 2 4 5 3 3" xfId="48799"/>
    <cellStyle name="Note 5 20 2 4 5 4" xfId="22535"/>
    <cellStyle name="Note 5 20 2 4 5 5" xfId="36988"/>
    <cellStyle name="Note 5 20 2 4 6" xfId="7561"/>
    <cellStyle name="Note 5 20 2 4 6 2" xfId="24996"/>
    <cellStyle name="Note 5 20 2 4 6 3" xfId="39449"/>
    <cellStyle name="Note 5 20 2 4 7" xfId="10002"/>
    <cellStyle name="Note 5 20 2 4 7 2" xfId="27437"/>
    <cellStyle name="Note 5 20 2 4 7 3" xfId="41890"/>
    <cellStyle name="Note 5 20 2 4 8" xfId="12422"/>
    <cellStyle name="Note 5 20 2 4 8 2" xfId="29857"/>
    <cellStyle name="Note 5 20 2 4 8 3" xfId="44310"/>
    <cellStyle name="Note 5 20 2 4 9" xfId="19429"/>
    <cellStyle name="Note 5 20 2 5" xfId="2592"/>
    <cellStyle name="Note 5 20 2 5 2" xfId="5103"/>
    <cellStyle name="Note 5 20 2 5 2 2" xfId="14453"/>
    <cellStyle name="Note 5 20 2 5 2 2 2" xfId="31888"/>
    <cellStyle name="Note 5 20 2 5 2 2 3" xfId="46341"/>
    <cellStyle name="Note 5 20 2 5 2 3" xfId="16914"/>
    <cellStyle name="Note 5 20 2 5 2 3 2" xfId="34349"/>
    <cellStyle name="Note 5 20 2 5 2 3 3" xfId="48802"/>
    <cellStyle name="Note 5 20 2 5 2 4" xfId="22539"/>
    <cellStyle name="Note 5 20 2 5 2 5" xfId="36992"/>
    <cellStyle name="Note 5 20 2 5 3" xfId="7565"/>
    <cellStyle name="Note 5 20 2 5 3 2" xfId="25000"/>
    <cellStyle name="Note 5 20 2 5 3 3" xfId="39453"/>
    <cellStyle name="Note 5 20 2 5 4" xfId="10006"/>
    <cellStyle name="Note 5 20 2 5 4 2" xfId="27441"/>
    <cellStyle name="Note 5 20 2 5 4 3" xfId="41894"/>
    <cellStyle name="Note 5 20 2 5 5" xfId="12426"/>
    <cellStyle name="Note 5 20 2 5 5 2" xfId="29861"/>
    <cellStyle name="Note 5 20 2 5 5 3" xfId="44314"/>
    <cellStyle name="Note 5 20 2 5 6" xfId="19433"/>
    <cellStyle name="Note 5 20 2 6" xfId="2593"/>
    <cellStyle name="Note 5 20 2 6 2" xfId="5104"/>
    <cellStyle name="Note 5 20 2 6 2 2" xfId="14454"/>
    <cellStyle name="Note 5 20 2 6 2 2 2" xfId="31889"/>
    <cellStyle name="Note 5 20 2 6 2 2 3" xfId="46342"/>
    <cellStyle name="Note 5 20 2 6 2 3" xfId="16915"/>
    <cellStyle name="Note 5 20 2 6 2 3 2" xfId="34350"/>
    <cellStyle name="Note 5 20 2 6 2 3 3" xfId="48803"/>
    <cellStyle name="Note 5 20 2 6 2 4" xfId="22540"/>
    <cellStyle name="Note 5 20 2 6 2 5" xfId="36993"/>
    <cellStyle name="Note 5 20 2 6 3" xfId="7566"/>
    <cellStyle name="Note 5 20 2 6 3 2" xfId="25001"/>
    <cellStyle name="Note 5 20 2 6 3 3" xfId="39454"/>
    <cellStyle name="Note 5 20 2 6 4" xfId="10007"/>
    <cellStyle name="Note 5 20 2 6 4 2" xfId="27442"/>
    <cellStyle name="Note 5 20 2 6 4 3" xfId="41895"/>
    <cellStyle name="Note 5 20 2 6 5" xfId="12427"/>
    <cellStyle name="Note 5 20 2 6 5 2" xfId="29862"/>
    <cellStyle name="Note 5 20 2 6 5 3" xfId="44315"/>
    <cellStyle name="Note 5 20 2 6 6" xfId="19434"/>
    <cellStyle name="Note 5 20 2 7" xfId="2594"/>
    <cellStyle name="Note 5 20 2 7 2" xfId="5105"/>
    <cellStyle name="Note 5 20 2 7 2 2" xfId="22541"/>
    <cellStyle name="Note 5 20 2 7 2 3" xfId="36994"/>
    <cellStyle name="Note 5 20 2 7 3" xfId="7567"/>
    <cellStyle name="Note 5 20 2 7 3 2" xfId="25002"/>
    <cellStyle name="Note 5 20 2 7 3 3" xfId="39455"/>
    <cellStyle name="Note 5 20 2 7 4" xfId="10008"/>
    <cellStyle name="Note 5 20 2 7 4 2" xfId="27443"/>
    <cellStyle name="Note 5 20 2 7 4 3" xfId="41896"/>
    <cellStyle name="Note 5 20 2 7 5" xfId="12428"/>
    <cellStyle name="Note 5 20 2 7 5 2" xfId="29863"/>
    <cellStyle name="Note 5 20 2 7 5 3" xfId="44316"/>
    <cellStyle name="Note 5 20 2 7 6" xfId="15418"/>
    <cellStyle name="Note 5 20 2 7 6 2" xfId="32853"/>
    <cellStyle name="Note 5 20 2 7 6 3" xfId="47306"/>
    <cellStyle name="Note 5 20 2 7 7" xfId="19435"/>
    <cellStyle name="Note 5 20 2 7 8" xfId="20580"/>
    <cellStyle name="Note 5 20 2 8" xfId="5090"/>
    <cellStyle name="Note 5 20 2 8 2" xfId="14443"/>
    <cellStyle name="Note 5 20 2 8 2 2" xfId="31878"/>
    <cellStyle name="Note 5 20 2 8 2 3" xfId="46331"/>
    <cellStyle name="Note 5 20 2 8 3" xfId="16904"/>
    <cellStyle name="Note 5 20 2 8 3 2" xfId="34339"/>
    <cellStyle name="Note 5 20 2 8 3 3" xfId="48792"/>
    <cellStyle name="Note 5 20 2 8 4" xfId="22526"/>
    <cellStyle name="Note 5 20 2 8 5" xfId="36979"/>
    <cellStyle name="Note 5 20 2 9" xfId="7552"/>
    <cellStyle name="Note 5 20 2 9 2" xfId="24987"/>
    <cellStyle name="Note 5 20 2 9 3" xfId="39440"/>
    <cellStyle name="Note 5 20 3" xfId="2595"/>
    <cellStyle name="Note 5 20 3 2" xfId="5106"/>
    <cellStyle name="Note 5 20 3 2 2" xfId="14455"/>
    <cellStyle name="Note 5 20 3 2 2 2" xfId="31890"/>
    <cellStyle name="Note 5 20 3 2 2 3" xfId="46343"/>
    <cellStyle name="Note 5 20 3 2 3" xfId="16916"/>
    <cellStyle name="Note 5 20 3 2 3 2" xfId="34351"/>
    <cellStyle name="Note 5 20 3 2 3 3" xfId="48804"/>
    <cellStyle name="Note 5 20 3 2 4" xfId="22542"/>
    <cellStyle name="Note 5 20 3 2 5" xfId="36995"/>
    <cellStyle name="Note 5 20 3 3" xfId="7568"/>
    <cellStyle name="Note 5 20 3 3 2" xfId="25003"/>
    <cellStyle name="Note 5 20 3 3 3" xfId="39456"/>
    <cellStyle name="Note 5 20 3 4" xfId="10009"/>
    <cellStyle name="Note 5 20 3 4 2" xfId="27444"/>
    <cellStyle name="Note 5 20 3 4 3" xfId="41897"/>
    <cellStyle name="Note 5 20 3 5" xfId="12429"/>
    <cellStyle name="Note 5 20 3 5 2" xfId="29864"/>
    <cellStyle name="Note 5 20 3 5 3" xfId="44317"/>
    <cellStyle name="Note 5 20 3 6" xfId="19436"/>
    <cellStyle name="Note 5 20 4" xfId="2596"/>
    <cellStyle name="Note 5 20 4 2" xfId="5107"/>
    <cellStyle name="Note 5 20 4 2 2" xfId="14456"/>
    <cellStyle name="Note 5 20 4 2 2 2" xfId="31891"/>
    <cellStyle name="Note 5 20 4 2 2 3" xfId="46344"/>
    <cellStyle name="Note 5 20 4 2 3" xfId="16917"/>
    <cellStyle name="Note 5 20 4 2 3 2" xfId="34352"/>
    <cellStyle name="Note 5 20 4 2 3 3" xfId="48805"/>
    <cellStyle name="Note 5 20 4 2 4" xfId="22543"/>
    <cellStyle name="Note 5 20 4 2 5" xfId="36996"/>
    <cellStyle name="Note 5 20 4 3" xfId="7569"/>
    <cellStyle name="Note 5 20 4 3 2" xfId="25004"/>
    <cellStyle name="Note 5 20 4 3 3" xfId="39457"/>
    <cellStyle name="Note 5 20 4 4" xfId="10010"/>
    <cellStyle name="Note 5 20 4 4 2" xfId="27445"/>
    <cellStyle name="Note 5 20 4 4 3" xfId="41898"/>
    <cellStyle name="Note 5 20 4 5" xfId="12430"/>
    <cellStyle name="Note 5 20 4 5 2" xfId="29865"/>
    <cellStyle name="Note 5 20 4 5 3" xfId="44318"/>
    <cellStyle name="Note 5 20 4 6" xfId="19437"/>
    <cellStyle name="Note 5 20 5" xfId="2597"/>
    <cellStyle name="Note 5 20 5 2" xfId="5108"/>
    <cellStyle name="Note 5 20 5 2 2" xfId="22544"/>
    <cellStyle name="Note 5 20 5 2 3" xfId="36997"/>
    <cellStyle name="Note 5 20 5 3" xfId="7570"/>
    <cellStyle name="Note 5 20 5 3 2" xfId="25005"/>
    <cellStyle name="Note 5 20 5 3 3" xfId="39458"/>
    <cellStyle name="Note 5 20 5 4" xfId="10011"/>
    <cellStyle name="Note 5 20 5 4 2" xfId="27446"/>
    <cellStyle name="Note 5 20 5 4 3" xfId="41899"/>
    <cellStyle name="Note 5 20 5 5" xfId="12431"/>
    <cellStyle name="Note 5 20 5 5 2" xfId="29866"/>
    <cellStyle name="Note 5 20 5 5 3" xfId="44319"/>
    <cellStyle name="Note 5 20 5 6" xfId="15419"/>
    <cellStyle name="Note 5 20 5 6 2" xfId="32854"/>
    <cellStyle name="Note 5 20 5 6 3" xfId="47307"/>
    <cellStyle name="Note 5 20 5 7" xfId="19438"/>
    <cellStyle name="Note 5 20 5 8" xfId="20581"/>
    <cellStyle name="Note 5 20 6" xfId="5089"/>
    <cellStyle name="Note 5 20 6 2" xfId="14442"/>
    <cellStyle name="Note 5 20 6 2 2" xfId="31877"/>
    <cellStyle name="Note 5 20 6 2 3" xfId="46330"/>
    <cellStyle name="Note 5 20 6 3" xfId="16903"/>
    <cellStyle name="Note 5 20 6 3 2" xfId="34338"/>
    <cellStyle name="Note 5 20 6 3 3" xfId="48791"/>
    <cellStyle name="Note 5 20 6 4" xfId="22525"/>
    <cellStyle name="Note 5 20 6 5" xfId="36978"/>
    <cellStyle name="Note 5 20 7" xfId="7551"/>
    <cellStyle name="Note 5 20 7 2" xfId="24986"/>
    <cellStyle name="Note 5 20 7 3" xfId="39439"/>
    <cellStyle name="Note 5 20 8" xfId="9992"/>
    <cellStyle name="Note 5 20 8 2" xfId="27427"/>
    <cellStyle name="Note 5 20 8 3" xfId="41880"/>
    <cellStyle name="Note 5 20 9" xfId="12412"/>
    <cellStyle name="Note 5 20 9 2" xfId="29847"/>
    <cellStyle name="Note 5 20 9 3" xfId="44300"/>
    <cellStyle name="Note 5 21" xfId="2598"/>
    <cellStyle name="Note 5 21 10" xfId="10012"/>
    <cellStyle name="Note 5 21 10 2" xfId="27447"/>
    <cellStyle name="Note 5 21 10 3" xfId="41900"/>
    <cellStyle name="Note 5 21 11" xfId="12432"/>
    <cellStyle name="Note 5 21 11 2" xfId="29867"/>
    <cellStyle name="Note 5 21 11 3" xfId="44320"/>
    <cellStyle name="Note 5 21 12" xfId="19439"/>
    <cellStyle name="Note 5 21 2" xfId="2599"/>
    <cellStyle name="Note 5 21 2 2" xfId="2600"/>
    <cellStyle name="Note 5 21 2 2 2" xfId="5111"/>
    <cellStyle name="Note 5 21 2 2 2 2" xfId="14459"/>
    <cellStyle name="Note 5 21 2 2 2 2 2" xfId="31894"/>
    <cellStyle name="Note 5 21 2 2 2 2 3" xfId="46347"/>
    <cellStyle name="Note 5 21 2 2 2 3" xfId="16920"/>
    <cellStyle name="Note 5 21 2 2 2 3 2" xfId="34355"/>
    <cellStyle name="Note 5 21 2 2 2 3 3" xfId="48808"/>
    <cellStyle name="Note 5 21 2 2 2 4" xfId="22547"/>
    <cellStyle name="Note 5 21 2 2 2 5" xfId="37000"/>
    <cellStyle name="Note 5 21 2 2 3" xfId="7573"/>
    <cellStyle name="Note 5 21 2 2 3 2" xfId="25008"/>
    <cellStyle name="Note 5 21 2 2 3 3" xfId="39461"/>
    <cellStyle name="Note 5 21 2 2 4" xfId="10014"/>
    <cellStyle name="Note 5 21 2 2 4 2" xfId="27449"/>
    <cellStyle name="Note 5 21 2 2 4 3" xfId="41902"/>
    <cellStyle name="Note 5 21 2 2 5" xfId="12434"/>
    <cellStyle name="Note 5 21 2 2 5 2" xfId="29869"/>
    <cellStyle name="Note 5 21 2 2 5 3" xfId="44322"/>
    <cellStyle name="Note 5 21 2 2 6" xfId="19441"/>
    <cellStyle name="Note 5 21 2 3" xfId="2601"/>
    <cellStyle name="Note 5 21 2 3 2" xfId="5112"/>
    <cellStyle name="Note 5 21 2 3 2 2" xfId="14460"/>
    <cellStyle name="Note 5 21 2 3 2 2 2" xfId="31895"/>
    <cellStyle name="Note 5 21 2 3 2 2 3" xfId="46348"/>
    <cellStyle name="Note 5 21 2 3 2 3" xfId="16921"/>
    <cellStyle name="Note 5 21 2 3 2 3 2" xfId="34356"/>
    <cellStyle name="Note 5 21 2 3 2 3 3" xfId="48809"/>
    <cellStyle name="Note 5 21 2 3 2 4" xfId="22548"/>
    <cellStyle name="Note 5 21 2 3 2 5" xfId="37001"/>
    <cellStyle name="Note 5 21 2 3 3" xfId="7574"/>
    <cellStyle name="Note 5 21 2 3 3 2" xfId="25009"/>
    <cellStyle name="Note 5 21 2 3 3 3" xfId="39462"/>
    <cellStyle name="Note 5 21 2 3 4" xfId="10015"/>
    <cellStyle name="Note 5 21 2 3 4 2" xfId="27450"/>
    <cellStyle name="Note 5 21 2 3 4 3" xfId="41903"/>
    <cellStyle name="Note 5 21 2 3 5" xfId="12435"/>
    <cellStyle name="Note 5 21 2 3 5 2" xfId="29870"/>
    <cellStyle name="Note 5 21 2 3 5 3" xfId="44323"/>
    <cellStyle name="Note 5 21 2 3 6" xfId="19442"/>
    <cellStyle name="Note 5 21 2 4" xfId="2602"/>
    <cellStyle name="Note 5 21 2 4 2" xfId="5113"/>
    <cellStyle name="Note 5 21 2 4 2 2" xfId="22549"/>
    <cellStyle name="Note 5 21 2 4 2 3" xfId="37002"/>
    <cellStyle name="Note 5 21 2 4 3" xfId="7575"/>
    <cellStyle name="Note 5 21 2 4 3 2" xfId="25010"/>
    <cellStyle name="Note 5 21 2 4 3 3" xfId="39463"/>
    <cellStyle name="Note 5 21 2 4 4" xfId="10016"/>
    <cellStyle name="Note 5 21 2 4 4 2" xfId="27451"/>
    <cellStyle name="Note 5 21 2 4 4 3" xfId="41904"/>
    <cellStyle name="Note 5 21 2 4 5" xfId="12436"/>
    <cellStyle name="Note 5 21 2 4 5 2" xfId="29871"/>
    <cellStyle name="Note 5 21 2 4 5 3" xfId="44324"/>
    <cellStyle name="Note 5 21 2 4 6" xfId="15420"/>
    <cellStyle name="Note 5 21 2 4 6 2" xfId="32855"/>
    <cellStyle name="Note 5 21 2 4 6 3" xfId="47308"/>
    <cellStyle name="Note 5 21 2 4 7" xfId="19443"/>
    <cellStyle name="Note 5 21 2 4 8" xfId="20582"/>
    <cellStyle name="Note 5 21 2 5" xfId="5110"/>
    <cellStyle name="Note 5 21 2 5 2" xfId="14458"/>
    <cellStyle name="Note 5 21 2 5 2 2" xfId="31893"/>
    <cellStyle name="Note 5 21 2 5 2 3" xfId="46346"/>
    <cellStyle name="Note 5 21 2 5 3" xfId="16919"/>
    <cellStyle name="Note 5 21 2 5 3 2" xfId="34354"/>
    <cellStyle name="Note 5 21 2 5 3 3" xfId="48807"/>
    <cellStyle name="Note 5 21 2 5 4" xfId="22546"/>
    <cellStyle name="Note 5 21 2 5 5" xfId="36999"/>
    <cellStyle name="Note 5 21 2 6" xfId="7572"/>
    <cellStyle name="Note 5 21 2 6 2" xfId="25007"/>
    <cellStyle name="Note 5 21 2 6 3" xfId="39460"/>
    <cellStyle name="Note 5 21 2 7" xfId="10013"/>
    <cellStyle name="Note 5 21 2 7 2" xfId="27448"/>
    <cellStyle name="Note 5 21 2 7 3" xfId="41901"/>
    <cellStyle name="Note 5 21 2 8" xfId="12433"/>
    <cellStyle name="Note 5 21 2 8 2" xfId="29868"/>
    <cellStyle name="Note 5 21 2 8 3" xfId="44321"/>
    <cellStyle name="Note 5 21 2 9" xfId="19440"/>
    <cellStyle name="Note 5 21 3" xfId="2603"/>
    <cellStyle name="Note 5 21 3 2" xfId="2604"/>
    <cellStyle name="Note 5 21 3 2 2" xfId="5115"/>
    <cellStyle name="Note 5 21 3 2 2 2" xfId="14462"/>
    <cellStyle name="Note 5 21 3 2 2 2 2" xfId="31897"/>
    <cellStyle name="Note 5 21 3 2 2 2 3" xfId="46350"/>
    <cellStyle name="Note 5 21 3 2 2 3" xfId="16923"/>
    <cellStyle name="Note 5 21 3 2 2 3 2" xfId="34358"/>
    <cellStyle name="Note 5 21 3 2 2 3 3" xfId="48811"/>
    <cellStyle name="Note 5 21 3 2 2 4" xfId="22551"/>
    <cellStyle name="Note 5 21 3 2 2 5" xfId="37004"/>
    <cellStyle name="Note 5 21 3 2 3" xfId="7577"/>
    <cellStyle name="Note 5 21 3 2 3 2" xfId="25012"/>
    <cellStyle name="Note 5 21 3 2 3 3" xfId="39465"/>
    <cellStyle name="Note 5 21 3 2 4" xfId="10018"/>
    <cellStyle name="Note 5 21 3 2 4 2" xfId="27453"/>
    <cellStyle name="Note 5 21 3 2 4 3" xfId="41906"/>
    <cellStyle name="Note 5 21 3 2 5" xfId="12438"/>
    <cellStyle name="Note 5 21 3 2 5 2" xfId="29873"/>
    <cellStyle name="Note 5 21 3 2 5 3" xfId="44326"/>
    <cellStyle name="Note 5 21 3 2 6" xfId="19445"/>
    <cellStyle name="Note 5 21 3 3" xfId="2605"/>
    <cellStyle name="Note 5 21 3 3 2" xfId="5116"/>
    <cellStyle name="Note 5 21 3 3 2 2" xfId="14463"/>
    <cellStyle name="Note 5 21 3 3 2 2 2" xfId="31898"/>
    <cellStyle name="Note 5 21 3 3 2 2 3" xfId="46351"/>
    <cellStyle name="Note 5 21 3 3 2 3" xfId="16924"/>
    <cellStyle name="Note 5 21 3 3 2 3 2" xfId="34359"/>
    <cellStyle name="Note 5 21 3 3 2 3 3" xfId="48812"/>
    <cellStyle name="Note 5 21 3 3 2 4" xfId="22552"/>
    <cellStyle name="Note 5 21 3 3 2 5" xfId="37005"/>
    <cellStyle name="Note 5 21 3 3 3" xfId="7578"/>
    <cellStyle name="Note 5 21 3 3 3 2" xfId="25013"/>
    <cellStyle name="Note 5 21 3 3 3 3" xfId="39466"/>
    <cellStyle name="Note 5 21 3 3 4" xfId="10019"/>
    <cellStyle name="Note 5 21 3 3 4 2" xfId="27454"/>
    <cellStyle name="Note 5 21 3 3 4 3" xfId="41907"/>
    <cellStyle name="Note 5 21 3 3 5" xfId="12439"/>
    <cellStyle name="Note 5 21 3 3 5 2" xfId="29874"/>
    <cellStyle name="Note 5 21 3 3 5 3" xfId="44327"/>
    <cellStyle name="Note 5 21 3 3 6" xfId="19446"/>
    <cellStyle name="Note 5 21 3 4" xfId="2606"/>
    <cellStyle name="Note 5 21 3 4 2" xfId="5117"/>
    <cellStyle name="Note 5 21 3 4 2 2" xfId="22553"/>
    <cellStyle name="Note 5 21 3 4 2 3" xfId="37006"/>
    <cellStyle name="Note 5 21 3 4 3" xfId="7579"/>
    <cellStyle name="Note 5 21 3 4 3 2" xfId="25014"/>
    <cellStyle name="Note 5 21 3 4 3 3" xfId="39467"/>
    <cellStyle name="Note 5 21 3 4 4" xfId="10020"/>
    <cellStyle name="Note 5 21 3 4 4 2" xfId="27455"/>
    <cellStyle name="Note 5 21 3 4 4 3" xfId="41908"/>
    <cellStyle name="Note 5 21 3 4 5" xfId="12440"/>
    <cellStyle name="Note 5 21 3 4 5 2" xfId="29875"/>
    <cellStyle name="Note 5 21 3 4 5 3" xfId="44328"/>
    <cellStyle name="Note 5 21 3 4 6" xfId="15421"/>
    <cellStyle name="Note 5 21 3 4 6 2" xfId="32856"/>
    <cellStyle name="Note 5 21 3 4 6 3" xfId="47309"/>
    <cellStyle name="Note 5 21 3 4 7" xfId="19447"/>
    <cellStyle name="Note 5 21 3 4 8" xfId="20583"/>
    <cellStyle name="Note 5 21 3 5" xfId="5114"/>
    <cellStyle name="Note 5 21 3 5 2" xfId="14461"/>
    <cellStyle name="Note 5 21 3 5 2 2" xfId="31896"/>
    <cellStyle name="Note 5 21 3 5 2 3" xfId="46349"/>
    <cellStyle name="Note 5 21 3 5 3" xfId="16922"/>
    <cellStyle name="Note 5 21 3 5 3 2" xfId="34357"/>
    <cellStyle name="Note 5 21 3 5 3 3" xfId="48810"/>
    <cellStyle name="Note 5 21 3 5 4" xfId="22550"/>
    <cellStyle name="Note 5 21 3 5 5" xfId="37003"/>
    <cellStyle name="Note 5 21 3 6" xfId="7576"/>
    <cellStyle name="Note 5 21 3 6 2" xfId="25011"/>
    <cellStyle name="Note 5 21 3 6 3" xfId="39464"/>
    <cellStyle name="Note 5 21 3 7" xfId="10017"/>
    <cellStyle name="Note 5 21 3 7 2" xfId="27452"/>
    <cellStyle name="Note 5 21 3 7 3" xfId="41905"/>
    <cellStyle name="Note 5 21 3 8" xfId="12437"/>
    <cellStyle name="Note 5 21 3 8 2" xfId="29872"/>
    <cellStyle name="Note 5 21 3 8 3" xfId="44325"/>
    <cellStyle name="Note 5 21 3 9" xfId="19444"/>
    <cellStyle name="Note 5 21 4" xfId="2607"/>
    <cellStyle name="Note 5 21 4 2" xfId="2608"/>
    <cellStyle name="Note 5 21 4 2 2" xfId="5119"/>
    <cellStyle name="Note 5 21 4 2 2 2" xfId="14465"/>
    <cellStyle name="Note 5 21 4 2 2 2 2" xfId="31900"/>
    <cellStyle name="Note 5 21 4 2 2 2 3" xfId="46353"/>
    <cellStyle name="Note 5 21 4 2 2 3" xfId="16926"/>
    <cellStyle name="Note 5 21 4 2 2 3 2" xfId="34361"/>
    <cellStyle name="Note 5 21 4 2 2 3 3" xfId="48814"/>
    <cellStyle name="Note 5 21 4 2 2 4" xfId="22555"/>
    <cellStyle name="Note 5 21 4 2 2 5" xfId="37008"/>
    <cellStyle name="Note 5 21 4 2 3" xfId="7581"/>
    <cellStyle name="Note 5 21 4 2 3 2" xfId="25016"/>
    <cellStyle name="Note 5 21 4 2 3 3" xfId="39469"/>
    <cellStyle name="Note 5 21 4 2 4" xfId="10022"/>
    <cellStyle name="Note 5 21 4 2 4 2" xfId="27457"/>
    <cellStyle name="Note 5 21 4 2 4 3" xfId="41910"/>
    <cellStyle name="Note 5 21 4 2 5" xfId="12442"/>
    <cellStyle name="Note 5 21 4 2 5 2" xfId="29877"/>
    <cellStyle name="Note 5 21 4 2 5 3" xfId="44330"/>
    <cellStyle name="Note 5 21 4 2 6" xfId="19449"/>
    <cellStyle name="Note 5 21 4 3" xfId="2609"/>
    <cellStyle name="Note 5 21 4 3 2" xfId="5120"/>
    <cellStyle name="Note 5 21 4 3 2 2" xfId="14466"/>
    <cellStyle name="Note 5 21 4 3 2 2 2" xfId="31901"/>
    <cellStyle name="Note 5 21 4 3 2 2 3" xfId="46354"/>
    <cellStyle name="Note 5 21 4 3 2 3" xfId="16927"/>
    <cellStyle name="Note 5 21 4 3 2 3 2" xfId="34362"/>
    <cellStyle name="Note 5 21 4 3 2 3 3" xfId="48815"/>
    <cellStyle name="Note 5 21 4 3 2 4" xfId="22556"/>
    <cellStyle name="Note 5 21 4 3 2 5" xfId="37009"/>
    <cellStyle name="Note 5 21 4 3 3" xfId="7582"/>
    <cellStyle name="Note 5 21 4 3 3 2" xfId="25017"/>
    <cellStyle name="Note 5 21 4 3 3 3" xfId="39470"/>
    <cellStyle name="Note 5 21 4 3 4" xfId="10023"/>
    <cellStyle name="Note 5 21 4 3 4 2" xfId="27458"/>
    <cellStyle name="Note 5 21 4 3 4 3" xfId="41911"/>
    <cellStyle name="Note 5 21 4 3 5" xfId="12443"/>
    <cellStyle name="Note 5 21 4 3 5 2" xfId="29878"/>
    <cellStyle name="Note 5 21 4 3 5 3" xfId="44331"/>
    <cellStyle name="Note 5 21 4 3 6" xfId="19450"/>
    <cellStyle name="Note 5 21 4 4" xfId="2610"/>
    <cellStyle name="Note 5 21 4 4 2" xfId="5121"/>
    <cellStyle name="Note 5 21 4 4 2 2" xfId="22557"/>
    <cellStyle name="Note 5 21 4 4 2 3" xfId="37010"/>
    <cellStyle name="Note 5 21 4 4 3" xfId="7583"/>
    <cellStyle name="Note 5 21 4 4 3 2" xfId="25018"/>
    <cellStyle name="Note 5 21 4 4 3 3" xfId="39471"/>
    <cellStyle name="Note 5 21 4 4 4" xfId="10024"/>
    <cellStyle name="Note 5 21 4 4 4 2" xfId="27459"/>
    <cellStyle name="Note 5 21 4 4 4 3" xfId="41912"/>
    <cellStyle name="Note 5 21 4 4 5" xfId="12444"/>
    <cellStyle name="Note 5 21 4 4 5 2" xfId="29879"/>
    <cellStyle name="Note 5 21 4 4 5 3" xfId="44332"/>
    <cellStyle name="Note 5 21 4 4 6" xfId="15422"/>
    <cellStyle name="Note 5 21 4 4 6 2" xfId="32857"/>
    <cellStyle name="Note 5 21 4 4 6 3" xfId="47310"/>
    <cellStyle name="Note 5 21 4 4 7" xfId="19451"/>
    <cellStyle name="Note 5 21 4 4 8" xfId="20584"/>
    <cellStyle name="Note 5 21 4 5" xfId="5118"/>
    <cellStyle name="Note 5 21 4 5 2" xfId="14464"/>
    <cellStyle name="Note 5 21 4 5 2 2" xfId="31899"/>
    <cellStyle name="Note 5 21 4 5 2 3" xfId="46352"/>
    <cellStyle name="Note 5 21 4 5 3" xfId="16925"/>
    <cellStyle name="Note 5 21 4 5 3 2" xfId="34360"/>
    <cellStyle name="Note 5 21 4 5 3 3" xfId="48813"/>
    <cellStyle name="Note 5 21 4 5 4" xfId="22554"/>
    <cellStyle name="Note 5 21 4 5 5" xfId="37007"/>
    <cellStyle name="Note 5 21 4 6" xfId="7580"/>
    <cellStyle name="Note 5 21 4 6 2" xfId="25015"/>
    <cellStyle name="Note 5 21 4 6 3" xfId="39468"/>
    <cellStyle name="Note 5 21 4 7" xfId="10021"/>
    <cellStyle name="Note 5 21 4 7 2" xfId="27456"/>
    <cellStyle name="Note 5 21 4 7 3" xfId="41909"/>
    <cellStyle name="Note 5 21 4 8" xfId="12441"/>
    <cellStyle name="Note 5 21 4 8 2" xfId="29876"/>
    <cellStyle name="Note 5 21 4 8 3" xfId="44329"/>
    <cellStyle name="Note 5 21 4 9" xfId="19448"/>
    <cellStyle name="Note 5 21 5" xfId="2611"/>
    <cellStyle name="Note 5 21 5 2" xfId="5122"/>
    <cellStyle name="Note 5 21 5 2 2" xfId="14467"/>
    <cellStyle name="Note 5 21 5 2 2 2" xfId="31902"/>
    <cellStyle name="Note 5 21 5 2 2 3" xfId="46355"/>
    <cellStyle name="Note 5 21 5 2 3" xfId="16928"/>
    <cellStyle name="Note 5 21 5 2 3 2" xfId="34363"/>
    <cellStyle name="Note 5 21 5 2 3 3" xfId="48816"/>
    <cellStyle name="Note 5 21 5 2 4" xfId="22558"/>
    <cellStyle name="Note 5 21 5 2 5" xfId="37011"/>
    <cellStyle name="Note 5 21 5 3" xfId="7584"/>
    <cellStyle name="Note 5 21 5 3 2" xfId="25019"/>
    <cellStyle name="Note 5 21 5 3 3" xfId="39472"/>
    <cellStyle name="Note 5 21 5 4" xfId="10025"/>
    <cellStyle name="Note 5 21 5 4 2" xfId="27460"/>
    <cellStyle name="Note 5 21 5 4 3" xfId="41913"/>
    <cellStyle name="Note 5 21 5 5" xfId="12445"/>
    <cellStyle name="Note 5 21 5 5 2" xfId="29880"/>
    <cellStyle name="Note 5 21 5 5 3" xfId="44333"/>
    <cellStyle name="Note 5 21 5 6" xfId="19452"/>
    <cellStyle name="Note 5 21 6" xfId="2612"/>
    <cellStyle name="Note 5 21 6 2" xfId="5123"/>
    <cellStyle name="Note 5 21 6 2 2" xfId="14468"/>
    <cellStyle name="Note 5 21 6 2 2 2" xfId="31903"/>
    <cellStyle name="Note 5 21 6 2 2 3" xfId="46356"/>
    <cellStyle name="Note 5 21 6 2 3" xfId="16929"/>
    <cellStyle name="Note 5 21 6 2 3 2" xfId="34364"/>
    <cellStyle name="Note 5 21 6 2 3 3" xfId="48817"/>
    <cellStyle name="Note 5 21 6 2 4" xfId="22559"/>
    <cellStyle name="Note 5 21 6 2 5" xfId="37012"/>
    <cellStyle name="Note 5 21 6 3" xfId="7585"/>
    <cellStyle name="Note 5 21 6 3 2" xfId="25020"/>
    <cellStyle name="Note 5 21 6 3 3" xfId="39473"/>
    <cellStyle name="Note 5 21 6 4" xfId="10026"/>
    <cellStyle name="Note 5 21 6 4 2" xfId="27461"/>
    <cellStyle name="Note 5 21 6 4 3" xfId="41914"/>
    <cellStyle name="Note 5 21 6 5" xfId="12446"/>
    <cellStyle name="Note 5 21 6 5 2" xfId="29881"/>
    <cellStyle name="Note 5 21 6 5 3" xfId="44334"/>
    <cellStyle name="Note 5 21 6 6" xfId="19453"/>
    <cellStyle name="Note 5 21 7" xfId="2613"/>
    <cellStyle name="Note 5 21 7 2" xfId="5124"/>
    <cellStyle name="Note 5 21 7 2 2" xfId="22560"/>
    <cellStyle name="Note 5 21 7 2 3" xfId="37013"/>
    <cellStyle name="Note 5 21 7 3" xfId="7586"/>
    <cellStyle name="Note 5 21 7 3 2" xfId="25021"/>
    <cellStyle name="Note 5 21 7 3 3" xfId="39474"/>
    <cellStyle name="Note 5 21 7 4" xfId="10027"/>
    <cellStyle name="Note 5 21 7 4 2" xfId="27462"/>
    <cellStyle name="Note 5 21 7 4 3" xfId="41915"/>
    <cellStyle name="Note 5 21 7 5" xfId="12447"/>
    <cellStyle name="Note 5 21 7 5 2" xfId="29882"/>
    <cellStyle name="Note 5 21 7 5 3" xfId="44335"/>
    <cellStyle name="Note 5 21 7 6" xfId="15423"/>
    <cellStyle name="Note 5 21 7 6 2" xfId="32858"/>
    <cellStyle name="Note 5 21 7 6 3" xfId="47311"/>
    <cellStyle name="Note 5 21 7 7" xfId="19454"/>
    <cellStyle name="Note 5 21 7 8" xfId="20585"/>
    <cellStyle name="Note 5 21 8" xfId="5109"/>
    <cellStyle name="Note 5 21 8 2" xfId="14457"/>
    <cellStyle name="Note 5 21 8 2 2" xfId="31892"/>
    <cellStyle name="Note 5 21 8 2 3" xfId="46345"/>
    <cellStyle name="Note 5 21 8 3" xfId="16918"/>
    <cellStyle name="Note 5 21 8 3 2" xfId="34353"/>
    <cellStyle name="Note 5 21 8 3 3" xfId="48806"/>
    <cellStyle name="Note 5 21 8 4" xfId="22545"/>
    <cellStyle name="Note 5 21 8 5" xfId="36998"/>
    <cellStyle name="Note 5 21 9" xfId="7571"/>
    <cellStyle name="Note 5 21 9 2" xfId="25006"/>
    <cellStyle name="Note 5 21 9 3" xfId="39459"/>
    <cellStyle name="Note 5 22" xfId="2614"/>
    <cellStyle name="Note 5 22 10" xfId="10028"/>
    <cellStyle name="Note 5 22 10 2" xfId="27463"/>
    <cellStyle name="Note 5 22 10 3" xfId="41916"/>
    <cellStyle name="Note 5 22 11" xfId="12448"/>
    <cellStyle name="Note 5 22 11 2" xfId="29883"/>
    <cellStyle name="Note 5 22 11 3" xfId="44336"/>
    <cellStyle name="Note 5 22 12" xfId="19455"/>
    <cellStyle name="Note 5 22 2" xfId="2615"/>
    <cellStyle name="Note 5 22 2 2" xfId="2616"/>
    <cellStyle name="Note 5 22 2 2 2" xfId="5127"/>
    <cellStyle name="Note 5 22 2 2 2 2" xfId="14471"/>
    <cellStyle name="Note 5 22 2 2 2 2 2" xfId="31906"/>
    <cellStyle name="Note 5 22 2 2 2 2 3" xfId="46359"/>
    <cellStyle name="Note 5 22 2 2 2 3" xfId="16932"/>
    <cellStyle name="Note 5 22 2 2 2 3 2" xfId="34367"/>
    <cellStyle name="Note 5 22 2 2 2 3 3" xfId="48820"/>
    <cellStyle name="Note 5 22 2 2 2 4" xfId="22563"/>
    <cellStyle name="Note 5 22 2 2 2 5" xfId="37016"/>
    <cellStyle name="Note 5 22 2 2 3" xfId="7589"/>
    <cellStyle name="Note 5 22 2 2 3 2" xfId="25024"/>
    <cellStyle name="Note 5 22 2 2 3 3" xfId="39477"/>
    <cellStyle name="Note 5 22 2 2 4" xfId="10030"/>
    <cellStyle name="Note 5 22 2 2 4 2" xfId="27465"/>
    <cellStyle name="Note 5 22 2 2 4 3" xfId="41918"/>
    <cellStyle name="Note 5 22 2 2 5" xfId="12450"/>
    <cellStyle name="Note 5 22 2 2 5 2" xfId="29885"/>
    <cellStyle name="Note 5 22 2 2 5 3" xfId="44338"/>
    <cellStyle name="Note 5 22 2 2 6" xfId="19457"/>
    <cellStyle name="Note 5 22 2 3" xfId="2617"/>
    <cellStyle name="Note 5 22 2 3 2" xfId="5128"/>
    <cellStyle name="Note 5 22 2 3 2 2" xfId="14472"/>
    <cellStyle name="Note 5 22 2 3 2 2 2" xfId="31907"/>
    <cellStyle name="Note 5 22 2 3 2 2 3" xfId="46360"/>
    <cellStyle name="Note 5 22 2 3 2 3" xfId="16933"/>
    <cellStyle name="Note 5 22 2 3 2 3 2" xfId="34368"/>
    <cellStyle name="Note 5 22 2 3 2 3 3" xfId="48821"/>
    <cellStyle name="Note 5 22 2 3 2 4" xfId="22564"/>
    <cellStyle name="Note 5 22 2 3 2 5" xfId="37017"/>
    <cellStyle name="Note 5 22 2 3 3" xfId="7590"/>
    <cellStyle name="Note 5 22 2 3 3 2" xfId="25025"/>
    <cellStyle name="Note 5 22 2 3 3 3" xfId="39478"/>
    <cellStyle name="Note 5 22 2 3 4" xfId="10031"/>
    <cellStyle name="Note 5 22 2 3 4 2" xfId="27466"/>
    <cellStyle name="Note 5 22 2 3 4 3" xfId="41919"/>
    <cellStyle name="Note 5 22 2 3 5" xfId="12451"/>
    <cellStyle name="Note 5 22 2 3 5 2" xfId="29886"/>
    <cellStyle name="Note 5 22 2 3 5 3" xfId="44339"/>
    <cellStyle name="Note 5 22 2 3 6" xfId="19458"/>
    <cellStyle name="Note 5 22 2 4" xfId="2618"/>
    <cellStyle name="Note 5 22 2 4 2" xfId="5129"/>
    <cellStyle name="Note 5 22 2 4 2 2" xfId="22565"/>
    <cellStyle name="Note 5 22 2 4 2 3" xfId="37018"/>
    <cellStyle name="Note 5 22 2 4 3" xfId="7591"/>
    <cellStyle name="Note 5 22 2 4 3 2" xfId="25026"/>
    <cellStyle name="Note 5 22 2 4 3 3" xfId="39479"/>
    <cellStyle name="Note 5 22 2 4 4" xfId="10032"/>
    <cellStyle name="Note 5 22 2 4 4 2" xfId="27467"/>
    <cellStyle name="Note 5 22 2 4 4 3" xfId="41920"/>
    <cellStyle name="Note 5 22 2 4 5" xfId="12452"/>
    <cellStyle name="Note 5 22 2 4 5 2" xfId="29887"/>
    <cellStyle name="Note 5 22 2 4 5 3" xfId="44340"/>
    <cellStyle name="Note 5 22 2 4 6" xfId="15424"/>
    <cellStyle name="Note 5 22 2 4 6 2" xfId="32859"/>
    <cellStyle name="Note 5 22 2 4 6 3" xfId="47312"/>
    <cellStyle name="Note 5 22 2 4 7" xfId="19459"/>
    <cellStyle name="Note 5 22 2 4 8" xfId="20586"/>
    <cellStyle name="Note 5 22 2 5" xfId="5126"/>
    <cellStyle name="Note 5 22 2 5 2" xfId="14470"/>
    <cellStyle name="Note 5 22 2 5 2 2" xfId="31905"/>
    <cellStyle name="Note 5 22 2 5 2 3" xfId="46358"/>
    <cellStyle name="Note 5 22 2 5 3" xfId="16931"/>
    <cellStyle name="Note 5 22 2 5 3 2" xfId="34366"/>
    <cellStyle name="Note 5 22 2 5 3 3" xfId="48819"/>
    <cellStyle name="Note 5 22 2 5 4" xfId="22562"/>
    <cellStyle name="Note 5 22 2 5 5" xfId="37015"/>
    <cellStyle name="Note 5 22 2 6" xfId="7588"/>
    <cellStyle name="Note 5 22 2 6 2" xfId="25023"/>
    <cellStyle name="Note 5 22 2 6 3" xfId="39476"/>
    <cellStyle name="Note 5 22 2 7" xfId="10029"/>
    <cellStyle name="Note 5 22 2 7 2" xfId="27464"/>
    <cellStyle name="Note 5 22 2 7 3" xfId="41917"/>
    <cellStyle name="Note 5 22 2 8" xfId="12449"/>
    <cellStyle name="Note 5 22 2 8 2" xfId="29884"/>
    <cellStyle name="Note 5 22 2 8 3" xfId="44337"/>
    <cellStyle name="Note 5 22 2 9" xfId="19456"/>
    <cellStyle name="Note 5 22 3" xfId="2619"/>
    <cellStyle name="Note 5 22 3 2" xfId="2620"/>
    <cellStyle name="Note 5 22 3 2 2" xfId="5131"/>
    <cellStyle name="Note 5 22 3 2 2 2" xfId="14474"/>
    <cellStyle name="Note 5 22 3 2 2 2 2" xfId="31909"/>
    <cellStyle name="Note 5 22 3 2 2 2 3" xfId="46362"/>
    <cellStyle name="Note 5 22 3 2 2 3" xfId="16935"/>
    <cellStyle name="Note 5 22 3 2 2 3 2" xfId="34370"/>
    <cellStyle name="Note 5 22 3 2 2 3 3" xfId="48823"/>
    <cellStyle name="Note 5 22 3 2 2 4" xfId="22567"/>
    <cellStyle name="Note 5 22 3 2 2 5" xfId="37020"/>
    <cellStyle name="Note 5 22 3 2 3" xfId="7593"/>
    <cellStyle name="Note 5 22 3 2 3 2" xfId="25028"/>
    <cellStyle name="Note 5 22 3 2 3 3" xfId="39481"/>
    <cellStyle name="Note 5 22 3 2 4" xfId="10034"/>
    <cellStyle name="Note 5 22 3 2 4 2" xfId="27469"/>
    <cellStyle name="Note 5 22 3 2 4 3" xfId="41922"/>
    <cellStyle name="Note 5 22 3 2 5" xfId="12454"/>
    <cellStyle name="Note 5 22 3 2 5 2" xfId="29889"/>
    <cellStyle name="Note 5 22 3 2 5 3" xfId="44342"/>
    <cellStyle name="Note 5 22 3 2 6" xfId="19461"/>
    <cellStyle name="Note 5 22 3 3" xfId="2621"/>
    <cellStyle name="Note 5 22 3 3 2" xfId="5132"/>
    <cellStyle name="Note 5 22 3 3 2 2" xfId="14475"/>
    <cellStyle name="Note 5 22 3 3 2 2 2" xfId="31910"/>
    <cellStyle name="Note 5 22 3 3 2 2 3" xfId="46363"/>
    <cellStyle name="Note 5 22 3 3 2 3" xfId="16936"/>
    <cellStyle name="Note 5 22 3 3 2 3 2" xfId="34371"/>
    <cellStyle name="Note 5 22 3 3 2 3 3" xfId="48824"/>
    <cellStyle name="Note 5 22 3 3 2 4" xfId="22568"/>
    <cellStyle name="Note 5 22 3 3 2 5" xfId="37021"/>
    <cellStyle name="Note 5 22 3 3 3" xfId="7594"/>
    <cellStyle name="Note 5 22 3 3 3 2" xfId="25029"/>
    <cellStyle name="Note 5 22 3 3 3 3" xfId="39482"/>
    <cellStyle name="Note 5 22 3 3 4" xfId="10035"/>
    <cellStyle name="Note 5 22 3 3 4 2" xfId="27470"/>
    <cellStyle name="Note 5 22 3 3 4 3" xfId="41923"/>
    <cellStyle name="Note 5 22 3 3 5" xfId="12455"/>
    <cellStyle name="Note 5 22 3 3 5 2" xfId="29890"/>
    <cellStyle name="Note 5 22 3 3 5 3" xfId="44343"/>
    <cellStyle name="Note 5 22 3 3 6" xfId="19462"/>
    <cellStyle name="Note 5 22 3 4" xfId="2622"/>
    <cellStyle name="Note 5 22 3 4 2" xfId="5133"/>
    <cellStyle name="Note 5 22 3 4 2 2" xfId="22569"/>
    <cellStyle name="Note 5 22 3 4 2 3" xfId="37022"/>
    <cellStyle name="Note 5 22 3 4 3" xfId="7595"/>
    <cellStyle name="Note 5 22 3 4 3 2" xfId="25030"/>
    <cellStyle name="Note 5 22 3 4 3 3" xfId="39483"/>
    <cellStyle name="Note 5 22 3 4 4" xfId="10036"/>
    <cellStyle name="Note 5 22 3 4 4 2" xfId="27471"/>
    <cellStyle name="Note 5 22 3 4 4 3" xfId="41924"/>
    <cellStyle name="Note 5 22 3 4 5" xfId="12456"/>
    <cellStyle name="Note 5 22 3 4 5 2" xfId="29891"/>
    <cellStyle name="Note 5 22 3 4 5 3" xfId="44344"/>
    <cellStyle name="Note 5 22 3 4 6" xfId="15425"/>
    <cellStyle name="Note 5 22 3 4 6 2" xfId="32860"/>
    <cellStyle name="Note 5 22 3 4 6 3" xfId="47313"/>
    <cellStyle name="Note 5 22 3 4 7" xfId="19463"/>
    <cellStyle name="Note 5 22 3 4 8" xfId="20587"/>
    <cellStyle name="Note 5 22 3 5" xfId="5130"/>
    <cellStyle name="Note 5 22 3 5 2" xfId="14473"/>
    <cellStyle name="Note 5 22 3 5 2 2" xfId="31908"/>
    <cellStyle name="Note 5 22 3 5 2 3" xfId="46361"/>
    <cellStyle name="Note 5 22 3 5 3" xfId="16934"/>
    <cellStyle name="Note 5 22 3 5 3 2" xfId="34369"/>
    <cellStyle name="Note 5 22 3 5 3 3" xfId="48822"/>
    <cellStyle name="Note 5 22 3 5 4" xfId="22566"/>
    <cellStyle name="Note 5 22 3 5 5" xfId="37019"/>
    <cellStyle name="Note 5 22 3 6" xfId="7592"/>
    <cellStyle name="Note 5 22 3 6 2" xfId="25027"/>
    <cellStyle name="Note 5 22 3 6 3" xfId="39480"/>
    <cellStyle name="Note 5 22 3 7" xfId="10033"/>
    <cellStyle name="Note 5 22 3 7 2" xfId="27468"/>
    <cellStyle name="Note 5 22 3 7 3" xfId="41921"/>
    <cellStyle name="Note 5 22 3 8" xfId="12453"/>
    <cellStyle name="Note 5 22 3 8 2" xfId="29888"/>
    <cellStyle name="Note 5 22 3 8 3" xfId="44341"/>
    <cellStyle name="Note 5 22 3 9" xfId="19460"/>
    <cellStyle name="Note 5 22 4" xfId="2623"/>
    <cellStyle name="Note 5 22 4 2" xfId="2624"/>
    <cellStyle name="Note 5 22 4 2 2" xfId="5135"/>
    <cellStyle name="Note 5 22 4 2 2 2" xfId="14477"/>
    <cellStyle name="Note 5 22 4 2 2 2 2" xfId="31912"/>
    <cellStyle name="Note 5 22 4 2 2 2 3" xfId="46365"/>
    <cellStyle name="Note 5 22 4 2 2 3" xfId="16938"/>
    <cellStyle name="Note 5 22 4 2 2 3 2" xfId="34373"/>
    <cellStyle name="Note 5 22 4 2 2 3 3" xfId="48826"/>
    <cellStyle name="Note 5 22 4 2 2 4" xfId="22571"/>
    <cellStyle name="Note 5 22 4 2 2 5" xfId="37024"/>
    <cellStyle name="Note 5 22 4 2 3" xfId="7597"/>
    <cellStyle name="Note 5 22 4 2 3 2" xfId="25032"/>
    <cellStyle name="Note 5 22 4 2 3 3" xfId="39485"/>
    <cellStyle name="Note 5 22 4 2 4" xfId="10038"/>
    <cellStyle name="Note 5 22 4 2 4 2" xfId="27473"/>
    <cellStyle name="Note 5 22 4 2 4 3" xfId="41926"/>
    <cellStyle name="Note 5 22 4 2 5" xfId="12458"/>
    <cellStyle name="Note 5 22 4 2 5 2" xfId="29893"/>
    <cellStyle name="Note 5 22 4 2 5 3" xfId="44346"/>
    <cellStyle name="Note 5 22 4 2 6" xfId="19465"/>
    <cellStyle name="Note 5 22 4 3" xfId="2625"/>
    <cellStyle name="Note 5 22 4 3 2" xfId="5136"/>
    <cellStyle name="Note 5 22 4 3 2 2" xfId="14478"/>
    <cellStyle name="Note 5 22 4 3 2 2 2" xfId="31913"/>
    <cellStyle name="Note 5 22 4 3 2 2 3" xfId="46366"/>
    <cellStyle name="Note 5 22 4 3 2 3" xfId="16939"/>
    <cellStyle name="Note 5 22 4 3 2 3 2" xfId="34374"/>
    <cellStyle name="Note 5 22 4 3 2 3 3" xfId="48827"/>
    <cellStyle name="Note 5 22 4 3 2 4" xfId="22572"/>
    <cellStyle name="Note 5 22 4 3 2 5" xfId="37025"/>
    <cellStyle name="Note 5 22 4 3 3" xfId="7598"/>
    <cellStyle name="Note 5 22 4 3 3 2" xfId="25033"/>
    <cellStyle name="Note 5 22 4 3 3 3" xfId="39486"/>
    <cellStyle name="Note 5 22 4 3 4" xfId="10039"/>
    <cellStyle name="Note 5 22 4 3 4 2" xfId="27474"/>
    <cellStyle name="Note 5 22 4 3 4 3" xfId="41927"/>
    <cellStyle name="Note 5 22 4 3 5" xfId="12459"/>
    <cellStyle name="Note 5 22 4 3 5 2" xfId="29894"/>
    <cellStyle name="Note 5 22 4 3 5 3" xfId="44347"/>
    <cellStyle name="Note 5 22 4 3 6" xfId="19466"/>
    <cellStyle name="Note 5 22 4 4" xfId="2626"/>
    <cellStyle name="Note 5 22 4 4 2" xfId="5137"/>
    <cellStyle name="Note 5 22 4 4 2 2" xfId="22573"/>
    <cellStyle name="Note 5 22 4 4 2 3" xfId="37026"/>
    <cellStyle name="Note 5 22 4 4 3" xfId="7599"/>
    <cellStyle name="Note 5 22 4 4 3 2" xfId="25034"/>
    <cellStyle name="Note 5 22 4 4 3 3" xfId="39487"/>
    <cellStyle name="Note 5 22 4 4 4" xfId="10040"/>
    <cellStyle name="Note 5 22 4 4 4 2" xfId="27475"/>
    <cellStyle name="Note 5 22 4 4 4 3" xfId="41928"/>
    <cellStyle name="Note 5 22 4 4 5" xfId="12460"/>
    <cellStyle name="Note 5 22 4 4 5 2" xfId="29895"/>
    <cellStyle name="Note 5 22 4 4 5 3" xfId="44348"/>
    <cellStyle name="Note 5 22 4 4 6" xfId="15426"/>
    <cellStyle name="Note 5 22 4 4 6 2" xfId="32861"/>
    <cellStyle name="Note 5 22 4 4 6 3" xfId="47314"/>
    <cellStyle name="Note 5 22 4 4 7" xfId="19467"/>
    <cellStyle name="Note 5 22 4 4 8" xfId="20588"/>
    <cellStyle name="Note 5 22 4 5" xfId="5134"/>
    <cellStyle name="Note 5 22 4 5 2" xfId="14476"/>
    <cellStyle name="Note 5 22 4 5 2 2" xfId="31911"/>
    <cellStyle name="Note 5 22 4 5 2 3" xfId="46364"/>
    <cellStyle name="Note 5 22 4 5 3" xfId="16937"/>
    <cellStyle name="Note 5 22 4 5 3 2" xfId="34372"/>
    <cellStyle name="Note 5 22 4 5 3 3" xfId="48825"/>
    <cellStyle name="Note 5 22 4 5 4" xfId="22570"/>
    <cellStyle name="Note 5 22 4 5 5" xfId="37023"/>
    <cellStyle name="Note 5 22 4 6" xfId="7596"/>
    <cellStyle name="Note 5 22 4 6 2" xfId="25031"/>
    <cellStyle name="Note 5 22 4 6 3" xfId="39484"/>
    <cellStyle name="Note 5 22 4 7" xfId="10037"/>
    <cellStyle name="Note 5 22 4 7 2" xfId="27472"/>
    <cellStyle name="Note 5 22 4 7 3" xfId="41925"/>
    <cellStyle name="Note 5 22 4 8" xfId="12457"/>
    <cellStyle name="Note 5 22 4 8 2" xfId="29892"/>
    <cellStyle name="Note 5 22 4 8 3" xfId="44345"/>
    <cellStyle name="Note 5 22 4 9" xfId="19464"/>
    <cellStyle name="Note 5 22 5" xfId="2627"/>
    <cellStyle name="Note 5 22 5 2" xfId="5138"/>
    <cellStyle name="Note 5 22 5 2 2" xfId="14479"/>
    <cellStyle name="Note 5 22 5 2 2 2" xfId="31914"/>
    <cellStyle name="Note 5 22 5 2 2 3" xfId="46367"/>
    <cellStyle name="Note 5 22 5 2 3" xfId="16940"/>
    <cellStyle name="Note 5 22 5 2 3 2" xfId="34375"/>
    <cellStyle name="Note 5 22 5 2 3 3" xfId="48828"/>
    <cellStyle name="Note 5 22 5 2 4" xfId="22574"/>
    <cellStyle name="Note 5 22 5 2 5" xfId="37027"/>
    <cellStyle name="Note 5 22 5 3" xfId="7600"/>
    <cellStyle name="Note 5 22 5 3 2" xfId="25035"/>
    <cellStyle name="Note 5 22 5 3 3" xfId="39488"/>
    <cellStyle name="Note 5 22 5 4" xfId="10041"/>
    <cellStyle name="Note 5 22 5 4 2" xfId="27476"/>
    <cellStyle name="Note 5 22 5 4 3" xfId="41929"/>
    <cellStyle name="Note 5 22 5 5" xfId="12461"/>
    <cellStyle name="Note 5 22 5 5 2" xfId="29896"/>
    <cellStyle name="Note 5 22 5 5 3" xfId="44349"/>
    <cellStyle name="Note 5 22 5 6" xfId="19468"/>
    <cellStyle name="Note 5 22 6" xfId="2628"/>
    <cellStyle name="Note 5 22 6 2" xfId="5139"/>
    <cellStyle name="Note 5 22 6 2 2" xfId="14480"/>
    <cellStyle name="Note 5 22 6 2 2 2" xfId="31915"/>
    <cellStyle name="Note 5 22 6 2 2 3" xfId="46368"/>
    <cellStyle name="Note 5 22 6 2 3" xfId="16941"/>
    <cellStyle name="Note 5 22 6 2 3 2" xfId="34376"/>
    <cellStyle name="Note 5 22 6 2 3 3" xfId="48829"/>
    <cellStyle name="Note 5 22 6 2 4" xfId="22575"/>
    <cellStyle name="Note 5 22 6 2 5" xfId="37028"/>
    <cellStyle name="Note 5 22 6 3" xfId="7601"/>
    <cellStyle name="Note 5 22 6 3 2" xfId="25036"/>
    <cellStyle name="Note 5 22 6 3 3" xfId="39489"/>
    <cellStyle name="Note 5 22 6 4" xfId="10042"/>
    <cellStyle name="Note 5 22 6 4 2" xfId="27477"/>
    <cellStyle name="Note 5 22 6 4 3" xfId="41930"/>
    <cellStyle name="Note 5 22 6 5" xfId="12462"/>
    <cellStyle name="Note 5 22 6 5 2" xfId="29897"/>
    <cellStyle name="Note 5 22 6 5 3" xfId="44350"/>
    <cellStyle name="Note 5 22 6 6" xfId="19469"/>
    <cellStyle name="Note 5 22 7" xfId="2629"/>
    <cellStyle name="Note 5 22 7 2" xfId="5140"/>
    <cellStyle name="Note 5 22 7 2 2" xfId="22576"/>
    <cellStyle name="Note 5 22 7 2 3" xfId="37029"/>
    <cellStyle name="Note 5 22 7 3" xfId="7602"/>
    <cellStyle name="Note 5 22 7 3 2" xfId="25037"/>
    <cellStyle name="Note 5 22 7 3 3" xfId="39490"/>
    <cellStyle name="Note 5 22 7 4" xfId="10043"/>
    <cellStyle name="Note 5 22 7 4 2" xfId="27478"/>
    <cellStyle name="Note 5 22 7 4 3" xfId="41931"/>
    <cellStyle name="Note 5 22 7 5" xfId="12463"/>
    <cellStyle name="Note 5 22 7 5 2" xfId="29898"/>
    <cellStyle name="Note 5 22 7 5 3" xfId="44351"/>
    <cellStyle name="Note 5 22 7 6" xfId="15427"/>
    <cellStyle name="Note 5 22 7 6 2" xfId="32862"/>
    <cellStyle name="Note 5 22 7 6 3" xfId="47315"/>
    <cellStyle name="Note 5 22 7 7" xfId="19470"/>
    <cellStyle name="Note 5 22 7 8" xfId="20589"/>
    <cellStyle name="Note 5 22 8" xfId="5125"/>
    <cellStyle name="Note 5 22 8 2" xfId="14469"/>
    <cellStyle name="Note 5 22 8 2 2" xfId="31904"/>
    <cellStyle name="Note 5 22 8 2 3" xfId="46357"/>
    <cellStyle name="Note 5 22 8 3" xfId="16930"/>
    <cellStyle name="Note 5 22 8 3 2" xfId="34365"/>
    <cellStyle name="Note 5 22 8 3 3" xfId="48818"/>
    <cellStyle name="Note 5 22 8 4" xfId="22561"/>
    <cellStyle name="Note 5 22 8 5" xfId="37014"/>
    <cellStyle name="Note 5 22 9" xfId="7587"/>
    <cellStyle name="Note 5 22 9 2" xfId="25022"/>
    <cellStyle name="Note 5 22 9 3" xfId="39475"/>
    <cellStyle name="Note 5 23" xfId="2630"/>
    <cellStyle name="Note 5 23 10" xfId="10044"/>
    <cellStyle name="Note 5 23 10 2" xfId="27479"/>
    <cellStyle name="Note 5 23 10 3" xfId="41932"/>
    <cellStyle name="Note 5 23 11" xfId="12464"/>
    <cellStyle name="Note 5 23 11 2" xfId="29899"/>
    <cellStyle name="Note 5 23 11 3" xfId="44352"/>
    <cellStyle name="Note 5 23 12" xfId="19471"/>
    <cellStyle name="Note 5 23 2" xfId="2631"/>
    <cellStyle name="Note 5 23 2 2" xfId="2632"/>
    <cellStyle name="Note 5 23 2 2 2" xfId="5143"/>
    <cellStyle name="Note 5 23 2 2 2 2" xfId="14483"/>
    <cellStyle name="Note 5 23 2 2 2 2 2" xfId="31918"/>
    <cellStyle name="Note 5 23 2 2 2 2 3" xfId="46371"/>
    <cellStyle name="Note 5 23 2 2 2 3" xfId="16944"/>
    <cellStyle name="Note 5 23 2 2 2 3 2" xfId="34379"/>
    <cellStyle name="Note 5 23 2 2 2 3 3" xfId="48832"/>
    <cellStyle name="Note 5 23 2 2 2 4" xfId="22579"/>
    <cellStyle name="Note 5 23 2 2 2 5" xfId="37032"/>
    <cellStyle name="Note 5 23 2 2 3" xfId="7605"/>
    <cellStyle name="Note 5 23 2 2 3 2" xfId="25040"/>
    <cellStyle name="Note 5 23 2 2 3 3" xfId="39493"/>
    <cellStyle name="Note 5 23 2 2 4" xfId="10046"/>
    <cellStyle name="Note 5 23 2 2 4 2" xfId="27481"/>
    <cellStyle name="Note 5 23 2 2 4 3" xfId="41934"/>
    <cellStyle name="Note 5 23 2 2 5" xfId="12466"/>
    <cellStyle name="Note 5 23 2 2 5 2" xfId="29901"/>
    <cellStyle name="Note 5 23 2 2 5 3" xfId="44354"/>
    <cellStyle name="Note 5 23 2 2 6" xfId="19473"/>
    <cellStyle name="Note 5 23 2 3" xfId="2633"/>
    <cellStyle name="Note 5 23 2 3 2" xfId="5144"/>
    <cellStyle name="Note 5 23 2 3 2 2" xfId="14484"/>
    <cellStyle name="Note 5 23 2 3 2 2 2" xfId="31919"/>
    <cellStyle name="Note 5 23 2 3 2 2 3" xfId="46372"/>
    <cellStyle name="Note 5 23 2 3 2 3" xfId="16945"/>
    <cellStyle name="Note 5 23 2 3 2 3 2" xfId="34380"/>
    <cellStyle name="Note 5 23 2 3 2 3 3" xfId="48833"/>
    <cellStyle name="Note 5 23 2 3 2 4" xfId="22580"/>
    <cellStyle name="Note 5 23 2 3 2 5" xfId="37033"/>
    <cellStyle name="Note 5 23 2 3 3" xfId="7606"/>
    <cellStyle name="Note 5 23 2 3 3 2" xfId="25041"/>
    <cellStyle name="Note 5 23 2 3 3 3" xfId="39494"/>
    <cellStyle name="Note 5 23 2 3 4" xfId="10047"/>
    <cellStyle name="Note 5 23 2 3 4 2" xfId="27482"/>
    <cellStyle name="Note 5 23 2 3 4 3" xfId="41935"/>
    <cellStyle name="Note 5 23 2 3 5" xfId="12467"/>
    <cellStyle name="Note 5 23 2 3 5 2" xfId="29902"/>
    <cellStyle name="Note 5 23 2 3 5 3" xfId="44355"/>
    <cellStyle name="Note 5 23 2 3 6" xfId="19474"/>
    <cellStyle name="Note 5 23 2 4" xfId="2634"/>
    <cellStyle name="Note 5 23 2 4 2" xfId="5145"/>
    <cellStyle name="Note 5 23 2 4 2 2" xfId="22581"/>
    <cellStyle name="Note 5 23 2 4 2 3" xfId="37034"/>
    <cellStyle name="Note 5 23 2 4 3" xfId="7607"/>
    <cellStyle name="Note 5 23 2 4 3 2" xfId="25042"/>
    <cellStyle name="Note 5 23 2 4 3 3" xfId="39495"/>
    <cellStyle name="Note 5 23 2 4 4" xfId="10048"/>
    <cellStyle name="Note 5 23 2 4 4 2" xfId="27483"/>
    <cellStyle name="Note 5 23 2 4 4 3" xfId="41936"/>
    <cellStyle name="Note 5 23 2 4 5" xfId="12468"/>
    <cellStyle name="Note 5 23 2 4 5 2" xfId="29903"/>
    <cellStyle name="Note 5 23 2 4 5 3" xfId="44356"/>
    <cellStyle name="Note 5 23 2 4 6" xfId="15428"/>
    <cellStyle name="Note 5 23 2 4 6 2" xfId="32863"/>
    <cellStyle name="Note 5 23 2 4 6 3" xfId="47316"/>
    <cellStyle name="Note 5 23 2 4 7" xfId="19475"/>
    <cellStyle name="Note 5 23 2 4 8" xfId="20590"/>
    <cellStyle name="Note 5 23 2 5" xfId="5142"/>
    <cellStyle name="Note 5 23 2 5 2" xfId="14482"/>
    <cellStyle name="Note 5 23 2 5 2 2" xfId="31917"/>
    <cellStyle name="Note 5 23 2 5 2 3" xfId="46370"/>
    <cellStyle name="Note 5 23 2 5 3" xfId="16943"/>
    <cellStyle name="Note 5 23 2 5 3 2" xfId="34378"/>
    <cellStyle name="Note 5 23 2 5 3 3" xfId="48831"/>
    <cellStyle name="Note 5 23 2 5 4" xfId="22578"/>
    <cellStyle name="Note 5 23 2 5 5" xfId="37031"/>
    <cellStyle name="Note 5 23 2 6" xfId="7604"/>
    <cellStyle name="Note 5 23 2 6 2" xfId="25039"/>
    <cellStyle name="Note 5 23 2 6 3" xfId="39492"/>
    <cellStyle name="Note 5 23 2 7" xfId="10045"/>
    <cellStyle name="Note 5 23 2 7 2" xfId="27480"/>
    <cellStyle name="Note 5 23 2 7 3" xfId="41933"/>
    <cellStyle name="Note 5 23 2 8" xfId="12465"/>
    <cellStyle name="Note 5 23 2 8 2" xfId="29900"/>
    <cellStyle name="Note 5 23 2 8 3" xfId="44353"/>
    <cellStyle name="Note 5 23 2 9" xfId="19472"/>
    <cellStyle name="Note 5 23 3" xfId="2635"/>
    <cellStyle name="Note 5 23 3 2" xfId="2636"/>
    <cellStyle name="Note 5 23 3 2 2" xfId="5147"/>
    <cellStyle name="Note 5 23 3 2 2 2" xfId="14486"/>
    <cellStyle name="Note 5 23 3 2 2 2 2" xfId="31921"/>
    <cellStyle name="Note 5 23 3 2 2 2 3" xfId="46374"/>
    <cellStyle name="Note 5 23 3 2 2 3" xfId="16947"/>
    <cellStyle name="Note 5 23 3 2 2 3 2" xfId="34382"/>
    <cellStyle name="Note 5 23 3 2 2 3 3" xfId="48835"/>
    <cellStyle name="Note 5 23 3 2 2 4" xfId="22583"/>
    <cellStyle name="Note 5 23 3 2 2 5" xfId="37036"/>
    <cellStyle name="Note 5 23 3 2 3" xfId="7609"/>
    <cellStyle name="Note 5 23 3 2 3 2" xfId="25044"/>
    <cellStyle name="Note 5 23 3 2 3 3" xfId="39497"/>
    <cellStyle name="Note 5 23 3 2 4" xfId="10050"/>
    <cellStyle name="Note 5 23 3 2 4 2" xfId="27485"/>
    <cellStyle name="Note 5 23 3 2 4 3" xfId="41938"/>
    <cellStyle name="Note 5 23 3 2 5" xfId="12470"/>
    <cellStyle name="Note 5 23 3 2 5 2" xfId="29905"/>
    <cellStyle name="Note 5 23 3 2 5 3" xfId="44358"/>
    <cellStyle name="Note 5 23 3 2 6" xfId="19477"/>
    <cellStyle name="Note 5 23 3 3" xfId="2637"/>
    <cellStyle name="Note 5 23 3 3 2" xfId="5148"/>
    <cellStyle name="Note 5 23 3 3 2 2" xfId="14487"/>
    <cellStyle name="Note 5 23 3 3 2 2 2" xfId="31922"/>
    <cellStyle name="Note 5 23 3 3 2 2 3" xfId="46375"/>
    <cellStyle name="Note 5 23 3 3 2 3" xfId="16948"/>
    <cellStyle name="Note 5 23 3 3 2 3 2" xfId="34383"/>
    <cellStyle name="Note 5 23 3 3 2 3 3" xfId="48836"/>
    <cellStyle name="Note 5 23 3 3 2 4" xfId="22584"/>
    <cellStyle name="Note 5 23 3 3 2 5" xfId="37037"/>
    <cellStyle name="Note 5 23 3 3 3" xfId="7610"/>
    <cellStyle name="Note 5 23 3 3 3 2" xfId="25045"/>
    <cellStyle name="Note 5 23 3 3 3 3" xfId="39498"/>
    <cellStyle name="Note 5 23 3 3 4" xfId="10051"/>
    <cellStyle name="Note 5 23 3 3 4 2" xfId="27486"/>
    <cellStyle name="Note 5 23 3 3 4 3" xfId="41939"/>
    <cellStyle name="Note 5 23 3 3 5" xfId="12471"/>
    <cellStyle name="Note 5 23 3 3 5 2" xfId="29906"/>
    <cellStyle name="Note 5 23 3 3 5 3" xfId="44359"/>
    <cellStyle name="Note 5 23 3 3 6" xfId="19478"/>
    <cellStyle name="Note 5 23 3 4" xfId="2638"/>
    <cellStyle name="Note 5 23 3 4 2" xfId="5149"/>
    <cellStyle name="Note 5 23 3 4 2 2" xfId="22585"/>
    <cellStyle name="Note 5 23 3 4 2 3" xfId="37038"/>
    <cellStyle name="Note 5 23 3 4 3" xfId="7611"/>
    <cellStyle name="Note 5 23 3 4 3 2" xfId="25046"/>
    <cellStyle name="Note 5 23 3 4 3 3" xfId="39499"/>
    <cellStyle name="Note 5 23 3 4 4" xfId="10052"/>
    <cellStyle name="Note 5 23 3 4 4 2" xfId="27487"/>
    <cellStyle name="Note 5 23 3 4 4 3" xfId="41940"/>
    <cellStyle name="Note 5 23 3 4 5" xfId="12472"/>
    <cellStyle name="Note 5 23 3 4 5 2" xfId="29907"/>
    <cellStyle name="Note 5 23 3 4 5 3" xfId="44360"/>
    <cellStyle name="Note 5 23 3 4 6" xfId="15429"/>
    <cellStyle name="Note 5 23 3 4 6 2" xfId="32864"/>
    <cellStyle name="Note 5 23 3 4 6 3" xfId="47317"/>
    <cellStyle name="Note 5 23 3 4 7" xfId="19479"/>
    <cellStyle name="Note 5 23 3 4 8" xfId="20591"/>
    <cellStyle name="Note 5 23 3 5" xfId="5146"/>
    <cellStyle name="Note 5 23 3 5 2" xfId="14485"/>
    <cellStyle name="Note 5 23 3 5 2 2" xfId="31920"/>
    <cellStyle name="Note 5 23 3 5 2 3" xfId="46373"/>
    <cellStyle name="Note 5 23 3 5 3" xfId="16946"/>
    <cellStyle name="Note 5 23 3 5 3 2" xfId="34381"/>
    <cellStyle name="Note 5 23 3 5 3 3" xfId="48834"/>
    <cellStyle name="Note 5 23 3 5 4" xfId="22582"/>
    <cellStyle name="Note 5 23 3 5 5" xfId="37035"/>
    <cellStyle name="Note 5 23 3 6" xfId="7608"/>
    <cellStyle name="Note 5 23 3 6 2" xfId="25043"/>
    <cellStyle name="Note 5 23 3 6 3" xfId="39496"/>
    <cellStyle name="Note 5 23 3 7" xfId="10049"/>
    <cellStyle name="Note 5 23 3 7 2" xfId="27484"/>
    <cellStyle name="Note 5 23 3 7 3" xfId="41937"/>
    <cellStyle name="Note 5 23 3 8" xfId="12469"/>
    <cellStyle name="Note 5 23 3 8 2" xfId="29904"/>
    <cellStyle name="Note 5 23 3 8 3" xfId="44357"/>
    <cellStyle name="Note 5 23 3 9" xfId="19476"/>
    <cellStyle name="Note 5 23 4" xfId="2639"/>
    <cellStyle name="Note 5 23 4 2" xfId="2640"/>
    <cellStyle name="Note 5 23 4 2 2" xfId="5151"/>
    <cellStyle name="Note 5 23 4 2 2 2" xfId="14489"/>
    <cellStyle name="Note 5 23 4 2 2 2 2" xfId="31924"/>
    <cellStyle name="Note 5 23 4 2 2 2 3" xfId="46377"/>
    <cellStyle name="Note 5 23 4 2 2 3" xfId="16950"/>
    <cellStyle name="Note 5 23 4 2 2 3 2" xfId="34385"/>
    <cellStyle name="Note 5 23 4 2 2 3 3" xfId="48838"/>
    <cellStyle name="Note 5 23 4 2 2 4" xfId="22587"/>
    <cellStyle name="Note 5 23 4 2 2 5" xfId="37040"/>
    <cellStyle name="Note 5 23 4 2 3" xfId="7613"/>
    <cellStyle name="Note 5 23 4 2 3 2" xfId="25048"/>
    <cellStyle name="Note 5 23 4 2 3 3" xfId="39501"/>
    <cellStyle name="Note 5 23 4 2 4" xfId="10054"/>
    <cellStyle name="Note 5 23 4 2 4 2" xfId="27489"/>
    <cellStyle name="Note 5 23 4 2 4 3" xfId="41942"/>
    <cellStyle name="Note 5 23 4 2 5" xfId="12474"/>
    <cellStyle name="Note 5 23 4 2 5 2" xfId="29909"/>
    <cellStyle name="Note 5 23 4 2 5 3" xfId="44362"/>
    <cellStyle name="Note 5 23 4 2 6" xfId="19481"/>
    <cellStyle name="Note 5 23 4 3" xfId="2641"/>
    <cellStyle name="Note 5 23 4 3 2" xfId="5152"/>
    <cellStyle name="Note 5 23 4 3 2 2" xfId="14490"/>
    <cellStyle name="Note 5 23 4 3 2 2 2" xfId="31925"/>
    <cellStyle name="Note 5 23 4 3 2 2 3" xfId="46378"/>
    <cellStyle name="Note 5 23 4 3 2 3" xfId="16951"/>
    <cellStyle name="Note 5 23 4 3 2 3 2" xfId="34386"/>
    <cellStyle name="Note 5 23 4 3 2 3 3" xfId="48839"/>
    <cellStyle name="Note 5 23 4 3 2 4" xfId="22588"/>
    <cellStyle name="Note 5 23 4 3 2 5" xfId="37041"/>
    <cellStyle name="Note 5 23 4 3 3" xfId="7614"/>
    <cellStyle name="Note 5 23 4 3 3 2" xfId="25049"/>
    <cellStyle name="Note 5 23 4 3 3 3" xfId="39502"/>
    <cellStyle name="Note 5 23 4 3 4" xfId="10055"/>
    <cellStyle name="Note 5 23 4 3 4 2" xfId="27490"/>
    <cellStyle name="Note 5 23 4 3 4 3" xfId="41943"/>
    <cellStyle name="Note 5 23 4 3 5" xfId="12475"/>
    <cellStyle name="Note 5 23 4 3 5 2" xfId="29910"/>
    <cellStyle name="Note 5 23 4 3 5 3" xfId="44363"/>
    <cellStyle name="Note 5 23 4 3 6" xfId="19482"/>
    <cellStyle name="Note 5 23 4 4" xfId="2642"/>
    <cellStyle name="Note 5 23 4 4 2" xfId="5153"/>
    <cellStyle name="Note 5 23 4 4 2 2" xfId="22589"/>
    <cellStyle name="Note 5 23 4 4 2 3" xfId="37042"/>
    <cellStyle name="Note 5 23 4 4 3" xfId="7615"/>
    <cellStyle name="Note 5 23 4 4 3 2" xfId="25050"/>
    <cellStyle name="Note 5 23 4 4 3 3" xfId="39503"/>
    <cellStyle name="Note 5 23 4 4 4" xfId="10056"/>
    <cellStyle name="Note 5 23 4 4 4 2" xfId="27491"/>
    <cellStyle name="Note 5 23 4 4 4 3" xfId="41944"/>
    <cellStyle name="Note 5 23 4 4 5" xfId="12476"/>
    <cellStyle name="Note 5 23 4 4 5 2" xfId="29911"/>
    <cellStyle name="Note 5 23 4 4 5 3" xfId="44364"/>
    <cellStyle name="Note 5 23 4 4 6" xfId="15430"/>
    <cellStyle name="Note 5 23 4 4 6 2" xfId="32865"/>
    <cellStyle name="Note 5 23 4 4 6 3" xfId="47318"/>
    <cellStyle name="Note 5 23 4 4 7" xfId="19483"/>
    <cellStyle name="Note 5 23 4 4 8" xfId="20592"/>
    <cellStyle name="Note 5 23 4 5" xfId="5150"/>
    <cellStyle name="Note 5 23 4 5 2" xfId="14488"/>
    <cellStyle name="Note 5 23 4 5 2 2" xfId="31923"/>
    <cellStyle name="Note 5 23 4 5 2 3" xfId="46376"/>
    <cellStyle name="Note 5 23 4 5 3" xfId="16949"/>
    <cellStyle name="Note 5 23 4 5 3 2" xfId="34384"/>
    <cellStyle name="Note 5 23 4 5 3 3" xfId="48837"/>
    <cellStyle name="Note 5 23 4 5 4" xfId="22586"/>
    <cellStyle name="Note 5 23 4 5 5" xfId="37039"/>
    <cellStyle name="Note 5 23 4 6" xfId="7612"/>
    <cellStyle name="Note 5 23 4 6 2" xfId="25047"/>
    <cellStyle name="Note 5 23 4 6 3" xfId="39500"/>
    <cellStyle name="Note 5 23 4 7" xfId="10053"/>
    <cellStyle name="Note 5 23 4 7 2" xfId="27488"/>
    <cellStyle name="Note 5 23 4 7 3" xfId="41941"/>
    <cellStyle name="Note 5 23 4 8" xfId="12473"/>
    <cellStyle name="Note 5 23 4 8 2" xfId="29908"/>
    <cellStyle name="Note 5 23 4 8 3" xfId="44361"/>
    <cellStyle name="Note 5 23 4 9" xfId="19480"/>
    <cellStyle name="Note 5 23 5" xfId="2643"/>
    <cellStyle name="Note 5 23 5 2" xfId="5154"/>
    <cellStyle name="Note 5 23 5 2 2" xfId="14491"/>
    <cellStyle name="Note 5 23 5 2 2 2" xfId="31926"/>
    <cellStyle name="Note 5 23 5 2 2 3" xfId="46379"/>
    <cellStyle name="Note 5 23 5 2 3" xfId="16952"/>
    <cellStyle name="Note 5 23 5 2 3 2" xfId="34387"/>
    <cellStyle name="Note 5 23 5 2 3 3" xfId="48840"/>
    <cellStyle name="Note 5 23 5 2 4" xfId="22590"/>
    <cellStyle name="Note 5 23 5 2 5" xfId="37043"/>
    <cellStyle name="Note 5 23 5 3" xfId="7616"/>
    <cellStyle name="Note 5 23 5 3 2" xfId="25051"/>
    <cellStyle name="Note 5 23 5 3 3" xfId="39504"/>
    <cellStyle name="Note 5 23 5 4" xfId="10057"/>
    <cellStyle name="Note 5 23 5 4 2" xfId="27492"/>
    <cellStyle name="Note 5 23 5 4 3" xfId="41945"/>
    <cellStyle name="Note 5 23 5 5" xfId="12477"/>
    <cellStyle name="Note 5 23 5 5 2" xfId="29912"/>
    <cellStyle name="Note 5 23 5 5 3" xfId="44365"/>
    <cellStyle name="Note 5 23 5 6" xfId="19484"/>
    <cellStyle name="Note 5 23 6" xfId="2644"/>
    <cellStyle name="Note 5 23 6 2" xfId="5155"/>
    <cellStyle name="Note 5 23 6 2 2" xfId="14492"/>
    <cellStyle name="Note 5 23 6 2 2 2" xfId="31927"/>
    <cellStyle name="Note 5 23 6 2 2 3" xfId="46380"/>
    <cellStyle name="Note 5 23 6 2 3" xfId="16953"/>
    <cellStyle name="Note 5 23 6 2 3 2" xfId="34388"/>
    <cellStyle name="Note 5 23 6 2 3 3" xfId="48841"/>
    <cellStyle name="Note 5 23 6 2 4" xfId="22591"/>
    <cellStyle name="Note 5 23 6 2 5" xfId="37044"/>
    <cellStyle name="Note 5 23 6 3" xfId="7617"/>
    <cellStyle name="Note 5 23 6 3 2" xfId="25052"/>
    <cellStyle name="Note 5 23 6 3 3" xfId="39505"/>
    <cellStyle name="Note 5 23 6 4" xfId="10058"/>
    <cellStyle name="Note 5 23 6 4 2" xfId="27493"/>
    <cellStyle name="Note 5 23 6 4 3" xfId="41946"/>
    <cellStyle name="Note 5 23 6 5" xfId="12478"/>
    <cellStyle name="Note 5 23 6 5 2" xfId="29913"/>
    <cellStyle name="Note 5 23 6 5 3" xfId="44366"/>
    <cellStyle name="Note 5 23 6 6" xfId="19485"/>
    <cellStyle name="Note 5 23 7" xfId="2645"/>
    <cellStyle name="Note 5 23 7 2" xfId="5156"/>
    <cellStyle name="Note 5 23 7 2 2" xfId="22592"/>
    <cellStyle name="Note 5 23 7 2 3" xfId="37045"/>
    <cellStyle name="Note 5 23 7 3" xfId="7618"/>
    <cellStyle name="Note 5 23 7 3 2" xfId="25053"/>
    <cellStyle name="Note 5 23 7 3 3" xfId="39506"/>
    <cellStyle name="Note 5 23 7 4" xfId="10059"/>
    <cellStyle name="Note 5 23 7 4 2" xfId="27494"/>
    <cellStyle name="Note 5 23 7 4 3" xfId="41947"/>
    <cellStyle name="Note 5 23 7 5" xfId="12479"/>
    <cellStyle name="Note 5 23 7 5 2" xfId="29914"/>
    <cellStyle name="Note 5 23 7 5 3" xfId="44367"/>
    <cellStyle name="Note 5 23 7 6" xfId="15431"/>
    <cellStyle name="Note 5 23 7 6 2" xfId="32866"/>
    <cellStyle name="Note 5 23 7 6 3" xfId="47319"/>
    <cellStyle name="Note 5 23 7 7" xfId="19486"/>
    <cellStyle name="Note 5 23 7 8" xfId="20593"/>
    <cellStyle name="Note 5 23 8" xfId="5141"/>
    <cellStyle name="Note 5 23 8 2" xfId="14481"/>
    <cellStyle name="Note 5 23 8 2 2" xfId="31916"/>
    <cellStyle name="Note 5 23 8 2 3" xfId="46369"/>
    <cellStyle name="Note 5 23 8 3" xfId="16942"/>
    <cellStyle name="Note 5 23 8 3 2" xfId="34377"/>
    <cellStyle name="Note 5 23 8 3 3" xfId="48830"/>
    <cellStyle name="Note 5 23 8 4" xfId="22577"/>
    <cellStyle name="Note 5 23 8 5" xfId="37030"/>
    <cellStyle name="Note 5 23 9" xfId="7603"/>
    <cellStyle name="Note 5 23 9 2" xfId="25038"/>
    <cellStyle name="Note 5 23 9 3" xfId="39491"/>
    <cellStyle name="Note 5 24" xfId="2646"/>
    <cellStyle name="Note 5 24 10" xfId="10060"/>
    <cellStyle name="Note 5 24 10 2" xfId="27495"/>
    <cellStyle name="Note 5 24 10 3" xfId="41948"/>
    <cellStyle name="Note 5 24 11" xfId="12480"/>
    <cellStyle name="Note 5 24 11 2" xfId="29915"/>
    <cellStyle name="Note 5 24 11 3" xfId="44368"/>
    <cellStyle name="Note 5 24 12" xfId="19487"/>
    <cellStyle name="Note 5 24 2" xfId="2647"/>
    <cellStyle name="Note 5 24 2 2" xfId="2648"/>
    <cellStyle name="Note 5 24 2 2 2" xfId="5159"/>
    <cellStyle name="Note 5 24 2 2 2 2" xfId="14495"/>
    <cellStyle name="Note 5 24 2 2 2 2 2" xfId="31930"/>
    <cellStyle name="Note 5 24 2 2 2 2 3" xfId="46383"/>
    <cellStyle name="Note 5 24 2 2 2 3" xfId="16956"/>
    <cellStyle name="Note 5 24 2 2 2 3 2" xfId="34391"/>
    <cellStyle name="Note 5 24 2 2 2 3 3" xfId="48844"/>
    <cellStyle name="Note 5 24 2 2 2 4" xfId="22595"/>
    <cellStyle name="Note 5 24 2 2 2 5" xfId="37048"/>
    <cellStyle name="Note 5 24 2 2 3" xfId="7621"/>
    <cellStyle name="Note 5 24 2 2 3 2" xfId="25056"/>
    <cellStyle name="Note 5 24 2 2 3 3" xfId="39509"/>
    <cellStyle name="Note 5 24 2 2 4" xfId="10062"/>
    <cellStyle name="Note 5 24 2 2 4 2" xfId="27497"/>
    <cellStyle name="Note 5 24 2 2 4 3" xfId="41950"/>
    <cellStyle name="Note 5 24 2 2 5" xfId="12482"/>
    <cellStyle name="Note 5 24 2 2 5 2" xfId="29917"/>
    <cellStyle name="Note 5 24 2 2 5 3" xfId="44370"/>
    <cellStyle name="Note 5 24 2 2 6" xfId="19489"/>
    <cellStyle name="Note 5 24 2 3" xfId="2649"/>
    <cellStyle name="Note 5 24 2 3 2" xfId="5160"/>
    <cellStyle name="Note 5 24 2 3 2 2" xfId="14496"/>
    <cellStyle name="Note 5 24 2 3 2 2 2" xfId="31931"/>
    <cellStyle name="Note 5 24 2 3 2 2 3" xfId="46384"/>
    <cellStyle name="Note 5 24 2 3 2 3" xfId="16957"/>
    <cellStyle name="Note 5 24 2 3 2 3 2" xfId="34392"/>
    <cellStyle name="Note 5 24 2 3 2 3 3" xfId="48845"/>
    <cellStyle name="Note 5 24 2 3 2 4" xfId="22596"/>
    <cellStyle name="Note 5 24 2 3 2 5" xfId="37049"/>
    <cellStyle name="Note 5 24 2 3 3" xfId="7622"/>
    <cellStyle name="Note 5 24 2 3 3 2" xfId="25057"/>
    <cellStyle name="Note 5 24 2 3 3 3" xfId="39510"/>
    <cellStyle name="Note 5 24 2 3 4" xfId="10063"/>
    <cellStyle name="Note 5 24 2 3 4 2" xfId="27498"/>
    <cellStyle name="Note 5 24 2 3 4 3" xfId="41951"/>
    <cellStyle name="Note 5 24 2 3 5" xfId="12483"/>
    <cellStyle name="Note 5 24 2 3 5 2" xfId="29918"/>
    <cellStyle name="Note 5 24 2 3 5 3" xfId="44371"/>
    <cellStyle name="Note 5 24 2 3 6" xfId="19490"/>
    <cellStyle name="Note 5 24 2 4" xfId="2650"/>
    <cellStyle name="Note 5 24 2 4 2" xfId="5161"/>
    <cellStyle name="Note 5 24 2 4 2 2" xfId="22597"/>
    <cellStyle name="Note 5 24 2 4 2 3" xfId="37050"/>
    <cellStyle name="Note 5 24 2 4 3" xfId="7623"/>
    <cellStyle name="Note 5 24 2 4 3 2" xfId="25058"/>
    <cellStyle name="Note 5 24 2 4 3 3" xfId="39511"/>
    <cellStyle name="Note 5 24 2 4 4" xfId="10064"/>
    <cellStyle name="Note 5 24 2 4 4 2" xfId="27499"/>
    <cellStyle name="Note 5 24 2 4 4 3" xfId="41952"/>
    <cellStyle name="Note 5 24 2 4 5" xfId="12484"/>
    <cellStyle name="Note 5 24 2 4 5 2" xfId="29919"/>
    <cellStyle name="Note 5 24 2 4 5 3" xfId="44372"/>
    <cellStyle name="Note 5 24 2 4 6" xfId="15432"/>
    <cellStyle name="Note 5 24 2 4 6 2" xfId="32867"/>
    <cellStyle name="Note 5 24 2 4 6 3" xfId="47320"/>
    <cellStyle name="Note 5 24 2 4 7" xfId="19491"/>
    <cellStyle name="Note 5 24 2 4 8" xfId="20594"/>
    <cellStyle name="Note 5 24 2 5" xfId="5158"/>
    <cellStyle name="Note 5 24 2 5 2" xfId="14494"/>
    <cellStyle name="Note 5 24 2 5 2 2" xfId="31929"/>
    <cellStyle name="Note 5 24 2 5 2 3" xfId="46382"/>
    <cellStyle name="Note 5 24 2 5 3" xfId="16955"/>
    <cellStyle name="Note 5 24 2 5 3 2" xfId="34390"/>
    <cellStyle name="Note 5 24 2 5 3 3" xfId="48843"/>
    <cellStyle name="Note 5 24 2 5 4" xfId="22594"/>
    <cellStyle name="Note 5 24 2 5 5" xfId="37047"/>
    <cellStyle name="Note 5 24 2 6" xfId="7620"/>
    <cellStyle name="Note 5 24 2 6 2" xfId="25055"/>
    <cellStyle name="Note 5 24 2 6 3" xfId="39508"/>
    <cellStyle name="Note 5 24 2 7" xfId="10061"/>
    <cellStyle name="Note 5 24 2 7 2" xfId="27496"/>
    <cellStyle name="Note 5 24 2 7 3" xfId="41949"/>
    <cellStyle name="Note 5 24 2 8" xfId="12481"/>
    <cellStyle name="Note 5 24 2 8 2" xfId="29916"/>
    <cellStyle name="Note 5 24 2 8 3" xfId="44369"/>
    <cellStyle name="Note 5 24 2 9" xfId="19488"/>
    <cellStyle name="Note 5 24 3" xfId="2651"/>
    <cellStyle name="Note 5 24 3 2" xfId="2652"/>
    <cellStyle name="Note 5 24 3 2 2" xfId="5163"/>
    <cellStyle name="Note 5 24 3 2 2 2" xfId="14498"/>
    <cellStyle name="Note 5 24 3 2 2 2 2" xfId="31933"/>
    <cellStyle name="Note 5 24 3 2 2 2 3" xfId="46386"/>
    <cellStyle name="Note 5 24 3 2 2 3" xfId="16959"/>
    <cellStyle name="Note 5 24 3 2 2 3 2" xfId="34394"/>
    <cellStyle name="Note 5 24 3 2 2 3 3" xfId="48847"/>
    <cellStyle name="Note 5 24 3 2 2 4" xfId="22599"/>
    <cellStyle name="Note 5 24 3 2 2 5" xfId="37052"/>
    <cellStyle name="Note 5 24 3 2 3" xfId="7625"/>
    <cellStyle name="Note 5 24 3 2 3 2" xfId="25060"/>
    <cellStyle name="Note 5 24 3 2 3 3" xfId="39513"/>
    <cellStyle name="Note 5 24 3 2 4" xfId="10066"/>
    <cellStyle name="Note 5 24 3 2 4 2" xfId="27501"/>
    <cellStyle name="Note 5 24 3 2 4 3" xfId="41954"/>
    <cellStyle name="Note 5 24 3 2 5" xfId="12486"/>
    <cellStyle name="Note 5 24 3 2 5 2" xfId="29921"/>
    <cellStyle name="Note 5 24 3 2 5 3" xfId="44374"/>
    <cellStyle name="Note 5 24 3 2 6" xfId="19493"/>
    <cellStyle name="Note 5 24 3 3" xfId="2653"/>
    <cellStyle name="Note 5 24 3 3 2" xfId="5164"/>
    <cellStyle name="Note 5 24 3 3 2 2" xfId="14499"/>
    <cellStyle name="Note 5 24 3 3 2 2 2" xfId="31934"/>
    <cellStyle name="Note 5 24 3 3 2 2 3" xfId="46387"/>
    <cellStyle name="Note 5 24 3 3 2 3" xfId="16960"/>
    <cellStyle name="Note 5 24 3 3 2 3 2" xfId="34395"/>
    <cellStyle name="Note 5 24 3 3 2 3 3" xfId="48848"/>
    <cellStyle name="Note 5 24 3 3 2 4" xfId="22600"/>
    <cellStyle name="Note 5 24 3 3 2 5" xfId="37053"/>
    <cellStyle name="Note 5 24 3 3 3" xfId="7626"/>
    <cellStyle name="Note 5 24 3 3 3 2" xfId="25061"/>
    <cellStyle name="Note 5 24 3 3 3 3" xfId="39514"/>
    <cellStyle name="Note 5 24 3 3 4" xfId="10067"/>
    <cellStyle name="Note 5 24 3 3 4 2" xfId="27502"/>
    <cellStyle name="Note 5 24 3 3 4 3" xfId="41955"/>
    <cellStyle name="Note 5 24 3 3 5" xfId="12487"/>
    <cellStyle name="Note 5 24 3 3 5 2" xfId="29922"/>
    <cellStyle name="Note 5 24 3 3 5 3" xfId="44375"/>
    <cellStyle name="Note 5 24 3 3 6" xfId="19494"/>
    <cellStyle name="Note 5 24 3 4" xfId="2654"/>
    <cellStyle name="Note 5 24 3 4 2" xfId="5165"/>
    <cellStyle name="Note 5 24 3 4 2 2" xfId="22601"/>
    <cellStyle name="Note 5 24 3 4 2 3" xfId="37054"/>
    <cellStyle name="Note 5 24 3 4 3" xfId="7627"/>
    <cellStyle name="Note 5 24 3 4 3 2" xfId="25062"/>
    <cellStyle name="Note 5 24 3 4 3 3" xfId="39515"/>
    <cellStyle name="Note 5 24 3 4 4" xfId="10068"/>
    <cellStyle name="Note 5 24 3 4 4 2" xfId="27503"/>
    <cellStyle name="Note 5 24 3 4 4 3" xfId="41956"/>
    <cellStyle name="Note 5 24 3 4 5" xfId="12488"/>
    <cellStyle name="Note 5 24 3 4 5 2" xfId="29923"/>
    <cellStyle name="Note 5 24 3 4 5 3" xfId="44376"/>
    <cellStyle name="Note 5 24 3 4 6" xfId="15433"/>
    <cellStyle name="Note 5 24 3 4 6 2" xfId="32868"/>
    <cellStyle name="Note 5 24 3 4 6 3" xfId="47321"/>
    <cellStyle name="Note 5 24 3 4 7" xfId="19495"/>
    <cellStyle name="Note 5 24 3 4 8" xfId="20595"/>
    <cellStyle name="Note 5 24 3 5" xfId="5162"/>
    <cellStyle name="Note 5 24 3 5 2" xfId="14497"/>
    <cellStyle name="Note 5 24 3 5 2 2" xfId="31932"/>
    <cellStyle name="Note 5 24 3 5 2 3" xfId="46385"/>
    <cellStyle name="Note 5 24 3 5 3" xfId="16958"/>
    <cellStyle name="Note 5 24 3 5 3 2" xfId="34393"/>
    <cellStyle name="Note 5 24 3 5 3 3" xfId="48846"/>
    <cellStyle name="Note 5 24 3 5 4" xfId="22598"/>
    <cellStyle name="Note 5 24 3 5 5" xfId="37051"/>
    <cellStyle name="Note 5 24 3 6" xfId="7624"/>
    <cellStyle name="Note 5 24 3 6 2" xfId="25059"/>
    <cellStyle name="Note 5 24 3 6 3" xfId="39512"/>
    <cellStyle name="Note 5 24 3 7" xfId="10065"/>
    <cellStyle name="Note 5 24 3 7 2" xfId="27500"/>
    <cellStyle name="Note 5 24 3 7 3" xfId="41953"/>
    <cellStyle name="Note 5 24 3 8" xfId="12485"/>
    <cellStyle name="Note 5 24 3 8 2" xfId="29920"/>
    <cellStyle name="Note 5 24 3 8 3" xfId="44373"/>
    <cellStyle name="Note 5 24 3 9" xfId="19492"/>
    <cellStyle name="Note 5 24 4" xfId="2655"/>
    <cellStyle name="Note 5 24 4 2" xfId="2656"/>
    <cellStyle name="Note 5 24 4 2 2" xfId="5167"/>
    <cellStyle name="Note 5 24 4 2 2 2" xfId="14501"/>
    <cellStyle name="Note 5 24 4 2 2 2 2" xfId="31936"/>
    <cellStyle name="Note 5 24 4 2 2 2 3" xfId="46389"/>
    <cellStyle name="Note 5 24 4 2 2 3" xfId="16962"/>
    <cellStyle name="Note 5 24 4 2 2 3 2" xfId="34397"/>
    <cellStyle name="Note 5 24 4 2 2 3 3" xfId="48850"/>
    <cellStyle name="Note 5 24 4 2 2 4" xfId="22603"/>
    <cellStyle name="Note 5 24 4 2 2 5" xfId="37056"/>
    <cellStyle name="Note 5 24 4 2 3" xfId="7629"/>
    <cellStyle name="Note 5 24 4 2 3 2" xfId="25064"/>
    <cellStyle name="Note 5 24 4 2 3 3" xfId="39517"/>
    <cellStyle name="Note 5 24 4 2 4" xfId="10070"/>
    <cellStyle name="Note 5 24 4 2 4 2" xfId="27505"/>
    <cellStyle name="Note 5 24 4 2 4 3" xfId="41958"/>
    <cellStyle name="Note 5 24 4 2 5" xfId="12490"/>
    <cellStyle name="Note 5 24 4 2 5 2" xfId="29925"/>
    <cellStyle name="Note 5 24 4 2 5 3" xfId="44378"/>
    <cellStyle name="Note 5 24 4 2 6" xfId="19497"/>
    <cellStyle name="Note 5 24 4 3" xfId="2657"/>
    <cellStyle name="Note 5 24 4 3 2" xfId="5168"/>
    <cellStyle name="Note 5 24 4 3 2 2" xfId="14502"/>
    <cellStyle name="Note 5 24 4 3 2 2 2" xfId="31937"/>
    <cellStyle name="Note 5 24 4 3 2 2 3" xfId="46390"/>
    <cellStyle name="Note 5 24 4 3 2 3" xfId="16963"/>
    <cellStyle name="Note 5 24 4 3 2 3 2" xfId="34398"/>
    <cellStyle name="Note 5 24 4 3 2 3 3" xfId="48851"/>
    <cellStyle name="Note 5 24 4 3 2 4" xfId="22604"/>
    <cellStyle name="Note 5 24 4 3 2 5" xfId="37057"/>
    <cellStyle name="Note 5 24 4 3 3" xfId="7630"/>
    <cellStyle name="Note 5 24 4 3 3 2" xfId="25065"/>
    <cellStyle name="Note 5 24 4 3 3 3" xfId="39518"/>
    <cellStyle name="Note 5 24 4 3 4" xfId="10071"/>
    <cellStyle name="Note 5 24 4 3 4 2" xfId="27506"/>
    <cellStyle name="Note 5 24 4 3 4 3" xfId="41959"/>
    <cellStyle name="Note 5 24 4 3 5" xfId="12491"/>
    <cellStyle name="Note 5 24 4 3 5 2" xfId="29926"/>
    <cellStyle name="Note 5 24 4 3 5 3" xfId="44379"/>
    <cellStyle name="Note 5 24 4 3 6" xfId="19498"/>
    <cellStyle name="Note 5 24 4 4" xfId="2658"/>
    <cellStyle name="Note 5 24 4 4 2" xfId="5169"/>
    <cellStyle name="Note 5 24 4 4 2 2" xfId="22605"/>
    <cellStyle name="Note 5 24 4 4 2 3" xfId="37058"/>
    <cellStyle name="Note 5 24 4 4 3" xfId="7631"/>
    <cellStyle name="Note 5 24 4 4 3 2" xfId="25066"/>
    <cellStyle name="Note 5 24 4 4 3 3" xfId="39519"/>
    <cellStyle name="Note 5 24 4 4 4" xfId="10072"/>
    <cellStyle name="Note 5 24 4 4 4 2" xfId="27507"/>
    <cellStyle name="Note 5 24 4 4 4 3" xfId="41960"/>
    <cellStyle name="Note 5 24 4 4 5" xfId="12492"/>
    <cellStyle name="Note 5 24 4 4 5 2" xfId="29927"/>
    <cellStyle name="Note 5 24 4 4 5 3" xfId="44380"/>
    <cellStyle name="Note 5 24 4 4 6" xfId="15434"/>
    <cellStyle name="Note 5 24 4 4 6 2" xfId="32869"/>
    <cellStyle name="Note 5 24 4 4 6 3" xfId="47322"/>
    <cellStyle name="Note 5 24 4 4 7" xfId="19499"/>
    <cellStyle name="Note 5 24 4 4 8" xfId="20596"/>
    <cellStyle name="Note 5 24 4 5" xfId="5166"/>
    <cellStyle name="Note 5 24 4 5 2" xfId="14500"/>
    <cellStyle name="Note 5 24 4 5 2 2" xfId="31935"/>
    <cellStyle name="Note 5 24 4 5 2 3" xfId="46388"/>
    <cellStyle name="Note 5 24 4 5 3" xfId="16961"/>
    <cellStyle name="Note 5 24 4 5 3 2" xfId="34396"/>
    <cellStyle name="Note 5 24 4 5 3 3" xfId="48849"/>
    <cellStyle name="Note 5 24 4 5 4" xfId="22602"/>
    <cellStyle name="Note 5 24 4 5 5" xfId="37055"/>
    <cellStyle name="Note 5 24 4 6" xfId="7628"/>
    <cellStyle name="Note 5 24 4 6 2" xfId="25063"/>
    <cellStyle name="Note 5 24 4 6 3" xfId="39516"/>
    <cellStyle name="Note 5 24 4 7" xfId="10069"/>
    <cellStyle name="Note 5 24 4 7 2" xfId="27504"/>
    <cellStyle name="Note 5 24 4 7 3" xfId="41957"/>
    <cellStyle name="Note 5 24 4 8" xfId="12489"/>
    <cellStyle name="Note 5 24 4 8 2" xfId="29924"/>
    <cellStyle name="Note 5 24 4 8 3" xfId="44377"/>
    <cellStyle name="Note 5 24 4 9" xfId="19496"/>
    <cellStyle name="Note 5 24 5" xfId="2659"/>
    <cellStyle name="Note 5 24 5 2" xfId="5170"/>
    <cellStyle name="Note 5 24 5 2 2" xfId="14503"/>
    <cellStyle name="Note 5 24 5 2 2 2" xfId="31938"/>
    <cellStyle name="Note 5 24 5 2 2 3" xfId="46391"/>
    <cellStyle name="Note 5 24 5 2 3" xfId="16964"/>
    <cellStyle name="Note 5 24 5 2 3 2" xfId="34399"/>
    <cellStyle name="Note 5 24 5 2 3 3" xfId="48852"/>
    <cellStyle name="Note 5 24 5 2 4" xfId="22606"/>
    <cellStyle name="Note 5 24 5 2 5" xfId="37059"/>
    <cellStyle name="Note 5 24 5 3" xfId="7632"/>
    <cellStyle name="Note 5 24 5 3 2" xfId="25067"/>
    <cellStyle name="Note 5 24 5 3 3" xfId="39520"/>
    <cellStyle name="Note 5 24 5 4" xfId="10073"/>
    <cellStyle name="Note 5 24 5 4 2" xfId="27508"/>
    <cellStyle name="Note 5 24 5 4 3" xfId="41961"/>
    <cellStyle name="Note 5 24 5 5" xfId="12493"/>
    <cellStyle name="Note 5 24 5 5 2" xfId="29928"/>
    <cellStyle name="Note 5 24 5 5 3" xfId="44381"/>
    <cellStyle name="Note 5 24 5 6" xfId="19500"/>
    <cellStyle name="Note 5 24 6" xfId="2660"/>
    <cellStyle name="Note 5 24 6 2" xfId="5171"/>
    <cellStyle name="Note 5 24 6 2 2" xfId="14504"/>
    <cellStyle name="Note 5 24 6 2 2 2" xfId="31939"/>
    <cellStyle name="Note 5 24 6 2 2 3" xfId="46392"/>
    <cellStyle name="Note 5 24 6 2 3" xfId="16965"/>
    <cellStyle name="Note 5 24 6 2 3 2" xfId="34400"/>
    <cellStyle name="Note 5 24 6 2 3 3" xfId="48853"/>
    <cellStyle name="Note 5 24 6 2 4" xfId="22607"/>
    <cellStyle name="Note 5 24 6 2 5" xfId="37060"/>
    <cellStyle name="Note 5 24 6 3" xfId="7633"/>
    <cellStyle name="Note 5 24 6 3 2" xfId="25068"/>
    <cellStyle name="Note 5 24 6 3 3" xfId="39521"/>
    <cellStyle name="Note 5 24 6 4" xfId="10074"/>
    <cellStyle name="Note 5 24 6 4 2" xfId="27509"/>
    <cellStyle name="Note 5 24 6 4 3" xfId="41962"/>
    <cellStyle name="Note 5 24 6 5" xfId="12494"/>
    <cellStyle name="Note 5 24 6 5 2" xfId="29929"/>
    <cellStyle name="Note 5 24 6 5 3" xfId="44382"/>
    <cellStyle name="Note 5 24 6 6" xfId="19501"/>
    <cellStyle name="Note 5 24 7" xfId="2661"/>
    <cellStyle name="Note 5 24 7 2" xfId="5172"/>
    <cellStyle name="Note 5 24 7 2 2" xfId="22608"/>
    <cellStyle name="Note 5 24 7 2 3" xfId="37061"/>
    <cellStyle name="Note 5 24 7 3" xfId="7634"/>
    <cellStyle name="Note 5 24 7 3 2" xfId="25069"/>
    <cellStyle name="Note 5 24 7 3 3" xfId="39522"/>
    <cellStyle name="Note 5 24 7 4" xfId="10075"/>
    <cellStyle name="Note 5 24 7 4 2" xfId="27510"/>
    <cellStyle name="Note 5 24 7 4 3" xfId="41963"/>
    <cellStyle name="Note 5 24 7 5" xfId="12495"/>
    <cellStyle name="Note 5 24 7 5 2" xfId="29930"/>
    <cellStyle name="Note 5 24 7 5 3" xfId="44383"/>
    <cellStyle name="Note 5 24 7 6" xfId="15435"/>
    <cellStyle name="Note 5 24 7 6 2" xfId="32870"/>
    <cellStyle name="Note 5 24 7 6 3" xfId="47323"/>
    <cellStyle name="Note 5 24 7 7" xfId="19502"/>
    <cellStyle name="Note 5 24 7 8" xfId="20597"/>
    <cellStyle name="Note 5 24 8" xfId="5157"/>
    <cellStyle name="Note 5 24 8 2" xfId="14493"/>
    <cellStyle name="Note 5 24 8 2 2" xfId="31928"/>
    <cellStyle name="Note 5 24 8 2 3" xfId="46381"/>
    <cellStyle name="Note 5 24 8 3" xfId="16954"/>
    <cellStyle name="Note 5 24 8 3 2" xfId="34389"/>
    <cellStyle name="Note 5 24 8 3 3" xfId="48842"/>
    <cellStyle name="Note 5 24 8 4" xfId="22593"/>
    <cellStyle name="Note 5 24 8 5" xfId="37046"/>
    <cellStyle name="Note 5 24 9" xfId="7619"/>
    <cellStyle name="Note 5 24 9 2" xfId="25054"/>
    <cellStyle name="Note 5 24 9 3" xfId="39507"/>
    <cellStyle name="Note 5 25" xfId="2662"/>
    <cellStyle name="Note 5 25 2" xfId="2663"/>
    <cellStyle name="Note 5 25 2 2" xfId="5174"/>
    <cellStyle name="Note 5 25 2 2 2" xfId="14506"/>
    <cellStyle name="Note 5 25 2 2 2 2" xfId="31941"/>
    <cellStyle name="Note 5 25 2 2 2 3" xfId="46394"/>
    <cellStyle name="Note 5 25 2 2 3" xfId="16967"/>
    <cellStyle name="Note 5 25 2 2 3 2" xfId="34402"/>
    <cellStyle name="Note 5 25 2 2 3 3" xfId="48855"/>
    <cellStyle name="Note 5 25 2 2 4" xfId="22610"/>
    <cellStyle name="Note 5 25 2 2 5" xfId="37063"/>
    <cellStyle name="Note 5 25 2 3" xfId="7636"/>
    <cellStyle name="Note 5 25 2 3 2" xfId="25071"/>
    <cellStyle name="Note 5 25 2 3 3" xfId="39524"/>
    <cellStyle name="Note 5 25 2 4" xfId="10077"/>
    <cellStyle name="Note 5 25 2 4 2" xfId="27512"/>
    <cellStyle name="Note 5 25 2 4 3" xfId="41965"/>
    <cellStyle name="Note 5 25 2 5" xfId="12497"/>
    <cellStyle name="Note 5 25 2 5 2" xfId="29932"/>
    <cellStyle name="Note 5 25 2 5 3" xfId="44385"/>
    <cellStyle name="Note 5 25 2 6" xfId="19504"/>
    <cellStyle name="Note 5 25 3" xfId="2664"/>
    <cellStyle name="Note 5 25 3 2" xfId="5175"/>
    <cellStyle name="Note 5 25 3 2 2" xfId="14507"/>
    <cellStyle name="Note 5 25 3 2 2 2" xfId="31942"/>
    <cellStyle name="Note 5 25 3 2 2 3" xfId="46395"/>
    <cellStyle name="Note 5 25 3 2 3" xfId="16968"/>
    <cellStyle name="Note 5 25 3 2 3 2" xfId="34403"/>
    <cellStyle name="Note 5 25 3 2 3 3" xfId="48856"/>
    <cellStyle name="Note 5 25 3 2 4" xfId="22611"/>
    <cellStyle name="Note 5 25 3 2 5" xfId="37064"/>
    <cellStyle name="Note 5 25 3 3" xfId="7637"/>
    <cellStyle name="Note 5 25 3 3 2" xfId="25072"/>
    <cellStyle name="Note 5 25 3 3 3" xfId="39525"/>
    <cellStyle name="Note 5 25 3 4" xfId="10078"/>
    <cellStyle name="Note 5 25 3 4 2" xfId="27513"/>
    <cellStyle name="Note 5 25 3 4 3" xfId="41966"/>
    <cellStyle name="Note 5 25 3 5" xfId="12498"/>
    <cellStyle name="Note 5 25 3 5 2" xfId="29933"/>
    <cellStyle name="Note 5 25 3 5 3" xfId="44386"/>
    <cellStyle name="Note 5 25 3 6" xfId="19505"/>
    <cellStyle name="Note 5 25 4" xfId="2665"/>
    <cellStyle name="Note 5 25 4 2" xfId="5176"/>
    <cellStyle name="Note 5 25 4 2 2" xfId="22612"/>
    <cellStyle name="Note 5 25 4 2 3" xfId="37065"/>
    <cellStyle name="Note 5 25 4 3" xfId="7638"/>
    <cellStyle name="Note 5 25 4 3 2" xfId="25073"/>
    <cellStyle name="Note 5 25 4 3 3" xfId="39526"/>
    <cellStyle name="Note 5 25 4 4" xfId="10079"/>
    <cellStyle name="Note 5 25 4 4 2" xfId="27514"/>
    <cellStyle name="Note 5 25 4 4 3" xfId="41967"/>
    <cellStyle name="Note 5 25 4 5" xfId="12499"/>
    <cellStyle name="Note 5 25 4 5 2" xfId="29934"/>
    <cellStyle name="Note 5 25 4 5 3" xfId="44387"/>
    <cellStyle name="Note 5 25 4 6" xfId="15436"/>
    <cellStyle name="Note 5 25 4 6 2" xfId="32871"/>
    <cellStyle name="Note 5 25 4 6 3" xfId="47324"/>
    <cellStyle name="Note 5 25 4 7" xfId="19506"/>
    <cellStyle name="Note 5 25 4 8" xfId="20598"/>
    <cellStyle name="Note 5 25 5" xfId="5173"/>
    <cellStyle name="Note 5 25 5 2" xfId="14505"/>
    <cellStyle name="Note 5 25 5 2 2" xfId="31940"/>
    <cellStyle name="Note 5 25 5 2 3" xfId="46393"/>
    <cellStyle name="Note 5 25 5 3" xfId="16966"/>
    <cellStyle name="Note 5 25 5 3 2" xfId="34401"/>
    <cellStyle name="Note 5 25 5 3 3" xfId="48854"/>
    <cellStyle name="Note 5 25 5 4" xfId="22609"/>
    <cellStyle name="Note 5 25 5 5" xfId="37062"/>
    <cellStyle name="Note 5 25 6" xfId="7635"/>
    <cellStyle name="Note 5 25 6 2" xfId="25070"/>
    <cellStyle name="Note 5 25 6 3" xfId="39523"/>
    <cellStyle name="Note 5 25 7" xfId="10076"/>
    <cellStyle name="Note 5 25 7 2" xfId="27511"/>
    <cellStyle name="Note 5 25 7 3" xfId="41964"/>
    <cellStyle name="Note 5 25 8" xfId="12496"/>
    <cellStyle name="Note 5 25 8 2" xfId="29931"/>
    <cellStyle name="Note 5 25 8 3" xfId="44384"/>
    <cellStyle name="Note 5 25 9" xfId="19503"/>
    <cellStyle name="Note 5 26" xfId="2666"/>
    <cellStyle name="Note 5 26 2" xfId="2667"/>
    <cellStyle name="Note 5 26 2 2" xfId="5178"/>
    <cellStyle name="Note 5 26 2 2 2" xfId="14509"/>
    <cellStyle name="Note 5 26 2 2 2 2" xfId="31944"/>
    <cellStyle name="Note 5 26 2 2 2 3" xfId="46397"/>
    <cellStyle name="Note 5 26 2 2 3" xfId="16970"/>
    <cellStyle name="Note 5 26 2 2 3 2" xfId="34405"/>
    <cellStyle name="Note 5 26 2 2 3 3" xfId="48858"/>
    <cellStyle name="Note 5 26 2 2 4" xfId="22614"/>
    <cellStyle name="Note 5 26 2 2 5" xfId="37067"/>
    <cellStyle name="Note 5 26 2 3" xfId="7640"/>
    <cellStyle name="Note 5 26 2 3 2" xfId="25075"/>
    <cellStyle name="Note 5 26 2 3 3" xfId="39528"/>
    <cellStyle name="Note 5 26 2 4" xfId="10081"/>
    <cellStyle name="Note 5 26 2 4 2" xfId="27516"/>
    <cellStyle name="Note 5 26 2 4 3" xfId="41969"/>
    <cellStyle name="Note 5 26 2 5" xfId="12501"/>
    <cellStyle name="Note 5 26 2 5 2" xfId="29936"/>
    <cellStyle name="Note 5 26 2 5 3" xfId="44389"/>
    <cellStyle name="Note 5 26 2 6" xfId="19508"/>
    <cellStyle name="Note 5 26 3" xfId="2668"/>
    <cellStyle name="Note 5 26 3 2" xfId="5179"/>
    <cellStyle name="Note 5 26 3 2 2" xfId="14510"/>
    <cellStyle name="Note 5 26 3 2 2 2" xfId="31945"/>
    <cellStyle name="Note 5 26 3 2 2 3" xfId="46398"/>
    <cellStyle name="Note 5 26 3 2 3" xfId="16971"/>
    <cellStyle name="Note 5 26 3 2 3 2" xfId="34406"/>
    <cellStyle name="Note 5 26 3 2 3 3" xfId="48859"/>
    <cellStyle name="Note 5 26 3 2 4" xfId="22615"/>
    <cellStyle name="Note 5 26 3 2 5" xfId="37068"/>
    <cellStyle name="Note 5 26 3 3" xfId="7641"/>
    <cellStyle name="Note 5 26 3 3 2" xfId="25076"/>
    <cellStyle name="Note 5 26 3 3 3" xfId="39529"/>
    <cellStyle name="Note 5 26 3 4" xfId="10082"/>
    <cellStyle name="Note 5 26 3 4 2" xfId="27517"/>
    <cellStyle name="Note 5 26 3 4 3" xfId="41970"/>
    <cellStyle name="Note 5 26 3 5" xfId="12502"/>
    <cellStyle name="Note 5 26 3 5 2" xfId="29937"/>
    <cellStyle name="Note 5 26 3 5 3" xfId="44390"/>
    <cellStyle name="Note 5 26 3 6" xfId="19509"/>
    <cellStyle name="Note 5 26 4" xfId="2669"/>
    <cellStyle name="Note 5 26 4 2" xfId="5180"/>
    <cellStyle name="Note 5 26 4 2 2" xfId="22616"/>
    <cellStyle name="Note 5 26 4 2 3" xfId="37069"/>
    <cellStyle name="Note 5 26 4 3" xfId="7642"/>
    <cellStyle name="Note 5 26 4 3 2" xfId="25077"/>
    <cellStyle name="Note 5 26 4 3 3" xfId="39530"/>
    <cellStyle name="Note 5 26 4 4" xfId="10083"/>
    <cellStyle name="Note 5 26 4 4 2" xfId="27518"/>
    <cellStyle name="Note 5 26 4 4 3" xfId="41971"/>
    <cellStyle name="Note 5 26 4 5" xfId="12503"/>
    <cellStyle name="Note 5 26 4 5 2" xfId="29938"/>
    <cellStyle name="Note 5 26 4 5 3" xfId="44391"/>
    <cellStyle name="Note 5 26 4 6" xfId="15437"/>
    <cellStyle name="Note 5 26 4 6 2" xfId="32872"/>
    <cellStyle name="Note 5 26 4 6 3" xfId="47325"/>
    <cellStyle name="Note 5 26 4 7" xfId="19510"/>
    <cellStyle name="Note 5 26 4 8" xfId="20599"/>
    <cellStyle name="Note 5 26 5" xfId="5177"/>
    <cellStyle name="Note 5 26 5 2" xfId="14508"/>
    <cellStyle name="Note 5 26 5 2 2" xfId="31943"/>
    <cellStyle name="Note 5 26 5 2 3" xfId="46396"/>
    <cellStyle name="Note 5 26 5 3" xfId="16969"/>
    <cellStyle name="Note 5 26 5 3 2" xfId="34404"/>
    <cellStyle name="Note 5 26 5 3 3" xfId="48857"/>
    <cellStyle name="Note 5 26 5 4" xfId="22613"/>
    <cellStyle name="Note 5 26 5 5" xfId="37066"/>
    <cellStyle name="Note 5 26 6" xfId="7639"/>
    <cellStyle name="Note 5 26 6 2" xfId="25074"/>
    <cellStyle name="Note 5 26 6 3" xfId="39527"/>
    <cellStyle name="Note 5 26 7" xfId="10080"/>
    <cellStyle name="Note 5 26 7 2" xfId="27515"/>
    <cellStyle name="Note 5 26 7 3" xfId="41968"/>
    <cellStyle name="Note 5 26 8" xfId="12500"/>
    <cellStyle name="Note 5 26 8 2" xfId="29935"/>
    <cellStyle name="Note 5 26 8 3" xfId="44388"/>
    <cellStyle name="Note 5 26 9" xfId="19507"/>
    <cellStyle name="Note 5 27" xfId="2670"/>
    <cellStyle name="Note 5 27 2" xfId="2671"/>
    <cellStyle name="Note 5 27 2 2" xfId="5182"/>
    <cellStyle name="Note 5 27 2 2 2" xfId="14512"/>
    <cellStyle name="Note 5 27 2 2 2 2" xfId="31947"/>
    <cellStyle name="Note 5 27 2 2 2 3" xfId="46400"/>
    <cellStyle name="Note 5 27 2 2 3" xfId="16973"/>
    <cellStyle name="Note 5 27 2 2 3 2" xfId="34408"/>
    <cellStyle name="Note 5 27 2 2 3 3" xfId="48861"/>
    <cellStyle name="Note 5 27 2 2 4" xfId="22618"/>
    <cellStyle name="Note 5 27 2 2 5" xfId="37071"/>
    <cellStyle name="Note 5 27 2 3" xfId="7644"/>
    <cellStyle name="Note 5 27 2 3 2" xfId="25079"/>
    <cellStyle name="Note 5 27 2 3 3" xfId="39532"/>
    <cellStyle name="Note 5 27 2 4" xfId="10085"/>
    <cellStyle name="Note 5 27 2 4 2" xfId="27520"/>
    <cellStyle name="Note 5 27 2 4 3" xfId="41973"/>
    <cellStyle name="Note 5 27 2 5" xfId="12505"/>
    <cellStyle name="Note 5 27 2 5 2" xfId="29940"/>
    <cellStyle name="Note 5 27 2 5 3" xfId="44393"/>
    <cellStyle name="Note 5 27 2 6" xfId="19512"/>
    <cellStyle name="Note 5 27 3" xfId="2672"/>
    <cellStyle name="Note 5 27 3 2" xfId="5183"/>
    <cellStyle name="Note 5 27 3 2 2" xfId="14513"/>
    <cellStyle name="Note 5 27 3 2 2 2" xfId="31948"/>
    <cellStyle name="Note 5 27 3 2 2 3" xfId="46401"/>
    <cellStyle name="Note 5 27 3 2 3" xfId="16974"/>
    <cellStyle name="Note 5 27 3 2 3 2" xfId="34409"/>
    <cellStyle name="Note 5 27 3 2 3 3" xfId="48862"/>
    <cellStyle name="Note 5 27 3 2 4" xfId="22619"/>
    <cellStyle name="Note 5 27 3 2 5" xfId="37072"/>
    <cellStyle name="Note 5 27 3 3" xfId="7645"/>
    <cellStyle name="Note 5 27 3 3 2" xfId="25080"/>
    <cellStyle name="Note 5 27 3 3 3" xfId="39533"/>
    <cellStyle name="Note 5 27 3 4" xfId="10086"/>
    <cellStyle name="Note 5 27 3 4 2" xfId="27521"/>
    <cellStyle name="Note 5 27 3 4 3" xfId="41974"/>
    <cellStyle name="Note 5 27 3 5" xfId="12506"/>
    <cellStyle name="Note 5 27 3 5 2" xfId="29941"/>
    <cellStyle name="Note 5 27 3 5 3" xfId="44394"/>
    <cellStyle name="Note 5 27 3 6" xfId="19513"/>
    <cellStyle name="Note 5 27 4" xfId="2673"/>
    <cellStyle name="Note 5 27 4 2" xfId="5184"/>
    <cellStyle name="Note 5 27 4 2 2" xfId="22620"/>
    <cellStyle name="Note 5 27 4 2 3" xfId="37073"/>
    <cellStyle name="Note 5 27 4 3" xfId="7646"/>
    <cellStyle name="Note 5 27 4 3 2" xfId="25081"/>
    <cellStyle name="Note 5 27 4 3 3" xfId="39534"/>
    <cellStyle name="Note 5 27 4 4" xfId="10087"/>
    <cellStyle name="Note 5 27 4 4 2" xfId="27522"/>
    <cellStyle name="Note 5 27 4 4 3" xfId="41975"/>
    <cellStyle name="Note 5 27 4 5" xfId="12507"/>
    <cellStyle name="Note 5 27 4 5 2" xfId="29942"/>
    <cellStyle name="Note 5 27 4 5 3" xfId="44395"/>
    <cellStyle name="Note 5 27 4 6" xfId="15438"/>
    <cellStyle name="Note 5 27 4 6 2" xfId="32873"/>
    <cellStyle name="Note 5 27 4 6 3" xfId="47326"/>
    <cellStyle name="Note 5 27 4 7" xfId="19514"/>
    <cellStyle name="Note 5 27 4 8" xfId="20600"/>
    <cellStyle name="Note 5 27 5" xfId="5181"/>
    <cellStyle name="Note 5 27 5 2" xfId="14511"/>
    <cellStyle name="Note 5 27 5 2 2" xfId="31946"/>
    <cellStyle name="Note 5 27 5 2 3" xfId="46399"/>
    <cellStyle name="Note 5 27 5 3" xfId="16972"/>
    <cellStyle name="Note 5 27 5 3 2" xfId="34407"/>
    <cellStyle name="Note 5 27 5 3 3" xfId="48860"/>
    <cellStyle name="Note 5 27 5 4" xfId="22617"/>
    <cellStyle name="Note 5 27 5 5" xfId="37070"/>
    <cellStyle name="Note 5 27 6" xfId="7643"/>
    <cellStyle name="Note 5 27 6 2" xfId="25078"/>
    <cellStyle name="Note 5 27 6 3" xfId="39531"/>
    <cellStyle name="Note 5 27 7" xfId="10084"/>
    <cellStyle name="Note 5 27 7 2" xfId="27519"/>
    <cellStyle name="Note 5 27 7 3" xfId="41972"/>
    <cellStyle name="Note 5 27 8" xfId="12504"/>
    <cellStyle name="Note 5 27 8 2" xfId="29939"/>
    <cellStyle name="Note 5 27 8 3" xfId="44392"/>
    <cellStyle name="Note 5 27 9" xfId="19511"/>
    <cellStyle name="Note 5 28" xfId="2674"/>
    <cellStyle name="Note 5 28 2" xfId="5185"/>
    <cellStyle name="Note 5 28 2 2" xfId="14514"/>
    <cellStyle name="Note 5 28 2 2 2" xfId="31949"/>
    <cellStyle name="Note 5 28 2 2 3" xfId="46402"/>
    <cellStyle name="Note 5 28 2 3" xfId="16975"/>
    <cellStyle name="Note 5 28 2 3 2" xfId="34410"/>
    <cellStyle name="Note 5 28 2 3 3" xfId="48863"/>
    <cellStyle name="Note 5 28 2 4" xfId="22621"/>
    <cellStyle name="Note 5 28 2 5" xfId="37074"/>
    <cellStyle name="Note 5 28 3" xfId="7647"/>
    <cellStyle name="Note 5 28 3 2" xfId="25082"/>
    <cellStyle name="Note 5 28 3 3" xfId="39535"/>
    <cellStyle name="Note 5 28 4" xfId="10088"/>
    <cellStyle name="Note 5 28 4 2" xfId="27523"/>
    <cellStyle name="Note 5 28 4 3" xfId="41976"/>
    <cellStyle name="Note 5 28 5" xfId="12508"/>
    <cellStyle name="Note 5 28 5 2" xfId="29943"/>
    <cellStyle name="Note 5 28 5 3" xfId="44396"/>
    <cellStyle name="Note 5 28 6" xfId="19515"/>
    <cellStyle name="Note 5 29" xfId="2675"/>
    <cellStyle name="Note 5 29 2" xfId="5186"/>
    <cellStyle name="Note 5 29 2 2" xfId="14515"/>
    <cellStyle name="Note 5 29 2 2 2" xfId="31950"/>
    <cellStyle name="Note 5 29 2 2 3" xfId="46403"/>
    <cellStyle name="Note 5 29 2 3" xfId="16976"/>
    <cellStyle name="Note 5 29 2 3 2" xfId="34411"/>
    <cellStyle name="Note 5 29 2 3 3" xfId="48864"/>
    <cellStyle name="Note 5 29 2 4" xfId="22622"/>
    <cellStyle name="Note 5 29 2 5" xfId="37075"/>
    <cellStyle name="Note 5 29 3" xfId="7648"/>
    <cellStyle name="Note 5 29 3 2" xfId="25083"/>
    <cellStyle name="Note 5 29 3 3" xfId="39536"/>
    <cellStyle name="Note 5 29 4" xfId="10089"/>
    <cellStyle name="Note 5 29 4 2" xfId="27524"/>
    <cellStyle name="Note 5 29 4 3" xfId="41977"/>
    <cellStyle name="Note 5 29 5" xfId="12509"/>
    <cellStyle name="Note 5 29 5 2" xfId="29944"/>
    <cellStyle name="Note 5 29 5 3" xfId="44397"/>
    <cellStyle name="Note 5 29 6" xfId="19516"/>
    <cellStyle name="Note 5 3" xfId="2676"/>
    <cellStyle name="Note 5 3 10" xfId="7649"/>
    <cellStyle name="Note 5 3 10 2" xfId="25084"/>
    <cellStyle name="Note 5 3 10 3" xfId="39537"/>
    <cellStyle name="Note 5 3 11" xfId="10090"/>
    <cellStyle name="Note 5 3 11 2" xfId="27525"/>
    <cellStyle name="Note 5 3 11 3" xfId="41978"/>
    <cellStyle name="Note 5 3 12" xfId="12510"/>
    <cellStyle name="Note 5 3 12 2" xfId="29945"/>
    <cellStyle name="Note 5 3 12 3" xfId="44398"/>
    <cellStyle name="Note 5 3 13" xfId="19517"/>
    <cellStyle name="Note 5 3 2" xfId="2677"/>
    <cellStyle name="Note 5 3 2 2" xfId="2678"/>
    <cellStyle name="Note 5 3 2 2 2" xfId="5189"/>
    <cellStyle name="Note 5 3 2 2 2 2" xfId="14518"/>
    <cellStyle name="Note 5 3 2 2 2 2 2" xfId="31953"/>
    <cellStyle name="Note 5 3 2 2 2 2 3" xfId="46406"/>
    <cellStyle name="Note 5 3 2 2 2 3" xfId="16979"/>
    <cellStyle name="Note 5 3 2 2 2 3 2" xfId="34414"/>
    <cellStyle name="Note 5 3 2 2 2 3 3" xfId="48867"/>
    <cellStyle name="Note 5 3 2 2 2 4" xfId="22625"/>
    <cellStyle name="Note 5 3 2 2 2 5" xfId="37078"/>
    <cellStyle name="Note 5 3 2 2 3" xfId="7651"/>
    <cellStyle name="Note 5 3 2 2 3 2" xfId="25086"/>
    <cellStyle name="Note 5 3 2 2 3 3" xfId="39539"/>
    <cellStyle name="Note 5 3 2 2 4" xfId="10092"/>
    <cellStyle name="Note 5 3 2 2 4 2" xfId="27527"/>
    <cellStyle name="Note 5 3 2 2 4 3" xfId="41980"/>
    <cellStyle name="Note 5 3 2 2 5" xfId="12512"/>
    <cellStyle name="Note 5 3 2 2 5 2" xfId="29947"/>
    <cellStyle name="Note 5 3 2 2 5 3" xfId="44400"/>
    <cellStyle name="Note 5 3 2 2 6" xfId="19519"/>
    <cellStyle name="Note 5 3 2 3" xfId="2679"/>
    <cellStyle name="Note 5 3 2 3 2" xfId="5190"/>
    <cellStyle name="Note 5 3 2 3 2 2" xfId="14519"/>
    <cellStyle name="Note 5 3 2 3 2 2 2" xfId="31954"/>
    <cellStyle name="Note 5 3 2 3 2 2 3" xfId="46407"/>
    <cellStyle name="Note 5 3 2 3 2 3" xfId="16980"/>
    <cellStyle name="Note 5 3 2 3 2 3 2" xfId="34415"/>
    <cellStyle name="Note 5 3 2 3 2 3 3" xfId="48868"/>
    <cellStyle name="Note 5 3 2 3 2 4" xfId="22626"/>
    <cellStyle name="Note 5 3 2 3 2 5" xfId="37079"/>
    <cellStyle name="Note 5 3 2 3 3" xfId="7652"/>
    <cellStyle name="Note 5 3 2 3 3 2" xfId="25087"/>
    <cellStyle name="Note 5 3 2 3 3 3" xfId="39540"/>
    <cellStyle name="Note 5 3 2 3 4" xfId="10093"/>
    <cellStyle name="Note 5 3 2 3 4 2" xfId="27528"/>
    <cellStyle name="Note 5 3 2 3 4 3" xfId="41981"/>
    <cellStyle name="Note 5 3 2 3 5" xfId="12513"/>
    <cellStyle name="Note 5 3 2 3 5 2" xfId="29948"/>
    <cellStyle name="Note 5 3 2 3 5 3" xfId="44401"/>
    <cellStyle name="Note 5 3 2 3 6" xfId="19520"/>
    <cellStyle name="Note 5 3 2 4" xfId="2680"/>
    <cellStyle name="Note 5 3 2 4 2" xfId="5191"/>
    <cellStyle name="Note 5 3 2 4 2 2" xfId="22627"/>
    <cellStyle name="Note 5 3 2 4 2 3" xfId="37080"/>
    <cellStyle name="Note 5 3 2 4 3" xfId="7653"/>
    <cellStyle name="Note 5 3 2 4 3 2" xfId="25088"/>
    <cellStyle name="Note 5 3 2 4 3 3" xfId="39541"/>
    <cellStyle name="Note 5 3 2 4 4" xfId="10094"/>
    <cellStyle name="Note 5 3 2 4 4 2" xfId="27529"/>
    <cellStyle name="Note 5 3 2 4 4 3" xfId="41982"/>
    <cellStyle name="Note 5 3 2 4 5" xfId="12514"/>
    <cellStyle name="Note 5 3 2 4 5 2" xfId="29949"/>
    <cellStyle name="Note 5 3 2 4 5 3" xfId="44402"/>
    <cellStyle name="Note 5 3 2 4 6" xfId="15439"/>
    <cellStyle name="Note 5 3 2 4 6 2" xfId="32874"/>
    <cellStyle name="Note 5 3 2 4 6 3" xfId="47327"/>
    <cellStyle name="Note 5 3 2 4 7" xfId="19521"/>
    <cellStyle name="Note 5 3 2 4 8" xfId="20601"/>
    <cellStyle name="Note 5 3 2 5" xfId="5188"/>
    <cellStyle name="Note 5 3 2 5 2" xfId="14517"/>
    <cellStyle name="Note 5 3 2 5 2 2" xfId="31952"/>
    <cellStyle name="Note 5 3 2 5 2 3" xfId="46405"/>
    <cellStyle name="Note 5 3 2 5 3" xfId="16978"/>
    <cellStyle name="Note 5 3 2 5 3 2" xfId="34413"/>
    <cellStyle name="Note 5 3 2 5 3 3" xfId="48866"/>
    <cellStyle name="Note 5 3 2 5 4" xfId="22624"/>
    <cellStyle name="Note 5 3 2 5 5" xfId="37077"/>
    <cellStyle name="Note 5 3 2 6" xfId="7650"/>
    <cellStyle name="Note 5 3 2 6 2" xfId="25085"/>
    <cellStyle name="Note 5 3 2 6 3" xfId="39538"/>
    <cellStyle name="Note 5 3 2 7" xfId="10091"/>
    <cellStyle name="Note 5 3 2 7 2" xfId="27526"/>
    <cellStyle name="Note 5 3 2 7 3" xfId="41979"/>
    <cellStyle name="Note 5 3 2 8" xfId="12511"/>
    <cellStyle name="Note 5 3 2 8 2" xfId="29946"/>
    <cellStyle name="Note 5 3 2 8 3" xfId="44399"/>
    <cellStyle name="Note 5 3 2 9" xfId="19518"/>
    <cellStyle name="Note 5 3 3" xfId="2681"/>
    <cellStyle name="Note 5 3 3 2" xfId="2682"/>
    <cellStyle name="Note 5 3 3 2 2" xfId="5193"/>
    <cellStyle name="Note 5 3 3 2 2 2" xfId="14521"/>
    <cellStyle name="Note 5 3 3 2 2 2 2" xfId="31956"/>
    <cellStyle name="Note 5 3 3 2 2 2 3" xfId="46409"/>
    <cellStyle name="Note 5 3 3 2 2 3" xfId="16982"/>
    <cellStyle name="Note 5 3 3 2 2 3 2" xfId="34417"/>
    <cellStyle name="Note 5 3 3 2 2 3 3" xfId="48870"/>
    <cellStyle name="Note 5 3 3 2 2 4" xfId="22629"/>
    <cellStyle name="Note 5 3 3 2 2 5" xfId="37082"/>
    <cellStyle name="Note 5 3 3 2 3" xfId="7655"/>
    <cellStyle name="Note 5 3 3 2 3 2" xfId="25090"/>
    <cellStyle name="Note 5 3 3 2 3 3" xfId="39543"/>
    <cellStyle name="Note 5 3 3 2 4" xfId="10096"/>
    <cellStyle name="Note 5 3 3 2 4 2" xfId="27531"/>
    <cellStyle name="Note 5 3 3 2 4 3" xfId="41984"/>
    <cellStyle name="Note 5 3 3 2 5" xfId="12516"/>
    <cellStyle name="Note 5 3 3 2 5 2" xfId="29951"/>
    <cellStyle name="Note 5 3 3 2 5 3" xfId="44404"/>
    <cellStyle name="Note 5 3 3 2 6" xfId="19523"/>
    <cellStyle name="Note 5 3 3 3" xfId="2683"/>
    <cellStyle name="Note 5 3 3 3 2" xfId="5194"/>
    <cellStyle name="Note 5 3 3 3 2 2" xfId="14522"/>
    <cellStyle name="Note 5 3 3 3 2 2 2" xfId="31957"/>
    <cellStyle name="Note 5 3 3 3 2 2 3" xfId="46410"/>
    <cellStyle name="Note 5 3 3 3 2 3" xfId="16983"/>
    <cellStyle name="Note 5 3 3 3 2 3 2" xfId="34418"/>
    <cellStyle name="Note 5 3 3 3 2 3 3" xfId="48871"/>
    <cellStyle name="Note 5 3 3 3 2 4" xfId="22630"/>
    <cellStyle name="Note 5 3 3 3 2 5" xfId="37083"/>
    <cellStyle name="Note 5 3 3 3 3" xfId="7656"/>
    <cellStyle name="Note 5 3 3 3 3 2" xfId="25091"/>
    <cellStyle name="Note 5 3 3 3 3 3" xfId="39544"/>
    <cellStyle name="Note 5 3 3 3 4" xfId="10097"/>
    <cellStyle name="Note 5 3 3 3 4 2" xfId="27532"/>
    <cellStyle name="Note 5 3 3 3 4 3" xfId="41985"/>
    <cellStyle name="Note 5 3 3 3 5" xfId="12517"/>
    <cellStyle name="Note 5 3 3 3 5 2" xfId="29952"/>
    <cellStyle name="Note 5 3 3 3 5 3" xfId="44405"/>
    <cellStyle name="Note 5 3 3 3 6" xfId="19524"/>
    <cellStyle name="Note 5 3 3 4" xfId="2684"/>
    <cellStyle name="Note 5 3 3 4 2" xfId="5195"/>
    <cellStyle name="Note 5 3 3 4 2 2" xfId="22631"/>
    <cellStyle name="Note 5 3 3 4 2 3" xfId="37084"/>
    <cellStyle name="Note 5 3 3 4 3" xfId="7657"/>
    <cellStyle name="Note 5 3 3 4 3 2" xfId="25092"/>
    <cellStyle name="Note 5 3 3 4 3 3" xfId="39545"/>
    <cellStyle name="Note 5 3 3 4 4" xfId="10098"/>
    <cellStyle name="Note 5 3 3 4 4 2" xfId="27533"/>
    <cellStyle name="Note 5 3 3 4 4 3" xfId="41986"/>
    <cellStyle name="Note 5 3 3 4 5" xfId="12518"/>
    <cellStyle name="Note 5 3 3 4 5 2" xfId="29953"/>
    <cellStyle name="Note 5 3 3 4 5 3" xfId="44406"/>
    <cellStyle name="Note 5 3 3 4 6" xfId="15440"/>
    <cellStyle name="Note 5 3 3 4 6 2" xfId="32875"/>
    <cellStyle name="Note 5 3 3 4 6 3" xfId="47328"/>
    <cellStyle name="Note 5 3 3 4 7" xfId="19525"/>
    <cellStyle name="Note 5 3 3 4 8" xfId="20602"/>
    <cellStyle name="Note 5 3 3 5" xfId="5192"/>
    <cellStyle name="Note 5 3 3 5 2" xfId="14520"/>
    <cellStyle name="Note 5 3 3 5 2 2" xfId="31955"/>
    <cellStyle name="Note 5 3 3 5 2 3" xfId="46408"/>
    <cellStyle name="Note 5 3 3 5 3" xfId="16981"/>
    <cellStyle name="Note 5 3 3 5 3 2" xfId="34416"/>
    <cellStyle name="Note 5 3 3 5 3 3" xfId="48869"/>
    <cellStyle name="Note 5 3 3 5 4" xfId="22628"/>
    <cellStyle name="Note 5 3 3 5 5" xfId="37081"/>
    <cellStyle name="Note 5 3 3 6" xfId="7654"/>
    <cellStyle name="Note 5 3 3 6 2" xfId="25089"/>
    <cellStyle name="Note 5 3 3 6 3" xfId="39542"/>
    <cellStyle name="Note 5 3 3 7" xfId="10095"/>
    <cellStyle name="Note 5 3 3 7 2" xfId="27530"/>
    <cellStyle name="Note 5 3 3 7 3" xfId="41983"/>
    <cellStyle name="Note 5 3 3 8" xfId="12515"/>
    <cellStyle name="Note 5 3 3 8 2" xfId="29950"/>
    <cellStyle name="Note 5 3 3 8 3" xfId="44403"/>
    <cellStyle name="Note 5 3 3 9" xfId="19522"/>
    <cellStyle name="Note 5 3 4" xfId="2685"/>
    <cellStyle name="Note 5 3 4 2" xfId="2686"/>
    <cellStyle name="Note 5 3 4 2 2" xfId="5197"/>
    <cellStyle name="Note 5 3 4 2 2 2" xfId="14524"/>
    <cellStyle name="Note 5 3 4 2 2 2 2" xfId="31959"/>
    <cellStyle name="Note 5 3 4 2 2 2 3" xfId="46412"/>
    <cellStyle name="Note 5 3 4 2 2 3" xfId="16985"/>
    <cellStyle name="Note 5 3 4 2 2 3 2" xfId="34420"/>
    <cellStyle name="Note 5 3 4 2 2 3 3" xfId="48873"/>
    <cellStyle name="Note 5 3 4 2 2 4" xfId="22633"/>
    <cellStyle name="Note 5 3 4 2 2 5" xfId="37086"/>
    <cellStyle name="Note 5 3 4 2 3" xfId="7659"/>
    <cellStyle name="Note 5 3 4 2 3 2" xfId="25094"/>
    <cellStyle name="Note 5 3 4 2 3 3" xfId="39547"/>
    <cellStyle name="Note 5 3 4 2 4" xfId="10100"/>
    <cellStyle name="Note 5 3 4 2 4 2" xfId="27535"/>
    <cellStyle name="Note 5 3 4 2 4 3" xfId="41988"/>
    <cellStyle name="Note 5 3 4 2 5" xfId="12520"/>
    <cellStyle name="Note 5 3 4 2 5 2" xfId="29955"/>
    <cellStyle name="Note 5 3 4 2 5 3" xfId="44408"/>
    <cellStyle name="Note 5 3 4 2 6" xfId="19527"/>
    <cellStyle name="Note 5 3 4 3" xfId="2687"/>
    <cellStyle name="Note 5 3 4 3 2" xfId="5198"/>
    <cellStyle name="Note 5 3 4 3 2 2" xfId="14525"/>
    <cellStyle name="Note 5 3 4 3 2 2 2" xfId="31960"/>
    <cellStyle name="Note 5 3 4 3 2 2 3" xfId="46413"/>
    <cellStyle name="Note 5 3 4 3 2 3" xfId="16986"/>
    <cellStyle name="Note 5 3 4 3 2 3 2" xfId="34421"/>
    <cellStyle name="Note 5 3 4 3 2 3 3" xfId="48874"/>
    <cellStyle name="Note 5 3 4 3 2 4" xfId="22634"/>
    <cellStyle name="Note 5 3 4 3 2 5" xfId="37087"/>
    <cellStyle name="Note 5 3 4 3 3" xfId="7660"/>
    <cellStyle name="Note 5 3 4 3 3 2" xfId="25095"/>
    <cellStyle name="Note 5 3 4 3 3 3" xfId="39548"/>
    <cellStyle name="Note 5 3 4 3 4" xfId="10101"/>
    <cellStyle name="Note 5 3 4 3 4 2" xfId="27536"/>
    <cellStyle name="Note 5 3 4 3 4 3" xfId="41989"/>
    <cellStyle name="Note 5 3 4 3 5" xfId="12521"/>
    <cellStyle name="Note 5 3 4 3 5 2" xfId="29956"/>
    <cellStyle name="Note 5 3 4 3 5 3" xfId="44409"/>
    <cellStyle name="Note 5 3 4 3 6" xfId="19528"/>
    <cellStyle name="Note 5 3 4 4" xfId="2688"/>
    <cellStyle name="Note 5 3 4 4 2" xfId="5199"/>
    <cellStyle name="Note 5 3 4 4 2 2" xfId="22635"/>
    <cellStyle name="Note 5 3 4 4 2 3" xfId="37088"/>
    <cellStyle name="Note 5 3 4 4 3" xfId="7661"/>
    <cellStyle name="Note 5 3 4 4 3 2" xfId="25096"/>
    <cellStyle name="Note 5 3 4 4 3 3" xfId="39549"/>
    <cellStyle name="Note 5 3 4 4 4" xfId="10102"/>
    <cellStyle name="Note 5 3 4 4 4 2" xfId="27537"/>
    <cellStyle name="Note 5 3 4 4 4 3" xfId="41990"/>
    <cellStyle name="Note 5 3 4 4 5" xfId="12522"/>
    <cellStyle name="Note 5 3 4 4 5 2" xfId="29957"/>
    <cellStyle name="Note 5 3 4 4 5 3" xfId="44410"/>
    <cellStyle name="Note 5 3 4 4 6" xfId="15441"/>
    <cellStyle name="Note 5 3 4 4 6 2" xfId="32876"/>
    <cellStyle name="Note 5 3 4 4 6 3" xfId="47329"/>
    <cellStyle name="Note 5 3 4 4 7" xfId="19529"/>
    <cellStyle name="Note 5 3 4 4 8" xfId="20603"/>
    <cellStyle name="Note 5 3 4 5" xfId="5196"/>
    <cellStyle name="Note 5 3 4 5 2" xfId="14523"/>
    <cellStyle name="Note 5 3 4 5 2 2" xfId="31958"/>
    <cellStyle name="Note 5 3 4 5 2 3" xfId="46411"/>
    <cellStyle name="Note 5 3 4 5 3" xfId="16984"/>
    <cellStyle name="Note 5 3 4 5 3 2" xfId="34419"/>
    <cellStyle name="Note 5 3 4 5 3 3" xfId="48872"/>
    <cellStyle name="Note 5 3 4 5 4" xfId="22632"/>
    <cellStyle name="Note 5 3 4 5 5" xfId="37085"/>
    <cellStyle name="Note 5 3 4 6" xfId="7658"/>
    <cellStyle name="Note 5 3 4 6 2" xfId="25093"/>
    <cellStyle name="Note 5 3 4 6 3" xfId="39546"/>
    <cellStyle name="Note 5 3 4 7" xfId="10099"/>
    <cellStyle name="Note 5 3 4 7 2" xfId="27534"/>
    <cellStyle name="Note 5 3 4 7 3" xfId="41987"/>
    <cellStyle name="Note 5 3 4 8" xfId="12519"/>
    <cellStyle name="Note 5 3 4 8 2" xfId="29954"/>
    <cellStyle name="Note 5 3 4 8 3" xfId="44407"/>
    <cellStyle name="Note 5 3 4 9" xfId="19526"/>
    <cellStyle name="Note 5 3 5" xfId="2689"/>
    <cellStyle name="Note 5 3 5 2" xfId="2690"/>
    <cellStyle name="Note 5 3 5 2 2" xfId="5201"/>
    <cellStyle name="Note 5 3 5 2 2 2" xfId="14527"/>
    <cellStyle name="Note 5 3 5 2 2 2 2" xfId="31962"/>
    <cellStyle name="Note 5 3 5 2 2 2 3" xfId="46415"/>
    <cellStyle name="Note 5 3 5 2 2 3" xfId="16988"/>
    <cellStyle name="Note 5 3 5 2 2 3 2" xfId="34423"/>
    <cellStyle name="Note 5 3 5 2 2 3 3" xfId="48876"/>
    <cellStyle name="Note 5 3 5 2 2 4" xfId="22637"/>
    <cellStyle name="Note 5 3 5 2 2 5" xfId="37090"/>
    <cellStyle name="Note 5 3 5 2 3" xfId="7663"/>
    <cellStyle name="Note 5 3 5 2 3 2" xfId="25098"/>
    <cellStyle name="Note 5 3 5 2 3 3" xfId="39551"/>
    <cellStyle name="Note 5 3 5 2 4" xfId="10104"/>
    <cellStyle name="Note 5 3 5 2 4 2" xfId="27539"/>
    <cellStyle name="Note 5 3 5 2 4 3" xfId="41992"/>
    <cellStyle name="Note 5 3 5 2 5" xfId="12524"/>
    <cellStyle name="Note 5 3 5 2 5 2" xfId="29959"/>
    <cellStyle name="Note 5 3 5 2 5 3" xfId="44412"/>
    <cellStyle name="Note 5 3 5 2 6" xfId="19531"/>
    <cellStyle name="Note 5 3 5 3" xfId="2691"/>
    <cellStyle name="Note 5 3 5 3 2" xfId="5202"/>
    <cellStyle name="Note 5 3 5 3 2 2" xfId="14528"/>
    <cellStyle name="Note 5 3 5 3 2 2 2" xfId="31963"/>
    <cellStyle name="Note 5 3 5 3 2 2 3" xfId="46416"/>
    <cellStyle name="Note 5 3 5 3 2 3" xfId="16989"/>
    <cellStyle name="Note 5 3 5 3 2 3 2" xfId="34424"/>
    <cellStyle name="Note 5 3 5 3 2 3 3" xfId="48877"/>
    <cellStyle name="Note 5 3 5 3 2 4" xfId="22638"/>
    <cellStyle name="Note 5 3 5 3 2 5" xfId="37091"/>
    <cellStyle name="Note 5 3 5 3 3" xfId="7664"/>
    <cellStyle name="Note 5 3 5 3 3 2" xfId="25099"/>
    <cellStyle name="Note 5 3 5 3 3 3" xfId="39552"/>
    <cellStyle name="Note 5 3 5 3 4" xfId="10105"/>
    <cellStyle name="Note 5 3 5 3 4 2" xfId="27540"/>
    <cellStyle name="Note 5 3 5 3 4 3" xfId="41993"/>
    <cellStyle name="Note 5 3 5 3 5" xfId="12525"/>
    <cellStyle name="Note 5 3 5 3 5 2" xfId="29960"/>
    <cellStyle name="Note 5 3 5 3 5 3" xfId="44413"/>
    <cellStyle name="Note 5 3 5 3 6" xfId="19532"/>
    <cellStyle name="Note 5 3 5 4" xfId="2692"/>
    <cellStyle name="Note 5 3 5 4 2" xfId="5203"/>
    <cellStyle name="Note 5 3 5 4 2 2" xfId="22639"/>
    <cellStyle name="Note 5 3 5 4 2 3" xfId="37092"/>
    <cellStyle name="Note 5 3 5 4 3" xfId="7665"/>
    <cellStyle name="Note 5 3 5 4 3 2" xfId="25100"/>
    <cellStyle name="Note 5 3 5 4 3 3" xfId="39553"/>
    <cellStyle name="Note 5 3 5 4 4" xfId="10106"/>
    <cellStyle name="Note 5 3 5 4 4 2" xfId="27541"/>
    <cellStyle name="Note 5 3 5 4 4 3" xfId="41994"/>
    <cellStyle name="Note 5 3 5 4 5" xfId="12526"/>
    <cellStyle name="Note 5 3 5 4 5 2" xfId="29961"/>
    <cellStyle name="Note 5 3 5 4 5 3" xfId="44414"/>
    <cellStyle name="Note 5 3 5 4 6" xfId="15442"/>
    <cellStyle name="Note 5 3 5 4 6 2" xfId="32877"/>
    <cellStyle name="Note 5 3 5 4 6 3" xfId="47330"/>
    <cellStyle name="Note 5 3 5 4 7" xfId="19533"/>
    <cellStyle name="Note 5 3 5 4 8" xfId="20604"/>
    <cellStyle name="Note 5 3 5 5" xfId="5200"/>
    <cellStyle name="Note 5 3 5 5 2" xfId="14526"/>
    <cellStyle name="Note 5 3 5 5 2 2" xfId="31961"/>
    <cellStyle name="Note 5 3 5 5 2 3" xfId="46414"/>
    <cellStyle name="Note 5 3 5 5 3" xfId="16987"/>
    <cellStyle name="Note 5 3 5 5 3 2" xfId="34422"/>
    <cellStyle name="Note 5 3 5 5 3 3" xfId="48875"/>
    <cellStyle name="Note 5 3 5 5 4" xfId="22636"/>
    <cellStyle name="Note 5 3 5 5 5" xfId="37089"/>
    <cellStyle name="Note 5 3 5 6" xfId="7662"/>
    <cellStyle name="Note 5 3 5 6 2" xfId="25097"/>
    <cellStyle name="Note 5 3 5 6 3" xfId="39550"/>
    <cellStyle name="Note 5 3 5 7" xfId="10103"/>
    <cellStyle name="Note 5 3 5 7 2" xfId="27538"/>
    <cellStyle name="Note 5 3 5 7 3" xfId="41991"/>
    <cellStyle name="Note 5 3 5 8" xfId="12523"/>
    <cellStyle name="Note 5 3 5 8 2" xfId="29958"/>
    <cellStyle name="Note 5 3 5 8 3" xfId="44411"/>
    <cellStyle name="Note 5 3 5 9" xfId="19530"/>
    <cellStyle name="Note 5 3 6" xfId="2693"/>
    <cellStyle name="Note 5 3 6 2" xfId="5204"/>
    <cellStyle name="Note 5 3 6 2 2" xfId="14529"/>
    <cellStyle name="Note 5 3 6 2 2 2" xfId="31964"/>
    <cellStyle name="Note 5 3 6 2 2 3" xfId="46417"/>
    <cellStyle name="Note 5 3 6 2 3" xfId="16990"/>
    <cellStyle name="Note 5 3 6 2 3 2" xfId="34425"/>
    <cellStyle name="Note 5 3 6 2 3 3" xfId="48878"/>
    <cellStyle name="Note 5 3 6 2 4" xfId="22640"/>
    <cellStyle name="Note 5 3 6 2 5" xfId="37093"/>
    <cellStyle name="Note 5 3 6 3" xfId="7666"/>
    <cellStyle name="Note 5 3 6 3 2" xfId="25101"/>
    <cellStyle name="Note 5 3 6 3 3" xfId="39554"/>
    <cellStyle name="Note 5 3 6 4" xfId="10107"/>
    <cellStyle name="Note 5 3 6 4 2" xfId="27542"/>
    <cellStyle name="Note 5 3 6 4 3" xfId="41995"/>
    <cellStyle name="Note 5 3 6 5" xfId="12527"/>
    <cellStyle name="Note 5 3 6 5 2" xfId="29962"/>
    <cellStyle name="Note 5 3 6 5 3" xfId="44415"/>
    <cellStyle name="Note 5 3 6 6" xfId="19534"/>
    <cellStyle name="Note 5 3 7" xfId="2694"/>
    <cellStyle name="Note 5 3 7 2" xfId="5205"/>
    <cellStyle name="Note 5 3 7 2 2" xfId="14530"/>
    <cellStyle name="Note 5 3 7 2 2 2" xfId="31965"/>
    <cellStyle name="Note 5 3 7 2 2 3" xfId="46418"/>
    <cellStyle name="Note 5 3 7 2 3" xfId="16991"/>
    <cellStyle name="Note 5 3 7 2 3 2" xfId="34426"/>
    <cellStyle name="Note 5 3 7 2 3 3" xfId="48879"/>
    <cellStyle name="Note 5 3 7 2 4" xfId="22641"/>
    <cellStyle name="Note 5 3 7 2 5" xfId="37094"/>
    <cellStyle name="Note 5 3 7 3" xfId="7667"/>
    <cellStyle name="Note 5 3 7 3 2" xfId="25102"/>
    <cellStyle name="Note 5 3 7 3 3" xfId="39555"/>
    <cellStyle name="Note 5 3 7 4" xfId="10108"/>
    <cellStyle name="Note 5 3 7 4 2" xfId="27543"/>
    <cellStyle name="Note 5 3 7 4 3" xfId="41996"/>
    <cellStyle name="Note 5 3 7 5" xfId="12528"/>
    <cellStyle name="Note 5 3 7 5 2" xfId="29963"/>
    <cellStyle name="Note 5 3 7 5 3" xfId="44416"/>
    <cellStyle name="Note 5 3 7 6" xfId="19535"/>
    <cellStyle name="Note 5 3 8" xfId="2695"/>
    <cellStyle name="Note 5 3 8 2" xfId="5206"/>
    <cellStyle name="Note 5 3 8 2 2" xfId="22642"/>
    <cellStyle name="Note 5 3 8 2 3" xfId="37095"/>
    <cellStyle name="Note 5 3 8 3" xfId="7668"/>
    <cellStyle name="Note 5 3 8 3 2" xfId="25103"/>
    <cellStyle name="Note 5 3 8 3 3" xfId="39556"/>
    <cellStyle name="Note 5 3 8 4" xfId="10109"/>
    <cellStyle name="Note 5 3 8 4 2" xfId="27544"/>
    <cellStyle name="Note 5 3 8 4 3" xfId="41997"/>
    <cellStyle name="Note 5 3 8 5" xfId="12529"/>
    <cellStyle name="Note 5 3 8 5 2" xfId="29964"/>
    <cellStyle name="Note 5 3 8 5 3" xfId="44417"/>
    <cellStyle name="Note 5 3 8 6" xfId="15443"/>
    <cellStyle name="Note 5 3 8 6 2" xfId="32878"/>
    <cellStyle name="Note 5 3 8 6 3" xfId="47331"/>
    <cellStyle name="Note 5 3 8 7" xfId="19536"/>
    <cellStyle name="Note 5 3 8 8" xfId="20605"/>
    <cellStyle name="Note 5 3 9" xfId="5187"/>
    <cellStyle name="Note 5 3 9 2" xfId="14516"/>
    <cellStyle name="Note 5 3 9 2 2" xfId="31951"/>
    <cellStyle name="Note 5 3 9 2 3" xfId="46404"/>
    <cellStyle name="Note 5 3 9 3" xfId="16977"/>
    <cellStyle name="Note 5 3 9 3 2" xfId="34412"/>
    <cellStyle name="Note 5 3 9 3 3" xfId="48865"/>
    <cellStyle name="Note 5 3 9 4" xfId="22623"/>
    <cellStyle name="Note 5 3 9 5" xfId="37076"/>
    <cellStyle name="Note 5 30" xfId="2696"/>
    <cellStyle name="Note 5 30 2" xfId="5207"/>
    <cellStyle name="Note 5 30 2 2" xfId="22643"/>
    <cellStyle name="Note 5 30 2 3" xfId="37096"/>
    <cellStyle name="Note 5 30 3" xfId="7669"/>
    <cellStyle name="Note 5 30 3 2" xfId="25104"/>
    <cellStyle name="Note 5 30 3 3" xfId="39557"/>
    <cellStyle name="Note 5 30 4" xfId="10110"/>
    <cellStyle name="Note 5 30 4 2" xfId="27545"/>
    <cellStyle name="Note 5 30 4 3" xfId="41998"/>
    <cellStyle name="Note 5 30 5" xfId="12530"/>
    <cellStyle name="Note 5 30 5 2" xfId="29965"/>
    <cellStyle name="Note 5 30 5 3" xfId="44418"/>
    <cellStyle name="Note 5 30 6" xfId="15444"/>
    <cellStyle name="Note 5 30 6 2" xfId="32879"/>
    <cellStyle name="Note 5 30 6 3" xfId="47332"/>
    <cellStyle name="Note 5 30 7" xfId="19537"/>
    <cellStyle name="Note 5 30 8" xfId="20606"/>
    <cellStyle name="Note 5 31" xfId="4868"/>
    <cellStyle name="Note 5 31 2" xfId="14276"/>
    <cellStyle name="Note 5 31 2 2" xfId="31711"/>
    <cellStyle name="Note 5 31 2 3" xfId="46164"/>
    <cellStyle name="Note 5 31 3" xfId="16737"/>
    <cellStyle name="Note 5 31 3 2" xfId="34172"/>
    <cellStyle name="Note 5 31 3 3" xfId="48625"/>
    <cellStyle name="Note 5 31 4" xfId="22304"/>
    <cellStyle name="Note 5 31 5" xfId="36757"/>
    <cellStyle name="Note 5 32" xfId="7330"/>
    <cellStyle name="Note 5 32 2" xfId="24765"/>
    <cellStyle name="Note 5 32 3" xfId="39218"/>
    <cellStyle name="Note 5 33" xfId="9771"/>
    <cellStyle name="Note 5 33 2" xfId="27206"/>
    <cellStyle name="Note 5 33 3" xfId="41659"/>
    <cellStyle name="Note 5 34" xfId="12191"/>
    <cellStyle name="Note 5 34 2" xfId="29626"/>
    <cellStyle name="Note 5 34 3" xfId="44079"/>
    <cellStyle name="Note 5 35" xfId="19198"/>
    <cellStyle name="Note 5 4" xfId="2697"/>
    <cellStyle name="Note 5 4 10" xfId="7670"/>
    <cellStyle name="Note 5 4 10 2" xfId="25105"/>
    <cellStyle name="Note 5 4 10 3" xfId="39558"/>
    <cellStyle name="Note 5 4 11" xfId="10111"/>
    <cellStyle name="Note 5 4 11 2" xfId="27546"/>
    <cellStyle name="Note 5 4 11 3" xfId="41999"/>
    <cellStyle name="Note 5 4 12" xfId="12531"/>
    <cellStyle name="Note 5 4 12 2" xfId="29966"/>
    <cellStyle name="Note 5 4 12 3" xfId="44419"/>
    <cellStyle name="Note 5 4 13" xfId="19538"/>
    <cellStyle name="Note 5 4 2" xfId="2698"/>
    <cellStyle name="Note 5 4 2 2" xfId="2699"/>
    <cellStyle name="Note 5 4 2 2 2" xfId="5210"/>
    <cellStyle name="Note 5 4 2 2 2 2" xfId="14533"/>
    <cellStyle name="Note 5 4 2 2 2 2 2" xfId="31968"/>
    <cellStyle name="Note 5 4 2 2 2 2 3" xfId="46421"/>
    <cellStyle name="Note 5 4 2 2 2 3" xfId="16994"/>
    <cellStyle name="Note 5 4 2 2 2 3 2" xfId="34429"/>
    <cellStyle name="Note 5 4 2 2 2 3 3" xfId="48882"/>
    <cellStyle name="Note 5 4 2 2 2 4" xfId="22646"/>
    <cellStyle name="Note 5 4 2 2 2 5" xfId="37099"/>
    <cellStyle name="Note 5 4 2 2 3" xfId="7672"/>
    <cellStyle name="Note 5 4 2 2 3 2" xfId="25107"/>
    <cellStyle name="Note 5 4 2 2 3 3" xfId="39560"/>
    <cellStyle name="Note 5 4 2 2 4" xfId="10113"/>
    <cellStyle name="Note 5 4 2 2 4 2" xfId="27548"/>
    <cellStyle name="Note 5 4 2 2 4 3" xfId="42001"/>
    <cellStyle name="Note 5 4 2 2 5" xfId="12533"/>
    <cellStyle name="Note 5 4 2 2 5 2" xfId="29968"/>
    <cellStyle name="Note 5 4 2 2 5 3" xfId="44421"/>
    <cellStyle name="Note 5 4 2 2 6" xfId="19540"/>
    <cellStyle name="Note 5 4 2 3" xfId="2700"/>
    <cellStyle name="Note 5 4 2 3 2" xfId="5211"/>
    <cellStyle name="Note 5 4 2 3 2 2" xfId="14534"/>
    <cellStyle name="Note 5 4 2 3 2 2 2" xfId="31969"/>
    <cellStyle name="Note 5 4 2 3 2 2 3" xfId="46422"/>
    <cellStyle name="Note 5 4 2 3 2 3" xfId="16995"/>
    <cellStyle name="Note 5 4 2 3 2 3 2" xfId="34430"/>
    <cellStyle name="Note 5 4 2 3 2 3 3" xfId="48883"/>
    <cellStyle name="Note 5 4 2 3 2 4" xfId="22647"/>
    <cellStyle name="Note 5 4 2 3 2 5" xfId="37100"/>
    <cellStyle name="Note 5 4 2 3 3" xfId="7673"/>
    <cellStyle name="Note 5 4 2 3 3 2" xfId="25108"/>
    <cellStyle name="Note 5 4 2 3 3 3" xfId="39561"/>
    <cellStyle name="Note 5 4 2 3 4" xfId="10114"/>
    <cellStyle name="Note 5 4 2 3 4 2" xfId="27549"/>
    <cellStyle name="Note 5 4 2 3 4 3" xfId="42002"/>
    <cellStyle name="Note 5 4 2 3 5" xfId="12534"/>
    <cellStyle name="Note 5 4 2 3 5 2" xfId="29969"/>
    <cellStyle name="Note 5 4 2 3 5 3" xfId="44422"/>
    <cellStyle name="Note 5 4 2 3 6" xfId="19541"/>
    <cellStyle name="Note 5 4 2 4" xfId="2701"/>
    <cellStyle name="Note 5 4 2 4 2" xfId="5212"/>
    <cellStyle name="Note 5 4 2 4 2 2" xfId="22648"/>
    <cellStyle name="Note 5 4 2 4 2 3" xfId="37101"/>
    <cellStyle name="Note 5 4 2 4 3" xfId="7674"/>
    <cellStyle name="Note 5 4 2 4 3 2" xfId="25109"/>
    <cellStyle name="Note 5 4 2 4 3 3" xfId="39562"/>
    <cellStyle name="Note 5 4 2 4 4" xfId="10115"/>
    <cellStyle name="Note 5 4 2 4 4 2" xfId="27550"/>
    <cellStyle name="Note 5 4 2 4 4 3" xfId="42003"/>
    <cellStyle name="Note 5 4 2 4 5" xfId="12535"/>
    <cellStyle name="Note 5 4 2 4 5 2" xfId="29970"/>
    <cellStyle name="Note 5 4 2 4 5 3" xfId="44423"/>
    <cellStyle name="Note 5 4 2 4 6" xfId="15445"/>
    <cellStyle name="Note 5 4 2 4 6 2" xfId="32880"/>
    <cellStyle name="Note 5 4 2 4 6 3" xfId="47333"/>
    <cellStyle name="Note 5 4 2 4 7" xfId="19542"/>
    <cellStyle name="Note 5 4 2 4 8" xfId="20607"/>
    <cellStyle name="Note 5 4 2 5" xfId="5209"/>
    <cellStyle name="Note 5 4 2 5 2" xfId="14532"/>
    <cellStyle name="Note 5 4 2 5 2 2" xfId="31967"/>
    <cellStyle name="Note 5 4 2 5 2 3" xfId="46420"/>
    <cellStyle name="Note 5 4 2 5 3" xfId="16993"/>
    <cellStyle name="Note 5 4 2 5 3 2" xfId="34428"/>
    <cellStyle name="Note 5 4 2 5 3 3" xfId="48881"/>
    <cellStyle name="Note 5 4 2 5 4" xfId="22645"/>
    <cellStyle name="Note 5 4 2 5 5" xfId="37098"/>
    <cellStyle name="Note 5 4 2 6" xfId="7671"/>
    <cellStyle name="Note 5 4 2 6 2" xfId="25106"/>
    <cellStyle name="Note 5 4 2 6 3" xfId="39559"/>
    <cellStyle name="Note 5 4 2 7" xfId="10112"/>
    <cellStyle name="Note 5 4 2 7 2" xfId="27547"/>
    <cellStyle name="Note 5 4 2 7 3" xfId="42000"/>
    <cellStyle name="Note 5 4 2 8" xfId="12532"/>
    <cellStyle name="Note 5 4 2 8 2" xfId="29967"/>
    <cellStyle name="Note 5 4 2 8 3" xfId="44420"/>
    <cellStyle name="Note 5 4 2 9" xfId="19539"/>
    <cellStyle name="Note 5 4 3" xfId="2702"/>
    <cellStyle name="Note 5 4 3 2" xfId="2703"/>
    <cellStyle name="Note 5 4 3 2 2" xfId="5214"/>
    <cellStyle name="Note 5 4 3 2 2 2" xfId="14536"/>
    <cellStyle name="Note 5 4 3 2 2 2 2" xfId="31971"/>
    <cellStyle name="Note 5 4 3 2 2 2 3" xfId="46424"/>
    <cellStyle name="Note 5 4 3 2 2 3" xfId="16997"/>
    <cellStyle name="Note 5 4 3 2 2 3 2" xfId="34432"/>
    <cellStyle name="Note 5 4 3 2 2 3 3" xfId="48885"/>
    <cellStyle name="Note 5 4 3 2 2 4" xfId="22650"/>
    <cellStyle name="Note 5 4 3 2 2 5" xfId="37103"/>
    <cellStyle name="Note 5 4 3 2 3" xfId="7676"/>
    <cellStyle name="Note 5 4 3 2 3 2" xfId="25111"/>
    <cellStyle name="Note 5 4 3 2 3 3" xfId="39564"/>
    <cellStyle name="Note 5 4 3 2 4" xfId="10117"/>
    <cellStyle name="Note 5 4 3 2 4 2" xfId="27552"/>
    <cellStyle name="Note 5 4 3 2 4 3" xfId="42005"/>
    <cellStyle name="Note 5 4 3 2 5" xfId="12537"/>
    <cellStyle name="Note 5 4 3 2 5 2" xfId="29972"/>
    <cellStyle name="Note 5 4 3 2 5 3" xfId="44425"/>
    <cellStyle name="Note 5 4 3 2 6" xfId="19544"/>
    <cellStyle name="Note 5 4 3 3" xfId="2704"/>
    <cellStyle name="Note 5 4 3 3 2" xfId="5215"/>
    <cellStyle name="Note 5 4 3 3 2 2" xfId="14537"/>
    <cellStyle name="Note 5 4 3 3 2 2 2" xfId="31972"/>
    <cellStyle name="Note 5 4 3 3 2 2 3" xfId="46425"/>
    <cellStyle name="Note 5 4 3 3 2 3" xfId="16998"/>
    <cellStyle name="Note 5 4 3 3 2 3 2" xfId="34433"/>
    <cellStyle name="Note 5 4 3 3 2 3 3" xfId="48886"/>
    <cellStyle name="Note 5 4 3 3 2 4" xfId="22651"/>
    <cellStyle name="Note 5 4 3 3 2 5" xfId="37104"/>
    <cellStyle name="Note 5 4 3 3 3" xfId="7677"/>
    <cellStyle name="Note 5 4 3 3 3 2" xfId="25112"/>
    <cellStyle name="Note 5 4 3 3 3 3" xfId="39565"/>
    <cellStyle name="Note 5 4 3 3 4" xfId="10118"/>
    <cellStyle name="Note 5 4 3 3 4 2" xfId="27553"/>
    <cellStyle name="Note 5 4 3 3 4 3" xfId="42006"/>
    <cellStyle name="Note 5 4 3 3 5" xfId="12538"/>
    <cellStyle name="Note 5 4 3 3 5 2" xfId="29973"/>
    <cellStyle name="Note 5 4 3 3 5 3" xfId="44426"/>
    <cellStyle name="Note 5 4 3 3 6" xfId="19545"/>
    <cellStyle name="Note 5 4 3 4" xfId="2705"/>
    <cellStyle name="Note 5 4 3 4 2" xfId="5216"/>
    <cellStyle name="Note 5 4 3 4 2 2" xfId="22652"/>
    <cellStyle name="Note 5 4 3 4 2 3" xfId="37105"/>
    <cellStyle name="Note 5 4 3 4 3" xfId="7678"/>
    <cellStyle name="Note 5 4 3 4 3 2" xfId="25113"/>
    <cellStyle name="Note 5 4 3 4 3 3" xfId="39566"/>
    <cellStyle name="Note 5 4 3 4 4" xfId="10119"/>
    <cellStyle name="Note 5 4 3 4 4 2" xfId="27554"/>
    <cellStyle name="Note 5 4 3 4 4 3" xfId="42007"/>
    <cellStyle name="Note 5 4 3 4 5" xfId="12539"/>
    <cellStyle name="Note 5 4 3 4 5 2" xfId="29974"/>
    <cellStyle name="Note 5 4 3 4 5 3" xfId="44427"/>
    <cellStyle name="Note 5 4 3 4 6" xfId="15446"/>
    <cellStyle name="Note 5 4 3 4 6 2" xfId="32881"/>
    <cellStyle name="Note 5 4 3 4 6 3" xfId="47334"/>
    <cellStyle name="Note 5 4 3 4 7" xfId="19546"/>
    <cellStyle name="Note 5 4 3 4 8" xfId="20608"/>
    <cellStyle name="Note 5 4 3 5" xfId="5213"/>
    <cellStyle name="Note 5 4 3 5 2" xfId="14535"/>
    <cellStyle name="Note 5 4 3 5 2 2" xfId="31970"/>
    <cellStyle name="Note 5 4 3 5 2 3" xfId="46423"/>
    <cellStyle name="Note 5 4 3 5 3" xfId="16996"/>
    <cellStyle name="Note 5 4 3 5 3 2" xfId="34431"/>
    <cellStyle name="Note 5 4 3 5 3 3" xfId="48884"/>
    <cellStyle name="Note 5 4 3 5 4" xfId="22649"/>
    <cellStyle name="Note 5 4 3 5 5" xfId="37102"/>
    <cellStyle name="Note 5 4 3 6" xfId="7675"/>
    <cellStyle name="Note 5 4 3 6 2" xfId="25110"/>
    <cellStyle name="Note 5 4 3 6 3" xfId="39563"/>
    <cellStyle name="Note 5 4 3 7" xfId="10116"/>
    <cellStyle name="Note 5 4 3 7 2" xfId="27551"/>
    <cellStyle name="Note 5 4 3 7 3" xfId="42004"/>
    <cellStyle name="Note 5 4 3 8" xfId="12536"/>
    <cellStyle name="Note 5 4 3 8 2" xfId="29971"/>
    <cellStyle name="Note 5 4 3 8 3" xfId="44424"/>
    <cellStyle name="Note 5 4 3 9" xfId="19543"/>
    <cellStyle name="Note 5 4 4" xfId="2706"/>
    <cellStyle name="Note 5 4 4 2" xfId="2707"/>
    <cellStyle name="Note 5 4 4 2 2" xfId="5218"/>
    <cellStyle name="Note 5 4 4 2 2 2" xfId="14539"/>
    <cellStyle name="Note 5 4 4 2 2 2 2" xfId="31974"/>
    <cellStyle name="Note 5 4 4 2 2 2 3" xfId="46427"/>
    <cellStyle name="Note 5 4 4 2 2 3" xfId="17000"/>
    <cellStyle name="Note 5 4 4 2 2 3 2" xfId="34435"/>
    <cellStyle name="Note 5 4 4 2 2 3 3" xfId="48888"/>
    <cellStyle name="Note 5 4 4 2 2 4" xfId="22654"/>
    <cellStyle name="Note 5 4 4 2 2 5" xfId="37107"/>
    <cellStyle name="Note 5 4 4 2 3" xfId="7680"/>
    <cellStyle name="Note 5 4 4 2 3 2" xfId="25115"/>
    <cellStyle name="Note 5 4 4 2 3 3" xfId="39568"/>
    <cellStyle name="Note 5 4 4 2 4" xfId="10121"/>
    <cellStyle name="Note 5 4 4 2 4 2" xfId="27556"/>
    <cellStyle name="Note 5 4 4 2 4 3" xfId="42009"/>
    <cellStyle name="Note 5 4 4 2 5" xfId="12541"/>
    <cellStyle name="Note 5 4 4 2 5 2" xfId="29976"/>
    <cellStyle name="Note 5 4 4 2 5 3" xfId="44429"/>
    <cellStyle name="Note 5 4 4 2 6" xfId="19548"/>
    <cellStyle name="Note 5 4 4 3" xfId="2708"/>
    <cellStyle name="Note 5 4 4 3 2" xfId="5219"/>
    <cellStyle name="Note 5 4 4 3 2 2" xfId="14540"/>
    <cellStyle name="Note 5 4 4 3 2 2 2" xfId="31975"/>
    <cellStyle name="Note 5 4 4 3 2 2 3" xfId="46428"/>
    <cellStyle name="Note 5 4 4 3 2 3" xfId="17001"/>
    <cellStyle name="Note 5 4 4 3 2 3 2" xfId="34436"/>
    <cellStyle name="Note 5 4 4 3 2 3 3" xfId="48889"/>
    <cellStyle name="Note 5 4 4 3 2 4" xfId="22655"/>
    <cellStyle name="Note 5 4 4 3 2 5" xfId="37108"/>
    <cellStyle name="Note 5 4 4 3 3" xfId="7681"/>
    <cellStyle name="Note 5 4 4 3 3 2" xfId="25116"/>
    <cellStyle name="Note 5 4 4 3 3 3" xfId="39569"/>
    <cellStyle name="Note 5 4 4 3 4" xfId="10122"/>
    <cellStyle name="Note 5 4 4 3 4 2" xfId="27557"/>
    <cellStyle name="Note 5 4 4 3 4 3" xfId="42010"/>
    <cellStyle name="Note 5 4 4 3 5" xfId="12542"/>
    <cellStyle name="Note 5 4 4 3 5 2" xfId="29977"/>
    <cellStyle name="Note 5 4 4 3 5 3" xfId="44430"/>
    <cellStyle name="Note 5 4 4 3 6" xfId="19549"/>
    <cellStyle name="Note 5 4 4 4" xfId="2709"/>
    <cellStyle name="Note 5 4 4 4 2" xfId="5220"/>
    <cellStyle name="Note 5 4 4 4 2 2" xfId="22656"/>
    <cellStyle name="Note 5 4 4 4 2 3" xfId="37109"/>
    <cellStyle name="Note 5 4 4 4 3" xfId="7682"/>
    <cellStyle name="Note 5 4 4 4 3 2" xfId="25117"/>
    <cellStyle name="Note 5 4 4 4 3 3" xfId="39570"/>
    <cellStyle name="Note 5 4 4 4 4" xfId="10123"/>
    <cellStyle name="Note 5 4 4 4 4 2" xfId="27558"/>
    <cellStyle name="Note 5 4 4 4 4 3" xfId="42011"/>
    <cellStyle name="Note 5 4 4 4 5" xfId="12543"/>
    <cellStyle name="Note 5 4 4 4 5 2" xfId="29978"/>
    <cellStyle name="Note 5 4 4 4 5 3" xfId="44431"/>
    <cellStyle name="Note 5 4 4 4 6" xfId="15447"/>
    <cellStyle name="Note 5 4 4 4 6 2" xfId="32882"/>
    <cellStyle name="Note 5 4 4 4 6 3" xfId="47335"/>
    <cellStyle name="Note 5 4 4 4 7" xfId="19550"/>
    <cellStyle name="Note 5 4 4 4 8" xfId="20609"/>
    <cellStyle name="Note 5 4 4 5" xfId="5217"/>
    <cellStyle name="Note 5 4 4 5 2" xfId="14538"/>
    <cellStyle name="Note 5 4 4 5 2 2" xfId="31973"/>
    <cellStyle name="Note 5 4 4 5 2 3" xfId="46426"/>
    <cellStyle name="Note 5 4 4 5 3" xfId="16999"/>
    <cellStyle name="Note 5 4 4 5 3 2" xfId="34434"/>
    <cellStyle name="Note 5 4 4 5 3 3" xfId="48887"/>
    <cellStyle name="Note 5 4 4 5 4" xfId="22653"/>
    <cellStyle name="Note 5 4 4 5 5" xfId="37106"/>
    <cellStyle name="Note 5 4 4 6" xfId="7679"/>
    <cellStyle name="Note 5 4 4 6 2" xfId="25114"/>
    <cellStyle name="Note 5 4 4 6 3" xfId="39567"/>
    <cellStyle name="Note 5 4 4 7" xfId="10120"/>
    <cellStyle name="Note 5 4 4 7 2" xfId="27555"/>
    <cellStyle name="Note 5 4 4 7 3" xfId="42008"/>
    <cellStyle name="Note 5 4 4 8" xfId="12540"/>
    <cellStyle name="Note 5 4 4 8 2" xfId="29975"/>
    <cellStyle name="Note 5 4 4 8 3" xfId="44428"/>
    <cellStyle name="Note 5 4 4 9" xfId="19547"/>
    <cellStyle name="Note 5 4 5" xfId="2710"/>
    <cellStyle name="Note 5 4 5 2" xfId="2711"/>
    <cellStyle name="Note 5 4 5 2 2" xfId="5222"/>
    <cellStyle name="Note 5 4 5 2 2 2" xfId="14542"/>
    <cellStyle name="Note 5 4 5 2 2 2 2" xfId="31977"/>
    <cellStyle name="Note 5 4 5 2 2 2 3" xfId="46430"/>
    <cellStyle name="Note 5 4 5 2 2 3" xfId="17003"/>
    <cellStyle name="Note 5 4 5 2 2 3 2" xfId="34438"/>
    <cellStyle name="Note 5 4 5 2 2 3 3" xfId="48891"/>
    <cellStyle name="Note 5 4 5 2 2 4" xfId="22658"/>
    <cellStyle name="Note 5 4 5 2 2 5" xfId="37111"/>
    <cellStyle name="Note 5 4 5 2 3" xfId="7684"/>
    <cellStyle name="Note 5 4 5 2 3 2" xfId="25119"/>
    <cellStyle name="Note 5 4 5 2 3 3" xfId="39572"/>
    <cellStyle name="Note 5 4 5 2 4" xfId="10125"/>
    <cellStyle name="Note 5 4 5 2 4 2" xfId="27560"/>
    <cellStyle name="Note 5 4 5 2 4 3" xfId="42013"/>
    <cellStyle name="Note 5 4 5 2 5" xfId="12545"/>
    <cellStyle name="Note 5 4 5 2 5 2" xfId="29980"/>
    <cellStyle name="Note 5 4 5 2 5 3" xfId="44433"/>
    <cellStyle name="Note 5 4 5 2 6" xfId="19552"/>
    <cellStyle name="Note 5 4 5 3" xfId="2712"/>
    <cellStyle name="Note 5 4 5 3 2" xfId="5223"/>
    <cellStyle name="Note 5 4 5 3 2 2" xfId="14543"/>
    <cellStyle name="Note 5 4 5 3 2 2 2" xfId="31978"/>
    <cellStyle name="Note 5 4 5 3 2 2 3" xfId="46431"/>
    <cellStyle name="Note 5 4 5 3 2 3" xfId="17004"/>
    <cellStyle name="Note 5 4 5 3 2 3 2" xfId="34439"/>
    <cellStyle name="Note 5 4 5 3 2 3 3" xfId="48892"/>
    <cellStyle name="Note 5 4 5 3 2 4" xfId="22659"/>
    <cellStyle name="Note 5 4 5 3 2 5" xfId="37112"/>
    <cellStyle name="Note 5 4 5 3 3" xfId="7685"/>
    <cellStyle name="Note 5 4 5 3 3 2" xfId="25120"/>
    <cellStyle name="Note 5 4 5 3 3 3" xfId="39573"/>
    <cellStyle name="Note 5 4 5 3 4" xfId="10126"/>
    <cellStyle name="Note 5 4 5 3 4 2" xfId="27561"/>
    <cellStyle name="Note 5 4 5 3 4 3" xfId="42014"/>
    <cellStyle name="Note 5 4 5 3 5" xfId="12546"/>
    <cellStyle name="Note 5 4 5 3 5 2" xfId="29981"/>
    <cellStyle name="Note 5 4 5 3 5 3" xfId="44434"/>
    <cellStyle name="Note 5 4 5 3 6" xfId="19553"/>
    <cellStyle name="Note 5 4 5 4" xfId="2713"/>
    <cellStyle name="Note 5 4 5 4 2" xfId="5224"/>
    <cellStyle name="Note 5 4 5 4 2 2" xfId="22660"/>
    <cellStyle name="Note 5 4 5 4 2 3" xfId="37113"/>
    <cellStyle name="Note 5 4 5 4 3" xfId="7686"/>
    <cellStyle name="Note 5 4 5 4 3 2" xfId="25121"/>
    <cellStyle name="Note 5 4 5 4 3 3" xfId="39574"/>
    <cellStyle name="Note 5 4 5 4 4" xfId="10127"/>
    <cellStyle name="Note 5 4 5 4 4 2" xfId="27562"/>
    <cellStyle name="Note 5 4 5 4 4 3" xfId="42015"/>
    <cellStyle name="Note 5 4 5 4 5" xfId="12547"/>
    <cellStyle name="Note 5 4 5 4 5 2" xfId="29982"/>
    <cellStyle name="Note 5 4 5 4 5 3" xfId="44435"/>
    <cellStyle name="Note 5 4 5 4 6" xfId="15448"/>
    <cellStyle name="Note 5 4 5 4 6 2" xfId="32883"/>
    <cellStyle name="Note 5 4 5 4 6 3" xfId="47336"/>
    <cellStyle name="Note 5 4 5 4 7" xfId="19554"/>
    <cellStyle name="Note 5 4 5 4 8" xfId="20610"/>
    <cellStyle name="Note 5 4 5 5" xfId="5221"/>
    <cellStyle name="Note 5 4 5 5 2" xfId="14541"/>
    <cellStyle name="Note 5 4 5 5 2 2" xfId="31976"/>
    <cellStyle name="Note 5 4 5 5 2 3" xfId="46429"/>
    <cellStyle name="Note 5 4 5 5 3" xfId="17002"/>
    <cellStyle name="Note 5 4 5 5 3 2" xfId="34437"/>
    <cellStyle name="Note 5 4 5 5 3 3" xfId="48890"/>
    <cellStyle name="Note 5 4 5 5 4" xfId="22657"/>
    <cellStyle name="Note 5 4 5 5 5" xfId="37110"/>
    <cellStyle name="Note 5 4 5 6" xfId="7683"/>
    <cellStyle name="Note 5 4 5 6 2" xfId="25118"/>
    <cellStyle name="Note 5 4 5 6 3" xfId="39571"/>
    <cellStyle name="Note 5 4 5 7" xfId="10124"/>
    <cellStyle name="Note 5 4 5 7 2" xfId="27559"/>
    <cellStyle name="Note 5 4 5 7 3" xfId="42012"/>
    <cellStyle name="Note 5 4 5 8" xfId="12544"/>
    <cellStyle name="Note 5 4 5 8 2" xfId="29979"/>
    <cellStyle name="Note 5 4 5 8 3" xfId="44432"/>
    <cellStyle name="Note 5 4 5 9" xfId="19551"/>
    <cellStyle name="Note 5 4 6" xfId="2714"/>
    <cellStyle name="Note 5 4 6 2" xfId="5225"/>
    <cellStyle name="Note 5 4 6 2 2" xfId="14544"/>
    <cellStyle name="Note 5 4 6 2 2 2" xfId="31979"/>
    <cellStyle name="Note 5 4 6 2 2 3" xfId="46432"/>
    <cellStyle name="Note 5 4 6 2 3" xfId="17005"/>
    <cellStyle name="Note 5 4 6 2 3 2" xfId="34440"/>
    <cellStyle name="Note 5 4 6 2 3 3" xfId="48893"/>
    <cellStyle name="Note 5 4 6 2 4" xfId="22661"/>
    <cellStyle name="Note 5 4 6 2 5" xfId="37114"/>
    <cellStyle name="Note 5 4 6 3" xfId="7687"/>
    <cellStyle name="Note 5 4 6 3 2" xfId="25122"/>
    <cellStyle name="Note 5 4 6 3 3" xfId="39575"/>
    <cellStyle name="Note 5 4 6 4" xfId="10128"/>
    <cellStyle name="Note 5 4 6 4 2" xfId="27563"/>
    <cellStyle name="Note 5 4 6 4 3" xfId="42016"/>
    <cellStyle name="Note 5 4 6 5" xfId="12548"/>
    <cellStyle name="Note 5 4 6 5 2" xfId="29983"/>
    <cellStyle name="Note 5 4 6 5 3" xfId="44436"/>
    <cellStyle name="Note 5 4 6 6" xfId="19555"/>
    <cellStyle name="Note 5 4 7" xfId="2715"/>
    <cellStyle name="Note 5 4 7 2" xfId="5226"/>
    <cellStyle name="Note 5 4 7 2 2" xfId="14545"/>
    <cellStyle name="Note 5 4 7 2 2 2" xfId="31980"/>
    <cellStyle name="Note 5 4 7 2 2 3" xfId="46433"/>
    <cellStyle name="Note 5 4 7 2 3" xfId="17006"/>
    <cellStyle name="Note 5 4 7 2 3 2" xfId="34441"/>
    <cellStyle name="Note 5 4 7 2 3 3" xfId="48894"/>
    <cellStyle name="Note 5 4 7 2 4" xfId="22662"/>
    <cellStyle name="Note 5 4 7 2 5" xfId="37115"/>
    <cellStyle name="Note 5 4 7 3" xfId="7688"/>
    <cellStyle name="Note 5 4 7 3 2" xfId="25123"/>
    <cellStyle name="Note 5 4 7 3 3" xfId="39576"/>
    <cellStyle name="Note 5 4 7 4" xfId="10129"/>
    <cellStyle name="Note 5 4 7 4 2" xfId="27564"/>
    <cellStyle name="Note 5 4 7 4 3" xfId="42017"/>
    <cellStyle name="Note 5 4 7 5" xfId="12549"/>
    <cellStyle name="Note 5 4 7 5 2" xfId="29984"/>
    <cellStyle name="Note 5 4 7 5 3" xfId="44437"/>
    <cellStyle name="Note 5 4 7 6" xfId="19556"/>
    <cellStyle name="Note 5 4 8" xfId="2716"/>
    <cellStyle name="Note 5 4 8 2" xfId="5227"/>
    <cellStyle name="Note 5 4 8 2 2" xfId="22663"/>
    <cellStyle name="Note 5 4 8 2 3" xfId="37116"/>
    <cellStyle name="Note 5 4 8 3" xfId="7689"/>
    <cellStyle name="Note 5 4 8 3 2" xfId="25124"/>
    <cellStyle name="Note 5 4 8 3 3" xfId="39577"/>
    <cellStyle name="Note 5 4 8 4" xfId="10130"/>
    <cellStyle name="Note 5 4 8 4 2" xfId="27565"/>
    <cellStyle name="Note 5 4 8 4 3" xfId="42018"/>
    <cellStyle name="Note 5 4 8 5" xfId="12550"/>
    <cellStyle name="Note 5 4 8 5 2" xfId="29985"/>
    <cellStyle name="Note 5 4 8 5 3" xfId="44438"/>
    <cellStyle name="Note 5 4 8 6" xfId="15449"/>
    <cellStyle name="Note 5 4 8 6 2" xfId="32884"/>
    <cellStyle name="Note 5 4 8 6 3" xfId="47337"/>
    <cellStyle name="Note 5 4 8 7" xfId="19557"/>
    <cellStyle name="Note 5 4 8 8" xfId="20611"/>
    <cellStyle name="Note 5 4 9" xfId="5208"/>
    <cellStyle name="Note 5 4 9 2" xfId="14531"/>
    <cellStyle name="Note 5 4 9 2 2" xfId="31966"/>
    <cellStyle name="Note 5 4 9 2 3" xfId="46419"/>
    <cellStyle name="Note 5 4 9 3" xfId="16992"/>
    <cellStyle name="Note 5 4 9 3 2" xfId="34427"/>
    <cellStyle name="Note 5 4 9 3 3" xfId="48880"/>
    <cellStyle name="Note 5 4 9 4" xfId="22644"/>
    <cellStyle name="Note 5 4 9 5" xfId="37097"/>
    <cellStyle name="Note 5 5" xfId="2717"/>
    <cellStyle name="Note 5 5 10" xfId="7690"/>
    <cellStyle name="Note 5 5 10 2" xfId="25125"/>
    <cellStyle name="Note 5 5 10 3" xfId="39578"/>
    <cellStyle name="Note 5 5 11" xfId="10131"/>
    <cellStyle name="Note 5 5 11 2" xfId="27566"/>
    <cellStyle name="Note 5 5 11 3" xfId="42019"/>
    <cellStyle name="Note 5 5 12" xfId="12551"/>
    <cellStyle name="Note 5 5 12 2" xfId="29986"/>
    <cellStyle name="Note 5 5 12 3" xfId="44439"/>
    <cellStyle name="Note 5 5 13" xfId="19558"/>
    <cellStyle name="Note 5 5 2" xfId="2718"/>
    <cellStyle name="Note 5 5 2 2" xfId="2719"/>
    <cellStyle name="Note 5 5 2 2 2" xfId="5230"/>
    <cellStyle name="Note 5 5 2 2 2 2" xfId="14548"/>
    <cellStyle name="Note 5 5 2 2 2 2 2" xfId="31983"/>
    <cellStyle name="Note 5 5 2 2 2 2 3" xfId="46436"/>
    <cellStyle name="Note 5 5 2 2 2 3" xfId="17009"/>
    <cellStyle name="Note 5 5 2 2 2 3 2" xfId="34444"/>
    <cellStyle name="Note 5 5 2 2 2 3 3" xfId="48897"/>
    <cellStyle name="Note 5 5 2 2 2 4" xfId="22666"/>
    <cellStyle name="Note 5 5 2 2 2 5" xfId="37119"/>
    <cellStyle name="Note 5 5 2 2 3" xfId="7692"/>
    <cellStyle name="Note 5 5 2 2 3 2" xfId="25127"/>
    <cellStyle name="Note 5 5 2 2 3 3" xfId="39580"/>
    <cellStyle name="Note 5 5 2 2 4" xfId="10133"/>
    <cellStyle name="Note 5 5 2 2 4 2" xfId="27568"/>
    <cellStyle name="Note 5 5 2 2 4 3" xfId="42021"/>
    <cellStyle name="Note 5 5 2 2 5" xfId="12553"/>
    <cellStyle name="Note 5 5 2 2 5 2" xfId="29988"/>
    <cellStyle name="Note 5 5 2 2 5 3" xfId="44441"/>
    <cellStyle name="Note 5 5 2 2 6" xfId="19560"/>
    <cellStyle name="Note 5 5 2 3" xfId="2720"/>
    <cellStyle name="Note 5 5 2 3 2" xfId="5231"/>
    <cellStyle name="Note 5 5 2 3 2 2" xfId="14549"/>
    <cellStyle name="Note 5 5 2 3 2 2 2" xfId="31984"/>
    <cellStyle name="Note 5 5 2 3 2 2 3" xfId="46437"/>
    <cellStyle name="Note 5 5 2 3 2 3" xfId="17010"/>
    <cellStyle name="Note 5 5 2 3 2 3 2" xfId="34445"/>
    <cellStyle name="Note 5 5 2 3 2 3 3" xfId="48898"/>
    <cellStyle name="Note 5 5 2 3 2 4" xfId="22667"/>
    <cellStyle name="Note 5 5 2 3 2 5" xfId="37120"/>
    <cellStyle name="Note 5 5 2 3 3" xfId="7693"/>
    <cellStyle name="Note 5 5 2 3 3 2" xfId="25128"/>
    <cellStyle name="Note 5 5 2 3 3 3" xfId="39581"/>
    <cellStyle name="Note 5 5 2 3 4" xfId="10134"/>
    <cellStyle name="Note 5 5 2 3 4 2" xfId="27569"/>
    <cellStyle name="Note 5 5 2 3 4 3" xfId="42022"/>
    <cellStyle name="Note 5 5 2 3 5" xfId="12554"/>
    <cellStyle name="Note 5 5 2 3 5 2" xfId="29989"/>
    <cellStyle name="Note 5 5 2 3 5 3" xfId="44442"/>
    <cellStyle name="Note 5 5 2 3 6" xfId="19561"/>
    <cellStyle name="Note 5 5 2 4" xfId="2721"/>
    <cellStyle name="Note 5 5 2 4 2" xfId="5232"/>
    <cellStyle name="Note 5 5 2 4 2 2" xfId="22668"/>
    <cellStyle name="Note 5 5 2 4 2 3" xfId="37121"/>
    <cellStyle name="Note 5 5 2 4 3" xfId="7694"/>
    <cellStyle name="Note 5 5 2 4 3 2" xfId="25129"/>
    <cellStyle name="Note 5 5 2 4 3 3" xfId="39582"/>
    <cellStyle name="Note 5 5 2 4 4" xfId="10135"/>
    <cellStyle name="Note 5 5 2 4 4 2" xfId="27570"/>
    <cellStyle name="Note 5 5 2 4 4 3" xfId="42023"/>
    <cellStyle name="Note 5 5 2 4 5" xfId="12555"/>
    <cellStyle name="Note 5 5 2 4 5 2" xfId="29990"/>
    <cellStyle name="Note 5 5 2 4 5 3" xfId="44443"/>
    <cellStyle name="Note 5 5 2 4 6" xfId="15450"/>
    <cellStyle name="Note 5 5 2 4 6 2" xfId="32885"/>
    <cellStyle name="Note 5 5 2 4 6 3" xfId="47338"/>
    <cellStyle name="Note 5 5 2 4 7" xfId="19562"/>
    <cellStyle name="Note 5 5 2 4 8" xfId="20612"/>
    <cellStyle name="Note 5 5 2 5" xfId="5229"/>
    <cellStyle name="Note 5 5 2 5 2" xfId="14547"/>
    <cellStyle name="Note 5 5 2 5 2 2" xfId="31982"/>
    <cellStyle name="Note 5 5 2 5 2 3" xfId="46435"/>
    <cellStyle name="Note 5 5 2 5 3" xfId="17008"/>
    <cellStyle name="Note 5 5 2 5 3 2" xfId="34443"/>
    <cellStyle name="Note 5 5 2 5 3 3" xfId="48896"/>
    <cellStyle name="Note 5 5 2 5 4" xfId="22665"/>
    <cellStyle name="Note 5 5 2 5 5" xfId="37118"/>
    <cellStyle name="Note 5 5 2 6" xfId="7691"/>
    <cellStyle name="Note 5 5 2 6 2" xfId="25126"/>
    <cellStyle name="Note 5 5 2 6 3" xfId="39579"/>
    <cellStyle name="Note 5 5 2 7" xfId="10132"/>
    <cellStyle name="Note 5 5 2 7 2" xfId="27567"/>
    <cellStyle name="Note 5 5 2 7 3" xfId="42020"/>
    <cellStyle name="Note 5 5 2 8" xfId="12552"/>
    <cellStyle name="Note 5 5 2 8 2" xfId="29987"/>
    <cellStyle name="Note 5 5 2 8 3" xfId="44440"/>
    <cellStyle name="Note 5 5 2 9" xfId="19559"/>
    <cellStyle name="Note 5 5 3" xfId="2722"/>
    <cellStyle name="Note 5 5 3 2" xfId="2723"/>
    <cellStyle name="Note 5 5 3 2 2" xfId="5234"/>
    <cellStyle name="Note 5 5 3 2 2 2" xfId="14551"/>
    <cellStyle name="Note 5 5 3 2 2 2 2" xfId="31986"/>
    <cellStyle name="Note 5 5 3 2 2 2 3" xfId="46439"/>
    <cellStyle name="Note 5 5 3 2 2 3" xfId="17012"/>
    <cellStyle name="Note 5 5 3 2 2 3 2" xfId="34447"/>
    <cellStyle name="Note 5 5 3 2 2 3 3" xfId="48900"/>
    <cellStyle name="Note 5 5 3 2 2 4" xfId="22670"/>
    <cellStyle name="Note 5 5 3 2 2 5" xfId="37123"/>
    <cellStyle name="Note 5 5 3 2 3" xfId="7696"/>
    <cellStyle name="Note 5 5 3 2 3 2" xfId="25131"/>
    <cellStyle name="Note 5 5 3 2 3 3" xfId="39584"/>
    <cellStyle name="Note 5 5 3 2 4" xfId="10137"/>
    <cellStyle name="Note 5 5 3 2 4 2" xfId="27572"/>
    <cellStyle name="Note 5 5 3 2 4 3" xfId="42025"/>
    <cellStyle name="Note 5 5 3 2 5" xfId="12557"/>
    <cellStyle name="Note 5 5 3 2 5 2" xfId="29992"/>
    <cellStyle name="Note 5 5 3 2 5 3" xfId="44445"/>
    <cellStyle name="Note 5 5 3 2 6" xfId="19564"/>
    <cellStyle name="Note 5 5 3 3" xfId="2724"/>
    <cellStyle name="Note 5 5 3 3 2" xfId="5235"/>
    <cellStyle name="Note 5 5 3 3 2 2" xfId="14552"/>
    <cellStyle name="Note 5 5 3 3 2 2 2" xfId="31987"/>
    <cellStyle name="Note 5 5 3 3 2 2 3" xfId="46440"/>
    <cellStyle name="Note 5 5 3 3 2 3" xfId="17013"/>
    <cellStyle name="Note 5 5 3 3 2 3 2" xfId="34448"/>
    <cellStyle name="Note 5 5 3 3 2 3 3" xfId="48901"/>
    <cellStyle name="Note 5 5 3 3 2 4" xfId="22671"/>
    <cellStyle name="Note 5 5 3 3 2 5" xfId="37124"/>
    <cellStyle name="Note 5 5 3 3 3" xfId="7697"/>
    <cellStyle name="Note 5 5 3 3 3 2" xfId="25132"/>
    <cellStyle name="Note 5 5 3 3 3 3" xfId="39585"/>
    <cellStyle name="Note 5 5 3 3 4" xfId="10138"/>
    <cellStyle name="Note 5 5 3 3 4 2" xfId="27573"/>
    <cellStyle name="Note 5 5 3 3 4 3" xfId="42026"/>
    <cellStyle name="Note 5 5 3 3 5" xfId="12558"/>
    <cellStyle name="Note 5 5 3 3 5 2" xfId="29993"/>
    <cellStyle name="Note 5 5 3 3 5 3" xfId="44446"/>
    <cellStyle name="Note 5 5 3 3 6" xfId="19565"/>
    <cellStyle name="Note 5 5 3 4" xfId="2725"/>
    <cellStyle name="Note 5 5 3 4 2" xfId="5236"/>
    <cellStyle name="Note 5 5 3 4 2 2" xfId="22672"/>
    <cellStyle name="Note 5 5 3 4 2 3" xfId="37125"/>
    <cellStyle name="Note 5 5 3 4 3" xfId="7698"/>
    <cellStyle name="Note 5 5 3 4 3 2" xfId="25133"/>
    <cellStyle name="Note 5 5 3 4 3 3" xfId="39586"/>
    <cellStyle name="Note 5 5 3 4 4" xfId="10139"/>
    <cellStyle name="Note 5 5 3 4 4 2" xfId="27574"/>
    <cellStyle name="Note 5 5 3 4 4 3" xfId="42027"/>
    <cellStyle name="Note 5 5 3 4 5" xfId="12559"/>
    <cellStyle name="Note 5 5 3 4 5 2" xfId="29994"/>
    <cellStyle name="Note 5 5 3 4 5 3" xfId="44447"/>
    <cellStyle name="Note 5 5 3 4 6" xfId="15451"/>
    <cellStyle name="Note 5 5 3 4 6 2" xfId="32886"/>
    <cellStyle name="Note 5 5 3 4 6 3" xfId="47339"/>
    <cellStyle name="Note 5 5 3 4 7" xfId="19566"/>
    <cellStyle name="Note 5 5 3 4 8" xfId="20613"/>
    <cellStyle name="Note 5 5 3 5" xfId="5233"/>
    <cellStyle name="Note 5 5 3 5 2" xfId="14550"/>
    <cellStyle name="Note 5 5 3 5 2 2" xfId="31985"/>
    <cellStyle name="Note 5 5 3 5 2 3" xfId="46438"/>
    <cellStyle name="Note 5 5 3 5 3" xfId="17011"/>
    <cellStyle name="Note 5 5 3 5 3 2" xfId="34446"/>
    <cellStyle name="Note 5 5 3 5 3 3" xfId="48899"/>
    <cellStyle name="Note 5 5 3 5 4" xfId="22669"/>
    <cellStyle name="Note 5 5 3 5 5" xfId="37122"/>
    <cellStyle name="Note 5 5 3 6" xfId="7695"/>
    <cellStyle name="Note 5 5 3 6 2" xfId="25130"/>
    <cellStyle name="Note 5 5 3 6 3" xfId="39583"/>
    <cellStyle name="Note 5 5 3 7" xfId="10136"/>
    <cellStyle name="Note 5 5 3 7 2" xfId="27571"/>
    <cellStyle name="Note 5 5 3 7 3" xfId="42024"/>
    <cellStyle name="Note 5 5 3 8" xfId="12556"/>
    <cellStyle name="Note 5 5 3 8 2" xfId="29991"/>
    <cellStyle name="Note 5 5 3 8 3" xfId="44444"/>
    <cellStyle name="Note 5 5 3 9" xfId="19563"/>
    <cellStyle name="Note 5 5 4" xfId="2726"/>
    <cellStyle name="Note 5 5 4 2" xfId="2727"/>
    <cellStyle name="Note 5 5 4 2 2" xfId="5238"/>
    <cellStyle name="Note 5 5 4 2 2 2" xfId="14554"/>
    <cellStyle name="Note 5 5 4 2 2 2 2" xfId="31989"/>
    <cellStyle name="Note 5 5 4 2 2 2 3" xfId="46442"/>
    <cellStyle name="Note 5 5 4 2 2 3" xfId="17015"/>
    <cellStyle name="Note 5 5 4 2 2 3 2" xfId="34450"/>
    <cellStyle name="Note 5 5 4 2 2 3 3" xfId="48903"/>
    <cellStyle name="Note 5 5 4 2 2 4" xfId="22674"/>
    <cellStyle name="Note 5 5 4 2 2 5" xfId="37127"/>
    <cellStyle name="Note 5 5 4 2 3" xfId="7700"/>
    <cellStyle name="Note 5 5 4 2 3 2" xfId="25135"/>
    <cellStyle name="Note 5 5 4 2 3 3" xfId="39588"/>
    <cellStyle name="Note 5 5 4 2 4" xfId="10141"/>
    <cellStyle name="Note 5 5 4 2 4 2" xfId="27576"/>
    <cellStyle name="Note 5 5 4 2 4 3" xfId="42029"/>
    <cellStyle name="Note 5 5 4 2 5" xfId="12561"/>
    <cellStyle name="Note 5 5 4 2 5 2" xfId="29996"/>
    <cellStyle name="Note 5 5 4 2 5 3" xfId="44449"/>
    <cellStyle name="Note 5 5 4 2 6" xfId="19568"/>
    <cellStyle name="Note 5 5 4 3" xfId="2728"/>
    <cellStyle name="Note 5 5 4 3 2" xfId="5239"/>
    <cellStyle name="Note 5 5 4 3 2 2" xfId="14555"/>
    <cellStyle name="Note 5 5 4 3 2 2 2" xfId="31990"/>
    <cellStyle name="Note 5 5 4 3 2 2 3" xfId="46443"/>
    <cellStyle name="Note 5 5 4 3 2 3" xfId="17016"/>
    <cellStyle name="Note 5 5 4 3 2 3 2" xfId="34451"/>
    <cellStyle name="Note 5 5 4 3 2 3 3" xfId="48904"/>
    <cellStyle name="Note 5 5 4 3 2 4" xfId="22675"/>
    <cellStyle name="Note 5 5 4 3 2 5" xfId="37128"/>
    <cellStyle name="Note 5 5 4 3 3" xfId="7701"/>
    <cellStyle name="Note 5 5 4 3 3 2" xfId="25136"/>
    <cellStyle name="Note 5 5 4 3 3 3" xfId="39589"/>
    <cellStyle name="Note 5 5 4 3 4" xfId="10142"/>
    <cellStyle name="Note 5 5 4 3 4 2" xfId="27577"/>
    <cellStyle name="Note 5 5 4 3 4 3" xfId="42030"/>
    <cellStyle name="Note 5 5 4 3 5" xfId="12562"/>
    <cellStyle name="Note 5 5 4 3 5 2" xfId="29997"/>
    <cellStyle name="Note 5 5 4 3 5 3" xfId="44450"/>
    <cellStyle name="Note 5 5 4 3 6" xfId="19569"/>
    <cellStyle name="Note 5 5 4 4" xfId="2729"/>
    <cellStyle name="Note 5 5 4 4 2" xfId="5240"/>
    <cellStyle name="Note 5 5 4 4 2 2" xfId="22676"/>
    <cellStyle name="Note 5 5 4 4 2 3" xfId="37129"/>
    <cellStyle name="Note 5 5 4 4 3" xfId="7702"/>
    <cellStyle name="Note 5 5 4 4 3 2" xfId="25137"/>
    <cellStyle name="Note 5 5 4 4 3 3" xfId="39590"/>
    <cellStyle name="Note 5 5 4 4 4" xfId="10143"/>
    <cellStyle name="Note 5 5 4 4 4 2" xfId="27578"/>
    <cellStyle name="Note 5 5 4 4 4 3" xfId="42031"/>
    <cellStyle name="Note 5 5 4 4 5" xfId="12563"/>
    <cellStyle name="Note 5 5 4 4 5 2" xfId="29998"/>
    <cellStyle name="Note 5 5 4 4 5 3" xfId="44451"/>
    <cellStyle name="Note 5 5 4 4 6" xfId="15452"/>
    <cellStyle name="Note 5 5 4 4 6 2" xfId="32887"/>
    <cellStyle name="Note 5 5 4 4 6 3" xfId="47340"/>
    <cellStyle name="Note 5 5 4 4 7" xfId="19570"/>
    <cellStyle name="Note 5 5 4 4 8" xfId="20614"/>
    <cellStyle name="Note 5 5 4 5" xfId="5237"/>
    <cellStyle name="Note 5 5 4 5 2" xfId="14553"/>
    <cellStyle name="Note 5 5 4 5 2 2" xfId="31988"/>
    <cellStyle name="Note 5 5 4 5 2 3" xfId="46441"/>
    <cellStyle name="Note 5 5 4 5 3" xfId="17014"/>
    <cellStyle name="Note 5 5 4 5 3 2" xfId="34449"/>
    <cellStyle name="Note 5 5 4 5 3 3" xfId="48902"/>
    <cellStyle name="Note 5 5 4 5 4" xfId="22673"/>
    <cellStyle name="Note 5 5 4 5 5" xfId="37126"/>
    <cellStyle name="Note 5 5 4 6" xfId="7699"/>
    <cellStyle name="Note 5 5 4 6 2" xfId="25134"/>
    <cellStyle name="Note 5 5 4 6 3" xfId="39587"/>
    <cellStyle name="Note 5 5 4 7" xfId="10140"/>
    <cellStyle name="Note 5 5 4 7 2" xfId="27575"/>
    <cellStyle name="Note 5 5 4 7 3" xfId="42028"/>
    <cellStyle name="Note 5 5 4 8" xfId="12560"/>
    <cellStyle name="Note 5 5 4 8 2" xfId="29995"/>
    <cellStyle name="Note 5 5 4 8 3" xfId="44448"/>
    <cellStyle name="Note 5 5 4 9" xfId="19567"/>
    <cellStyle name="Note 5 5 5" xfId="2730"/>
    <cellStyle name="Note 5 5 5 2" xfId="2731"/>
    <cellStyle name="Note 5 5 5 2 2" xfId="5242"/>
    <cellStyle name="Note 5 5 5 2 2 2" xfId="14557"/>
    <cellStyle name="Note 5 5 5 2 2 2 2" xfId="31992"/>
    <cellStyle name="Note 5 5 5 2 2 2 3" xfId="46445"/>
    <cellStyle name="Note 5 5 5 2 2 3" xfId="17018"/>
    <cellStyle name="Note 5 5 5 2 2 3 2" xfId="34453"/>
    <cellStyle name="Note 5 5 5 2 2 3 3" xfId="48906"/>
    <cellStyle name="Note 5 5 5 2 2 4" xfId="22678"/>
    <cellStyle name="Note 5 5 5 2 2 5" xfId="37131"/>
    <cellStyle name="Note 5 5 5 2 3" xfId="7704"/>
    <cellStyle name="Note 5 5 5 2 3 2" xfId="25139"/>
    <cellStyle name="Note 5 5 5 2 3 3" xfId="39592"/>
    <cellStyle name="Note 5 5 5 2 4" xfId="10145"/>
    <cellStyle name="Note 5 5 5 2 4 2" xfId="27580"/>
    <cellStyle name="Note 5 5 5 2 4 3" xfId="42033"/>
    <cellStyle name="Note 5 5 5 2 5" xfId="12565"/>
    <cellStyle name="Note 5 5 5 2 5 2" xfId="30000"/>
    <cellStyle name="Note 5 5 5 2 5 3" xfId="44453"/>
    <cellStyle name="Note 5 5 5 2 6" xfId="19572"/>
    <cellStyle name="Note 5 5 5 3" xfId="2732"/>
    <cellStyle name="Note 5 5 5 3 2" xfId="5243"/>
    <cellStyle name="Note 5 5 5 3 2 2" xfId="14558"/>
    <cellStyle name="Note 5 5 5 3 2 2 2" xfId="31993"/>
    <cellStyle name="Note 5 5 5 3 2 2 3" xfId="46446"/>
    <cellStyle name="Note 5 5 5 3 2 3" xfId="17019"/>
    <cellStyle name="Note 5 5 5 3 2 3 2" xfId="34454"/>
    <cellStyle name="Note 5 5 5 3 2 3 3" xfId="48907"/>
    <cellStyle name="Note 5 5 5 3 2 4" xfId="22679"/>
    <cellStyle name="Note 5 5 5 3 2 5" xfId="37132"/>
    <cellStyle name="Note 5 5 5 3 3" xfId="7705"/>
    <cellStyle name="Note 5 5 5 3 3 2" xfId="25140"/>
    <cellStyle name="Note 5 5 5 3 3 3" xfId="39593"/>
    <cellStyle name="Note 5 5 5 3 4" xfId="10146"/>
    <cellStyle name="Note 5 5 5 3 4 2" xfId="27581"/>
    <cellStyle name="Note 5 5 5 3 4 3" xfId="42034"/>
    <cellStyle name="Note 5 5 5 3 5" xfId="12566"/>
    <cellStyle name="Note 5 5 5 3 5 2" xfId="30001"/>
    <cellStyle name="Note 5 5 5 3 5 3" xfId="44454"/>
    <cellStyle name="Note 5 5 5 3 6" xfId="19573"/>
    <cellStyle name="Note 5 5 5 4" xfId="2733"/>
    <cellStyle name="Note 5 5 5 4 2" xfId="5244"/>
    <cellStyle name="Note 5 5 5 4 2 2" xfId="22680"/>
    <cellStyle name="Note 5 5 5 4 2 3" xfId="37133"/>
    <cellStyle name="Note 5 5 5 4 3" xfId="7706"/>
    <cellStyle name="Note 5 5 5 4 3 2" xfId="25141"/>
    <cellStyle name="Note 5 5 5 4 3 3" xfId="39594"/>
    <cellStyle name="Note 5 5 5 4 4" xfId="10147"/>
    <cellStyle name="Note 5 5 5 4 4 2" xfId="27582"/>
    <cellStyle name="Note 5 5 5 4 4 3" xfId="42035"/>
    <cellStyle name="Note 5 5 5 4 5" xfId="12567"/>
    <cellStyle name="Note 5 5 5 4 5 2" xfId="30002"/>
    <cellStyle name="Note 5 5 5 4 5 3" xfId="44455"/>
    <cellStyle name="Note 5 5 5 4 6" xfId="15453"/>
    <cellStyle name="Note 5 5 5 4 6 2" xfId="32888"/>
    <cellStyle name="Note 5 5 5 4 6 3" xfId="47341"/>
    <cellStyle name="Note 5 5 5 4 7" xfId="19574"/>
    <cellStyle name="Note 5 5 5 4 8" xfId="20615"/>
    <cellStyle name="Note 5 5 5 5" xfId="5241"/>
    <cellStyle name="Note 5 5 5 5 2" xfId="14556"/>
    <cellStyle name="Note 5 5 5 5 2 2" xfId="31991"/>
    <cellStyle name="Note 5 5 5 5 2 3" xfId="46444"/>
    <cellStyle name="Note 5 5 5 5 3" xfId="17017"/>
    <cellStyle name="Note 5 5 5 5 3 2" xfId="34452"/>
    <cellStyle name="Note 5 5 5 5 3 3" xfId="48905"/>
    <cellStyle name="Note 5 5 5 5 4" xfId="22677"/>
    <cellStyle name="Note 5 5 5 5 5" xfId="37130"/>
    <cellStyle name="Note 5 5 5 6" xfId="7703"/>
    <cellStyle name="Note 5 5 5 6 2" xfId="25138"/>
    <cellStyle name="Note 5 5 5 6 3" xfId="39591"/>
    <cellStyle name="Note 5 5 5 7" xfId="10144"/>
    <cellStyle name="Note 5 5 5 7 2" xfId="27579"/>
    <cellStyle name="Note 5 5 5 7 3" xfId="42032"/>
    <cellStyle name="Note 5 5 5 8" xfId="12564"/>
    <cellStyle name="Note 5 5 5 8 2" xfId="29999"/>
    <cellStyle name="Note 5 5 5 8 3" xfId="44452"/>
    <cellStyle name="Note 5 5 5 9" xfId="19571"/>
    <cellStyle name="Note 5 5 6" xfId="2734"/>
    <cellStyle name="Note 5 5 6 2" xfId="5245"/>
    <cellStyle name="Note 5 5 6 2 2" xfId="14559"/>
    <cellStyle name="Note 5 5 6 2 2 2" xfId="31994"/>
    <cellStyle name="Note 5 5 6 2 2 3" xfId="46447"/>
    <cellStyle name="Note 5 5 6 2 3" xfId="17020"/>
    <cellStyle name="Note 5 5 6 2 3 2" xfId="34455"/>
    <cellStyle name="Note 5 5 6 2 3 3" xfId="48908"/>
    <cellStyle name="Note 5 5 6 2 4" xfId="22681"/>
    <cellStyle name="Note 5 5 6 2 5" xfId="37134"/>
    <cellStyle name="Note 5 5 6 3" xfId="7707"/>
    <cellStyle name="Note 5 5 6 3 2" xfId="25142"/>
    <cellStyle name="Note 5 5 6 3 3" xfId="39595"/>
    <cellStyle name="Note 5 5 6 4" xfId="10148"/>
    <cellStyle name="Note 5 5 6 4 2" xfId="27583"/>
    <cellStyle name="Note 5 5 6 4 3" xfId="42036"/>
    <cellStyle name="Note 5 5 6 5" xfId="12568"/>
    <cellStyle name="Note 5 5 6 5 2" xfId="30003"/>
    <cellStyle name="Note 5 5 6 5 3" xfId="44456"/>
    <cellStyle name="Note 5 5 6 6" xfId="19575"/>
    <cellStyle name="Note 5 5 7" xfId="2735"/>
    <cellStyle name="Note 5 5 7 2" xfId="5246"/>
    <cellStyle name="Note 5 5 7 2 2" xfId="14560"/>
    <cellStyle name="Note 5 5 7 2 2 2" xfId="31995"/>
    <cellStyle name="Note 5 5 7 2 2 3" xfId="46448"/>
    <cellStyle name="Note 5 5 7 2 3" xfId="17021"/>
    <cellStyle name="Note 5 5 7 2 3 2" xfId="34456"/>
    <cellStyle name="Note 5 5 7 2 3 3" xfId="48909"/>
    <cellStyle name="Note 5 5 7 2 4" xfId="22682"/>
    <cellStyle name="Note 5 5 7 2 5" xfId="37135"/>
    <cellStyle name="Note 5 5 7 3" xfId="7708"/>
    <cellStyle name="Note 5 5 7 3 2" xfId="25143"/>
    <cellStyle name="Note 5 5 7 3 3" xfId="39596"/>
    <cellStyle name="Note 5 5 7 4" xfId="10149"/>
    <cellStyle name="Note 5 5 7 4 2" xfId="27584"/>
    <cellStyle name="Note 5 5 7 4 3" xfId="42037"/>
    <cellStyle name="Note 5 5 7 5" xfId="12569"/>
    <cellStyle name="Note 5 5 7 5 2" xfId="30004"/>
    <cellStyle name="Note 5 5 7 5 3" xfId="44457"/>
    <cellStyle name="Note 5 5 7 6" xfId="19576"/>
    <cellStyle name="Note 5 5 8" xfId="2736"/>
    <cellStyle name="Note 5 5 8 2" xfId="5247"/>
    <cellStyle name="Note 5 5 8 2 2" xfId="22683"/>
    <cellStyle name="Note 5 5 8 2 3" xfId="37136"/>
    <cellStyle name="Note 5 5 8 3" xfId="7709"/>
    <cellStyle name="Note 5 5 8 3 2" xfId="25144"/>
    <cellStyle name="Note 5 5 8 3 3" xfId="39597"/>
    <cellStyle name="Note 5 5 8 4" xfId="10150"/>
    <cellStyle name="Note 5 5 8 4 2" xfId="27585"/>
    <cellStyle name="Note 5 5 8 4 3" xfId="42038"/>
    <cellStyle name="Note 5 5 8 5" xfId="12570"/>
    <cellStyle name="Note 5 5 8 5 2" xfId="30005"/>
    <cellStyle name="Note 5 5 8 5 3" xfId="44458"/>
    <cellStyle name="Note 5 5 8 6" xfId="15454"/>
    <cellStyle name="Note 5 5 8 6 2" xfId="32889"/>
    <cellStyle name="Note 5 5 8 6 3" xfId="47342"/>
    <cellStyle name="Note 5 5 8 7" xfId="19577"/>
    <cellStyle name="Note 5 5 8 8" xfId="20616"/>
    <cellStyle name="Note 5 5 9" xfId="5228"/>
    <cellStyle name="Note 5 5 9 2" xfId="14546"/>
    <cellStyle name="Note 5 5 9 2 2" xfId="31981"/>
    <cellStyle name="Note 5 5 9 2 3" xfId="46434"/>
    <cellStyle name="Note 5 5 9 3" xfId="17007"/>
    <cellStyle name="Note 5 5 9 3 2" xfId="34442"/>
    <cellStyle name="Note 5 5 9 3 3" xfId="48895"/>
    <cellStyle name="Note 5 5 9 4" xfId="22664"/>
    <cellStyle name="Note 5 5 9 5" xfId="37117"/>
    <cellStyle name="Note 5 6" xfId="2737"/>
    <cellStyle name="Note 5 6 10" xfId="7710"/>
    <cellStyle name="Note 5 6 10 2" xfId="25145"/>
    <cellStyle name="Note 5 6 10 3" xfId="39598"/>
    <cellStyle name="Note 5 6 11" xfId="10151"/>
    <cellStyle name="Note 5 6 11 2" xfId="27586"/>
    <cellStyle name="Note 5 6 11 3" xfId="42039"/>
    <cellStyle name="Note 5 6 12" xfId="12571"/>
    <cellStyle name="Note 5 6 12 2" xfId="30006"/>
    <cellStyle name="Note 5 6 12 3" xfId="44459"/>
    <cellStyle name="Note 5 6 13" xfId="19578"/>
    <cellStyle name="Note 5 6 2" xfId="2738"/>
    <cellStyle name="Note 5 6 2 2" xfId="2739"/>
    <cellStyle name="Note 5 6 2 2 2" xfId="5250"/>
    <cellStyle name="Note 5 6 2 2 2 2" xfId="14563"/>
    <cellStyle name="Note 5 6 2 2 2 2 2" xfId="31998"/>
    <cellStyle name="Note 5 6 2 2 2 2 3" xfId="46451"/>
    <cellStyle name="Note 5 6 2 2 2 3" xfId="17024"/>
    <cellStyle name="Note 5 6 2 2 2 3 2" xfId="34459"/>
    <cellStyle name="Note 5 6 2 2 2 3 3" xfId="48912"/>
    <cellStyle name="Note 5 6 2 2 2 4" xfId="22686"/>
    <cellStyle name="Note 5 6 2 2 2 5" xfId="37139"/>
    <cellStyle name="Note 5 6 2 2 3" xfId="7712"/>
    <cellStyle name="Note 5 6 2 2 3 2" xfId="25147"/>
    <cellStyle name="Note 5 6 2 2 3 3" xfId="39600"/>
    <cellStyle name="Note 5 6 2 2 4" xfId="10153"/>
    <cellStyle name="Note 5 6 2 2 4 2" xfId="27588"/>
    <cellStyle name="Note 5 6 2 2 4 3" xfId="42041"/>
    <cellStyle name="Note 5 6 2 2 5" xfId="12573"/>
    <cellStyle name="Note 5 6 2 2 5 2" xfId="30008"/>
    <cellStyle name="Note 5 6 2 2 5 3" xfId="44461"/>
    <cellStyle name="Note 5 6 2 2 6" xfId="19580"/>
    <cellStyle name="Note 5 6 2 3" xfId="2740"/>
    <cellStyle name="Note 5 6 2 3 2" xfId="5251"/>
    <cellStyle name="Note 5 6 2 3 2 2" xfId="14564"/>
    <cellStyle name="Note 5 6 2 3 2 2 2" xfId="31999"/>
    <cellStyle name="Note 5 6 2 3 2 2 3" xfId="46452"/>
    <cellStyle name="Note 5 6 2 3 2 3" xfId="17025"/>
    <cellStyle name="Note 5 6 2 3 2 3 2" xfId="34460"/>
    <cellStyle name="Note 5 6 2 3 2 3 3" xfId="48913"/>
    <cellStyle name="Note 5 6 2 3 2 4" xfId="22687"/>
    <cellStyle name="Note 5 6 2 3 2 5" xfId="37140"/>
    <cellStyle name="Note 5 6 2 3 3" xfId="7713"/>
    <cellStyle name="Note 5 6 2 3 3 2" xfId="25148"/>
    <cellStyle name="Note 5 6 2 3 3 3" xfId="39601"/>
    <cellStyle name="Note 5 6 2 3 4" xfId="10154"/>
    <cellStyle name="Note 5 6 2 3 4 2" xfId="27589"/>
    <cellStyle name="Note 5 6 2 3 4 3" xfId="42042"/>
    <cellStyle name="Note 5 6 2 3 5" xfId="12574"/>
    <cellStyle name="Note 5 6 2 3 5 2" xfId="30009"/>
    <cellStyle name="Note 5 6 2 3 5 3" xfId="44462"/>
    <cellStyle name="Note 5 6 2 3 6" xfId="19581"/>
    <cellStyle name="Note 5 6 2 4" xfId="2741"/>
    <cellStyle name="Note 5 6 2 4 2" xfId="5252"/>
    <cellStyle name="Note 5 6 2 4 2 2" xfId="22688"/>
    <cellStyle name="Note 5 6 2 4 2 3" xfId="37141"/>
    <cellStyle name="Note 5 6 2 4 3" xfId="7714"/>
    <cellStyle name="Note 5 6 2 4 3 2" xfId="25149"/>
    <cellStyle name="Note 5 6 2 4 3 3" xfId="39602"/>
    <cellStyle name="Note 5 6 2 4 4" xfId="10155"/>
    <cellStyle name="Note 5 6 2 4 4 2" xfId="27590"/>
    <cellStyle name="Note 5 6 2 4 4 3" xfId="42043"/>
    <cellStyle name="Note 5 6 2 4 5" xfId="12575"/>
    <cellStyle name="Note 5 6 2 4 5 2" xfId="30010"/>
    <cellStyle name="Note 5 6 2 4 5 3" xfId="44463"/>
    <cellStyle name="Note 5 6 2 4 6" xfId="15455"/>
    <cellStyle name="Note 5 6 2 4 6 2" xfId="32890"/>
    <cellStyle name="Note 5 6 2 4 6 3" xfId="47343"/>
    <cellStyle name="Note 5 6 2 4 7" xfId="19582"/>
    <cellStyle name="Note 5 6 2 4 8" xfId="20617"/>
    <cellStyle name="Note 5 6 2 5" xfId="5249"/>
    <cellStyle name="Note 5 6 2 5 2" xfId="14562"/>
    <cellStyle name="Note 5 6 2 5 2 2" xfId="31997"/>
    <cellStyle name="Note 5 6 2 5 2 3" xfId="46450"/>
    <cellStyle name="Note 5 6 2 5 3" xfId="17023"/>
    <cellStyle name="Note 5 6 2 5 3 2" xfId="34458"/>
    <cellStyle name="Note 5 6 2 5 3 3" xfId="48911"/>
    <cellStyle name="Note 5 6 2 5 4" xfId="22685"/>
    <cellStyle name="Note 5 6 2 5 5" xfId="37138"/>
    <cellStyle name="Note 5 6 2 6" xfId="7711"/>
    <cellStyle name="Note 5 6 2 6 2" xfId="25146"/>
    <cellStyle name="Note 5 6 2 6 3" xfId="39599"/>
    <cellStyle name="Note 5 6 2 7" xfId="10152"/>
    <cellStyle name="Note 5 6 2 7 2" xfId="27587"/>
    <cellStyle name="Note 5 6 2 7 3" xfId="42040"/>
    <cellStyle name="Note 5 6 2 8" xfId="12572"/>
    <cellStyle name="Note 5 6 2 8 2" xfId="30007"/>
    <cellStyle name="Note 5 6 2 8 3" xfId="44460"/>
    <cellStyle name="Note 5 6 2 9" xfId="19579"/>
    <cellStyle name="Note 5 6 3" xfId="2742"/>
    <cellStyle name="Note 5 6 3 2" xfId="2743"/>
    <cellStyle name="Note 5 6 3 2 2" xfId="5254"/>
    <cellStyle name="Note 5 6 3 2 2 2" xfId="14566"/>
    <cellStyle name="Note 5 6 3 2 2 2 2" xfId="32001"/>
    <cellStyle name="Note 5 6 3 2 2 2 3" xfId="46454"/>
    <cellStyle name="Note 5 6 3 2 2 3" xfId="17027"/>
    <cellStyle name="Note 5 6 3 2 2 3 2" xfId="34462"/>
    <cellStyle name="Note 5 6 3 2 2 3 3" xfId="48915"/>
    <cellStyle name="Note 5 6 3 2 2 4" xfId="22690"/>
    <cellStyle name="Note 5 6 3 2 2 5" xfId="37143"/>
    <cellStyle name="Note 5 6 3 2 3" xfId="7716"/>
    <cellStyle name="Note 5 6 3 2 3 2" xfId="25151"/>
    <cellStyle name="Note 5 6 3 2 3 3" xfId="39604"/>
    <cellStyle name="Note 5 6 3 2 4" xfId="10157"/>
    <cellStyle name="Note 5 6 3 2 4 2" xfId="27592"/>
    <cellStyle name="Note 5 6 3 2 4 3" xfId="42045"/>
    <cellStyle name="Note 5 6 3 2 5" xfId="12577"/>
    <cellStyle name="Note 5 6 3 2 5 2" xfId="30012"/>
    <cellStyle name="Note 5 6 3 2 5 3" xfId="44465"/>
    <cellStyle name="Note 5 6 3 2 6" xfId="19584"/>
    <cellStyle name="Note 5 6 3 3" xfId="2744"/>
    <cellStyle name="Note 5 6 3 3 2" xfId="5255"/>
    <cellStyle name="Note 5 6 3 3 2 2" xfId="14567"/>
    <cellStyle name="Note 5 6 3 3 2 2 2" xfId="32002"/>
    <cellStyle name="Note 5 6 3 3 2 2 3" xfId="46455"/>
    <cellStyle name="Note 5 6 3 3 2 3" xfId="17028"/>
    <cellStyle name="Note 5 6 3 3 2 3 2" xfId="34463"/>
    <cellStyle name="Note 5 6 3 3 2 3 3" xfId="48916"/>
    <cellStyle name="Note 5 6 3 3 2 4" xfId="22691"/>
    <cellStyle name="Note 5 6 3 3 2 5" xfId="37144"/>
    <cellStyle name="Note 5 6 3 3 3" xfId="7717"/>
    <cellStyle name="Note 5 6 3 3 3 2" xfId="25152"/>
    <cellStyle name="Note 5 6 3 3 3 3" xfId="39605"/>
    <cellStyle name="Note 5 6 3 3 4" xfId="10158"/>
    <cellStyle name="Note 5 6 3 3 4 2" xfId="27593"/>
    <cellStyle name="Note 5 6 3 3 4 3" xfId="42046"/>
    <cellStyle name="Note 5 6 3 3 5" xfId="12578"/>
    <cellStyle name="Note 5 6 3 3 5 2" xfId="30013"/>
    <cellStyle name="Note 5 6 3 3 5 3" xfId="44466"/>
    <cellStyle name="Note 5 6 3 3 6" xfId="19585"/>
    <cellStyle name="Note 5 6 3 4" xfId="2745"/>
    <cellStyle name="Note 5 6 3 4 2" xfId="5256"/>
    <cellStyle name="Note 5 6 3 4 2 2" xfId="22692"/>
    <cellStyle name="Note 5 6 3 4 2 3" xfId="37145"/>
    <cellStyle name="Note 5 6 3 4 3" xfId="7718"/>
    <cellStyle name="Note 5 6 3 4 3 2" xfId="25153"/>
    <cellStyle name="Note 5 6 3 4 3 3" xfId="39606"/>
    <cellStyle name="Note 5 6 3 4 4" xfId="10159"/>
    <cellStyle name="Note 5 6 3 4 4 2" xfId="27594"/>
    <cellStyle name="Note 5 6 3 4 4 3" xfId="42047"/>
    <cellStyle name="Note 5 6 3 4 5" xfId="12579"/>
    <cellStyle name="Note 5 6 3 4 5 2" xfId="30014"/>
    <cellStyle name="Note 5 6 3 4 5 3" xfId="44467"/>
    <cellStyle name="Note 5 6 3 4 6" xfId="15456"/>
    <cellStyle name="Note 5 6 3 4 6 2" xfId="32891"/>
    <cellStyle name="Note 5 6 3 4 6 3" xfId="47344"/>
    <cellStyle name="Note 5 6 3 4 7" xfId="19586"/>
    <cellStyle name="Note 5 6 3 4 8" xfId="20618"/>
    <cellStyle name="Note 5 6 3 5" xfId="5253"/>
    <cellStyle name="Note 5 6 3 5 2" xfId="14565"/>
    <cellStyle name="Note 5 6 3 5 2 2" xfId="32000"/>
    <cellStyle name="Note 5 6 3 5 2 3" xfId="46453"/>
    <cellStyle name="Note 5 6 3 5 3" xfId="17026"/>
    <cellStyle name="Note 5 6 3 5 3 2" xfId="34461"/>
    <cellStyle name="Note 5 6 3 5 3 3" xfId="48914"/>
    <cellStyle name="Note 5 6 3 5 4" xfId="22689"/>
    <cellStyle name="Note 5 6 3 5 5" xfId="37142"/>
    <cellStyle name="Note 5 6 3 6" xfId="7715"/>
    <cellStyle name="Note 5 6 3 6 2" xfId="25150"/>
    <cellStyle name="Note 5 6 3 6 3" xfId="39603"/>
    <cellStyle name="Note 5 6 3 7" xfId="10156"/>
    <cellStyle name="Note 5 6 3 7 2" xfId="27591"/>
    <cellStyle name="Note 5 6 3 7 3" xfId="42044"/>
    <cellStyle name="Note 5 6 3 8" xfId="12576"/>
    <cellStyle name="Note 5 6 3 8 2" xfId="30011"/>
    <cellStyle name="Note 5 6 3 8 3" xfId="44464"/>
    <cellStyle name="Note 5 6 3 9" xfId="19583"/>
    <cellStyle name="Note 5 6 4" xfId="2746"/>
    <cellStyle name="Note 5 6 4 2" xfId="2747"/>
    <cellStyle name="Note 5 6 4 2 2" xfId="5258"/>
    <cellStyle name="Note 5 6 4 2 2 2" xfId="14569"/>
    <cellStyle name="Note 5 6 4 2 2 2 2" xfId="32004"/>
    <cellStyle name="Note 5 6 4 2 2 2 3" xfId="46457"/>
    <cellStyle name="Note 5 6 4 2 2 3" xfId="17030"/>
    <cellStyle name="Note 5 6 4 2 2 3 2" xfId="34465"/>
    <cellStyle name="Note 5 6 4 2 2 3 3" xfId="48918"/>
    <cellStyle name="Note 5 6 4 2 2 4" xfId="22694"/>
    <cellStyle name="Note 5 6 4 2 2 5" xfId="37147"/>
    <cellStyle name="Note 5 6 4 2 3" xfId="7720"/>
    <cellStyle name="Note 5 6 4 2 3 2" xfId="25155"/>
    <cellStyle name="Note 5 6 4 2 3 3" xfId="39608"/>
    <cellStyle name="Note 5 6 4 2 4" xfId="10161"/>
    <cellStyle name="Note 5 6 4 2 4 2" xfId="27596"/>
    <cellStyle name="Note 5 6 4 2 4 3" xfId="42049"/>
    <cellStyle name="Note 5 6 4 2 5" xfId="12581"/>
    <cellStyle name="Note 5 6 4 2 5 2" xfId="30016"/>
    <cellStyle name="Note 5 6 4 2 5 3" xfId="44469"/>
    <cellStyle name="Note 5 6 4 2 6" xfId="19588"/>
    <cellStyle name="Note 5 6 4 3" xfId="2748"/>
    <cellStyle name="Note 5 6 4 3 2" xfId="5259"/>
    <cellStyle name="Note 5 6 4 3 2 2" xfId="14570"/>
    <cellStyle name="Note 5 6 4 3 2 2 2" xfId="32005"/>
    <cellStyle name="Note 5 6 4 3 2 2 3" xfId="46458"/>
    <cellStyle name="Note 5 6 4 3 2 3" xfId="17031"/>
    <cellStyle name="Note 5 6 4 3 2 3 2" xfId="34466"/>
    <cellStyle name="Note 5 6 4 3 2 3 3" xfId="48919"/>
    <cellStyle name="Note 5 6 4 3 2 4" xfId="22695"/>
    <cellStyle name="Note 5 6 4 3 2 5" xfId="37148"/>
    <cellStyle name="Note 5 6 4 3 3" xfId="7721"/>
    <cellStyle name="Note 5 6 4 3 3 2" xfId="25156"/>
    <cellStyle name="Note 5 6 4 3 3 3" xfId="39609"/>
    <cellStyle name="Note 5 6 4 3 4" xfId="10162"/>
    <cellStyle name="Note 5 6 4 3 4 2" xfId="27597"/>
    <cellStyle name="Note 5 6 4 3 4 3" xfId="42050"/>
    <cellStyle name="Note 5 6 4 3 5" xfId="12582"/>
    <cellStyle name="Note 5 6 4 3 5 2" xfId="30017"/>
    <cellStyle name="Note 5 6 4 3 5 3" xfId="44470"/>
    <cellStyle name="Note 5 6 4 3 6" xfId="19589"/>
    <cellStyle name="Note 5 6 4 4" xfId="2749"/>
    <cellStyle name="Note 5 6 4 4 2" xfId="5260"/>
    <cellStyle name="Note 5 6 4 4 2 2" xfId="22696"/>
    <cellStyle name="Note 5 6 4 4 2 3" xfId="37149"/>
    <cellStyle name="Note 5 6 4 4 3" xfId="7722"/>
    <cellStyle name="Note 5 6 4 4 3 2" xfId="25157"/>
    <cellStyle name="Note 5 6 4 4 3 3" xfId="39610"/>
    <cellStyle name="Note 5 6 4 4 4" xfId="10163"/>
    <cellStyle name="Note 5 6 4 4 4 2" xfId="27598"/>
    <cellStyle name="Note 5 6 4 4 4 3" xfId="42051"/>
    <cellStyle name="Note 5 6 4 4 5" xfId="12583"/>
    <cellStyle name="Note 5 6 4 4 5 2" xfId="30018"/>
    <cellStyle name="Note 5 6 4 4 5 3" xfId="44471"/>
    <cellStyle name="Note 5 6 4 4 6" xfId="15457"/>
    <cellStyle name="Note 5 6 4 4 6 2" xfId="32892"/>
    <cellStyle name="Note 5 6 4 4 6 3" xfId="47345"/>
    <cellStyle name="Note 5 6 4 4 7" xfId="19590"/>
    <cellStyle name="Note 5 6 4 4 8" xfId="20619"/>
    <cellStyle name="Note 5 6 4 5" xfId="5257"/>
    <cellStyle name="Note 5 6 4 5 2" xfId="14568"/>
    <cellStyle name="Note 5 6 4 5 2 2" xfId="32003"/>
    <cellStyle name="Note 5 6 4 5 2 3" xfId="46456"/>
    <cellStyle name="Note 5 6 4 5 3" xfId="17029"/>
    <cellStyle name="Note 5 6 4 5 3 2" xfId="34464"/>
    <cellStyle name="Note 5 6 4 5 3 3" xfId="48917"/>
    <cellStyle name="Note 5 6 4 5 4" xfId="22693"/>
    <cellStyle name="Note 5 6 4 5 5" xfId="37146"/>
    <cellStyle name="Note 5 6 4 6" xfId="7719"/>
    <cellStyle name="Note 5 6 4 6 2" xfId="25154"/>
    <cellStyle name="Note 5 6 4 6 3" xfId="39607"/>
    <cellStyle name="Note 5 6 4 7" xfId="10160"/>
    <cellStyle name="Note 5 6 4 7 2" xfId="27595"/>
    <cellStyle name="Note 5 6 4 7 3" xfId="42048"/>
    <cellStyle name="Note 5 6 4 8" xfId="12580"/>
    <cellStyle name="Note 5 6 4 8 2" xfId="30015"/>
    <cellStyle name="Note 5 6 4 8 3" xfId="44468"/>
    <cellStyle name="Note 5 6 4 9" xfId="19587"/>
    <cellStyle name="Note 5 6 5" xfId="2750"/>
    <cellStyle name="Note 5 6 5 2" xfId="2751"/>
    <cellStyle name="Note 5 6 5 2 2" xfId="5262"/>
    <cellStyle name="Note 5 6 5 2 2 2" xfId="14572"/>
    <cellStyle name="Note 5 6 5 2 2 2 2" xfId="32007"/>
    <cellStyle name="Note 5 6 5 2 2 2 3" xfId="46460"/>
    <cellStyle name="Note 5 6 5 2 2 3" xfId="17033"/>
    <cellStyle name="Note 5 6 5 2 2 3 2" xfId="34468"/>
    <cellStyle name="Note 5 6 5 2 2 3 3" xfId="48921"/>
    <cellStyle name="Note 5 6 5 2 2 4" xfId="22698"/>
    <cellStyle name="Note 5 6 5 2 2 5" xfId="37151"/>
    <cellStyle name="Note 5 6 5 2 3" xfId="7724"/>
    <cellStyle name="Note 5 6 5 2 3 2" xfId="25159"/>
    <cellStyle name="Note 5 6 5 2 3 3" xfId="39612"/>
    <cellStyle name="Note 5 6 5 2 4" xfId="10165"/>
    <cellStyle name="Note 5 6 5 2 4 2" xfId="27600"/>
    <cellStyle name="Note 5 6 5 2 4 3" xfId="42053"/>
    <cellStyle name="Note 5 6 5 2 5" xfId="12585"/>
    <cellStyle name="Note 5 6 5 2 5 2" xfId="30020"/>
    <cellStyle name="Note 5 6 5 2 5 3" xfId="44473"/>
    <cellStyle name="Note 5 6 5 2 6" xfId="19592"/>
    <cellStyle name="Note 5 6 5 3" xfId="2752"/>
    <cellStyle name="Note 5 6 5 3 2" xfId="5263"/>
    <cellStyle name="Note 5 6 5 3 2 2" xfId="14573"/>
    <cellStyle name="Note 5 6 5 3 2 2 2" xfId="32008"/>
    <cellStyle name="Note 5 6 5 3 2 2 3" xfId="46461"/>
    <cellStyle name="Note 5 6 5 3 2 3" xfId="17034"/>
    <cellStyle name="Note 5 6 5 3 2 3 2" xfId="34469"/>
    <cellStyle name="Note 5 6 5 3 2 3 3" xfId="48922"/>
    <cellStyle name="Note 5 6 5 3 2 4" xfId="22699"/>
    <cellStyle name="Note 5 6 5 3 2 5" xfId="37152"/>
    <cellStyle name="Note 5 6 5 3 3" xfId="7725"/>
    <cellStyle name="Note 5 6 5 3 3 2" xfId="25160"/>
    <cellStyle name="Note 5 6 5 3 3 3" xfId="39613"/>
    <cellStyle name="Note 5 6 5 3 4" xfId="10166"/>
    <cellStyle name="Note 5 6 5 3 4 2" xfId="27601"/>
    <cellStyle name="Note 5 6 5 3 4 3" xfId="42054"/>
    <cellStyle name="Note 5 6 5 3 5" xfId="12586"/>
    <cellStyle name="Note 5 6 5 3 5 2" xfId="30021"/>
    <cellStyle name="Note 5 6 5 3 5 3" xfId="44474"/>
    <cellStyle name="Note 5 6 5 3 6" xfId="19593"/>
    <cellStyle name="Note 5 6 5 4" xfId="2753"/>
    <cellStyle name="Note 5 6 5 4 2" xfId="5264"/>
    <cellStyle name="Note 5 6 5 4 2 2" xfId="22700"/>
    <cellStyle name="Note 5 6 5 4 2 3" xfId="37153"/>
    <cellStyle name="Note 5 6 5 4 3" xfId="7726"/>
    <cellStyle name="Note 5 6 5 4 3 2" xfId="25161"/>
    <cellStyle name="Note 5 6 5 4 3 3" xfId="39614"/>
    <cellStyle name="Note 5 6 5 4 4" xfId="10167"/>
    <cellStyle name="Note 5 6 5 4 4 2" xfId="27602"/>
    <cellStyle name="Note 5 6 5 4 4 3" xfId="42055"/>
    <cellStyle name="Note 5 6 5 4 5" xfId="12587"/>
    <cellStyle name="Note 5 6 5 4 5 2" xfId="30022"/>
    <cellStyle name="Note 5 6 5 4 5 3" xfId="44475"/>
    <cellStyle name="Note 5 6 5 4 6" xfId="15458"/>
    <cellStyle name="Note 5 6 5 4 6 2" xfId="32893"/>
    <cellStyle name="Note 5 6 5 4 6 3" xfId="47346"/>
    <cellStyle name="Note 5 6 5 4 7" xfId="19594"/>
    <cellStyle name="Note 5 6 5 4 8" xfId="20620"/>
    <cellStyle name="Note 5 6 5 5" xfId="5261"/>
    <cellStyle name="Note 5 6 5 5 2" xfId="14571"/>
    <cellStyle name="Note 5 6 5 5 2 2" xfId="32006"/>
    <cellStyle name="Note 5 6 5 5 2 3" xfId="46459"/>
    <cellStyle name="Note 5 6 5 5 3" xfId="17032"/>
    <cellStyle name="Note 5 6 5 5 3 2" xfId="34467"/>
    <cellStyle name="Note 5 6 5 5 3 3" xfId="48920"/>
    <cellStyle name="Note 5 6 5 5 4" xfId="22697"/>
    <cellStyle name="Note 5 6 5 5 5" xfId="37150"/>
    <cellStyle name="Note 5 6 5 6" xfId="7723"/>
    <cellStyle name="Note 5 6 5 6 2" xfId="25158"/>
    <cellStyle name="Note 5 6 5 6 3" xfId="39611"/>
    <cellStyle name="Note 5 6 5 7" xfId="10164"/>
    <cellStyle name="Note 5 6 5 7 2" xfId="27599"/>
    <cellStyle name="Note 5 6 5 7 3" xfId="42052"/>
    <cellStyle name="Note 5 6 5 8" xfId="12584"/>
    <cellStyle name="Note 5 6 5 8 2" xfId="30019"/>
    <cellStyle name="Note 5 6 5 8 3" xfId="44472"/>
    <cellStyle name="Note 5 6 5 9" xfId="19591"/>
    <cellStyle name="Note 5 6 6" xfId="2754"/>
    <cellStyle name="Note 5 6 6 2" xfId="5265"/>
    <cellStyle name="Note 5 6 6 2 2" xfId="14574"/>
    <cellStyle name="Note 5 6 6 2 2 2" xfId="32009"/>
    <cellStyle name="Note 5 6 6 2 2 3" xfId="46462"/>
    <cellStyle name="Note 5 6 6 2 3" xfId="17035"/>
    <cellStyle name="Note 5 6 6 2 3 2" xfId="34470"/>
    <cellStyle name="Note 5 6 6 2 3 3" xfId="48923"/>
    <cellStyle name="Note 5 6 6 2 4" xfId="22701"/>
    <cellStyle name="Note 5 6 6 2 5" xfId="37154"/>
    <cellStyle name="Note 5 6 6 3" xfId="7727"/>
    <cellStyle name="Note 5 6 6 3 2" xfId="25162"/>
    <cellStyle name="Note 5 6 6 3 3" xfId="39615"/>
    <cellStyle name="Note 5 6 6 4" xfId="10168"/>
    <cellStyle name="Note 5 6 6 4 2" xfId="27603"/>
    <cellStyle name="Note 5 6 6 4 3" xfId="42056"/>
    <cellStyle name="Note 5 6 6 5" xfId="12588"/>
    <cellStyle name="Note 5 6 6 5 2" xfId="30023"/>
    <cellStyle name="Note 5 6 6 5 3" xfId="44476"/>
    <cellStyle name="Note 5 6 6 6" xfId="19595"/>
    <cellStyle name="Note 5 6 7" xfId="2755"/>
    <cellStyle name="Note 5 6 7 2" xfId="5266"/>
    <cellStyle name="Note 5 6 7 2 2" xfId="14575"/>
    <cellStyle name="Note 5 6 7 2 2 2" xfId="32010"/>
    <cellStyle name="Note 5 6 7 2 2 3" xfId="46463"/>
    <cellStyle name="Note 5 6 7 2 3" xfId="17036"/>
    <cellStyle name="Note 5 6 7 2 3 2" xfId="34471"/>
    <cellStyle name="Note 5 6 7 2 3 3" xfId="48924"/>
    <cellStyle name="Note 5 6 7 2 4" xfId="22702"/>
    <cellStyle name="Note 5 6 7 2 5" xfId="37155"/>
    <cellStyle name="Note 5 6 7 3" xfId="7728"/>
    <cellStyle name="Note 5 6 7 3 2" xfId="25163"/>
    <cellStyle name="Note 5 6 7 3 3" xfId="39616"/>
    <cellStyle name="Note 5 6 7 4" xfId="10169"/>
    <cellStyle name="Note 5 6 7 4 2" xfId="27604"/>
    <cellStyle name="Note 5 6 7 4 3" xfId="42057"/>
    <cellStyle name="Note 5 6 7 5" xfId="12589"/>
    <cellStyle name="Note 5 6 7 5 2" xfId="30024"/>
    <cellStyle name="Note 5 6 7 5 3" xfId="44477"/>
    <cellStyle name="Note 5 6 7 6" xfId="19596"/>
    <cellStyle name="Note 5 6 8" xfId="2756"/>
    <cellStyle name="Note 5 6 8 2" xfId="5267"/>
    <cellStyle name="Note 5 6 8 2 2" xfId="22703"/>
    <cellStyle name="Note 5 6 8 2 3" xfId="37156"/>
    <cellStyle name="Note 5 6 8 3" xfId="7729"/>
    <cellStyle name="Note 5 6 8 3 2" xfId="25164"/>
    <cellStyle name="Note 5 6 8 3 3" xfId="39617"/>
    <cellStyle name="Note 5 6 8 4" xfId="10170"/>
    <cellStyle name="Note 5 6 8 4 2" xfId="27605"/>
    <cellStyle name="Note 5 6 8 4 3" xfId="42058"/>
    <cellStyle name="Note 5 6 8 5" xfId="12590"/>
    <cellStyle name="Note 5 6 8 5 2" xfId="30025"/>
    <cellStyle name="Note 5 6 8 5 3" xfId="44478"/>
    <cellStyle name="Note 5 6 8 6" xfId="15459"/>
    <cellStyle name="Note 5 6 8 6 2" xfId="32894"/>
    <cellStyle name="Note 5 6 8 6 3" xfId="47347"/>
    <cellStyle name="Note 5 6 8 7" xfId="19597"/>
    <cellStyle name="Note 5 6 8 8" xfId="20621"/>
    <cellStyle name="Note 5 6 9" xfId="5248"/>
    <cellStyle name="Note 5 6 9 2" xfId="14561"/>
    <cellStyle name="Note 5 6 9 2 2" xfId="31996"/>
    <cellStyle name="Note 5 6 9 2 3" xfId="46449"/>
    <cellStyle name="Note 5 6 9 3" xfId="17022"/>
    <cellStyle name="Note 5 6 9 3 2" xfId="34457"/>
    <cellStyle name="Note 5 6 9 3 3" xfId="48910"/>
    <cellStyle name="Note 5 6 9 4" xfId="22684"/>
    <cellStyle name="Note 5 6 9 5" xfId="37137"/>
    <cellStyle name="Note 5 7" xfId="2757"/>
    <cellStyle name="Note 5 7 10" xfId="7730"/>
    <cellStyle name="Note 5 7 10 2" xfId="25165"/>
    <cellStyle name="Note 5 7 10 3" xfId="39618"/>
    <cellStyle name="Note 5 7 11" xfId="10171"/>
    <cellStyle name="Note 5 7 11 2" xfId="27606"/>
    <cellStyle name="Note 5 7 11 3" xfId="42059"/>
    <cellStyle name="Note 5 7 12" xfId="12591"/>
    <cellStyle name="Note 5 7 12 2" xfId="30026"/>
    <cellStyle name="Note 5 7 12 3" xfId="44479"/>
    <cellStyle name="Note 5 7 13" xfId="19598"/>
    <cellStyle name="Note 5 7 2" xfId="2758"/>
    <cellStyle name="Note 5 7 2 2" xfId="2759"/>
    <cellStyle name="Note 5 7 2 2 2" xfId="5270"/>
    <cellStyle name="Note 5 7 2 2 2 2" xfId="14578"/>
    <cellStyle name="Note 5 7 2 2 2 2 2" xfId="32013"/>
    <cellStyle name="Note 5 7 2 2 2 2 3" xfId="46466"/>
    <cellStyle name="Note 5 7 2 2 2 3" xfId="17039"/>
    <cellStyle name="Note 5 7 2 2 2 3 2" xfId="34474"/>
    <cellStyle name="Note 5 7 2 2 2 3 3" xfId="48927"/>
    <cellStyle name="Note 5 7 2 2 2 4" xfId="22706"/>
    <cellStyle name="Note 5 7 2 2 2 5" xfId="37159"/>
    <cellStyle name="Note 5 7 2 2 3" xfId="7732"/>
    <cellStyle name="Note 5 7 2 2 3 2" xfId="25167"/>
    <cellStyle name="Note 5 7 2 2 3 3" xfId="39620"/>
    <cellStyle name="Note 5 7 2 2 4" xfId="10173"/>
    <cellStyle name="Note 5 7 2 2 4 2" xfId="27608"/>
    <cellStyle name="Note 5 7 2 2 4 3" xfId="42061"/>
    <cellStyle name="Note 5 7 2 2 5" xfId="12593"/>
    <cellStyle name="Note 5 7 2 2 5 2" xfId="30028"/>
    <cellStyle name="Note 5 7 2 2 5 3" xfId="44481"/>
    <cellStyle name="Note 5 7 2 2 6" xfId="19600"/>
    <cellStyle name="Note 5 7 2 3" xfId="2760"/>
    <cellStyle name="Note 5 7 2 3 2" xfId="5271"/>
    <cellStyle name="Note 5 7 2 3 2 2" xfId="14579"/>
    <cellStyle name="Note 5 7 2 3 2 2 2" xfId="32014"/>
    <cellStyle name="Note 5 7 2 3 2 2 3" xfId="46467"/>
    <cellStyle name="Note 5 7 2 3 2 3" xfId="17040"/>
    <cellStyle name="Note 5 7 2 3 2 3 2" xfId="34475"/>
    <cellStyle name="Note 5 7 2 3 2 3 3" xfId="48928"/>
    <cellStyle name="Note 5 7 2 3 2 4" xfId="22707"/>
    <cellStyle name="Note 5 7 2 3 2 5" xfId="37160"/>
    <cellStyle name="Note 5 7 2 3 3" xfId="7733"/>
    <cellStyle name="Note 5 7 2 3 3 2" xfId="25168"/>
    <cellStyle name="Note 5 7 2 3 3 3" xfId="39621"/>
    <cellStyle name="Note 5 7 2 3 4" xfId="10174"/>
    <cellStyle name="Note 5 7 2 3 4 2" xfId="27609"/>
    <cellStyle name="Note 5 7 2 3 4 3" xfId="42062"/>
    <cellStyle name="Note 5 7 2 3 5" xfId="12594"/>
    <cellStyle name="Note 5 7 2 3 5 2" xfId="30029"/>
    <cellStyle name="Note 5 7 2 3 5 3" xfId="44482"/>
    <cellStyle name="Note 5 7 2 3 6" xfId="19601"/>
    <cellStyle name="Note 5 7 2 4" xfId="2761"/>
    <cellStyle name="Note 5 7 2 4 2" xfId="5272"/>
    <cellStyle name="Note 5 7 2 4 2 2" xfId="22708"/>
    <cellStyle name="Note 5 7 2 4 2 3" xfId="37161"/>
    <cellStyle name="Note 5 7 2 4 3" xfId="7734"/>
    <cellStyle name="Note 5 7 2 4 3 2" xfId="25169"/>
    <cellStyle name="Note 5 7 2 4 3 3" xfId="39622"/>
    <cellStyle name="Note 5 7 2 4 4" xfId="10175"/>
    <cellStyle name="Note 5 7 2 4 4 2" xfId="27610"/>
    <cellStyle name="Note 5 7 2 4 4 3" xfId="42063"/>
    <cellStyle name="Note 5 7 2 4 5" xfId="12595"/>
    <cellStyle name="Note 5 7 2 4 5 2" xfId="30030"/>
    <cellStyle name="Note 5 7 2 4 5 3" xfId="44483"/>
    <cellStyle name="Note 5 7 2 4 6" xfId="15460"/>
    <cellStyle name="Note 5 7 2 4 6 2" xfId="32895"/>
    <cellStyle name="Note 5 7 2 4 6 3" xfId="47348"/>
    <cellStyle name="Note 5 7 2 4 7" xfId="19602"/>
    <cellStyle name="Note 5 7 2 4 8" xfId="20622"/>
    <cellStyle name="Note 5 7 2 5" xfId="5269"/>
    <cellStyle name="Note 5 7 2 5 2" xfId="14577"/>
    <cellStyle name="Note 5 7 2 5 2 2" xfId="32012"/>
    <cellStyle name="Note 5 7 2 5 2 3" xfId="46465"/>
    <cellStyle name="Note 5 7 2 5 3" xfId="17038"/>
    <cellStyle name="Note 5 7 2 5 3 2" xfId="34473"/>
    <cellStyle name="Note 5 7 2 5 3 3" xfId="48926"/>
    <cellStyle name="Note 5 7 2 5 4" xfId="22705"/>
    <cellStyle name="Note 5 7 2 5 5" xfId="37158"/>
    <cellStyle name="Note 5 7 2 6" xfId="7731"/>
    <cellStyle name="Note 5 7 2 6 2" xfId="25166"/>
    <cellStyle name="Note 5 7 2 6 3" xfId="39619"/>
    <cellStyle name="Note 5 7 2 7" xfId="10172"/>
    <cellStyle name="Note 5 7 2 7 2" xfId="27607"/>
    <cellStyle name="Note 5 7 2 7 3" xfId="42060"/>
    <cellStyle name="Note 5 7 2 8" xfId="12592"/>
    <cellStyle name="Note 5 7 2 8 2" xfId="30027"/>
    <cellStyle name="Note 5 7 2 8 3" xfId="44480"/>
    <cellStyle name="Note 5 7 2 9" xfId="19599"/>
    <cellStyle name="Note 5 7 3" xfId="2762"/>
    <cellStyle name="Note 5 7 3 2" xfId="2763"/>
    <cellStyle name="Note 5 7 3 2 2" xfId="5274"/>
    <cellStyle name="Note 5 7 3 2 2 2" xfId="14581"/>
    <cellStyle name="Note 5 7 3 2 2 2 2" xfId="32016"/>
    <cellStyle name="Note 5 7 3 2 2 2 3" xfId="46469"/>
    <cellStyle name="Note 5 7 3 2 2 3" xfId="17042"/>
    <cellStyle name="Note 5 7 3 2 2 3 2" xfId="34477"/>
    <cellStyle name="Note 5 7 3 2 2 3 3" xfId="48930"/>
    <cellStyle name="Note 5 7 3 2 2 4" xfId="22710"/>
    <cellStyle name="Note 5 7 3 2 2 5" xfId="37163"/>
    <cellStyle name="Note 5 7 3 2 3" xfId="7736"/>
    <cellStyle name="Note 5 7 3 2 3 2" xfId="25171"/>
    <cellStyle name="Note 5 7 3 2 3 3" xfId="39624"/>
    <cellStyle name="Note 5 7 3 2 4" xfId="10177"/>
    <cellStyle name="Note 5 7 3 2 4 2" xfId="27612"/>
    <cellStyle name="Note 5 7 3 2 4 3" xfId="42065"/>
    <cellStyle name="Note 5 7 3 2 5" xfId="12597"/>
    <cellStyle name="Note 5 7 3 2 5 2" xfId="30032"/>
    <cellStyle name="Note 5 7 3 2 5 3" xfId="44485"/>
    <cellStyle name="Note 5 7 3 2 6" xfId="19604"/>
    <cellStyle name="Note 5 7 3 3" xfId="2764"/>
    <cellStyle name="Note 5 7 3 3 2" xfId="5275"/>
    <cellStyle name="Note 5 7 3 3 2 2" xfId="14582"/>
    <cellStyle name="Note 5 7 3 3 2 2 2" xfId="32017"/>
    <cellStyle name="Note 5 7 3 3 2 2 3" xfId="46470"/>
    <cellStyle name="Note 5 7 3 3 2 3" xfId="17043"/>
    <cellStyle name="Note 5 7 3 3 2 3 2" xfId="34478"/>
    <cellStyle name="Note 5 7 3 3 2 3 3" xfId="48931"/>
    <cellStyle name="Note 5 7 3 3 2 4" xfId="22711"/>
    <cellStyle name="Note 5 7 3 3 2 5" xfId="37164"/>
    <cellStyle name="Note 5 7 3 3 3" xfId="7737"/>
    <cellStyle name="Note 5 7 3 3 3 2" xfId="25172"/>
    <cellStyle name="Note 5 7 3 3 3 3" xfId="39625"/>
    <cellStyle name="Note 5 7 3 3 4" xfId="10178"/>
    <cellStyle name="Note 5 7 3 3 4 2" xfId="27613"/>
    <cellStyle name="Note 5 7 3 3 4 3" xfId="42066"/>
    <cellStyle name="Note 5 7 3 3 5" xfId="12598"/>
    <cellStyle name="Note 5 7 3 3 5 2" xfId="30033"/>
    <cellStyle name="Note 5 7 3 3 5 3" xfId="44486"/>
    <cellStyle name="Note 5 7 3 3 6" xfId="19605"/>
    <cellStyle name="Note 5 7 3 4" xfId="2765"/>
    <cellStyle name="Note 5 7 3 4 2" xfId="5276"/>
    <cellStyle name="Note 5 7 3 4 2 2" xfId="22712"/>
    <cellStyle name="Note 5 7 3 4 2 3" xfId="37165"/>
    <cellStyle name="Note 5 7 3 4 3" xfId="7738"/>
    <cellStyle name="Note 5 7 3 4 3 2" xfId="25173"/>
    <cellStyle name="Note 5 7 3 4 3 3" xfId="39626"/>
    <cellStyle name="Note 5 7 3 4 4" xfId="10179"/>
    <cellStyle name="Note 5 7 3 4 4 2" xfId="27614"/>
    <cellStyle name="Note 5 7 3 4 4 3" xfId="42067"/>
    <cellStyle name="Note 5 7 3 4 5" xfId="12599"/>
    <cellStyle name="Note 5 7 3 4 5 2" xfId="30034"/>
    <cellStyle name="Note 5 7 3 4 5 3" xfId="44487"/>
    <cellStyle name="Note 5 7 3 4 6" xfId="15461"/>
    <cellStyle name="Note 5 7 3 4 6 2" xfId="32896"/>
    <cellStyle name="Note 5 7 3 4 6 3" xfId="47349"/>
    <cellStyle name="Note 5 7 3 4 7" xfId="19606"/>
    <cellStyle name="Note 5 7 3 4 8" xfId="20623"/>
    <cellStyle name="Note 5 7 3 5" xfId="5273"/>
    <cellStyle name="Note 5 7 3 5 2" xfId="14580"/>
    <cellStyle name="Note 5 7 3 5 2 2" xfId="32015"/>
    <cellStyle name="Note 5 7 3 5 2 3" xfId="46468"/>
    <cellStyle name="Note 5 7 3 5 3" xfId="17041"/>
    <cellStyle name="Note 5 7 3 5 3 2" xfId="34476"/>
    <cellStyle name="Note 5 7 3 5 3 3" xfId="48929"/>
    <cellStyle name="Note 5 7 3 5 4" xfId="22709"/>
    <cellStyle name="Note 5 7 3 5 5" xfId="37162"/>
    <cellStyle name="Note 5 7 3 6" xfId="7735"/>
    <cellStyle name="Note 5 7 3 6 2" xfId="25170"/>
    <cellStyle name="Note 5 7 3 6 3" xfId="39623"/>
    <cellStyle name="Note 5 7 3 7" xfId="10176"/>
    <cellStyle name="Note 5 7 3 7 2" xfId="27611"/>
    <cellStyle name="Note 5 7 3 7 3" xfId="42064"/>
    <cellStyle name="Note 5 7 3 8" xfId="12596"/>
    <cellStyle name="Note 5 7 3 8 2" xfId="30031"/>
    <cellStyle name="Note 5 7 3 8 3" xfId="44484"/>
    <cellStyle name="Note 5 7 3 9" xfId="19603"/>
    <cellStyle name="Note 5 7 4" xfId="2766"/>
    <cellStyle name="Note 5 7 4 2" xfId="2767"/>
    <cellStyle name="Note 5 7 4 2 2" xfId="5278"/>
    <cellStyle name="Note 5 7 4 2 2 2" xfId="14584"/>
    <cellStyle name="Note 5 7 4 2 2 2 2" xfId="32019"/>
    <cellStyle name="Note 5 7 4 2 2 2 3" xfId="46472"/>
    <cellStyle name="Note 5 7 4 2 2 3" xfId="17045"/>
    <cellStyle name="Note 5 7 4 2 2 3 2" xfId="34480"/>
    <cellStyle name="Note 5 7 4 2 2 3 3" xfId="48933"/>
    <cellStyle name="Note 5 7 4 2 2 4" xfId="22714"/>
    <cellStyle name="Note 5 7 4 2 2 5" xfId="37167"/>
    <cellStyle name="Note 5 7 4 2 3" xfId="7740"/>
    <cellStyle name="Note 5 7 4 2 3 2" xfId="25175"/>
    <cellStyle name="Note 5 7 4 2 3 3" xfId="39628"/>
    <cellStyle name="Note 5 7 4 2 4" xfId="10181"/>
    <cellStyle name="Note 5 7 4 2 4 2" xfId="27616"/>
    <cellStyle name="Note 5 7 4 2 4 3" xfId="42069"/>
    <cellStyle name="Note 5 7 4 2 5" xfId="12601"/>
    <cellStyle name="Note 5 7 4 2 5 2" xfId="30036"/>
    <cellStyle name="Note 5 7 4 2 5 3" xfId="44489"/>
    <cellStyle name="Note 5 7 4 2 6" xfId="19608"/>
    <cellStyle name="Note 5 7 4 3" xfId="2768"/>
    <cellStyle name="Note 5 7 4 3 2" xfId="5279"/>
    <cellStyle name="Note 5 7 4 3 2 2" xfId="14585"/>
    <cellStyle name="Note 5 7 4 3 2 2 2" xfId="32020"/>
    <cellStyle name="Note 5 7 4 3 2 2 3" xfId="46473"/>
    <cellStyle name="Note 5 7 4 3 2 3" xfId="17046"/>
    <cellStyle name="Note 5 7 4 3 2 3 2" xfId="34481"/>
    <cellStyle name="Note 5 7 4 3 2 3 3" xfId="48934"/>
    <cellStyle name="Note 5 7 4 3 2 4" xfId="22715"/>
    <cellStyle name="Note 5 7 4 3 2 5" xfId="37168"/>
    <cellStyle name="Note 5 7 4 3 3" xfId="7741"/>
    <cellStyle name="Note 5 7 4 3 3 2" xfId="25176"/>
    <cellStyle name="Note 5 7 4 3 3 3" xfId="39629"/>
    <cellStyle name="Note 5 7 4 3 4" xfId="10182"/>
    <cellStyle name="Note 5 7 4 3 4 2" xfId="27617"/>
    <cellStyle name="Note 5 7 4 3 4 3" xfId="42070"/>
    <cellStyle name="Note 5 7 4 3 5" xfId="12602"/>
    <cellStyle name="Note 5 7 4 3 5 2" xfId="30037"/>
    <cellStyle name="Note 5 7 4 3 5 3" xfId="44490"/>
    <cellStyle name="Note 5 7 4 3 6" xfId="19609"/>
    <cellStyle name="Note 5 7 4 4" xfId="2769"/>
    <cellStyle name="Note 5 7 4 4 2" xfId="5280"/>
    <cellStyle name="Note 5 7 4 4 2 2" xfId="22716"/>
    <cellStyle name="Note 5 7 4 4 2 3" xfId="37169"/>
    <cellStyle name="Note 5 7 4 4 3" xfId="7742"/>
    <cellStyle name="Note 5 7 4 4 3 2" xfId="25177"/>
    <cellStyle name="Note 5 7 4 4 3 3" xfId="39630"/>
    <cellStyle name="Note 5 7 4 4 4" xfId="10183"/>
    <cellStyle name="Note 5 7 4 4 4 2" xfId="27618"/>
    <cellStyle name="Note 5 7 4 4 4 3" xfId="42071"/>
    <cellStyle name="Note 5 7 4 4 5" xfId="12603"/>
    <cellStyle name="Note 5 7 4 4 5 2" xfId="30038"/>
    <cellStyle name="Note 5 7 4 4 5 3" xfId="44491"/>
    <cellStyle name="Note 5 7 4 4 6" xfId="15462"/>
    <cellStyle name="Note 5 7 4 4 6 2" xfId="32897"/>
    <cellStyle name="Note 5 7 4 4 6 3" xfId="47350"/>
    <cellStyle name="Note 5 7 4 4 7" xfId="19610"/>
    <cellStyle name="Note 5 7 4 4 8" xfId="20624"/>
    <cellStyle name="Note 5 7 4 5" xfId="5277"/>
    <cellStyle name="Note 5 7 4 5 2" xfId="14583"/>
    <cellStyle name="Note 5 7 4 5 2 2" xfId="32018"/>
    <cellStyle name="Note 5 7 4 5 2 3" xfId="46471"/>
    <cellStyle name="Note 5 7 4 5 3" xfId="17044"/>
    <cellStyle name="Note 5 7 4 5 3 2" xfId="34479"/>
    <cellStyle name="Note 5 7 4 5 3 3" xfId="48932"/>
    <cellStyle name="Note 5 7 4 5 4" xfId="22713"/>
    <cellStyle name="Note 5 7 4 5 5" xfId="37166"/>
    <cellStyle name="Note 5 7 4 6" xfId="7739"/>
    <cellStyle name="Note 5 7 4 6 2" xfId="25174"/>
    <cellStyle name="Note 5 7 4 6 3" xfId="39627"/>
    <cellStyle name="Note 5 7 4 7" xfId="10180"/>
    <cellStyle name="Note 5 7 4 7 2" xfId="27615"/>
    <cellStyle name="Note 5 7 4 7 3" xfId="42068"/>
    <cellStyle name="Note 5 7 4 8" xfId="12600"/>
    <cellStyle name="Note 5 7 4 8 2" xfId="30035"/>
    <cellStyle name="Note 5 7 4 8 3" xfId="44488"/>
    <cellStyle name="Note 5 7 4 9" xfId="19607"/>
    <cellStyle name="Note 5 7 5" xfId="2770"/>
    <cellStyle name="Note 5 7 5 2" xfId="2771"/>
    <cellStyle name="Note 5 7 5 2 2" xfId="5282"/>
    <cellStyle name="Note 5 7 5 2 2 2" xfId="14587"/>
    <cellStyle name="Note 5 7 5 2 2 2 2" xfId="32022"/>
    <cellStyle name="Note 5 7 5 2 2 2 3" xfId="46475"/>
    <cellStyle name="Note 5 7 5 2 2 3" xfId="17048"/>
    <cellStyle name="Note 5 7 5 2 2 3 2" xfId="34483"/>
    <cellStyle name="Note 5 7 5 2 2 3 3" xfId="48936"/>
    <cellStyle name="Note 5 7 5 2 2 4" xfId="22718"/>
    <cellStyle name="Note 5 7 5 2 2 5" xfId="37171"/>
    <cellStyle name="Note 5 7 5 2 3" xfId="7744"/>
    <cellStyle name="Note 5 7 5 2 3 2" xfId="25179"/>
    <cellStyle name="Note 5 7 5 2 3 3" xfId="39632"/>
    <cellStyle name="Note 5 7 5 2 4" xfId="10185"/>
    <cellStyle name="Note 5 7 5 2 4 2" xfId="27620"/>
    <cellStyle name="Note 5 7 5 2 4 3" xfId="42073"/>
    <cellStyle name="Note 5 7 5 2 5" xfId="12605"/>
    <cellStyle name="Note 5 7 5 2 5 2" xfId="30040"/>
    <cellStyle name="Note 5 7 5 2 5 3" xfId="44493"/>
    <cellStyle name="Note 5 7 5 2 6" xfId="19612"/>
    <cellStyle name="Note 5 7 5 3" xfId="2772"/>
    <cellStyle name="Note 5 7 5 3 2" xfId="5283"/>
    <cellStyle name="Note 5 7 5 3 2 2" xfId="14588"/>
    <cellStyle name="Note 5 7 5 3 2 2 2" xfId="32023"/>
    <cellStyle name="Note 5 7 5 3 2 2 3" xfId="46476"/>
    <cellStyle name="Note 5 7 5 3 2 3" xfId="17049"/>
    <cellStyle name="Note 5 7 5 3 2 3 2" xfId="34484"/>
    <cellStyle name="Note 5 7 5 3 2 3 3" xfId="48937"/>
    <cellStyle name="Note 5 7 5 3 2 4" xfId="22719"/>
    <cellStyle name="Note 5 7 5 3 2 5" xfId="37172"/>
    <cellStyle name="Note 5 7 5 3 3" xfId="7745"/>
    <cellStyle name="Note 5 7 5 3 3 2" xfId="25180"/>
    <cellStyle name="Note 5 7 5 3 3 3" xfId="39633"/>
    <cellStyle name="Note 5 7 5 3 4" xfId="10186"/>
    <cellStyle name="Note 5 7 5 3 4 2" xfId="27621"/>
    <cellStyle name="Note 5 7 5 3 4 3" xfId="42074"/>
    <cellStyle name="Note 5 7 5 3 5" xfId="12606"/>
    <cellStyle name="Note 5 7 5 3 5 2" xfId="30041"/>
    <cellStyle name="Note 5 7 5 3 5 3" xfId="44494"/>
    <cellStyle name="Note 5 7 5 3 6" xfId="19613"/>
    <cellStyle name="Note 5 7 5 4" xfId="2773"/>
    <cellStyle name="Note 5 7 5 4 2" xfId="5284"/>
    <cellStyle name="Note 5 7 5 4 2 2" xfId="22720"/>
    <cellStyle name="Note 5 7 5 4 2 3" xfId="37173"/>
    <cellStyle name="Note 5 7 5 4 3" xfId="7746"/>
    <cellStyle name="Note 5 7 5 4 3 2" xfId="25181"/>
    <cellStyle name="Note 5 7 5 4 3 3" xfId="39634"/>
    <cellStyle name="Note 5 7 5 4 4" xfId="10187"/>
    <cellStyle name="Note 5 7 5 4 4 2" xfId="27622"/>
    <cellStyle name="Note 5 7 5 4 4 3" xfId="42075"/>
    <cellStyle name="Note 5 7 5 4 5" xfId="12607"/>
    <cellStyle name="Note 5 7 5 4 5 2" xfId="30042"/>
    <cellStyle name="Note 5 7 5 4 5 3" xfId="44495"/>
    <cellStyle name="Note 5 7 5 4 6" xfId="15463"/>
    <cellStyle name="Note 5 7 5 4 6 2" xfId="32898"/>
    <cellStyle name="Note 5 7 5 4 6 3" xfId="47351"/>
    <cellStyle name="Note 5 7 5 4 7" xfId="19614"/>
    <cellStyle name="Note 5 7 5 4 8" xfId="20625"/>
    <cellStyle name="Note 5 7 5 5" xfId="5281"/>
    <cellStyle name="Note 5 7 5 5 2" xfId="14586"/>
    <cellStyle name="Note 5 7 5 5 2 2" xfId="32021"/>
    <cellStyle name="Note 5 7 5 5 2 3" xfId="46474"/>
    <cellStyle name="Note 5 7 5 5 3" xfId="17047"/>
    <cellStyle name="Note 5 7 5 5 3 2" xfId="34482"/>
    <cellStyle name="Note 5 7 5 5 3 3" xfId="48935"/>
    <cellStyle name="Note 5 7 5 5 4" xfId="22717"/>
    <cellStyle name="Note 5 7 5 5 5" xfId="37170"/>
    <cellStyle name="Note 5 7 5 6" xfId="7743"/>
    <cellStyle name="Note 5 7 5 6 2" xfId="25178"/>
    <cellStyle name="Note 5 7 5 6 3" xfId="39631"/>
    <cellStyle name="Note 5 7 5 7" xfId="10184"/>
    <cellStyle name="Note 5 7 5 7 2" xfId="27619"/>
    <cellStyle name="Note 5 7 5 7 3" xfId="42072"/>
    <cellStyle name="Note 5 7 5 8" xfId="12604"/>
    <cellStyle name="Note 5 7 5 8 2" xfId="30039"/>
    <cellStyle name="Note 5 7 5 8 3" xfId="44492"/>
    <cellStyle name="Note 5 7 5 9" xfId="19611"/>
    <cellStyle name="Note 5 7 6" xfId="2774"/>
    <cellStyle name="Note 5 7 6 2" xfId="5285"/>
    <cellStyle name="Note 5 7 6 2 2" xfId="14589"/>
    <cellStyle name="Note 5 7 6 2 2 2" xfId="32024"/>
    <cellStyle name="Note 5 7 6 2 2 3" xfId="46477"/>
    <cellStyle name="Note 5 7 6 2 3" xfId="17050"/>
    <cellStyle name="Note 5 7 6 2 3 2" xfId="34485"/>
    <cellStyle name="Note 5 7 6 2 3 3" xfId="48938"/>
    <cellStyle name="Note 5 7 6 2 4" xfId="22721"/>
    <cellStyle name="Note 5 7 6 2 5" xfId="37174"/>
    <cellStyle name="Note 5 7 6 3" xfId="7747"/>
    <cellStyle name="Note 5 7 6 3 2" xfId="25182"/>
    <cellStyle name="Note 5 7 6 3 3" xfId="39635"/>
    <cellStyle name="Note 5 7 6 4" xfId="10188"/>
    <cellStyle name="Note 5 7 6 4 2" xfId="27623"/>
    <cellStyle name="Note 5 7 6 4 3" xfId="42076"/>
    <cellStyle name="Note 5 7 6 5" xfId="12608"/>
    <cellStyle name="Note 5 7 6 5 2" xfId="30043"/>
    <cellStyle name="Note 5 7 6 5 3" xfId="44496"/>
    <cellStyle name="Note 5 7 6 6" xfId="19615"/>
    <cellStyle name="Note 5 7 7" xfId="2775"/>
    <cellStyle name="Note 5 7 7 2" xfId="5286"/>
    <cellStyle name="Note 5 7 7 2 2" xfId="14590"/>
    <cellStyle name="Note 5 7 7 2 2 2" xfId="32025"/>
    <cellStyle name="Note 5 7 7 2 2 3" xfId="46478"/>
    <cellStyle name="Note 5 7 7 2 3" xfId="17051"/>
    <cellStyle name="Note 5 7 7 2 3 2" xfId="34486"/>
    <cellStyle name="Note 5 7 7 2 3 3" xfId="48939"/>
    <cellStyle name="Note 5 7 7 2 4" xfId="22722"/>
    <cellStyle name="Note 5 7 7 2 5" xfId="37175"/>
    <cellStyle name="Note 5 7 7 3" xfId="7748"/>
    <cellStyle name="Note 5 7 7 3 2" xfId="25183"/>
    <cellStyle name="Note 5 7 7 3 3" xfId="39636"/>
    <cellStyle name="Note 5 7 7 4" xfId="10189"/>
    <cellStyle name="Note 5 7 7 4 2" xfId="27624"/>
    <cellStyle name="Note 5 7 7 4 3" xfId="42077"/>
    <cellStyle name="Note 5 7 7 5" xfId="12609"/>
    <cellStyle name="Note 5 7 7 5 2" xfId="30044"/>
    <cellStyle name="Note 5 7 7 5 3" xfId="44497"/>
    <cellStyle name="Note 5 7 7 6" xfId="19616"/>
    <cellStyle name="Note 5 7 8" xfId="2776"/>
    <cellStyle name="Note 5 7 8 2" xfId="5287"/>
    <cellStyle name="Note 5 7 8 2 2" xfId="22723"/>
    <cellStyle name="Note 5 7 8 2 3" xfId="37176"/>
    <cellStyle name="Note 5 7 8 3" xfId="7749"/>
    <cellStyle name="Note 5 7 8 3 2" xfId="25184"/>
    <cellStyle name="Note 5 7 8 3 3" xfId="39637"/>
    <cellStyle name="Note 5 7 8 4" xfId="10190"/>
    <cellStyle name="Note 5 7 8 4 2" xfId="27625"/>
    <cellStyle name="Note 5 7 8 4 3" xfId="42078"/>
    <cellStyle name="Note 5 7 8 5" xfId="12610"/>
    <cellStyle name="Note 5 7 8 5 2" xfId="30045"/>
    <cellStyle name="Note 5 7 8 5 3" xfId="44498"/>
    <cellStyle name="Note 5 7 8 6" xfId="15464"/>
    <cellStyle name="Note 5 7 8 6 2" xfId="32899"/>
    <cellStyle name="Note 5 7 8 6 3" xfId="47352"/>
    <cellStyle name="Note 5 7 8 7" xfId="19617"/>
    <cellStyle name="Note 5 7 8 8" xfId="20626"/>
    <cellStyle name="Note 5 7 9" xfId="5268"/>
    <cellStyle name="Note 5 7 9 2" xfId="14576"/>
    <cellStyle name="Note 5 7 9 2 2" xfId="32011"/>
    <cellStyle name="Note 5 7 9 2 3" xfId="46464"/>
    <cellStyle name="Note 5 7 9 3" xfId="17037"/>
    <cellStyle name="Note 5 7 9 3 2" xfId="34472"/>
    <cellStyle name="Note 5 7 9 3 3" xfId="48925"/>
    <cellStyle name="Note 5 7 9 4" xfId="22704"/>
    <cellStyle name="Note 5 7 9 5" xfId="37157"/>
    <cellStyle name="Note 5 8" xfId="2777"/>
    <cellStyle name="Note 5 8 10" xfId="7750"/>
    <cellStyle name="Note 5 8 10 2" xfId="25185"/>
    <cellStyle name="Note 5 8 10 3" xfId="39638"/>
    <cellStyle name="Note 5 8 11" xfId="10191"/>
    <cellStyle name="Note 5 8 11 2" xfId="27626"/>
    <cellStyle name="Note 5 8 11 3" xfId="42079"/>
    <cellStyle name="Note 5 8 12" xfId="12611"/>
    <cellStyle name="Note 5 8 12 2" xfId="30046"/>
    <cellStyle name="Note 5 8 12 3" xfId="44499"/>
    <cellStyle name="Note 5 8 13" xfId="19618"/>
    <cellStyle name="Note 5 8 2" xfId="2778"/>
    <cellStyle name="Note 5 8 2 2" xfId="2779"/>
    <cellStyle name="Note 5 8 2 2 2" xfId="5290"/>
    <cellStyle name="Note 5 8 2 2 2 2" xfId="14593"/>
    <cellStyle name="Note 5 8 2 2 2 2 2" xfId="32028"/>
    <cellStyle name="Note 5 8 2 2 2 2 3" xfId="46481"/>
    <cellStyle name="Note 5 8 2 2 2 3" xfId="17054"/>
    <cellStyle name="Note 5 8 2 2 2 3 2" xfId="34489"/>
    <cellStyle name="Note 5 8 2 2 2 3 3" xfId="48942"/>
    <cellStyle name="Note 5 8 2 2 2 4" xfId="22726"/>
    <cellStyle name="Note 5 8 2 2 2 5" xfId="37179"/>
    <cellStyle name="Note 5 8 2 2 3" xfId="7752"/>
    <cellStyle name="Note 5 8 2 2 3 2" xfId="25187"/>
    <cellStyle name="Note 5 8 2 2 3 3" xfId="39640"/>
    <cellStyle name="Note 5 8 2 2 4" xfId="10193"/>
    <cellStyle name="Note 5 8 2 2 4 2" xfId="27628"/>
    <cellStyle name="Note 5 8 2 2 4 3" xfId="42081"/>
    <cellStyle name="Note 5 8 2 2 5" xfId="12613"/>
    <cellStyle name="Note 5 8 2 2 5 2" xfId="30048"/>
    <cellStyle name="Note 5 8 2 2 5 3" xfId="44501"/>
    <cellStyle name="Note 5 8 2 2 6" xfId="19620"/>
    <cellStyle name="Note 5 8 2 3" xfId="2780"/>
    <cellStyle name="Note 5 8 2 3 2" xfId="5291"/>
    <cellStyle name="Note 5 8 2 3 2 2" xfId="14594"/>
    <cellStyle name="Note 5 8 2 3 2 2 2" xfId="32029"/>
    <cellStyle name="Note 5 8 2 3 2 2 3" xfId="46482"/>
    <cellStyle name="Note 5 8 2 3 2 3" xfId="17055"/>
    <cellStyle name="Note 5 8 2 3 2 3 2" xfId="34490"/>
    <cellStyle name="Note 5 8 2 3 2 3 3" xfId="48943"/>
    <cellStyle name="Note 5 8 2 3 2 4" xfId="22727"/>
    <cellStyle name="Note 5 8 2 3 2 5" xfId="37180"/>
    <cellStyle name="Note 5 8 2 3 3" xfId="7753"/>
    <cellStyle name="Note 5 8 2 3 3 2" xfId="25188"/>
    <cellStyle name="Note 5 8 2 3 3 3" xfId="39641"/>
    <cellStyle name="Note 5 8 2 3 4" xfId="10194"/>
    <cellStyle name="Note 5 8 2 3 4 2" xfId="27629"/>
    <cellStyle name="Note 5 8 2 3 4 3" xfId="42082"/>
    <cellStyle name="Note 5 8 2 3 5" xfId="12614"/>
    <cellStyle name="Note 5 8 2 3 5 2" xfId="30049"/>
    <cellStyle name="Note 5 8 2 3 5 3" xfId="44502"/>
    <cellStyle name="Note 5 8 2 3 6" xfId="19621"/>
    <cellStyle name="Note 5 8 2 4" xfId="2781"/>
    <cellStyle name="Note 5 8 2 4 2" xfId="5292"/>
    <cellStyle name="Note 5 8 2 4 2 2" xfId="22728"/>
    <cellStyle name="Note 5 8 2 4 2 3" xfId="37181"/>
    <cellStyle name="Note 5 8 2 4 3" xfId="7754"/>
    <cellStyle name="Note 5 8 2 4 3 2" xfId="25189"/>
    <cellStyle name="Note 5 8 2 4 3 3" xfId="39642"/>
    <cellStyle name="Note 5 8 2 4 4" xfId="10195"/>
    <cellStyle name="Note 5 8 2 4 4 2" xfId="27630"/>
    <cellStyle name="Note 5 8 2 4 4 3" xfId="42083"/>
    <cellStyle name="Note 5 8 2 4 5" xfId="12615"/>
    <cellStyle name="Note 5 8 2 4 5 2" xfId="30050"/>
    <cellStyle name="Note 5 8 2 4 5 3" xfId="44503"/>
    <cellStyle name="Note 5 8 2 4 6" xfId="15465"/>
    <cellStyle name="Note 5 8 2 4 6 2" xfId="32900"/>
    <cellStyle name="Note 5 8 2 4 6 3" xfId="47353"/>
    <cellStyle name="Note 5 8 2 4 7" xfId="19622"/>
    <cellStyle name="Note 5 8 2 4 8" xfId="20627"/>
    <cellStyle name="Note 5 8 2 5" xfId="5289"/>
    <cellStyle name="Note 5 8 2 5 2" xfId="14592"/>
    <cellStyle name="Note 5 8 2 5 2 2" xfId="32027"/>
    <cellStyle name="Note 5 8 2 5 2 3" xfId="46480"/>
    <cellStyle name="Note 5 8 2 5 3" xfId="17053"/>
    <cellStyle name="Note 5 8 2 5 3 2" xfId="34488"/>
    <cellStyle name="Note 5 8 2 5 3 3" xfId="48941"/>
    <cellStyle name="Note 5 8 2 5 4" xfId="22725"/>
    <cellStyle name="Note 5 8 2 5 5" xfId="37178"/>
    <cellStyle name="Note 5 8 2 6" xfId="7751"/>
    <cellStyle name="Note 5 8 2 6 2" xfId="25186"/>
    <cellStyle name="Note 5 8 2 6 3" xfId="39639"/>
    <cellStyle name="Note 5 8 2 7" xfId="10192"/>
    <cellStyle name="Note 5 8 2 7 2" xfId="27627"/>
    <cellStyle name="Note 5 8 2 7 3" xfId="42080"/>
    <cellStyle name="Note 5 8 2 8" xfId="12612"/>
    <cellStyle name="Note 5 8 2 8 2" xfId="30047"/>
    <cellStyle name="Note 5 8 2 8 3" xfId="44500"/>
    <cellStyle name="Note 5 8 2 9" xfId="19619"/>
    <cellStyle name="Note 5 8 3" xfId="2782"/>
    <cellStyle name="Note 5 8 3 2" xfId="2783"/>
    <cellStyle name="Note 5 8 3 2 2" xfId="5294"/>
    <cellStyle name="Note 5 8 3 2 2 2" xfId="14596"/>
    <cellStyle name="Note 5 8 3 2 2 2 2" xfId="32031"/>
    <cellStyle name="Note 5 8 3 2 2 2 3" xfId="46484"/>
    <cellStyle name="Note 5 8 3 2 2 3" xfId="17057"/>
    <cellStyle name="Note 5 8 3 2 2 3 2" xfId="34492"/>
    <cellStyle name="Note 5 8 3 2 2 3 3" xfId="48945"/>
    <cellStyle name="Note 5 8 3 2 2 4" xfId="22730"/>
    <cellStyle name="Note 5 8 3 2 2 5" xfId="37183"/>
    <cellStyle name="Note 5 8 3 2 3" xfId="7756"/>
    <cellStyle name="Note 5 8 3 2 3 2" xfId="25191"/>
    <cellStyle name="Note 5 8 3 2 3 3" xfId="39644"/>
    <cellStyle name="Note 5 8 3 2 4" xfId="10197"/>
    <cellStyle name="Note 5 8 3 2 4 2" xfId="27632"/>
    <cellStyle name="Note 5 8 3 2 4 3" xfId="42085"/>
    <cellStyle name="Note 5 8 3 2 5" xfId="12617"/>
    <cellStyle name="Note 5 8 3 2 5 2" xfId="30052"/>
    <cellStyle name="Note 5 8 3 2 5 3" xfId="44505"/>
    <cellStyle name="Note 5 8 3 2 6" xfId="19624"/>
    <cellStyle name="Note 5 8 3 3" xfId="2784"/>
    <cellStyle name="Note 5 8 3 3 2" xfId="5295"/>
    <cellStyle name="Note 5 8 3 3 2 2" xfId="14597"/>
    <cellStyle name="Note 5 8 3 3 2 2 2" xfId="32032"/>
    <cellStyle name="Note 5 8 3 3 2 2 3" xfId="46485"/>
    <cellStyle name="Note 5 8 3 3 2 3" xfId="17058"/>
    <cellStyle name="Note 5 8 3 3 2 3 2" xfId="34493"/>
    <cellStyle name="Note 5 8 3 3 2 3 3" xfId="48946"/>
    <cellStyle name="Note 5 8 3 3 2 4" xfId="22731"/>
    <cellStyle name="Note 5 8 3 3 2 5" xfId="37184"/>
    <cellStyle name="Note 5 8 3 3 3" xfId="7757"/>
    <cellStyle name="Note 5 8 3 3 3 2" xfId="25192"/>
    <cellStyle name="Note 5 8 3 3 3 3" xfId="39645"/>
    <cellStyle name="Note 5 8 3 3 4" xfId="10198"/>
    <cellStyle name="Note 5 8 3 3 4 2" xfId="27633"/>
    <cellStyle name="Note 5 8 3 3 4 3" xfId="42086"/>
    <cellStyle name="Note 5 8 3 3 5" xfId="12618"/>
    <cellStyle name="Note 5 8 3 3 5 2" xfId="30053"/>
    <cellStyle name="Note 5 8 3 3 5 3" xfId="44506"/>
    <cellStyle name="Note 5 8 3 3 6" xfId="19625"/>
    <cellStyle name="Note 5 8 3 4" xfId="2785"/>
    <cellStyle name="Note 5 8 3 4 2" xfId="5296"/>
    <cellStyle name="Note 5 8 3 4 2 2" xfId="22732"/>
    <cellStyle name="Note 5 8 3 4 2 3" xfId="37185"/>
    <cellStyle name="Note 5 8 3 4 3" xfId="7758"/>
    <cellStyle name="Note 5 8 3 4 3 2" xfId="25193"/>
    <cellStyle name="Note 5 8 3 4 3 3" xfId="39646"/>
    <cellStyle name="Note 5 8 3 4 4" xfId="10199"/>
    <cellStyle name="Note 5 8 3 4 4 2" xfId="27634"/>
    <cellStyle name="Note 5 8 3 4 4 3" xfId="42087"/>
    <cellStyle name="Note 5 8 3 4 5" xfId="12619"/>
    <cellStyle name="Note 5 8 3 4 5 2" xfId="30054"/>
    <cellStyle name="Note 5 8 3 4 5 3" xfId="44507"/>
    <cellStyle name="Note 5 8 3 4 6" xfId="15466"/>
    <cellStyle name="Note 5 8 3 4 6 2" xfId="32901"/>
    <cellStyle name="Note 5 8 3 4 6 3" xfId="47354"/>
    <cellStyle name="Note 5 8 3 4 7" xfId="19626"/>
    <cellStyle name="Note 5 8 3 4 8" xfId="20628"/>
    <cellStyle name="Note 5 8 3 5" xfId="5293"/>
    <cellStyle name="Note 5 8 3 5 2" xfId="14595"/>
    <cellStyle name="Note 5 8 3 5 2 2" xfId="32030"/>
    <cellStyle name="Note 5 8 3 5 2 3" xfId="46483"/>
    <cellStyle name="Note 5 8 3 5 3" xfId="17056"/>
    <cellStyle name="Note 5 8 3 5 3 2" xfId="34491"/>
    <cellStyle name="Note 5 8 3 5 3 3" xfId="48944"/>
    <cellStyle name="Note 5 8 3 5 4" xfId="22729"/>
    <cellStyle name="Note 5 8 3 5 5" xfId="37182"/>
    <cellStyle name="Note 5 8 3 6" xfId="7755"/>
    <cellStyle name="Note 5 8 3 6 2" xfId="25190"/>
    <cellStyle name="Note 5 8 3 6 3" xfId="39643"/>
    <cellStyle name="Note 5 8 3 7" xfId="10196"/>
    <cellStyle name="Note 5 8 3 7 2" xfId="27631"/>
    <cellStyle name="Note 5 8 3 7 3" xfId="42084"/>
    <cellStyle name="Note 5 8 3 8" xfId="12616"/>
    <cellStyle name="Note 5 8 3 8 2" xfId="30051"/>
    <cellStyle name="Note 5 8 3 8 3" xfId="44504"/>
    <cellStyle name="Note 5 8 3 9" xfId="19623"/>
    <cellStyle name="Note 5 8 4" xfId="2786"/>
    <cellStyle name="Note 5 8 4 2" xfId="2787"/>
    <cellStyle name="Note 5 8 4 2 2" xfId="5298"/>
    <cellStyle name="Note 5 8 4 2 2 2" xfId="14599"/>
    <cellStyle name="Note 5 8 4 2 2 2 2" xfId="32034"/>
    <cellStyle name="Note 5 8 4 2 2 2 3" xfId="46487"/>
    <cellStyle name="Note 5 8 4 2 2 3" xfId="17060"/>
    <cellStyle name="Note 5 8 4 2 2 3 2" xfId="34495"/>
    <cellStyle name="Note 5 8 4 2 2 3 3" xfId="48948"/>
    <cellStyle name="Note 5 8 4 2 2 4" xfId="22734"/>
    <cellStyle name="Note 5 8 4 2 2 5" xfId="37187"/>
    <cellStyle name="Note 5 8 4 2 3" xfId="7760"/>
    <cellStyle name="Note 5 8 4 2 3 2" xfId="25195"/>
    <cellStyle name="Note 5 8 4 2 3 3" xfId="39648"/>
    <cellStyle name="Note 5 8 4 2 4" xfId="10201"/>
    <cellStyle name="Note 5 8 4 2 4 2" xfId="27636"/>
    <cellStyle name="Note 5 8 4 2 4 3" xfId="42089"/>
    <cellStyle name="Note 5 8 4 2 5" xfId="12621"/>
    <cellStyle name="Note 5 8 4 2 5 2" xfId="30056"/>
    <cellStyle name="Note 5 8 4 2 5 3" xfId="44509"/>
    <cellStyle name="Note 5 8 4 2 6" xfId="19628"/>
    <cellStyle name="Note 5 8 4 3" xfId="2788"/>
    <cellStyle name="Note 5 8 4 3 2" xfId="5299"/>
    <cellStyle name="Note 5 8 4 3 2 2" xfId="14600"/>
    <cellStyle name="Note 5 8 4 3 2 2 2" xfId="32035"/>
    <cellStyle name="Note 5 8 4 3 2 2 3" xfId="46488"/>
    <cellStyle name="Note 5 8 4 3 2 3" xfId="17061"/>
    <cellStyle name="Note 5 8 4 3 2 3 2" xfId="34496"/>
    <cellStyle name="Note 5 8 4 3 2 3 3" xfId="48949"/>
    <cellStyle name="Note 5 8 4 3 2 4" xfId="22735"/>
    <cellStyle name="Note 5 8 4 3 2 5" xfId="37188"/>
    <cellStyle name="Note 5 8 4 3 3" xfId="7761"/>
    <cellStyle name="Note 5 8 4 3 3 2" xfId="25196"/>
    <cellStyle name="Note 5 8 4 3 3 3" xfId="39649"/>
    <cellStyle name="Note 5 8 4 3 4" xfId="10202"/>
    <cellStyle name="Note 5 8 4 3 4 2" xfId="27637"/>
    <cellStyle name="Note 5 8 4 3 4 3" xfId="42090"/>
    <cellStyle name="Note 5 8 4 3 5" xfId="12622"/>
    <cellStyle name="Note 5 8 4 3 5 2" xfId="30057"/>
    <cellStyle name="Note 5 8 4 3 5 3" xfId="44510"/>
    <cellStyle name="Note 5 8 4 3 6" xfId="19629"/>
    <cellStyle name="Note 5 8 4 4" xfId="2789"/>
    <cellStyle name="Note 5 8 4 4 2" xfId="5300"/>
    <cellStyle name="Note 5 8 4 4 2 2" xfId="22736"/>
    <cellStyle name="Note 5 8 4 4 2 3" xfId="37189"/>
    <cellStyle name="Note 5 8 4 4 3" xfId="7762"/>
    <cellStyle name="Note 5 8 4 4 3 2" xfId="25197"/>
    <cellStyle name="Note 5 8 4 4 3 3" xfId="39650"/>
    <cellStyle name="Note 5 8 4 4 4" xfId="10203"/>
    <cellStyle name="Note 5 8 4 4 4 2" xfId="27638"/>
    <cellStyle name="Note 5 8 4 4 4 3" xfId="42091"/>
    <cellStyle name="Note 5 8 4 4 5" xfId="12623"/>
    <cellStyle name="Note 5 8 4 4 5 2" xfId="30058"/>
    <cellStyle name="Note 5 8 4 4 5 3" xfId="44511"/>
    <cellStyle name="Note 5 8 4 4 6" xfId="15467"/>
    <cellStyle name="Note 5 8 4 4 6 2" xfId="32902"/>
    <cellStyle name="Note 5 8 4 4 6 3" xfId="47355"/>
    <cellStyle name="Note 5 8 4 4 7" xfId="19630"/>
    <cellStyle name="Note 5 8 4 4 8" xfId="20629"/>
    <cellStyle name="Note 5 8 4 5" xfId="5297"/>
    <cellStyle name="Note 5 8 4 5 2" xfId="14598"/>
    <cellStyle name="Note 5 8 4 5 2 2" xfId="32033"/>
    <cellStyle name="Note 5 8 4 5 2 3" xfId="46486"/>
    <cellStyle name="Note 5 8 4 5 3" xfId="17059"/>
    <cellStyle name="Note 5 8 4 5 3 2" xfId="34494"/>
    <cellStyle name="Note 5 8 4 5 3 3" xfId="48947"/>
    <cellStyle name="Note 5 8 4 5 4" xfId="22733"/>
    <cellStyle name="Note 5 8 4 5 5" xfId="37186"/>
    <cellStyle name="Note 5 8 4 6" xfId="7759"/>
    <cellStyle name="Note 5 8 4 6 2" xfId="25194"/>
    <cellStyle name="Note 5 8 4 6 3" xfId="39647"/>
    <cellStyle name="Note 5 8 4 7" xfId="10200"/>
    <cellStyle name="Note 5 8 4 7 2" xfId="27635"/>
    <cellStyle name="Note 5 8 4 7 3" xfId="42088"/>
    <cellStyle name="Note 5 8 4 8" xfId="12620"/>
    <cellStyle name="Note 5 8 4 8 2" xfId="30055"/>
    <cellStyle name="Note 5 8 4 8 3" xfId="44508"/>
    <cellStyle name="Note 5 8 4 9" xfId="19627"/>
    <cellStyle name="Note 5 8 5" xfId="2790"/>
    <cellStyle name="Note 5 8 5 2" xfId="2791"/>
    <cellStyle name="Note 5 8 5 2 2" xfId="5302"/>
    <cellStyle name="Note 5 8 5 2 2 2" xfId="14602"/>
    <cellStyle name="Note 5 8 5 2 2 2 2" xfId="32037"/>
    <cellStyle name="Note 5 8 5 2 2 2 3" xfId="46490"/>
    <cellStyle name="Note 5 8 5 2 2 3" xfId="17063"/>
    <cellStyle name="Note 5 8 5 2 2 3 2" xfId="34498"/>
    <cellStyle name="Note 5 8 5 2 2 3 3" xfId="48951"/>
    <cellStyle name="Note 5 8 5 2 2 4" xfId="22738"/>
    <cellStyle name="Note 5 8 5 2 2 5" xfId="37191"/>
    <cellStyle name="Note 5 8 5 2 3" xfId="7764"/>
    <cellStyle name="Note 5 8 5 2 3 2" xfId="25199"/>
    <cellStyle name="Note 5 8 5 2 3 3" xfId="39652"/>
    <cellStyle name="Note 5 8 5 2 4" xfId="10205"/>
    <cellStyle name="Note 5 8 5 2 4 2" xfId="27640"/>
    <cellStyle name="Note 5 8 5 2 4 3" xfId="42093"/>
    <cellStyle name="Note 5 8 5 2 5" xfId="12625"/>
    <cellStyle name="Note 5 8 5 2 5 2" xfId="30060"/>
    <cellStyle name="Note 5 8 5 2 5 3" xfId="44513"/>
    <cellStyle name="Note 5 8 5 2 6" xfId="19632"/>
    <cellStyle name="Note 5 8 5 3" xfId="2792"/>
    <cellStyle name="Note 5 8 5 3 2" xfId="5303"/>
    <cellStyle name="Note 5 8 5 3 2 2" xfId="14603"/>
    <cellStyle name="Note 5 8 5 3 2 2 2" xfId="32038"/>
    <cellStyle name="Note 5 8 5 3 2 2 3" xfId="46491"/>
    <cellStyle name="Note 5 8 5 3 2 3" xfId="17064"/>
    <cellStyle name="Note 5 8 5 3 2 3 2" xfId="34499"/>
    <cellStyle name="Note 5 8 5 3 2 3 3" xfId="48952"/>
    <cellStyle name="Note 5 8 5 3 2 4" xfId="22739"/>
    <cellStyle name="Note 5 8 5 3 2 5" xfId="37192"/>
    <cellStyle name="Note 5 8 5 3 3" xfId="7765"/>
    <cellStyle name="Note 5 8 5 3 3 2" xfId="25200"/>
    <cellStyle name="Note 5 8 5 3 3 3" xfId="39653"/>
    <cellStyle name="Note 5 8 5 3 4" xfId="10206"/>
    <cellStyle name="Note 5 8 5 3 4 2" xfId="27641"/>
    <cellStyle name="Note 5 8 5 3 4 3" xfId="42094"/>
    <cellStyle name="Note 5 8 5 3 5" xfId="12626"/>
    <cellStyle name="Note 5 8 5 3 5 2" xfId="30061"/>
    <cellStyle name="Note 5 8 5 3 5 3" xfId="44514"/>
    <cellStyle name="Note 5 8 5 3 6" xfId="19633"/>
    <cellStyle name="Note 5 8 5 4" xfId="2793"/>
    <cellStyle name="Note 5 8 5 4 2" xfId="5304"/>
    <cellStyle name="Note 5 8 5 4 2 2" xfId="22740"/>
    <cellStyle name="Note 5 8 5 4 2 3" xfId="37193"/>
    <cellStyle name="Note 5 8 5 4 3" xfId="7766"/>
    <cellStyle name="Note 5 8 5 4 3 2" xfId="25201"/>
    <cellStyle name="Note 5 8 5 4 3 3" xfId="39654"/>
    <cellStyle name="Note 5 8 5 4 4" xfId="10207"/>
    <cellStyle name="Note 5 8 5 4 4 2" xfId="27642"/>
    <cellStyle name="Note 5 8 5 4 4 3" xfId="42095"/>
    <cellStyle name="Note 5 8 5 4 5" xfId="12627"/>
    <cellStyle name="Note 5 8 5 4 5 2" xfId="30062"/>
    <cellStyle name="Note 5 8 5 4 5 3" xfId="44515"/>
    <cellStyle name="Note 5 8 5 4 6" xfId="15468"/>
    <cellStyle name="Note 5 8 5 4 6 2" xfId="32903"/>
    <cellStyle name="Note 5 8 5 4 6 3" xfId="47356"/>
    <cellStyle name="Note 5 8 5 4 7" xfId="19634"/>
    <cellStyle name="Note 5 8 5 4 8" xfId="20630"/>
    <cellStyle name="Note 5 8 5 5" xfId="5301"/>
    <cellStyle name="Note 5 8 5 5 2" xfId="14601"/>
    <cellStyle name="Note 5 8 5 5 2 2" xfId="32036"/>
    <cellStyle name="Note 5 8 5 5 2 3" xfId="46489"/>
    <cellStyle name="Note 5 8 5 5 3" xfId="17062"/>
    <cellStyle name="Note 5 8 5 5 3 2" xfId="34497"/>
    <cellStyle name="Note 5 8 5 5 3 3" xfId="48950"/>
    <cellStyle name="Note 5 8 5 5 4" xfId="22737"/>
    <cellStyle name="Note 5 8 5 5 5" xfId="37190"/>
    <cellStyle name="Note 5 8 5 6" xfId="7763"/>
    <cellStyle name="Note 5 8 5 6 2" xfId="25198"/>
    <cellStyle name="Note 5 8 5 6 3" xfId="39651"/>
    <cellStyle name="Note 5 8 5 7" xfId="10204"/>
    <cellStyle name="Note 5 8 5 7 2" xfId="27639"/>
    <cellStyle name="Note 5 8 5 7 3" xfId="42092"/>
    <cellStyle name="Note 5 8 5 8" xfId="12624"/>
    <cellStyle name="Note 5 8 5 8 2" xfId="30059"/>
    <cellStyle name="Note 5 8 5 8 3" xfId="44512"/>
    <cellStyle name="Note 5 8 5 9" xfId="19631"/>
    <cellStyle name="Note 5 8 6" xfId="2794"/>
    <cellStyle name="Note 5 8 6 2" xfId="5305"/>
    <cellStyle name="Note 5 8 6 2 2" xfId="14604"/>
    <cellStyle name="Note 5 8 6 2 2 2" xfId="32039"/>
    <cellStyle name="Note 5 8 6 2 2 3" xfId="46492"/>
    <cellStyle name="Note 5 8 6 2 3" xfId="17065"/>
    <cellStyle name="Note 5 8 6 2 3 2" xfId="34500"/>
    <cellStyle name="Note 5 8 6 2 3 3" xfId="48953"/>
    <cellStyle name="Note 5 8 6 2 4" xfId="22741"/>
    <cellStyle name="Note 5 8 6 2 5" xfId="37194"/>
    <cellStyle name="Note 5 8 6 3" xfId="7767"/>
    <cellStyle name="Note 5 8 6 3 2" xfId="25202"/>
    <cellStyle name="Note 5 8 6 3 3" xfId="39655"/>
    <cellStyle name="Note 5 8 6 4" xfId="10208"/>
    <cellStyle name="Note 5 8 6 4 2" xfId="27643"/>
    <cellStyle name="Note 5 8 6 4 3" xfId="42096"/>
    <cellStyle name="Note 5 8 6 5" xfId="12628"/>
    <cellStyle name="Note 5 8 6 5 2" xfId="30063"/>
    <cellStyle name="Note 5 8 6 5 3" xfId="44516"/>
    <cellStyle name="Note 5 8 6 6" xfId="19635"/>
    <cellStyle name="Note 5 8 7" xfId="2795"/>
    <cellStyle name="Note 5 8 7 2" xfId="5306"/>
    <cellStyle name="Note 5 8 7 2 2" xfId="14605"/>
    <cellStyle name="Note 5 8 7 2 2 2" xfId="32040"/>
    <cellStyle name="Note 5 8 7 2 2 3" xfId="46493"/>
    <cellStyle name="Note 5 8 7 2 3" xfId="17066"/>
    <cellStyle name="Note 5 8 7 2 3 2" xfId="34501"/>
    <cellStyle name="Note 5 8 7 2 3 3" xfId="48954"/>
    <cellStyle name="Note 5 8 7 2 4" xfId="22742"/>
    <cellStyle name="Note 5 8 7 2 5" xfId="37195"/>
    <cellStyle name="Note 5 8 7 3" xfId="7768"/>
    <cellStyle name="Note 5 8 7 3 2" xfId="25203"/>
    <cellStyle name="Note 5 8 7 3 3" xfId="39656"/>
    <cellStyle name="Note 5 8 7 4" xfId="10209"/>
    <cellStyle name="Note 5 8 7 4 2" xfId="27644"/>
    <cellStyle name="Note 5 8 7 4 3" xfId="42097"/>
    <cellStyle name="Note 5 8 7 5" xfId="12629"/>
    <cellStyle name="Note 5 8 7 5 2" xfId="30064"/>
    <cellStyle name="Note 5 8 7 5 3" xfId="44517"/>
    <cellStyle name="Note 5 8 7 6" xfId="19636"/>
    <cellStyle name="Note 5 8 8" xfId="2796"/>
    <cellStyle name="Note 5 8 8 2" xfId="5307"/>
    <cellStyle name="Note 5 8 8 2 2" xfId="22743"/>
    <cellStyle name="Note 5 8 8 2 3" xfId="37196"/>
    <cellStyle name="Note 5 8 8 3" xfId="7769"/>
    <cellStyle name="Note 5 8 8 3 2" xfId="25204"/>
    <cellStyle name="Note 5 8 8 3 3" xfId="39657"/>
    <cellStyle name="Note 5 8 8 4" xfId="10210"/>
    <cellStyle name="Note 5 8 8 4 2" xfId="27645"/>
    <cellStyle name="Note 5 8 8 4 3" xfId="42098"/>
    <cellStyle name="Note 5 8 8 5" xfId="12630"/>
    <cellStyle name="Note 5 8 8 5 2" xfId="30065"/>
    <cellStyle name="Note 5 8 8 5 3" xfId="44518"/>
    <cellStyle name="Note 5 8 8 6" xfId="15469"/>
    <cellStyle name="Note 5 8 8 6 2" xfId="32904"/>
    <cellStyle name="Note 5 8 8 6 3" xfId="47357"/>
    <cellStyle name="Note 5 8 8 7" xfId="19637"/>
    <cellStyle name="Note 5 8 8 8" xfId="20631"/>
    <cellStyle name="Note 5 8 9" xfId="5288"/>
    <cellStyle name="Note 5 8 9 2" xfId="14591"/>
    <cellStyle name="Note 5 8 9 2 2" xfId="32026"/>
    <cellStyle name="Note 5 8 9 2 3" xfId="46479"/>
    <cellStyle name="Note 5 8 9 3" xfId="17052"/>
    <cellStyle name="Note 5 8 9 3 2" xfId="34487"/>
    <cellStyle name="Note 5 8 9 3 3" xfId="48940"/>
    <cellStyle name="Note 5 8 9 4" xfId="22724"/>
    <cellStyle name="Note 5 8 9 5" xfId="37177"/>
    <cellStyle name="Note 5 9" xfId="2797"/>
    <cellStyle name="Note 5 9 10" xfId="7770"/>
    <cellStyle name="Note 5 9 10 2" xfId="25205"/>
    <cellStyle name="Note 5 9 10 3" xfId="39658"/>
    <cellStyle name="Note 5 9 11" xfId="10211"/>
    <cellStyle name="Note 5 9 11 2" xfId="27646"/>
    <cellStyle name="Note 5 9 11 3" xfId="42099"/>
    <cellStyle name="Note 5 9 12" xfId="12631"/>
    <cellStyle name="Note 5 9 12 2" xfId="30066"/>
    <cellStyle name="Note 5 9 12 3" xfId="44519"/>
    <cellStyle name="Note 5 9 13" xfId="19638"/>
    <cellStyle name="Note 5 9 2" xfId="2798"/>
    <cellStyle name="Note 5 9 2 2" xfId="2799"/>
    <cellStyle name="Note 5 9 2 2 2" xfId="5310"/>
    <cellStyle name="Note 5 9 2 2 2 2" xfId="14608"/>
    <cellStyle name="Note 5 9 2 2 2 2 2" xfId="32043"/>
    <cellStyle name="Note 5 9 2 2 2 2 3" xfId="46496"/>
    <cellStyle name="Note 5 9 2 2 2 3" xfId="17069"/>
    <cellStyle name="Note 5 9 2 2 2 3 2" xfId="34504"/>
    <cellStyle name="Note 5 9 2 2 2 3 3" xfId="48957"/>
    <cellStyle name="Note 5 9 2 2 2 4" xfId="22746"/>
    <cellStyle name="Note 5 9 2 2 2 5" xfId="37199"/>
    <cellStyle name="Note 5 9 2 2 3" xfId="7772"/>
    <cellStyle name="Note 5 9 2 2 3 2" xfId="25207"/>
    <cellStyle name="Note 5 9 2 2 3 3" xfId="39660"/>
    <cellStyle name="Note 5 9 2 2 4" xfId="10213"/>
    <cellStyle name="Note 5 9 2 2 4 2" xfId="27648"/>
    <cellStyle name="Note 5 9 2 2 4 3" xfId="42101"/>
    <cellStyle name="Note 5 9 2 2 5" xfId="12633"/>
    <cellStyle name="Note 5 9 2 2 5 2" xfId="30068"/>
    <cellStyle name="Note 5 9 2 2 5 3" xfId="44521"/>
    <cellStyle name="Note 5 9 2 2 6" xfId="19640"/>
    <cellStyle name="Note 5 9 2 3" xfId="2800"/>
    <cellStyle name="Note 5 9 2 3 2" xfId="5311"/>
    <cellStyle name="Note 5 9 2 3 2 2" xfId="14609"/>
    <cellStyle name="Note 5 9 2 3 2 2 2" xfId="32044"/>
    <cellStyle name="Note 5 9 2 3 2 2 3" xfId="46497"/>
    <cellStyle name="Note 5 9 2 3 2 3" xfId="17070"/>
    <cellStyle name="Note 5 9 2 3 2 3 2" xfId="34505"/>
    <cellStyle name="Note 5 9 2 3 2 3 3" xfId="48958"/>
    <cellStyle name="Note 5 9 2 3 2 4" xfId="22747"/>
    <cellStyle name="Note 5 9 2 3 2 5" xfId="37200"/>
    <cellStyle name="Note 5 9 2 3 3" xfId="7773"/>
    <cellStyle name="Note 5 9 2 3 3 2" xfId="25208"/>
    <cellStyle name="Note 5 9 2 3 3 3" xfId="39661"/>
    <cellStyle name="Note 5 9 2 3 4" xfId="10214"/>
    <cellStyle name="Note 5 9 2 3 4 2" xfId="27649"/>
    <cellStyle name="Note 5 9 2 3 4 3" xfId="42102"/>
    <cellStyle name="Note 5 9 2 3 5" xfId="12634"/>
    <cellStyle name="Note 5 9 2 3 5 2" xfId="30069"/>
    <cellStyle name="Note 5 9 2 3 5 3" xfId="44522"/>
    <cellStyle name="Note 5 9 2 3 6" xfId="19641"/>
    <cellStyle name="Note 5 9 2 4" xfId="2801"/>
    <cellStyle name="Note 5 9 2 4 2" xfId="5312"/>
    <cellStyle name="Note 5 9 2 4 2 2" xfId="22748"/>
    <cellStyle name="Note 5 9 2 4 2 3" xfId="37201"/>
    <cellStyle name="Note 5 9 2 4 3" xfId="7774"/>
    <cellStyle name="Note 5 9 2 4 3 2" xfId="25209"/>
    <cellStyle name="Note 5 9 2 4 3 3" xfId="39662"/>
    <cellStyle name="Note 5 9 2 4 4" xfId="10215"/>
    <cellStyle name="Note 5 9 2 4 4 2" xfId="27650"/>
    <cellStyle name="Note 5 9 2 4 4 3" xfId="42103"/>
    <cellStyle name="Note 5 9 2 4 5" xfId="12635"/>
    <cellStyle name="Note 5 9 2 4 5 2" xfId="30070"/>
    <cellStyle name="Note 5 9 2 4 5 3" xfId="44523"/>
    <cellStyle name="Note 5 9 2 4 6" xfId="15470"/>
    <cellStyle name="Note 5 9 2 4 6 2" xfId="32905"/>
    <cellStyle name="Note 5 9 2 4 6 3" xfId="47358"/>
    <cellStyle name="Note 5 9 2 4 7" xfId="19642"/>
    <cellStyle name="Note 5 9 2 4 8" xfId="20632"/>
    <cellStyle name="Note 5 9 2 5" xfId="5309"/>
    <cellStyle name="Note 5 9 2 5 2" xfId="14607"/>
    <cellStyle name="Note 5 9 2 5 2 2" xfId="32042"/>
    <cellStyle name="Note 5 9 2 5 2 3" xfId="46495"/>
    <cellStyle name="Note 5 9 2 5 3" xfId="17068"/>
    <cellStyle name="Note 5 9 2 5 3 2" xfId="34503"/>
    <cellStyle name="Note 5 9 2 5 3 3" xfId="48956"/>
    <cellStyle name="Note 5 9 2 5 4" xfId="22745"/>
    <cellStyle name="Note 5 9 2 5 5" xfId="37198"/>
    <cellStyle name="Note 5 9 2 6" xfId="7771"/>
    <cellStyle name="Note 5 9 2 6 2" xfId="25206"/>
    <cellStyle name="Note 5 9 2 6 3" xfId="39659"/>
    <cellStyle name="Note 5 9 2 7" xfId="10212"/>
    <cellStyle name="Note 5 9 2 7 2" xfId="27647"/>
    <cellStyle name="Note 5 9 2 7 3" xfId="42100"/>
    <cellStyle name="Note 5 9 2 8" xfId="12632"/>
    <cellStyle name="Note 5 9 2 8 2" xfId="30067"/>
    <cellStyle name="Note 5 9 2 8 3" xfId="44520"/>
    <cellStyle name="Note 5 9 2 9" xfId="19639"/>
    <cellStyle name="Note 5 9 3" xfId="2802"/>
    <cellStyle name="Note 5 9 3 2" xfId="2803"/>
    <cellStyle name="Note 5 9 3 2 2" xfId="5314"/>
    <cellStyle name="Note 5 9 3 2 2 2" xfId="14611"/>
    <cellStyle name="Note 5 9 3 2 2 2 2" xfId="32046"/>
    <cellStyle name="Note 5 9 3 2 2 2 3" xfId="46499"/>
    <cellStyle name="Note 5 9 3 2 2 3" xfId="17072"/>
    <cellStyle name="Note 5 9 3 2 2 3 2" xfId="34507"/>
    <cellStyle name="Note 5 9 3 2 2 3 3" xfId="48960"/>
    <cellStyle name="Note 5 9 3 2 2 4" xfId="22750"/>
    <cellStyle name="Note 5 9 3 2 2 5" xfId="37203"/>
    <cellStyle name="Note 5 9 3 2 3" xfId="7776"/>
    <cellStyle name="Note 5 9 3 2 3 2" xfId="25211"/>
    <cellStyle name="Note 5 9 3 2 3 3" xfId="39664"/>
    <cellStyle name="Note 5 9 3 2 4" xfId="10217"/>
    <cellStyle name="Note 5 9 3 2 4 2" xfId="27652"/>
    <cellStyle name="Note 5 9 3 2 4 3" xfId="42105"/>
    <cellStyle name="Note 5 9 3 2 5" xfId="12637"/>
    <cellStyle name="Note 5 9 3 2 5 2" xfId="30072"/>
    <cellStyle name="Note 5 9 3 2 5 3" xfId="44525"/>
    <cellStyle name="Note 5 9 3 2 6" xfId="19644"/>
    <cellStyle name="Note 5 9 3 3" xfId="2804"/>
    <cellStyle name="Note 5 9 3 3 2" xfId="5315"/>
    <cellStyle name="Note 5 9 3 3 2 2" xfId="14612"/>
    <cellStyle name="Note 5 9 3 3 2 2 2" xfId="32047"/>
    <cellStyle name="Note 5 9 3 3 2 2 3" xfId="46500"/>
    <cellStyle name="Note 5 9 3 3 2 3" xfId="17073"/>
    <cellStyle name="Note 5 9 3 3 2 3 2" xfId="34508"/>
    <cellStyle name="Note 5 9 3 3 2 3 3" xfId="48961"/>
    <cellStyle name="Note 5 9 3 3 2 4" xfId="22751"/>
    <cellStyle name="Note 5 9 3 3 2 5" xfId="37204"/>
    <cellStyle name="Note 5 9 3 3 3" xfId="7777"/>
    <cellStyle name="Note 5 9 3 3 3 2" xfId="25212"/>
    <cellStyle name="Note 5 9 3 3 3 3" xfId="39665"/>
    <cellStyle name="Note 5 9 3 3 4" xfId="10218"/>
    <cellStyle name="Note 5 9 3 3 4 2" xfId="27653"/>
    <cellStyle name="Note 5 9 3 3 4 3" xfId="42106"/>
    <cellStyle name="Note 5 9 3 3 5" xfId="12638"/>
    <cellStyle name="Note 5 9 3 3 5 2" xfId="30073"/>
    <cellStyle name="Note 5 9 3 3 5 3" xfId="44526"/>
    <cellStyle name="Note 5 9 3 3 6" xfId="19645"/>
    <cellStyle name="Note 5 9 3 4" xfId="2805"/>
    <cellStyle name="Note 5 9 3 4 2" xfId="5316"/>
    <cellStyle name="Note 5 9 3 4 2 2" xfId="22752"/>
    <cellStyle name="Note 5 9 3 4 2 3" xfId="37205"/>
    <cellStyle name="Note 5 9 3 4 3" xfId="7778"/>
    <cellStyle name="Note 5 9 3 4 3 2" xfId="25213"/>
    <cellStyle name="Note 5 9 3 4 3 3" xfId="39666"/>
    <cellStyle name="Note 5 9 3 4 4" xfId="10219"/>
    <cellStyle name="Note 5 9 3 4 4 2" xfId="27654"/>
    <cellStyle name="Note 5 9 3 4 4 3" xfId="42107"/>
    <cellStyle name="Note 5 9 3 4 5" xfId="12639"/>
    <cellStyle name="Note 5 9 3 4 5 2" xfId="30074"/>
    <cellStyle name="Note 5 9 3 4 5 3" xfId="44527"/>
    <cellStyle name="Note 5 9 3 4 6" xfId="15471"/>
    <cellStyle name="Note 5 9 3 4 6 2" xfId="32906"/>
    <cellStyle name="Note 5 9 3 4 6 3" xfId="47359"/>
    <cellStyle name="Note 5 9 3 4 7" xfId="19646"/>
    <cellStyle name="Note 5 9 3 4 8" xfId="20633"/>
    <cellStyle name="Note 5 9 3 5" xfId="5313"/>
    <cellStyle name="Note 5 9 3 5 2" xfId="14610"/>
    <cellStyle name="Note 5 9 3 5 2 2" xfId="32045"/>
    <cellStyle name="Note 5 9 3 5 2 3" xfId="46498"/>
    <cellStyle name="Note 5 9 3 5 3" xfId="17071"/>
    <cellStyle name="Note 5 9 3 5 3 2" xfId="34506"/>
    <cellStyle name="Note 5 9 3 5 3 3" xfId="48959"/>
    <cellStyle name="Note 5 9 3 5 4" xfId="22749"/>
    <cellStyle name="Note 5 9 3 5 5" xfId="37202"/>
    <cellStyle name="Note 5 9 3 6" xfId="7775"/>
    <cellStyle name="Note 5 9 3 6 2" xfId="25210"/>
    <cellStyle name="Note 5 9 3 6 3" xfId="39663"/>
    <cellStyle name="Note 5 9 3 7" xfId="10216"/>
    <cellStyle name="Note 5 9 3 7 2" xfId="27651"/>
    <cellStyle name="Note 5 9 3 7 3" xfId="42104"/>
    <cellStyle name="Note 5 9 3 8" xfId="12636"/>
    <cellStyle name="Note 5 9 3 8 2" xfId="30071"/>
    <cellStyle name="Note 5 9 3 8 3" xfId="44524"/>
    <cellStyle name="Note 5 9 3 9" xfId="19643"/>
    <cellStyle name="Note 5 9 4" xfId="2806"/>
    <cellStyle name="Note 5 9 4 2" xfId="2807"/>
    <cellStyle name="Note 5 9 4 2 2" xfId="5318"/>
    <cellStyle name="Note 5 9 4 2 2 2" xfId="14614"/>
    <cellStyle name="Note 5 9 4 2 2 2 2" xfId="32049"/>
    <cellStyle name="Note 5 9 4 2 2 2 3" xfId="46502"/>
    <cellStyle name="Note 5 9 4 2 2 3" xfId="17075"/>
    <cellStyle name="Note 5 9 4 2 2 3 2" xfId="34510"/>
    <cellStyle name="Note 5 9 4 2 2 3 3" xfId="48963"/>
    <cellStyle name="Note 5 9 4 2 2 4" xfId="22754"/>
    <cellStyle name="Note 5 9 4 2 2 5" xfId="37207"/>
    <cellStyle name="Note 5 9 4 2 3" xfId="7780"/>
    <cellStyle name="Note 5 9 4 2 3 2" xfId="25215"/>
    <cellStyle name="Note 5 9 4 2 3 3" xfId="39668"/>
    <cellStyle name="Note 5 9 4 2 4" xfId="10221"/>
    <cellStyle name="Note 5 9 4 2 4 2" xfId="27656"/>
    <cellStyle name="Note 5 9 4 2 4 3" xfId="42109"/>
    <cellStyle name="Note 5 9 4 2 5" xfId="12641"/>
    <cellStyle name="Note 5 9 4 2 5 2" xfId="30076"/>
    <cellStyle name="Note 5 9 4 2 5 3" xfId="44529"/>
    <cellStyle name="Note 5 9 4 2 6" xfId="19648"/>
    <cellStyle name="Note 5 9 4 3" xfId="2808"/>
    <cellStyle name="Note 5 9 4 3 2" xfId="5319"/>
    <cellStyle name="Note 5 9 4 3 2 2" xfId="14615"/>
    <cellStyle name="Note 5 9 4 3 2 2 2" xfId="32050"/>
    <cellStyle name="Note 5 9 4 3 2 2 3" xfId="46503"/>
    <cellStyle name="Note 5 9 4 3 2 3" xfId="17076"/>
    <cellStyle name="Note 5 9 4 3 2 3 2" xfId="34511"/>
    <cellStyle name="Note 5 9 4 3 2 3 3" xfId="48964"/>
    <cellStyle name="Note 5 9 4 3 2 4" xfId="22755"/>
    <cellStyle name="Note 5 9 4 3 2 5" xfId="37208"/>
    <cellStyle name="Note 5 9 4 3 3" xfId="7781"/>
    <cellStyle name="Note 5 9 4 3 3 2" xfId="25216"/>
    <cellStyle name="Note 5 9 4 3 3 3" xfId="39669"/>
    <cellStyle name="Note 5 9 4 3 4" xfId="10222"/>
    <cellStyle name="Note 5 9 4 3 4 2" xfId="27657"/>
    <cellStyle name="Note 5 9 4 3 4 3" xfId="42110"/>
    <cellStyle name="Note 5 9 4 3 5" xfId="12642"/>
    <cellStyle name="Note 5 9 4 3 5 2" xfId="30077"/>
    <cellStyle name="Note 5 9 4 3 5 3" xfId="44530"/>
    <cellStyle name="Note 5 9 4 3 6" xfId="19649"/>
    <cellStyle name="Note 5 9 4 4" xfId="2809"/>
    <cellStyle name="Note 5 9 4 4 2" xfId="5320"/>
    <cellStyle name="Note 5 9 4 4 2 2" xfId="22756"/>
    <cellStyle name="Note 5 9 4 4 2 3" xfId="37209"/>
    <cellStyle name="Note 5 9 4 4 3" xfId="7782"/>
    <cellStyle name="Note 5 9 4 4 3 2" xfId="25217"/>
    <cellStyle name="Note 5 9 4 4 3 3" xfId="39670"/>
    <cellStyle name="Note 5 9 4 4 4" xfId="10223"/>
    <cellStyle name="Note 5 9 4 4 4 2" xfId="27658"/>
    <cellStyle name="Note 5 9 4 4 4 3" xfId="42111"/>
    <cellStyle name="Note 5 9 4 4 5" xfId="12643"/>
    <cellStyle name="Note 5 9 4 4 5 2" xfId="30078"/>
    <cellStyle name="Note 5 9 4 4 5 3" xfId="44531"/>
    <cellStyle name="Note 5 9 4 4 6" xfId="15472"/>
    <cellStyle name="Note 5 9 4 4 6 2" xfId="32907"/>
    <cellStyle name="Note 5 9 4 4 6 3" xfId="47360"/>
    <cellStyle name="Note 5 9 4 4 7" xfId="19650"/>
    <cellStyle name="Note 5 9 4 4 8" xfId="20634"/>
    <cellStyle name="Note 5 9 4 5" xfId="5317"/>
    <cellStyle name="Note 5 9 4 5 2" xfId="14613"/>
    <cellStyle name="Note 5 9 4 5 2 2" xfId="32048"/>
    <cellStyle name="Note 5 9 4 5 2 3" xfId="46501"/>
    <cellStyle name="Note 5 9 4 5 3" xfId="17074"/>
    <cellStyle name="Note 5 9 4 5 3 2" xfId="34509"/>
    <cellStyle name="Note 5 9 4 5 3 3" xfId="48962"/>
    <cellStyle name="Note 5 9 4 5 4" xfId="22753"/>
    <cellStyle name="Note 5 9 4 5 5" xfId="37206"/>
    <cellStyle name="Note 5 9 4 6" xfId="7779"/>
    <cellStyle name="Note 5 9 4 6 2" xfId="25214"/>
    <cellStyle name="Note 5 9 4 6 3" xfId="39667"/>
    <cellStyle name="Note 5 9 4 7" xfId="10220"/>
    <cellStyle name="Note 5 9 4 7 2" xfId="27655"/>
    <cellStyle name="Note 5 9 4 7 3" xfId="42108"/>
    <cellStyle name="Note 5 9 4 8" xfId="12640"/>
    <cellStyle name="Note 5 9 4 8 2" xfId="30075"/>
    <cellStyle name="Note 5 9 4 8 3" xfId="44528"/>
    <cellStyle name="Note 5 9 4 9" xfId="19647"/>
    <cellStyle name="Note 5 9 5" xfId="2810"/>
    <cellStyle name="Note 5 9 5 2" xfId="2811"/>
    <cellStyle name="Note 5 9 5 2 2" xfId="5322"/>
    <cellStyle name="Note 5 9 5 2 2 2" xfId="14617"/>
    <cellStyle name="Note 5 9 5 2 2 2 2" xfId="32052"/>
    <cellStyle name="Note 5 9 5 2 2 2 3" xfId="46505"/>
    <cellStyle name="Note 5 9 5 2 2 3" xfId="17078"/>
    <cellStyle name="Note 5 9 5 2 2 3 2" xfId="34513"/>
    <cellStyle name="Note 5 9 5 2 2 3 3" xfId="48966"/>
    <cellStyle name="Note 5 9 5 2 2 4" xfId="22758"/>
    <cellStyle name="Note 5 9 5 2 2 5" xfId="37211"/>
    <cellStyle name="Note 5 9 5 2 3" xfId="7784"/>
    <cellStyle name="Note 5 9 5 2 3 2" xfId="25219"/>
    <cellStyle name="Note 5 9 5 2 3 3" xfId="39672"/>
    <cellStyle name="Note 5 9 5 2 4" xfId="10225"/>
    <cellStyle name="Note 5 9 5 2 4 2" xfId="27660"/>
    <cellStyle name="Note 5 9 5 2 4 3" xfId="42113"/>
    <cellStyle name="Note 5 9 5 2 5" xfId="12645"/>
    <cellStyle name="Note 5 9 5 2 5 2" xfId="30080"/>
    <cellStyle name="Note 5 9 5 2 5 3" xfId="44533"/>
    <cellStyle name="Note 5 9 5 2 6" xfId="19652"/>
    <cellStyle name="Note 5 9 5 3" xfId="2812"/>
    <cellStyle name="Note 5 9 5 3 2" xfId="5323"/>
    <cellStyle name="Note 5 9 5 3 2 2" xfId="14618"/>
    <cellStyle name="Note 5 9 5 3 2 2 2" xfId="32053"/>
    <cellStyle name="Note 5 9 5 3 2 2 3" xfId="46506"/>
    <cellStyle name="Note 5 9 5 3 2 3" xfId="17079"/>
    <cellStyle name="Note 5 9 5 3 2 3 2" xfId="34514"/>
    <cellStyle name="Note 5 9 5 3 2 3 3" xfId="48967"/>
    <cellStyle name="Note 5 9 5 3 2 4" xfId="22759"/>
    <cellStyle name="Note 5 9 5 3 2 5" xfId="37212"/>
    <cellStyle name="Note 5 9 5 3 3" xfId="7785"/>
    <cellStyle name="Note 5 9 5 3 3 2" xfId="25220"/>
    <cellStyle name="Note 5 9 5 3 3 3" xfId="39673"/>
    <cellStyle name="Note 5 9 5 3 4" xfId="10226"/>
    <cellStyle name="Note 5 9 5 3 4 2" xfId="27661"/>
    <cellStyle name="Note 5 9 5 3 4 3" xfId="42114"/>
    <cellStyle name="Note 5 9 5 3 5" xfId="12646"/>
    <cellStyle name="Note 5 9 5 3 5 2" xfId="30081"/>
    <cellStyle name="Note 5 9 5 3 5 3" xfId="44534"/>
    <cellStyle name="Note 5 9 5 3 6" xfId="19653"/>
    <cellStyle name="Note 5 9 5 4" xfId="2813"/>
    <cellStyle name="Note 5 9 5 4 2" xfId="5324"/>
    <cellStyle name="Note 5 9 5 4 2 2" xfId="22760"/>
    <cellStyle name="Note 5 9 5 4 2 3" xfId="37213"/>
    <cellStyle name="Note 5 9 5 4 3" xfId="7786"/>
    <cellStyle name="Note 5 9 5 4 3 2" xfId="25221"/>
    <cellStyle name="Note 5 9 5 4 3 3" xfId="39674"/>
    <cellStyle name="Note 5 9 5 4 4" xfId="10227"/>
    <cellStyle name="Note 5 9 5 4 4 2" xfId="27662"/>
    <cellStyle name="Note 5 9 5 4 4 3" xfId="42115"/>
    <cellStyle name="Note 5 9 5 4 5" xfId="12647"/>
    <cellStyle name="Note 5 9 5 4 5 2" xfId="30082"/>
    <cellStyle name="Note 5 9 5 4 5 3" xfId="44535"/>
    <cellStyle name="Note 5 9 5 4 6" xfId="15473"/>
    <cellStyle name="Note 5 9 5 4 6 2" xfId="32908"/>
    <cellStyle name="Note 5 9 5 4 6 3" xfId="47361"/>
    <cellStyle name="Note 5 9 5 4 7" xfId="19654"/>
    <cellStyle name="Note 5 9 5 4 8" xfId="20635"/>
    <cellStyle name="Note 5 9 5 5" xfId="5321"/>
    <cellStyle name="Note 5 9 5 5 2" xfId="14616"/>
    <cellStyle name="Note 5 9 5 5 2 2" xfId="32051"/>
    <cellStyle name="Note 5 9 5 5 2 3" xfId="46504"/>
    <cellStyle name="Note 5 9 5 5 3" xfId="17077"/>
    <cellStyle name="Note 5 9 5 5 3 2" xfId="34512"/>
    <cellStyle name="Note 5 9 5 5 3 3" xfId="48965"/>
    <cellStyle name="Note 5 9 5 5 4" xfId="22757"/>
    <cellStyle name="Note 5 9 5 5 5" xfId="37210"/>
    <cellStyle name="Note 5 9 5 6" xfId="7783"/>
    <cellStyle name="Note 5 9 5 6 2" xfId="25218"/>
    <cellStyle name="Note 5 9 5 6 3" xfId="39671"/>
    <cellStyle name="Note 5 9 5 7" xfId="10224"/>
    <cellStyle name="Note 5 9 5 7 2" xfId="27659"/>
    <cellStyle name="Note 5 9 5 7 3" xfId="42112"/>
    <cellStyle name="Note 5 9 5 8" xfId="12644"/>
    <cellStyle name="Note 5 9 5 8 2" xfId="30079"/>
    <cellStyle name="Note 5 9 5 8 3" xfId="44532"/>
    <cellStyle name="Note 5 9 5 9" xfId="19651"/>
    <cellStyle name="Note 5 9 6" xfId="2814"/>
    <cellStyle name="Note 5 9 6 2" xfId="5325"/>
    <cellStyle name="Note 5 9 6 2 2" xfId="14619"/>
    <cellStyle name="Note 5 9 6 2 2 2" xfId="32054"/>
    <cellStyle name="Note 5 9 6 2 2 3" xfId="46507"/>
    <cellStyle name="Note 5 9 6 2 3" xfId="17080"/>
    <cellStyle name="Note 5 9 6 2 3 2" xfId="34515"/>
    <cellStyle name="Note 5 9 6 2 3 3" xfId="48968"/>
    <cellStyle name="Note 5 9 6 2 4" xfId="22761"/>
    <cellStyle name="Note 5 9 6 2 5" xfId="37214"/>
    <cellStyle name="Note 5 9 6 3" xfId="7787"/>
    <cellStyle name="Note 5 9 6 3 2" xfId="25222"/>
    <cellStyle name="Note 5 9 6 3 3" xfId="39675"/>
    <cellStyle name="Note 5 9 6 4" xfId="10228"/>
    <cellStyle name="Note 5 9 6 4 2" xfId="27663"/>
    <cellStyle name="Note 5 9 6 4 3" xfId="42116"/>
    <cellStyle name="Note 5 9 6 5" xfId="12648"/>
    <cellStyle name="Note 5 9 6 5 2" xfId="30083"/>
    <cellStyle name="Note 5 9 6 5 3" xfId="44536"/>
    <cellStyle name="Note 5 9 6 6" xfId="19655"/>
    <cellStyle name="Note 5 9 7" xfId="2815"/>
    <cellStyle name="Note 5 9 7 2" xfId="5326"/>
    <cellStyle name="Note 5 9 7 2 2" xfId="14620"/>
    <cellStyle name="Note 5 9 7 2 2 2" xfId="32055"/>
    <cellStyle name="Note 5 9 7 2 2 3" xfId="46508"/>
    <cellStyle name="Note 5 9 7 2 3" xfId="17081"/>
    <cellStyle name="Note 5 9 7 2 3 2" xfId="34516"/>
    <cellStyle name="Note 5 9 7 2 3 3" xfId="48969"/>
    <cellStyle name="Note 5 9 7 2 4" xfId="22762"/>
    <cellStyle name="Note 5 9 7 2 5" xfId="37215"/>
    <cellStyle name="Note 5 9 7 3" xfId="7788"/>
    <cellStyle name="Note 5 9 7 3 2" xfId="25223"/>
    <cellStyle name="Note 5 9 7 3 3" xfId="39676"/>
    <cellStyle name="Note 5 9 7 4" xfId="10229"/>
    <cellStyle name="Note 5 9 7 4 2" xfId="27664"/>
    <cellStyle name="Note 5 9 7 4 3" xfId="42117"/>
    <cellStyle name="Note 5 9 7 5" xfId="12649"/>
    <cellStyle name="Note 5 9 7 5 2" xfId="30084"/>
    <cellStyle name="Note 5 9 7 5 3" xfId="44537"/>
    <cellStyle name="Note 5 9 7 6" xfId="19656"/>
    <cellStyle name="Note 5 9 8" xfId="2816"/>
    <cellStyle name="Note 5 9 8 2" xfId="5327"/>
    <cellStyle name="Note 5 9 8 2 2" xfId="22763"/>
    <cellStyle name="Note 5 9 8 2 3" xfId="37216"/>
    <cellStyle name="Note 5 9 8 3" xfId="7789"/>
    <cellStyle name="Note 5 9 8 3 2" xfId="25224"/>
    <cellStyle name="Note 5 9 8 3 3" xfId="39677"/>
    <cellStyle name="Note 5 9 8 4" xfId="10230"/>
    <cellStyle name="Note 5 9 8 4 2" xfId="27665"/>
    <cellStyle name="Note 5 9 8 4 3" xfId="42118"/>
    <cellStyle name="Note 5 9 8 5" xfId="12650"/>
    <cellStyle name="Note 5 9 8 5 2" xfId="30085"/>
    <cellStyle name="Note 5 9 8 5 3" xfId="44538"/>
    <cellStyle name="Note 5 9 8 6" xfId="15474"/>
    <cellStyle name="Note 5 9 8 6 2" xfId="32909"/>
    <cellStyle name="Note 5 9 8 6 3" xfId="47362"/>
    <cellStyle name="Note 5 9 8 7" xfId="19657"/>
    <cellStyle name="Note 5 9 8 8" xfId="20636"/>
    <cellStyle name="Note 5 9 9" xfId="5308"/>
    <cellStyle name="Note 5 9 9 2" xfId="14606"/>
    <cellStyle name="Note 5 9 9 2 2" xfId="32041"/>
    <cellStyle name="Note 5 9 9 2 3" xfId="46494"/>
    <cellStyle name="Note 5 9 9 3" xfId="17067"/>
    <cellStyle name="Note 5 9 9 3 2" xfId="34502"/>
    <cellStyle name="Note 5 9 9 3 3" xfId="48955"/>
    <cellStyle name="Note 5 9 9 4" xfId="22744"/>
    <cellStyle name="Note 5 9 9 5" xfId="37197"/>
    <cellStyle name="Note 6" xfId="2817"/>
    <cellStyle name="Note 6 10" xfId="2818"/>
    <cellStyle name="Note 6 10 10" xfId="7791"/>
    <cellStyle name="Note 6 10 10 2" xfId="25226"/>
    <cellStyle name="Note 6 10 10 3" xfId="39679"/>
    <cellStyle name="Note 6 10 11" xfId="10232"/>
    <cellStyle name="Note 6 10 11 2" xfId="27667"/>
    <cellStyle name="Note 6 10 11 3" xfId="42120"/>
    <cellStyle name="Note 6 10 12" xfId="12652"/>
    <cellStyle name="Note 6 10 12 2" xfId="30087"/>
    <cellStyle name="Note 6 10 12 3" xfId="44540"/>
    <cellStyle name="Note 6 10 13" xfId="19659"/>
    <cellStyle name="Note 6 10 2" xfId="2819"/>
    <cellStyle name="Note 6 10 2 2" xfId="2820"/>
    <cellStyle name="Note 6 10 2 2 2" xfId="5331"/>
    <cellStyle name="Note 6 10 2 2 2 2" xfId="14624"/>
    <cellStyle name="Note 6 10 2 2 2 2 2" xfId="32059"/>
    <cellStyle name="Note 6 10 2 2 2 2 3" xfId="46512"/>
    <cellStyle name="Note 6 10 2 2 2 3" xfId="17085"/>
    <cellStyle name="Note 6 10 2 2 2 3 2" xfId="34520"/>
    <cellStyle name="Note 6 10 2 2 2 3 3" xfId="48973"/>
    <cellStyle name="Note 6 10 2 2 2 4" xfId="22767"/>
    <cellStyle name="Note 6 10 2 2 2 5" xfId="37220"/>
    <cellStyle name="Note 6 10 2 2 3" xfId="7793"/>
    <cellStyle name="Note 6 10 2 2 3 2" xfId="25228"/>
    <cellStyle name="Note 6 10 2 2 3 3" xfId="39681"/>
    <cellStyle name="Note 6 10 2 2 4" xfId="10234"/>
    <cellStyle name="Note 6 10 2 2 4 2" xfId="27669"/>
    <cellStyle name="Note 6 10 2 2 4 3" xfId="42122"/>
    <cellStyle name="Note 6 10 2 2 5" xfId="12654"/>
    <cellStyle name="Note 6 10 2 2 5 2" xfId="30089"/>
    <cellStyle name="Note 6 10 2 2 5 3" xfId="44542"/>
    <cellStyle name="Note 6 10 2 2 6" xfId="19661"/>
    <cellStyle name="Note 6 10 2 3" xfId="2821"/>
    <cellStyle name="Note 6 10 2 3 2" xfId="5332"/>
    <cellStyle name="Note 6 10 2 3 2 2" xfId="14625"/>
    <cellStyle name="Note 6 10 2 3 2 2 2" xfId="32060"/>
    <cellStyle name="Note 6 10 2 3 2 2 3" xfId="46513"/>
    <cellStyle name="Note 6 10 2 3 2 3" xfId="17086"/>
    <cellStyle name="Note 6 10 2 3 2 3 2" xfId="34521"/>
    <cellStyle name="Note 6 10 2 3 2 3 3" xfId="48974"/>
    <cellStyle name="Note 6 10 2 3 2 4" xfId="22768"/>
    <cellStyle name="Note 6 10 2 3 2 5" xfId="37221"/>
    <cellStyle name="Note 6 10 2 3 3" xfId="7794"/>
    <cellStyle name="Note 6 10 2 3 3 2" xfId="25229"/>
    <cellStyle name="Note 6 10 2 3 3 3" xfId="39682"/>
    <cellStyle name="Note 6 10 2 3 4" xfId="10235"/>
    <cellStyle name="Note 6 10 2 3 4 2" xfId="27670"/>
    <cellStyle name="Note 6 10 2 3 4 3" xfId="42123"/>
    <cellStyle name="Note 6 10 2 3 5" xfId="12655"/>
    <cellStyle name="Note 6 10 2 3 5 2" xfId="30090"/>
    <cellStyle name="Note 6 10 2 3 5 3" xfId="44543"/>
    <cellStyle name="Note 6 10 2 3 6" xfId="19662"/>
    <cellStyle name="Note 6 10 2 4" xfId="2822"/>
    <cellStyle name="Note 6 10 2 4 2" xfId="5333"/>
    <cellStyle name="Note 6 10 2 4 2 2" xfId="22769"/>
    <cellStyle name="Note 6 10 2 4 2 3" xfId="37222"/>
    <cellStyle name="Note 6 10 2 4 3" xfId="7795"/>
    <cellStyle name="Note 6 10 2 4 3 2" xfId="25230"/>
    <cellStyle name="Note 6 10 2 4 3 3" xfId="39683"/>
    <cellStyle name="Note 6 10 2 4 4" xfId="10236"/>
    <cellStyle name="Note 6 10 2 4 4 2" xfId="27671"/>
    <cellStyle name="Note 6 10 2 4 4 3" xfId="42124"/>
    <cellStyle name="Note 6 10 2 4 5" xfId="12656"/>
    <cellStyle name="Note 6 10 2 4 5 2" xfId="30091"/>
    <cellStyle name="Note 6 10 2 4 5 3" xfId="44544"/>
    <cellStyle name="Note 6 10 2 4 6" xfId="15475"/>
    <cellStyle name="Note 6 10 2 4 6 2" xfId="32910"/>
    <cellStyle name="Note 6 10 2 4 6 3" xfId="47363"/>
    <cellStyle name="Note 6 10 2 4 7" xfId="19663"/>
    <cellStyle name="Note 6 10 2 4 8" xfId="20637"/>
    <cellStyle name="Note 6 10 2 5" xfId="5330"/>
    <cellStyle name="Note 6 10 2 5 2" xfId="14623"/>
    <cellStyle name="Note 6 10 2 5 2 2" xfId="32058"/>
    <cellStyle name="Note 6 10 2 5 2 3" xfId="46511"/>
    <cellStyle name="Note 6 10 2 5 3" xfId="17084"/>
    <cellStyle name="Note 6 10 2 5 3 2" xfId="34519"/>
    <cellStyle name="Note 6 10 2 5 3 3" xfId="48972"/>
    <cellStyle name="Note 6 10 2 5 4" xfId="22766"/>
    <cellStyle name="Note 6 10 2 5 5" xfId="37219"/>
    <cellStyle name="Note 6 10 2 6" xfId="7792"/>
    <cellStyle name="Note 6 10 2 6 2" xfId="25227"/>
    <cellStyle name="Note 6 10 2 6 3" xfId="39680"/>
    <cellStyle name="Note 6 10 2 7" xfId="10233"/>
    <cellStyle name="Note 6 10 2 7 2" xfId="27668"/>
    <cellStyle name="Note 6 10 2 7 3" xfId="42121"/>
    <cellStyle name="Note 6 10 2 8" xfId="12653"/>
    <cellStyle name="Note 6 10 2 8 2" xfId="30088"/>
    <cellStyle name="Note 6 10 2 8 3" xfId="44541"/>
    <cellStyle name="Note 6 10 2 9" xfId="19660"/>
    <cellStyle name="Note 6 10 3" xfId="2823"/>
    <cellStyle name="Note 6 10 3 2" xfId="2824"/>
    <cellStyle name="Note 6 10 3 2 2" xfId="5335"/>
    <cellStyle name="Note 6 10 3 2 2 2" xfId="14627"/>
    <cellStyle name="Note 6 10 3 2 2 2 2" xfId="32062"/>
    <cellStyle name="Note 6 10 3 2 2 2 3" xfId="46515"/>
    <cellStyle name="Note 6 10 3 2 2 3" xfId="17088"/>
    <cellStyle name="Note 6 10 3 2 2 3 2" xfId="34523"/>
    <cellStyle name="Note 6 10 3 2 2 3 3" xfId="48976"/>
    <cellStyle name="Note 6 10 3 2 2 4" xfId="22771"/>
    <cellStyle name="Note 6 10 3 2 2 5" xfId="37224"/>
    <cellStyle name="Note 6 10 3 2 3" xfId="7797"/>
    <cellStyle name="Note 6 10 3 2 3 2" xfId="25232"/>
    <cellStyle name="Note 6 10 3 2 3 3" xfId="39685"/>
    <cellStyle name="Note 6 10 3 2 4" xfId="10238"/>
    <cellStyle name="Note 6 10 3 2 4 2" xfId="27673"/>
    <cellStyle name="Note 6 10 3 2 4 3" xfId="42126"/>
    <cellStyle name="Note 6 10 3 2 5" xfId="12658"/>
    <cellStyle name="Note 6 10 3 2 5 2" xfId="30093"/>
    <cellStyle name="Note 6 10 3 2 5 3" xfId="44546"/>
    <cellStyle name="Note 6 10 3 2 6" xfId="19665"/>
    <cellStyle name="Note 6 10 3 3" xfId="2825"/>
    <cellStyle name="Note 6 10 3 3 2" xfId="5336"/>
    <cellStyle name="Note 6 10 3 3 2 2" xfId="14628"/>
    <cellStyle name="Note 6 10 3 3 2 2 2" xfId="32063"/>
    <cellStyle name="Note 6 10 3 3 2 2 3" xfId="46516"/>
    <cellStyle name="Note 6 10 3 3 2 3" xfId="17089"/>
    <cellStyle name="Note 6 10 3 3 2 3 2" xfId="34524"/>
    <cellStyle name="Note 6 10 3 3 2 3 3" xfId="48977"/>
    <cellStyle name="Note 6 10 3 3 2 4" xfId="22772"/>
    <cellStyle name="Note 6 10 3 3 2 5" xfId="37225"/>
    <cellStyle name="Note 6 10 3 3 3" xfId="7798"/>
    <cellStyle name="Note 6 10 3 3 3 2" xfId="25233"/>
    <cellStyle name="Note 6 10 3 3 3 3" xfId="39686"/>
    <cellStyle name="Note 6 10 3 3 4" xfId="10239"/>
    <cellStyle name="Note 6 10 3 3 4 2" xfId="27674"/>
    <cellStyle name="Note 6 10 3 3 4 3" xfId="42127"/>
    <cellStyle name="Note 6 10 3 3 5" xfId="12659"/>
    <cellStyle name="Note 6 10 3 3 5 2" xfId="30094"/>
    <cellStyle name="Note 6 10 3 3 5 3" xfId="44547"/>
    <cellStyle name="Note 6 10 3 3 6" xfId="19666"/>
    <cellStyle name="Note 6 10 3 4" xfId="2826"/>
    <cellStyle name="Note 6 10 3 4 2" xfId="5337"/>
    <cellStyle name="Note 6 10 3 4 2 2" xfId="22773"/>
    <cellStyle name="Note 6 10 3 4 2 3" xfId="37226"/>
    <cellStyle name="Note 6 10 3 4 3" xfId="7799"/>
    <cellStyle name="Note 6 10 3 4 3 2" xfId="25234"/>
    <cellStyle name="Note 6 10 3 4 3 3" xfId="39687"/>
    <cellStyle name="Note 6 10 3 4 4" xfId="10240"/>
    <cellStyle name="Note 6 10 3 4 4 2" xfId="27675"/>
    <cellStyle name="Note 6 10 3 4 4 3" xfId="42128"/>
    <cellStyle name="Note 6 10 3 4 5" xfId="12660"/>
    <cellStyle name="Note 6 10 3 4 5 2" xfId="30095"/>
    <cellStyle name="Note 6 10 3 4 5 3" xfId="44548"/>
    <cellStyle name="Note 6 10 3 4 6" xfId="15476"/>
    <cellStyle name="Note 6 10 3 4 6 2" xfId="32911"/>
    <cellStyle name="Note 6 10 3 4 6 3" xfId="47364"/>
    <cellStyle name="Note 6 10 3 4 7" xfId="19667"/>
    <cellStyle name="Note 6 10 3 4 8" xfId="20638"/>
    <cellStyle name="Note 6 10 3 5" xfId="5334"/>
    <cellStyle name="Note 6 10 3 5 2" xfId="14626"/>
    <cellStyle name="Note 6 10 3 5 2 2" xfId="32061"/>
    <cellStyle name="Note 6 10 3 5 2 3" xfId="46514"/>
    <cellStyle name="Note 6 10 3 5 3" xfId="17087"/>
    <cellStyle name="Note 6 10 3 5 3 2" xfId="34522"/>
    <cellStyle name="Note 6 10 3 5 3 3" xfId="48975"/>
    <cellStyle name="Note 6 10 3 5 4" xfId="22770"/>
    <cellStyle name="Note 6 10 3 5 5" xfId="37223"/>
    <cellStyle name="Note 6 10 3 6" xfId="7796"/>
    <cellStyle name="Note 6 10 3 6 2" xfId="25231"/>
    <cellStyle name="Note 6 10 3 6 3" xfId="39684"/>
    <cellStyle name="Note 6 10 3 7" xfId="10237"/>
    <cellStyle name="Note 6 10 3 7 2" xfId="27672"/>
    <cellStyle name="Note 6 10 3 7 3" xfId="42125"/>
    <cellStyle name="Note 6 10 3 8" xfId="12657"/>
    <cellStyle name="Note 6 10 3 8 2" xfId="30092"/>
    <cellStyle name="Note 6 10 3 8 3" xfId="44545"/>
    <cellStyle name="Note 6 10 3 9" xfId="19664"/>
    <cellStyle name="Note 6 10 4" xfId="2827"/>
    <cellStyle name="Note 6 10 4 2" xfId="2828"/>
    <cellStyle name="Note 6 10 4 2 2" xfId="5339"/>
    <cellStyle name="Note 6 10 4 2 2 2" xfId="14630"/>
    <cellStyle name="Note 6 10 4 2 2 2 2" xfId="32065"/>
    <cellStyle name="Note 6 10 4 2 2 2 3" xfId="46518"/>
    <cellStyle name="Note 6 10 4 2 2 3" xfId="17091"/>
    <cellStyle name="Note 6 10 4 2 2 3 2" xfId="34526"/>
    <cellStyle name="Note 6 10 4 2 2 3 3" xfId="48979"/>
    <cellStyle name="Note 6 10 4 2 2 4" xfId="22775"/>
    <cellStyle name="Note 6 10 4 2 2 5" xfId="37228"/>
    <cellStyle name="Note 6 10 4 2 3" xfId="7801"/>
    <cellStyle name="Note 6 10 4 2 3 2" xfId="25236"/>
    <cellStyle name="Note 6 10 4 2 3 3" xfId="39689"/>
    <cellStyle name="Note 6 10 4 2 4" xfId="10242"/>
    <cellStyle name="Note 6 10 4 2 4 2" xfId="27677"/>
    <cellStyle name="Note 6 10 4 2 4 3" xfId="42130"/>
    <cellStyle name="Note 6 10 4 2 5" xfId="12662"/>
    <cellStyle name="Note 6 10 4 2 5 2" xfId="30097"/>
    <cellStyle name="Note 6 10 4 2 5 3" xfId="44550"/>
    <cellStyle name="Note 6 10 4 2 6" xfId="19669"/>
    <cellStyle name="Note 6 10 4 3" xfId="2829"/>
    <cellStyle name="Note 6 10 4 3 2" xfId="5340"/>
    <cellStyle name="Note 6 10 4 3 2 2" xfId="14631"/>
    <cellStyle name="Note 6 10 4 3 2 2 2" xfId="32066"/>
    <cellStyle name="Note 6 10 4 3 2 2 3" xfId="46519"/>
    <cellStyle name="Note 6 10 4 3 2 3" xfId="17092"/>
    <cellStyle name="Note 6 10 4 3 2 3 2" xfId="34527"/>
    <cellStyle name="Note 6 10 4 3 2 3 3" xfId="48980"/>
    <cellStyle name="Note 6 10 4 3 2 4" xfId="22776"/>
    <cellStyle name="Note 6 10 4 3 2 5" xfId="37229"/>
    <cellStyle name="Note 6 10 4 3 3" xfId="7802"/>
    <cellStyle name="Note 6 10 4 3 3 2" xfId="25237"/>
    <cellStyle name="Note 6 10 4 3 3 3" xfId="39690"/>
    <cellStyle name="Note 6 10 4 3 4" xfId="10243"/>
    <cellStyle name="Note 6 10 4 3 4 2" xfId="27678"/>
    <cellStyle name="Note 6 10 4 3 4 3" xfId="42131"/>
    <cellStyle name="Note 6 10 4 3 5" xfId="12663"/>
    <cellStyle name="Note 6 10 4 3 5 2" xfId="30098"/>
    <cellStyle name="Note 6 10 4 3 5 3" xfId="44551"/>
    <cellStyle name="Note 6 10 4 3 6" xfId="19670"/>
    <cellStyle name="Note 6 10 4 4" xfId="2830"/>
    <cellStyle name="Note 6 10 4 4 2" xfId="5341"/>
    <cellStyle name="Note 6 10 4 4 2 2" xfId="22777"/>
    <cellStyle name="Note 6 10 4 4 2 3" xfId="37230"/>
    <cellStyle name="Note 6 10 4 4 3" xfId="7803"/>
    <cellStyle name="Note 6 10 4 4 3 2" xfId="25238"/>
    <cellStyle name="Note 6 10 4 4 3 3" xfId="39691"/>
    <cellStyle name="Note 6 10 4 4 4" xfId="10244"/>
    <cellStyle name="Note 6 10 4 4 4 2" xfId="27679"/>
    <cellStyle name="Note 6 10 4 4 4 3" xfId="42132"/>
    <cellStyle name="Note 6 10 4 4 5" xfId="12664"/>
    <cellStyle name="Note 6 10 4 4 5 2" xfId="30099"/>
    <cellStyle name="Note 6 10 4 4 5 3" xfId="44552"/>
    <cellStyle name="Note 6 10 4 4 6" xfId="15477"/>
    <cellStyle name="Note 6 10 4 4 6 2" xfId="32912"/>
    <cellStyle name="Note 6 10 4 4 6 3" xfId="47365"/>
    <cellStyle name="Note 6 10 4 4 7" xfId="19671"/>
    <cellStyle name="Note 6 10 4 4 8" xfId="20639"/>
    <cellStyle name="Note 6 10 4 5" xfId="5338"/>
    <cellStyle name="Note 6 10 4 5 2" xfId="14629"/>
    <cellStyle name="Note 6 10 4 5 2 2" xfId="32064"/>
    <cellStyle name="Note 6 10 4 5 2 3" xfId="46517"/>
    <cellStyle name="Note 6 10 4 5 3" xfId="17090"/>
    <cellStyle name="Note 6 10 4 5 3 2" xfId="34525"/>
    <cellStyle name="Note 6 10 4 5 3 3" xfId="48978"/>
    <cellStyle name="Note 6 10 4 5 4" xfId="22774"/>
    <cellStyle name="Note 6 10 4 5 5" xfId="37227"/>
    <cellStyle name="Note 6 10 4 6" xfId="7800"/>
    <cellStyle name="Note 6 10 4 6 2" xfId="25235"/>
    <cellStyle name="Note 6 10 4 6 3" xfId="39688"/>
    <cellStyle name="Note 6 10 4 7" xfId="10241"/>
    <cellStyle name="Note 6 10 4 7 2" xfId="27676"/>
    <cellStyle name="Note 6 10 4 7 3" xfId="42129"/>
    <cellStyle name="Note 6 10 4 8" xfId="12661"/>
    <cellStyle name="Note 6 10 4 8 2" xfId="30096"/>
    <cellStyle name="Note 6 10 4 8 3" xfId="44549"/>
    <cellStyle name="Note 6 10 4 9" xfId="19668"/>
    <cellStyle name="Note 6 10 5" xfId="2831"/>
    <cellStyle name="Note 6 10 5 2" xfId="2832"/>
    <cellStyle name="Note 6 10 5 2 2" xfId="5343"/>
    <cellStyle name="Note 6 10 5 2 2 2" xfId="14633"/>
    <cellStyle name="Note 6 10 5 2 2 2 2" xfId="32068"/>
    <cellStyle name="Note 6 10 5 2 2 2 3" xfId="46521"/>
    <cellStyle name="Note 6 10 5 2 2 3" xfId="17094"/>
    <cellStyle name="Note 6 10 5 2 2 3 2" xfId="34529"/>
    <cellStyle name="Note 6 10 5 2 2 3 3" xfId="48982"/>
    <cellStyle name="Note 6 10 5 2 2 4" xfId="22779"/>
    <cellStyle name="Note 6 10 5 2 2 5" xfId="37232"/>
    <cellStyle name="Note 6 10 5 2 3" xfId="7805"/>
    <cellStyle name="Note 6 10 5 2 3 2" xfId="25240"/>
    <cellStyle name="Note 6 10 5 2 3 3" xfId="39693"/>
    <cellStyle name="Note 6 10 5 2 4" xfId="10246"/>
    <cellStyle name="Note 6 10 5 2 4 2" xfId="27681"/>
    <cellStyle name="Note 6 10 5 2 4 3" xfId="42134"/>
    <cellStyle name="Note 6 10 5 2 5" xfId="12666"/>
    <cellStyle name="Note 6 10 5 2 5 2" xfId="30101"/>
    <cellStyle name="Note 6 10 5 2 5 3" xfId="44554"/>
    <cellStyle name="Note 6 10 5 2 6" xfId="19673"/>
    <cellStyle name="Note 6 10 5 3" xfId="2833"/>
    <cellStyle name="Note 6 10 5 3 2" xfId="5344"/>
    <cellStyle name="Note 6 10 5 3 2 2" xfId="14634"/>
    <cellStyle name="Note 6 10 5 3 2 2 2" xfId="32069"/>
    <cellStyle name="Note 6 10 5 3 2 2 3" xfId="46522"/>
    <cellStyle name="Note 6 10 5 3 2 3" xfId="17095"/>
    <cellStyle name="Note 6 10 5 3 2 3 2" xfId="34530"/>
    <cellStyle name="Note 6 10 5 3 2 3 3" xfId="48983"/>
    <cellStyle name="Note 6 10 5 3 2 4" xfId="22780"/>
    <cellStyle name="Note 6 10 5 3 2 5" xfId="37233"/>
    <cellStyle name="Note 6 10 5 3 3" xfId="7806"/>
    <cellStyle name="Note 6 10 5 3 3 2" xfId="25241"/>
    <cellStyle name="Note 6 10 5 3 3 3" xfId="39694"/>
    <cellStyle name="Note 6 10 5 3 4" xfId="10247"/>
    <cellStyle name="Note 6 10 5 3 4 2" xfId="27682"/>
    <cellStyle name="Note 6 10 5 3 4 3" xfId="42135"/>
    <cellStyle name="Note 6 10 5 3 5" xfId="12667"/>
    <cellStyle name="Note 6 10 5 3 5 2" xfId="30102"/>
    <cellStyle name="Note 6 10 5 3 5 3" xfId="44555"/>
    <cellStyle name="Note 6 10 5 3 6" xfId="19674"/>
    <cellStyle name="Note 6 10 5 4" xfId="2834"/>
    <cellStyle name="Note 6 10 5 4 2" xfId="5345"/>
    <cellStyle name="Note 6 10 5 4 2 2" xfId="22781"/>
    <cellStyle name="Note 6 10 5 4 2 3" xfId="37234"/>
    <cellStyle name="Note 6 10 5 4 3" xfId="7807"/>
    <cellStyle name="Note 6 10 5 4 3 2" xfId="25242"/>
    <cellStyle name="Note 6 10 5 4 3 3" xfId="39695"/>
    <cellStyle name="Note 6 10 5 4 4" xfId="10248"/>
    <cellStyle name="Note 6 10 5 4 4 2" xfId="27683"/>
    <cellStyle name="Note 6 10 5 4 4 3" xfId="42136"/>
    <cellStyle name="Note 6 10 5 4 5" xfId="12668"/>
    <cellStyle name="Note 6 10 5 4 5 2" xfId="30103"/>
    <cellStyle name="Note 6 10 5 4 5 3" xfId="44556"/>
    <cellStyle name="Note 6 10 5 4 6" xfId="15478"/>
    <cellStyle name="Note 6 10 5 4 6 2" xfId="32913"/>
    <cellStyle name="Note 6 10 5 4 6 3" xfId="47366"/>
    <cellStyle name="Note 6 10 5 4 7" xfId="19675"/>
    <cellStyle name="Note 6 10 5 4 8" xfId="20640"/>
    <cellStyle name="Note 6 10 5 5" xfId="5342"/>
    <cellStyle name="Note 6 10 5 5 2" xfId="14632"/>
    <cellStyle name="Note 6 10 5 5 2 2" xfId="32067"/>
    <cellStyle name="Note 6 10 5 5 2 3" xfId="46520"/>
    <cellStyle name="Note 6 10 5 5 3" xfId="17093"/>
    <cellStyle name="Note 6 10 5 5 3 2" xfId="34528"/>
    <cellStyle name="Note 6 10 5 5 3 3" xfId="48981"/>
    <cellStyle name="Note 6 10 5 5 4" xfId="22778"/>
    <cellStyle name="Note 6 10 5 5 5" xfId="37231"/>
    <cellStyle name="Note 6 10 5 6" xfId="7804"/>
    <cellStyle name="Note 6 10 5 6 2" xfId="25239"/>
    <cellStyle name="Note 6 10 5 6 3" xfId="39692"/>
    <cellStyle name="Note 6 10 5 7" xfId="10245"/>
    <cellStyle name="Note 6 10 5 7 2" xfId="27680"/>
    <cellStyle name="Note 6 10 5 7 3" xfId="42133"/>
    <cellStyle name="Note 6 10 5 8" xfId="12665"/>
    <cellStyle name="Note 6 10 5 8 2" xfId="30100"/>
    <cellStyle name="Note 6 10 5 8 3" xfId="44553"/>
    <cellStyle name="Note 6 10 5 9" xfId="19672"/>
    <cellStyle name="Note 6 10 6" xfId="2835"/>
    <cellStyle name="Note 6 10 6 2" xfId="5346"/>
    <cellStyle name="Note 6 10 6 2 2" xfId="14635"/>
    <cellStyle name="Note 6 10 6 2 2 2" xfId="32070"/>
    <cellStyle name="Note 6 10 6 2 2 3" xfId="46523"/>
    <cellStyle name="Note 6 10 6 2 3" xfId="17096"/>
    <cellStyle name="Note 6 10 6 2 3 2" xfId="34531"/>
    <cellStyle name="Note 6 10 6 2 3 3" xfId="48984"/>
    <cellStyle name="Note 6 10 6 2 4" xfId="22782"/>
    <cellStyle name="Note 6 10 6 2 5" xfId="37235"/>
    <cellStyle name="Note 6 10 6 3" xfId="7808"/>
    <cellStyle name="Note 6 10 6 3 2" xfId="25243"/>
    <cellStyle name="Note 6 10 6 3 3" xfId="39696"/>
    <cellStyle name="Note 6 10 6 4" xfId="10249"/>
    <cellStyle name="Note 6 10 6 4 2" xfId="27684"/>
    <cellStyle name="Note 6 10 6 4 3" xfId="42137"/>
    <cellStyle name="Note 6 10 6 5" xfId="12669"/>
    <cellStyle name="Note 6 10 6 5 2" xfId="30104"/>
    <cellStyle name="Note 6 10 6 5 3" xfId="44557"/>
    <cellStyle name="Note 6 10 6 6" xfId="19676"/>
    <cellStyle name="Note 6 10 7" xfId="2836"/>
    <cellStyle name="Note 6 10 7 2" xfId="5347"/>
    <cellStyle name="Note 6 10 7 2 2" xfId="14636"/>
    <cellStyle name="Note 6 10 7 2 2 2" xfId="32071"/>
    <cellStyle name="Note 6 10 7 2 2 3" xfId="46524"/>
    <cellStyle name="Note 6 10 7 2 3" xfId="17097"/>
    <cellStyle name="Note 6 10 7 2 3 2" xfId="34532"/>
    <cellStyle name="Note 6 10 7 2 3 3" xfId="48985"/>
    <cellStyle name="Note 6 10 7 2 4" xfId="22783"/>
    <cellStyle name="Note 6 10 7 2 5" xfId="37236"/>
    <cellStyle name="Note 6 10 7 3" xfId="7809"/>
    <cellStyle name="Note 6 10 7 3 2" xfId="25244"/>
    <cellStyle name="Note 6 10 7 3 3" xfId="39697"/>
    <cellStyle name="Note 6 10 7 4" xfId="10250"/>
    <cellStyle name="Note 6 10 7 4 2" xfId="27685"/>
    <cellStyle name="Note 6 10 7 4 3" xfId="42138"/>
    <cellStyle name="Note 6 10 7 5" xfId="12670"/>
    <cellStyle name="Note 6 10 7 5 2" xfId="30105"/>
    <cellStyle name="Note 6 10 7 5 3" xfId="44558"/>
    <cellStyle name="Note 6 10 7 6" xfId="19677"/>
    <cellStyle name="Note 6 10 8" xfId="2837"/>
    <cellStyle name="Note 6 10 8 2" xfId="5348"/>
    <cellStyle name="Note 6 10 8 2 2" xfId="22784"/>
    <cellStyle name="Note 6 10 8 2 3" xfId="37237"/>
    <cellStyle name="Note 6 10 8 3" xfId="7810"/>
    <cellStyle name="Note 6 10 8 3 2" xfId="25245"/>
    <cellStyle name="Note 6 10 8 3 3" xfId="39698"/>
    <cellStyle name="Note 6 10 8 4" xfId="10251"/>
    <cellStyle name="Note 6 10 8 4 2" xfId="27686"/>
    <cellStyle name="Note 6 10 8 4 3" xfId="42139"/>
    <cellStyle name="Note 6 10 8 5" xfId="12671"/>
    <cellStyle name="Note 6 10 8 5 2" xfId="30106"/>
    <cellStyle name="Note 6 10 8 5 3" xfId="44559"/>
    <cellStyle name="Note 6 10 8 6" xfId="15479"/>
    <cellStyle name="Note 6 10 8 6 2" xfId="32914"/>
    <cellStyle name="Note 6 10 8 6 3" xfId="47367"/>
    <cellStyle name="Note 6 10 8 7" xfId="19678"/>
    <cellStyle name="Note 6 10 8 8" xfId="20641"/>
    <cellStyle name="Note 6 10 9" xfId="5329"/>
    <cellStyle name="Note 6 10 9 2" xfId="14622"/>
    <cellStyle name="Note 6 10 9 2 2" xfId="32057"/>
    <cellStyle name="Note 6 10 9 2 3" xfId="46510"/>
    <cellStyle name="Note 6 10 9 3" xfId="17083"/>
    <cellStyle name="Note 6 10 9 3 2" xfId="34518"/>
    <cellStyle name="Note 6 10 9 3 3" xfId="48971"/>
    <cellStyle name="Note 6 10 9 4" xfId="22765"/>
    <cellStyle name="Note 6 10 9 5" xfId="37218"/>
    <cellStyle name="Note 6 11" xfId="2838"/>
    <cellStyle name="Note 6 11 10" xfId="7811"/>
    <cellStyle name="Note 6 11 10 2" xfId="25246"/>
    <cellStyle name="Note 6 11 10 3" xfId="39699"/>
    <cellStyle name="Note 6 11 11" xfId="10252"/>
    <cellStyle name="Note 6 11 11 2" xfId="27687"/>
    <cellStyle name="Note 6 11 11 3" xfId="42140"/>
    <cellStyle name="Note 6 11 12" xfId="12672"/>
    <cellStyle name="Note 6 11 12 2" xfId="30107"/>
    <cellStyle name="Note 6 11 12 3" xfId="44560"/>
    <cellStyle name="Note 6 11 13" xfId="19679"/>
    <cellStyle name="Note 6 11 2" xfId="2839"/>
    <cellStyle name="Note 6 11 2 2" xfId="2840"/>
    <cellStyle name="Note 6 11 2 2 2" xfId="5351"/>
    <cellStyle name="Note 6 11 2 2 2 2" xfId="14639"/>
    <cellStyle name="Note 6 11 2 2 2 2 2" xfId="32074"/>
    <cellStyle name="Note 6 11 2 2 2 2 3" xfId="46527"/>
    <cellStyle name="Note 6 11 2 2 2 3" xfId="17100"/>
    <cellStyle name="Note 6 11 2 2 2 3 2" xfId="34535"/>
    <cellStyle name="Note 6 11 2 2 2 3 3" xfId="48988"/>
    <cellStyle name="Note 6 11 2 2 2 4" xfId="22787"/>
    <cellStyle name="Note 6 11 2 2 2 5" xfId="37240"/>
    <cellStyle name="Note 6 11 2 2 3" xfId="7813"/>
    <cellStyle name="Note 6 11 2 2 3 2" xfId="25248"/>
    <cellStyle name="Note 6 11 2 2 3 3" xfId="39701"/>
    <cellStyle name="Note 6 11 2 2 4" xfId="10254"/>
    <cellStyle name="Note 6 11 2 2 4 2" xfId="27689"/>
    <cellStyle name="Note 6 11 2 2 4 3" xfId="42142"/>
    <cellStyle name="Note 6 11 2 2 5" xfId="12674"/>
    <cellStyle name="Note 6 11 2 2 5 2" xfId="30109"/>
    <cellStyle name="Note 6 11 2 2 5 3" xfId="44562"/>
    <cellStyle name="Note 6 11 2 2 6" xfId="19681"/>
    <cellStyle name="Note 6 11 2 3" xfId="2841"/>
    <cellStyle name="Note 6 11 2 3 2" xfId="5352"/>
    <cellStyle name="Note 6 11 2 3 2 2" xfId="14640"/>
    <cellStyle name="Note 6 11 2 3 2 2 2" xfId="32075"/>
    <cellStyle name="Note 6 11 2 3 2 2 3" xfId="46528"/>
    <cellStyle name="Note 6 11 2 3 2 3" xfId="17101"/>
    <cellStyle name="Note 6 11 2 3 2 3 2" xfId="34536"/>
    <cellStyle name="Note 6 11 2 3 2 3 3" xfId="48989"/>
    <cellStyle name="Note 6 11 2 3 2 4" xfId="22788"/>
    <cellStyle name="Note 6 11 2 3 2 5" xfId="37241"/>
    <cellStyle name="Note 6 11 2 3 3" xfId="7814"/>
    <cellStyle name="Note 6 11 2 3 3 2" xfId="25249"/>
    <cellStyle name="Note 6 11 2 3 3 3" xfId="39702"/>
    <cellStyle name="Note 6 11 2 3 4" xfId="10255"/>
    <cellStyle name="Note 6 11 2 3 4 2" xfId="27690"/>
    <cellStyle name="Note 6 11 2 3 4 3" xfId="42143"/>
    <cellStyle name="Note 6 11 2 3 5" xfId="12675"/>
    <cellStyle name="Note 6 11 2 3 5 2" xfId="30110"/>
    <cellStyle name="Note 6 11 2 3 5 3" xfId="44563"/>
    <cellStyle name="Note 6 11 2 3 6" xfId="19682"/>
    <cellStyle name="Note 6 11 2 4" xfId="2842"/>
    <cellStyle name="Note 6 11 2 4 2" xfId="5353"/>
    <cellStyle name="Note 6 11 2 4 2 2" xfId="22789"/>
    <cellStyle name="Note 6 11 2 4 2 3" xfId="37242"/>
    <cellStyle name="Note 6 11 2 4 3" xfId="7815"/>
    <cellStyle name="Note 6 11 2 4 3 2" xfId="25250"/>
    <cellStyle name="Note 6 11 2 4 3 3" xfId="39703"/>
    <cellStyle name="Note 6 11 2 4 4" xfId="10256"/>
    <cellStyle name="Note 6 11 2 4 4 2" xfId="27691"/>
    <cellStyle name="Note 6 11 2 4 4 3" xfId="42144"/>
    <cellStyle name="Note 6 11 2 4 5" xfId="12676"/>
    <cellStyle name="Note 6 11 2 4 5 2" xfId="30111"/>
    <cellStyle name="Note 6 11 2 4 5 3" xfId="44564"/>
    <cellStyle name="Note 6 11 2 4 6" xfId="15480"/>
    <cellStyle name="Note 6 11 2 4 6 2" xfId="32915"/>
    <cellStyle name="Note 6 11 2 4 6 3" xfId="47368"/>
    <cellStyle name="Note 6 11 2 4 7" xfId="19683"/>
    <cellStyle name="Note 6 11 2 4 8" xfId="20642"/>
    <cellStyle name="Note 6 11 2 5" xfId="5350"/>
    <cellStyle name="Note 6 11 2 5 2" xfId="14638"/>
    <cellStyle name="Note 6 11 2 5 2 2" xfId="32073"/>
    <cellStyle name="Note 6 11 2 5 2 3" xfId="46526"/>
    <cellStyle name="Note 6 11 2 5 3" xfId="17099"/>
    <cellStyle name="Note 6 11 2 5 3 2" xfId="34534"/>
    <cellStyle name="Note 6 11 2 5 3 3" xfId="48987"/>
    <cellStyle name="Note 6 11 2 5 4" xfId="22786"/>
    <cellStyle name="Note 6 11 2 5 5" xfId="37239"/>
    <cellStyle name="Note 6 11 2 6" xfId="7812"/>
    <cellStyle name="Note 6 11 2 6 2" xfId="25247"/>
    <cellStyle name="Note 6 11 2 6 3" xfId="39700"/>
    <cellStyle name="Note 6 11 2 7" xfId="10253"/>
    <cellStyle name="Note 6 11 2 7 2" xfId="27688"/>
    <cellStyle name="Note 6 11 2 7 3" xfId="42141"/>
    <cellStyle name="Note 6 11 2 8" xfId="12673"/>
    <cellStyle name="Note 6 11 2 8 2" xfId="30108"/>
    <cellStyle name="Note 6 11 2 8 3" xfId="44561"/>
    <cellStyle name="Note 6 11 2 9" xfId="19680"/>
    <cellStyle name="Note 6 11 3" xfId="2843"/>
    <cellStyle name="Note 6 11 3 2" xfId="2844"/>
    <cellStyle name="Note 6 11 3 2 2" xfId="5355"/>
    <cellStyle name="Note 6 11 3 2 2 2" xfId="14642"/>
    <cellStyle name="Note 6 11 3 2 2 2 2" xfId="32077"/>
    <cellStyle name="Note 6 11 3 2 2 2 3" xfId="46530"/>
    <cellStyle name="Note 6 11 3 2 2 3" xfId="17103"/>
    <cellStyle name="Note 6 11 3 2 2 3 2" xfId="34538"/>
    <cellStyle name="Note 6 11 3 2 2 3 3" xfId="48991"/>
    <cellStyle name="Note 6 11 3 2 2 4" xfId="22791"/>
    <cellStyle name="Note 6 11 3 2 2 5" xfId="37244"/>
    <cellStyle name="Note 6 11 3 2 3" xfId="7817"/>
    <cellStyle name="Note 6 11 3 2 3 2" xfId="25252"/>
    <cellStyle name="Note 6 11 3 2 3 3" xfId="39705"/>
    <cellStyle name="Note 6 11 3 2 4" xfId="10258"/>
    <cellStyle name="Note 6 11 3 2 4 2" xfId="27693"/>
    <cellStyle name="Note 6 11 3 2 4 3" xfId="42146"/>
    <cellStyle name="Note 6 11 3 2 5" xfId="12678"/>
    <cellStyle name="Note 6 11 3 2 5 2" xfId="30113"/>
    <cellStyle name="Note 6 11 3 2 5 3" xfId="44566"/>
    <cellStyle name="Note 6 11 3 2 6" xfId="19685"/>
    <cellStyle name="Note 6 11 3 3" xfId="2845"/>
    <cellStyle name="Note 6 11 3 3 2" xfId="5356"/>
    <cellStyle name="Note 6 11 3 3 2 2" xfId="14643"/>
    <cellStyle name="Note 6 11 3 3 2 2 2" xfId="32078"/>
    <cellStyle name="Note 6 11 3 3 2 2 3" xfId="46531"/>
    <cellStyle name="Note 6 11 3 3 2 3" xfId="17104"/>
    <cellStyle name="Note 6 11 3 3 2 3 2" xfId="34539"/>
    <cellStyle name="Note 6 11 3 3 2 3 3" xfId="48992"/>
    <cellStyle name="Note 6 11 3 3 2 4" xfId="22792"/>
    <cellStyle name="Note 6 11 3 3 2 5" xfId="37245"/>
    <cellStyle name="Note 6 11 3 3 3" xfId="7818"/>
    <cellStyle name="Note 6 11 3 3 3 2" xfId="25253"/>
    <cellStyle name="Note 6 11 3 3 3 3" xfId="39706"/>
    <cellStyle name="Note 6 11 3 3 4" xfId="10259"/>
    <cellStyle name="Note 6 11 3 3 4 2" xfId="27694"/>
    <cellStyle name="Note 6 11 3 3 4 3" xfId="42147"/>
    <cellStyle name="Note 6 11 3 3 5" xfId="12679"/>
    <cellStyle name="Note 6 11 3 3 5 2" xfId="30114"/>
    <cellStyle name="Note 6 11 3 3 5 3" xfId="44567"/>
    <cellStyle name="Note 6 11 3 3 6" xfId="19686"/>
    <cellStyle name="Note 6 11 3 4" xfId="2846"/>
    <cellStyle name="Note 6 11 3 4 2" xfId="5357"/>
    <cellStyle name="Note 6 11 3 4 2 2" xfId="22793"/>
    <cellStyle name="Note 6 11 3 4 2 3" xfId="37246"/>
    <cellStyle name="Note 6 11 3 4 3" xfId="7819"/>
    <cellStyle name="Note 6 11 3 4 3 2" xfId="25254"/>
    <cellStyle name="Note 6 11 3 4 3 3" xfId="39707"/>
    <cellStyle name="Note 6 11 3 4 4" xfId="10260"/>
    <cellStyle name="Note 6 11 3 4 4 2" xfId="27695"/>
    <cellStyle name="Note 6 11 3 4 4 3" xfId="42148"/>
    <cellStyle name="Note 6 11 3 4 5" xfId="12680"/>
    <cellStyle name="Note 6 11 3 4 5 2" xfId="30115"/>
    <cellStyle name="Note 6 11 3 4 5 3" xfId="44568"/>
    <cellStyle name="Note 6 11 3 4 6" xfId="15481"/>
    <cellStyle name="Note 6 11 3 4 6 2" xfId="32916"/>
    <cellStyle name="Note 6 11 3 4 6 3" xfId="47369"/>
    <cellStyle name="Note 6 11 3 4 7" xfId="19687"/>
    <cellStyle name="Note 6 11 3 4 8" xfId="20643"/>
    <cellStyle name="Note 6 11 3 5" xfId="5354"/>
    <cellStyle name="Note 6 11 3 5 2" xfId="14641"/>
    <cellStyle name="Note 6 11 3 5 2 2" xfId="32076"/>
    <cellStyle name="Note 6 11 3 5 2 3" xfId="46529"/>
    <cellStyle name="Note 6 11 3 5 3" xfId="17102"/>
    <cellStyle name="Note 6 11 3 5 3 2" xfId="34537"/>
    <cellStyle name="Note 6 11 3 5 3 3" xfId="48990"/>
    <cellStyle name="Note 6 11 3 5 4" xfId="22790"/>
    <cellStyle name="Note 6 11 3 5 5" xfId="37243"/>
    <cellStyle name="Note 6 11 3 6" xfId="7816"/>
    <cellStyle name="Note 6 11 3 6 2" xfId="25251"/>
    <cellStyle name="Note 6 11 3 6 3" xfId="39704"/>
    <cellStyle name="Note 6 11 3 7" xfId="10257"/>
    <cellStyle name="Note 6 11 3 7 2" xfId="27692"/>
    <cellStyle name="Note 6 11 3 7 3" xfId="42145"/>
    <cellStyle name="Note 6 11 3 8" xfId="12677"/>
    <cellStyle name="Note 6 11 3 8 2" xfId="30112"/>
    <cellStyle name="Note 6 11 3 8 3" xfId="44565"/>
    <cellStyle name="Note 6 11 3 9" xfId="19684"/>
    <cellStyle name="Note 6 11 4" xfId="2847"/>
    <cellStyle name="Note 6 11 4 2" xfId="2848"/>
    <cellStyle name="Note 6 11 4 2 2" xfId="5359"/>
    <cellStyle name="Note 6 11 4 2 2 2" xfId="14645"/>
    <cellStyle name="Note 6 11 4 2 2 2 2" xfId="32080"/>
    <cellStyle name="Note 6 11 4 2 2 2 3" xfId="46533"/>
    <cellStyle name="Note 6 11 4 2 2 3" xfId="17106"/>
    <cellStyle name="Note 6 11 4 2 2 3 2" xfId="34541"/>
    <cellStyle name="Note 6 11 4 2 2 3 3" xfId="48994"/>
    <cellStyle name="Note 6 11 4 2 2 4" xfId="22795"/>
    <cellStyle name="Note 6 11 4 2 2 5" xfId="37248"/>
    <cellStyle name="Note 6 11 4 2 3" xfId="7821"/>
    <cellStyle name="Note 6 11 4 2 3 2" xfId="25256"/>
    <cellStyle name="Note 6 11 4 2 3 3" xfId="39709"/>
    <cellStyle name="Note 6 11 4 2 4" xfId="10262"/>
    <cellStyle name="Note 6 11 4 2 4 2" xfId="27697"/>
    <cellStyle name="Note 6 11 4 2 4 3" xfId="42150"/>
    <cellStyle name="Note 6 11 4 2 5" xfId="12682"/>
    <cellStyle name="Note 6 11 4 2 5 2" xfId="30117"/>
    <cellStyle name="Note 6 11 4 2 5 3" xfId="44570"/>
    <cellStyle name="Note 6 11 4 2 6" xfId="19689"/>
    <cellStyle name="Note 6 11 4 3" xfId="2849"/>
    <cellStyle name="Note 6 11 4 3 2" xfId="5360"/>
    <cellStyle name="Note 6 11 4 3 2 2" xfId="14646"/>
    <cellStyle name="Note 6 11 4 3 2 2 2" xfId="32081"/>
    <cellStyle name="Note 6 11 4 3 2 2 3" xfId="46534"/>
    <cellStyle name="Note 6 11 4 3 2 3" xfId="17107"/>
    <cellStyle name="Note 6 11 4 3 2 3 2" xfId="34542"/>
    <cellStyle name="Note 6 11 4 3 2 3 3" xfId="48995"/>
    <cellStyle name="Note 6 11 4 3 2 4" xfId="22796"/>
    <cellStyle name="Note 6 11 4 3 2 5" xfId="37249"/>
    <cellStyle name="Note 6 11 4 3 3" xfId="7822"/>
    <cellStyle name="Note 6 11 4 3 3 2" xfId="25257"/>
    <cellStyle name="Note 6 11 4 3 3 3" xfId="39710"/>
    <cellStyle name="Note 6 11 4 3 4" xfId="10263"/>
    <cellStyle name="Note 6 11 4 3 4 2" xfId="27698"/>
    <cellStyle name="Note 6 11 4 3 4 3" xfId="42151"/>
    <cellStyle name="Note 6 11 4 3 5" xfId="12683"/>
    <cellStyle name="Note 6 11 4 3 5 2" xfId="30118"/>
    <cellStyle name="Note 6 11 4 3 5 3" xfId="44571"/>
    <cellStyle name="Note 6 11 4 3 6" xfId="19690"/>
    <cellStyle name="Note 6 11 4 4" xfId="2850"/>
    <cellStyle name="Note 6 11 4 4 2" xfId="5361"/>
    <cellStyle name="Note 6 11 4 4 2 2" xfId="22797"/>
    <cellStyle name="Note 6 11 4 4 2 3" xfId="37250"/>
    <cellStyle name="Note 6 11 4 4 3" xfId="7823"/>
    <cellStyle name="Note 6 11 4 4 3 2" xfId="25258"/>
    <cellStyle name="Note 6 11 4 4 3 3" xfId="39711"/>
    <cellStyle name="Note 6 11 4 4 4" xfId="10264"/>
    <cellStyle name="Note 6 11 4 4 4 2" xfId="27699"/>
    <cellStyle name="Note 6 11 4 4 4 3" xfId="42152"/>
    <cellStyle name="Note 6 11 4 4 5" xfId="12684"/>
    <cellStyle name="Note 6 11 4 4 5 2" xfId="30119"/>
    <cellStyle name="Note 6 11 4 4 5 3" xfId="44572"/>
    <cellStyle name="Note 6 11 4 4 6" xfId="15482"/>
    <cellStyle name="Note 6 11 4 4 6 2" xfId="32917"/>
    <cellStyle name="Note 6 11 4 4 6 3" xfId="47370"/>
    <cellStyle name="Note 6 11 4 4 7" xfId="19691"/>
    <cellStyle name="Note 6 11 4 4 8" xfId="20644"/>
    <cellStyle name="Note 6 11 4 5" xfId="5358"/>
    <cellStyle name="Note 6 11 4 5 2" xfId="14644"/>
    <cellStyle name="Note 6 11 4 5 2 2" xfId="32079"/>
    <cellStyle name="Note 6 11 4 5 2 3" xfId="46532"/>
    <cellStyle name="Note 6 11 4 5 3" xfId="17105"/>
    <cellStyle name="Note 6 11 4 5 3 2" xfId="34540"/>
    <cellStyle name="Note 6 11 4 5 3 3" xfId="48993"/>
    <cellStyle name="Note 6 11 4 5 4" xfId="22794"/>
    <cellStyle name="Note 6 11 4 5 5" xfId="37247"/>
    <cellStyle name="Note 6 11 4 6" xfId="7820"/>
    <cellStyle name="Note 6 11 4 6 2" xfId="25255"/>
    <cellStyle name="Note 6 11 4 6 3" xfId="39708"/>
    <cellStyle name="Note 6 11 4 7" xfId="10261"/>
    <cellStyle name="Note 6 11 4 7 2" xfId="27696"/>
    <cellStyle name="Note 6 11 4 7 3" xfId="42149"/>
    <cellStyle name="Note 6 11 4 8" xfId="12681"/>
    <cellStyle name="Note 6 11 4 8 2" xfId="30116"/>
    <cellStyle name="Note 6 11 4 8 3" xfId="44569"/>
    <cellStyle name="Note 6 11 4 9" xfId="19688"/>
    <cellStyle name="Note 6 11 5" xfId="2851"/>
    <cellStyle name="Note 6 11 5 2" xfId="2852"/>
    <cellStyle name="Note 6 11 5 2 2" xfId="5363"/>
    <cellStyle name="Note 6 11 5 2 2 2" xfId="14648"/>
    <cellStyle name="Note 6 11 5 2 2 2 2" xfId="32083"/>
    <cellStyle name="Note 6 11 5 2 2 2 3" xfId="46536"/>
    <cellStyle name="Note 6 11 5 2 2 3" xfId="17109"/>
    <cellStyle name="Note 6 11 5 2 2 3 2" xfId="34544"/>
    <cellStyle name="Note 6 11 5 2 2 3 3" xfId="48997"/>
    <cellStyle name="Note 6 11 5 2 2 4" xfId="22799"/>
    <cellStyle name="Note 6 11 5 2 2 5" xfId="37252"/>
    <cellStyle name="Note 6 11 5 2 3" xfId="7825"/>
    <cellStyle name="Note 6 11 5 2 3 2" xfId="25260"/>
    <cellStyle name="Note 6 11 5 2 3 3" xfId="39713"/>
    <cellStyle name="Note 6 11 5 2 4" xfId="10266"/>
    <cellStyle name="Note 6 11 5 2 4 2" xfId="27701"/>
    <cellStyle name="Note 6 11 5 2 4 3" xfId="42154"/>
    <cellStyle name="Note 6 11 5 2 5" xfId="12686"/>
    <cellStyle name="Note 6 11 5 2 5 2" xfId="30121"/>
    <cellStyle name="Note 6 11 5 2 5 3" xfId="44574"/>
    <cellStyle name="Note 6 11 5 2 6" xfId="19693"/>
    <cellStyle name="Note 6 11 5 3" xfId="2853"/>
    <cellStyle name="Note 6 11 5 3 2" xfId="5364"/>
    <cellStyle name="Note 6 11 5 3 2 2" xfId="14649"/>
    <cellStyle name="Note 6 11 5 3 2 2 2" xfId="32084"/>
    <cellStyle name="Note 6 11 5 3 2 2 3" xfId="46537"/>
    <cellStyle name="Note 6 11 5 3 2 3" xfId="17110"/>
    <cellStyle name="Note 6 11 5 3 2 3 2" xfId="34545"/>
    <cellStyle name="Note 6 11 5 3 2 3 3" xfId="48998"/>
    <cellStyle name="Note 6 11 5 3 2 4" xfId="22800"/>
    <cellStyle name="Note 6 11 5 3 2 5" xfId="37253"/>
    <cellStyle name="Note 6 11 5 3 3" xfId="7826"/>
    <cellStyle name="Note 6 11 5 3 3 2" xfId="25261"/>
    <cellStyle name="Note 6 11 5 3 3 3" xfId="39714"/>
    <cellStyle name="Note 6 11 5 3 4" xfId="10267"/>
    <cellStyle name="Note 6 11 5 3 4 2" xfId="27702"/>
    <cellStyle name="Note 6 11 5 3 4 3" xfId="42155"/>
    <cellStyle name="Note 6 11 5 3 5" xfId="12687"/>
    <cellStyle name="Note 6 11 5 3 5 2" xfId="30122"/>
    <cellStyle name="Note 6 11 5 3 5 3" xfId="44575"/>
    <cellStyle name="Note 6 11 5 3 6" xfId="19694"/>
    <cellStyle name="Note 6 11 5 4" xfId="2854"/>
    <cellStyle name="Note 6 11 5 4 2" xfId="5365"/>
    <cellStyle name="Note 6 11 5 4 2 2" xfId="22801"/>
    <cellStyle name="Note 6 11 5 4 2 3" xfId="37254"/>
    <cellStyle name="Note 6 11 5 4 3" xfId="7827"/>
    <cellStyle name="Note 6 11 5 4 3 2" xfId="25262"/>
    <cellStyle name="Note 6 11 5 4 3 3" xfId="39715"/>
    <cellStyle name="Note 6 11 5 4 4" xfId="10268"/>
    <cellStyle name="Note 6 11 5 4 4 2" xfId="27703"/>
    <cellStyle name="Note 6 11 5 4 4 3" xfId="42156"/>
    <cellStyle name="Note 6 11 5 4 5" xfId="12688"/>
    <cellStyle name="Note 6 11 5 4 5 2" xfId="30123"/>
    <cellStyle name="Note 6 11 5 4 5 3" xfId="44576"/>
    <cellStyle name="Note 6 11 5 4 6" xfId="15483"/>
    <cellStyle name="Note 6 11 5 4 6 2" xfId="32918"/>
    <cellStyle name="Note 6 11 5 4 6 3" xfId="47371"/>
    <cellStyle name="Note 6 11 5 4 7" xfId="19695"/>
    <cellStyle name="Note 6 11 5 4 8" xfId="20645"/>
    <cellStyle name="Note 6 11 5 5" xfId="5362"/>
    <cellStyle name="Note 6 11 5 5 2" xfId="14647"/>
    <cellStyle name="Note 6 11 5 5 2 2" xfId="32082"/>
    <cellStyle name="Note 6 11 5 5 2 3" xfId="46535"/>
    <cellStyle name="Note 6 11 5 5 3" xfId="17108"/>
    <cellStyle name="Note 6 11 5 5 3 2" xfId="34543"/>
    <cellStyle name="Note 6 11 5 5 3 3" xfId="48996"/>
    <cellStyle name="Note 6 11 5 5 4" xfId="22798"/>
    <cellStyle name="Note 6 11 5 5 5" xfId="37251"/>
    <cellStyle name="Note 6 11 5 6" xfId="7824"/>
    <cellStyle name="Note 6 11 5 6 2" xfId="25259"/>
    <cellStyle name="Note 6 11 5 6 3" xfId="39712"/>
    <cellStyle name="Note 6 11 5 7" xfId="10265"/>
    <cellStyle name="Note 6 11 5 7 2" xfId="27700"/>
    <cellStyle name="Note 6 11 5 7 3" xfId="42153"/>
    <cellStyle name="Note 6 11 5 8" xfId="12685"/>
    <cellStyle name="Note 6 11 5 8 2" xfId="30120"/>
    <cellStyle name="Note 6 11 5 8 3" xfId="44573"/>
    <cellStyle name="Note 6 11 5 9" xfId="19692"/>
    <cellStyle name="Note 6 11 6" xfId="2855"/>
    <cellStyle name="Note 6 11 6 2" xfId="5366"/>
    <cellStyle name="Note 6 11 6 2 2" xfId="14650"/>
    <cellStyle name="Note 6 11 6 2 2 2" xfId="32085"/>
    <cellStyle name="Note 6 11 6 2 2 3" xfId="46538"/>
    <cellStyle name="Note 6 11 6 2 3" xfId="17111"/>
    <cellStyle name="Note 6 11 6 2 3 2" xfId="34546"/>
    <cellStyle name="Note 6 11 6 2 3 3" xfId="48999"/>
    <cellStyle name="Note 6 11 6 2 4" xfId="22802"/>
    <cellStyle name="Note 6 11 6 2 5" xfId="37255"/>
    <cellStyle name="Note 6 11 6 3" xfId="7828"/>
    <cellStyle name="Note 6 11 6 3 2" xfId="25263"/>
    <cellStyle name="Note 6 11 6 3 3" xfId="39716"/>
    <cellStyle name="Note 6 11 6 4" xfId="10269"/>
    <cellStyle name="Note 6 11 6 4 2" xfId="27704"/>
    <cellStyle name="Note 6 11 6 4 3" xfId="42157"/>
    <cellStyle name="Note 6 11 6 5" xfId="12689"/>
    <cellStyle name="Note 6 11 6 5 2" xfId="30124"/>
    <cellStyle name="Note 6 11 6 5 3" xfId="44577"/>
    <cellStyle name="Note 6 11 6 6" xfId="19696"/>
    <cellStyle name="Note 6 11 7" xfId="2856"/>
    <cellStyle name="Note 6 11 7 2" xfId="5367"/>
    <cellStyle name="Note 6 11 7 2 2" xfId="14651"/>
    <cellStyle name="Note 6 11 7 2 2 2" xfId="32086"/>
    <cellStyle name="Note 6 11 7 2 2 3" xfId="46539"/>
    <cellStyle name="Note 6 11 7 2 3" xfId="17112"/>
    <cellStyle name="Note 6 11 7 2 3 2" xfId="34547"/>
    <cellStyle name="Note 6 11 7 2 3 3" xfId="49000"/>
    <cellStyle name="Note 6 11 7 2 4" xfId="22803"/>
    <cellStyle name="Note 6 11 7 2 5" xfId="37256"/>
    <cellStyle name="Note 6 11 7 3" xfId="7829"/>
    <cellStyle name="Note 6 11 7 3 2" xfId="25264"/>
    <cellStyle name="Note 6 11 7 3 3" xfId="39717"/>
    <cellStyle name="Note 6 11 7 4" xfId="10270"/>
    <cellStyle name="Note 6 11 7 4 2" xfId="27705"/>
    <cellStyle name="Note 6 11 7 4 3" xfId="42158"/>
    <cellStyle name="Note 6 11 7 5" xfId="12690"/>
    <cellStyle name="Note 6 11 7 5 2" xfId="30125"/>
    <cellStyle name="Note 6 11 7 5 3" xfId="44578"/>
    <cellStyle name="Note 6 11 7 6" xfId="19697"/>
    <cellStyle name="Note 6 11 8" xfId="2857"/>
    <cellStyle name="Note 6 11 8 2" xfId="5368"/>
    <cellStyle name="Note 6 11 8 2 2" xfId="22804"/>
    <cellStyle name="Note 6 11 8 2 3" xfId="37257"/>
    <cellStyle name="Note 6 11 8 3" xfId="7830"/>
    <cellStyle name="Note 6 11 8 3 2" xfId="25265"/>
    <cellStyle name="Note 6 11 8 3 3" xfId="39718"/>
    <cellStyle name="Note 6 11 8 4" xfId="10271"/>
    <cellStyle name="Note 6 11 8 4 2" xfId="27706"/>
    <cellStyle name="Note 6 11 8 4 3" xfId="42159"/>
    <cellStyle name="Note 6 11 8 5" xfId="12691"/>
    <cellStyle name="Note 6 11 8 5 2" xfId="30126"/>
    <cellStyle name="Note 6 11 8 5 3" xfId="44579"/>
    <cellStyle name="Note 6 11 8 6" xfId="15484"/>
    <cellStyle name="Note 6 11 8 6 2" xfId="32919"/>
    <cellStyle name="Note 6 11 8 6 3" xfId="47372"/>
    <cellStyle name="Note 6 11 8 7" xfId="19698"/>
    <cellStyle name="Note 6 11 8 8" xfId="20646"/>
    <cellStyle name="Note 6 11 9" xfId="5349"/>
    <cellStyle name="Note 6 11 9 2" xfId="14637"/>
    <cellStyle name="Note 6 11 9 2 2" xfId="32072"/>
    <cellStyle name="Note 6 11 9 2 3" xfId="46525"/>
    <cellStyle name="Note 6 11 9 3" xfId="17098"/>
    <cellStyle name="Note 6 11 9 3 2" xfId="34533"/>
    <cellStyle name="Note 6 11 9 3 3" xfId="48986"/>
    <cellStyle name="Note 6 11 9 4" xfId="22785"/>
    <cellStyle name="Note 6 11 9 5" xfId="37238"/>
    <cellStyle name="Note 6 12" xfId="2858"/>
    <cellStyle name="Note 6 12 10" xfId="7831"/>
    <cellStyle name="Note 6 12 10 2" xfId="25266"/>
    <cellStyle name="Note 6 12 10 3" xfId="39719"/>
    <cellStyle name="Note 6 12 11" xfId="10272"/>
    <cellStyle name="Note 6 12 11 2" xfId="27707"/>
    <cellStyle name="Note 6 12 11 3" xfId="42160"/>
    <cellStyle name="Note 6 12 12" xfId="12692"/>
    <cellStyle name="Note 6 12 12 2" xfId="30127"/>
    <cellStyle name="Note 6 12 12 3" xfId="44580"/>
    <cellStyle name="Note 6 12 13" xfId="19699"/>
    <cellStyle name="Note 6 12 2" xfId="2859"/>
    <cellStyle name="Note 6 12 2 2" xfId="2860"/>
    <cellStyle name="Note 6 12 2 2 2" xfId="5371"/>
    <cellStyle name="Note 6 12 2 2 2 2" xfId="14654"/>
    <cellStyle name="Note 6 12 2 2 2 2 2" xfId="32089"/>
    <cellStyle name="Note 6 12 2 2 2 2 3" xfId="46542"/>
    <cellStyle name="Note 6 12 2 2 2 3" xfId="17115"/>
    <cellStyle name="Note 6 12 2 2 2 3 2" xfId="34550"/>
    <cellStyle name="Note 6 12 2 2 2 3 3" xfId="49003"/>
    <cellStyle name="Note 6 12 2 2 2 4" xfId="22807"/>
    <cellStyle name="Note 6 12 2 2 2 5" xfId="37260"/>
    <cellStyle name="Note 6 12 2 2 3" xfId="7833"/>
    <cellStyle name="Note 6 12 2 2 3 2" xfId="25268"/>
    <cellStyle name="Note 6 12 2 2 3 3" xfId="39721"/>
    <cellStyle name="Note 6 12 2 2 4" xfId="10274"/>
    <cellStyle name="Note 6 12 2 2 4 2" xfId="27709"/>
    <cellStyle name="Note 6 12 2 2 4 3" xfId="42162"/>
    <cellStyle name="Note 6 12 2 2 5" xfId="12694"/>
    <cellStyle name="Note 6 12 2 2 5 2" xfId="30129"/>
    <cellStyle name="Note 6 12 2 2 5 3" xfId="44582"/>
    <cellStyle name="Note 6 12 2 2 6" xfId="19701"/>
    <cellStyle name="Note 6 12 2 3" xfId="2861"/>
    <cellStyle name="Note 6 12 2 3 2" xfId="5372"/>
    <cellStyle name="Note 6 12 2 3 2 2" xfId="14655"/>
    <cellStyle name="Note 6 12 2 3 2 2 2" xfId="32090"/>
    <cellStyle name="Note 6 12 2 3 2 2 3" xfId="46543"/>
    <cellStyle name="Note 6 12 2 3 2 3" xfId="17116"/>
    <cellStyle name="Note 6 12 2 3 2 3 2" xfId="34551"/>
    <cellStyle name="Note 6 12 2 3 2 3 3" xfId="49004"/>
    <cellStyle name="Note 6 12 2 3 2 4" xfId="22808"/>
    <cellStyle name="Note 6 12 2 3 2 5" xfId="37261"/>
    <cellStyle name="Note 6 12 2 3 3" xfId="7834"/>
    <cellStyle name="Note 6 12 2 3 3 2" xfId="25269"/>
    <cellStyle name="Note 6 12 2 3 3 3" xfId="39722"/>
    <cellStyle name="Note 6 12 2 3 4" xfId="10275"/>
    <cellStyle name="Note 6 12 2 3 4 2" xfId="27710"/>
    <cellStyle name="Note 6 12 2 3 4 3" xfId="42163"/>
    <cellStyle name="Note 6 12 2 3 5" xfId="12695"/>
    <cellStyle name="Note 6 12 2 3 5 2" xfId="30130"/>
    <cellStyle name="Note 6 12 2 3 5 3" xfId="44583"/>
    <cellStyle name="Note 6 12 2 3 6" xfId="19702"/>
    <cellStyle name="Note 6 12 2 4" xfId="2862"/>
    <cellStyle name="Note 6 12 2 4 2" xfId="5373"/>
    <cellStyle name="Note 6 12 2 4 2 2" xfId="22809"/>
    <cellStyle name="Note 6 12 2 4 2 3" xfId="37262"/>
    <cellStyle name="Note 6 12 2 4 3" xfId="7835"/>
    <cellStyle name="Note 6 12 2 4 3 2" xfId="25270"/>
    <cellStyle name="Note 6 12 2 4 3 3" xfId="39723"/>
    <cellStyle name="Note 6 12 2 4 4" xfId="10276"/>
    <cellStyle name="Note 6 12 2 4 4 2" xfId="27711"/>
    <cellStyle name="Note 6 12 2 4 4 3" xfId="42164"/>
    <cellStyle name="Note 6 12 2 4 5" xfId="12696"/>
    <cellStyle name="Note 6 12 2 4 5 2" xfId="30131"/>
    <cellStyle name="Note 6 12 2 4 5 3" xfId="44584"/>
    <cellStyle name="Note 6 12 2 4 6" xfId="15485"/>
    <cellStyle name="Note 6 12 2 4 6 2" xfId="32920"/>
    <cellStyle name="Note 6 12 2 4 6 3" xfId="47373"/>
    <cellStyle name="Note 6 12 2 4 7" xfId="19703"/>
    <cellStyle name="Note 6 12 2 4 8" xfId="20647"/>
    <cellStyle name="Note 6 12 2 5" xfId="5370"/>
    <cellStyle name="Note 6 12 2 5 2" xfId="14653"/>
    <cellStyle name="Note 6 12 2 5 2 2" xfId="32088"/>
    <cellStyle name="Note 6 12 2 5 2 3" xfId="46541"/>
    <cellStyle name="Note 6 12 2 5 3" xfId="17114"/>
    <cellStyle name="Note 6 12 2 5 3 2" xfId="34549"/>
    <cellStyle name="Note 6 12 2 5 3 3" xfId="49002"/>
    <cellStyle name="Note 6 12 2 5 4" xfId="22806"/>
    <cellStyle name="Note 6 12 2 5 5" xfId="37259"/>
    <cellStyle name="Note 6 12 2 6" xfId="7832"/>
    <cellStyle name="Note 6 12 2 6 2" xfId="25267"/>
    <cellStyle name="Note 6 12 2 6 3" xfId="39720"/>
    <cellStyle name="Note 6 12 2 7" xfId="10273"/>
    <cellStyle name="Note 6 12 2 7 2" xfId="27708"/>
    <cellStyle name="Note 6 12 2 7 3" xfId="42161"/>
    <cellStyle name="Note 6 12 2 8" xfId="12693"/>
    <cellStyle name="Note 6 12 2 8 2" xfId="30128"/>
    <cellStyle name="Note 6 12 2 8 3" xfId="44581"/>
    <cellStyle name="Note 6 12 2 9" xfId="19700"/>
    <cellStyle name="Note 6 12 3" xfId="2863"/>
    <cellStyle name="Note 6 12 3 2" xfId="2864"/>
    <cellStyle name="Note 6 12 3 2 2" xfId="5375"/>
    <cellStyle name="Note 6 12 3 2 2 2" xfId="14657"/>
    <cellStyle name="Note 6 12 3 2 2 2 2" xfId="32092"/>
    <cellStyle name="Note 6 12 3 2 2 2 3" xfId="46545"/>
    <cellStyle name="Note 6 12 3 2 2 3" xfId="17118"/>
    <cellStyle name="Note 6 12 3 2 2 3 2" xfId="34553"/>
    <cellStyle name="Note 6 12 3 2 2 3 3" xfId="49006"/>
    <cellStyle name="Note 6 12 3 2 2 4" xfId="22811"/>
    <cellStyle name="Note 6 12 3 2 2 5" xfId="37264"/>
    <cellStyle name="Note 6 12 3 2 3" xfId="7837"/>
    <cellStyle name="Note 6 12 3 2 3 2" xfId="25272"/>
    <cellStyle name="Note 6 12 3 2 3 3" xfId="39725"/>
    <cellStyle name="Note 6 12 3 2 4" xfId="10278"/>
    <cellStyle name="Note 6 12 3 2 4 2" xfId="27713"/>
    <cellStyle name="Note 6 12 3 2 4 3" xfId="42166"/>
    <cellStyle name="Note 6 12 3 2 5" xfId="12698"/>
    <cellStyle name="Note 6 12 3 2 5 2" xfId="30133"/>
    <cellStyle name="Note 6 12 3 2 5 3" xfId="44586"/>
    <cellStyle name="Note 6 12 3 2 6" xfId="19705"/>
    <cellStyle name="Note 6 12 3 3" xfId="2865"/>
    <cellStyle name="Note 6 12 3 3 2" xfId="5376"/>
    <cellStyle name="Note 6 12 3 3 2 2" xfId="14658"/>
    <cellStyle name="Note 6 12 3 3 2 2 2" xfId="32093"/>
    <cellStyle name="Note 6 12 3 3 2 2 3" xfId="46546"/>
    <cellStyle name="Note 6 12 3 3 2 3" xfId="17119"/>
    <cellStyle name="Note 6 12 3 3 2 3 2" xfId="34554"/>
    <cellStyle name="Note 6 12 3 3 2 3 3" xfId="49007"/>
    <cellStyle name="Note 6 12 3 3 2 4" xfId="22812"/>
    <cellStyle name="Note 6 12 3 3 2 5" xfId="37265"/>
    <cellStyle name="Note 6 12 3 3 3" xfId="7838"/>
    <cellStyle name="Note 6 12 3 3 3 2" xfId="25273"/>
    <cellStyle name="Note 6 12 3 3 3 3" xfId="39726"/>
    <cellStyle name="Note 6 12 3 3 4" xfId="10279"/>
    <cellStyle name="Note 6 12 3 3 4 2" xfId="27714"/>
    <cellStyle name="Note 6 12 3 3 4 3" xfId="42167"/>
    <cellStyle name="Note 6 12 3 3 5" xfId="12699"/>
    <cellStyle name="Note 6 12 3 3 5 2" xfId="30134"/>
    <cellStyle name="Note 6 12 3 3 5 3" xfId="44587"/>
    <cellStyle name="Note 6 12 3 3 6" xfId="19706"/>
    <cellStyle name="Note 6 12 3 4" xfId="2866"/>
    <cellStyle name="Note 6 12 3 4 2" xfId="5377"/>
    <cellStyle name="Note 6 12 3 4 2 2" xfId="22813"/>
    <cellStyle name="Note 6 12 3 4 2 3" xfId="37266"/>
    <cellStyle name="Note 6 12 3 4 3" xfId="7839"/>
    <cellStyle name="Note 6 12 3 4 3 2" xfId="25274"/>
    <cellStyle name="Note 6 12 3 4 3 3" xfId="39727"/>
    <cellStyle name="Note 6 12 3 4 4" xfId="10280"/>
    <cellStyle name="Note 6 12 3 4 4 2" xfId="27715"/>
    <cellStyle name="Note 6 12 3 4 4 3" xfId="42168"/>
    <cellStyle name="Note 6 12 3 4 5" xfId="12700"/>
    <cellStyle name="Note 6 12 3 4 5 2" xfId="30135"/>
    <cellStyle name="Note 6 12 3 4 5 3" xfId="44588"/>
    <cellStyle name="Note 6 12 3 4 6" xfId="15486"/>
    <cellStyle name="Note 6 12 3 4 6 2" xfId="32921"/>
    <cellStyle name="Note 6 12 3 4 6 3" xfId="47374"/>
    <cellStyle name="Note 6 12 3 4 7" xfId="19707"/>
    <cellStyle name="Note 6 12 3 4 8" xfId="20648"/>
    <cellStyle name="Note 6 12 3 5" xfId="5374"/>
    <cellStyle name="Note 6 12 3 5 2" xfId="14656"/>
    <cellStyle name="Note 6 12 3 5 2 2" xfId="32091"/>
    <cellStyle name="Note 6 12 3 5 2 3" xfId="46544"/>
    <cellStyle name="Note 6 12 3 5 3" xfId="17117"/>
    <cellStyle name="Note 6 12 3 5 3 2" xfId="34552"/>
    <cellStyle name="Note 6 12 3 5 3 3" xfId="49005"/>
    <cellStyle name="Note 6 12 3 5 4" xfId="22810"/>
    <cellStyle name="Note 6 12 3 5 5" xfId="37263"/>
    <cellStyle name="Note 6 12 3 6" xfId="7836"/>
    <cellStyle name="Note 6 12 3 6 2" xfId="25271"/>
    <cellStyle name="Note 6 12 3 6 3" xfId="39724"/>
    <cellStyle name="Note 6 12 3 7" xfId="10277"/>
    <cellStyle name="Note 6 12 3 7 2" xfId="27712"/>
    <cellStyle name="Note 6 12 3 7 3" xfId="42165"/>
    <cellStyle name="Note 6 12 3 8" xfId="12697"/>
    <cellStyle name="Note 6 12 3 8 2" xfId="30132"/>
    <cellStyle name="Note 6 12 3 8 3" xfId="44585"/>
    <cellStyle name="Note 6 12 3 9" xfId="19704"/>
    <cellStyle name="Note 6 12 4" xfId="2867"/>
    <cellStyle name="Note 6 12 4 2" xfId="2868"/>
    <cellStyle name="Note 6 12 4 2 2" xfId="5379"/>
    <cellStyle name="Note 6 12 4 2 2 2" xfId="14660"/>
    <cellStyle name="Note 6 12 4 2 2 2 2" xfId="32095"/>
    <cellStyle name="Note 6 12 4 2 2 2 3" xfId="46548"/>
    <cellStyle name="Note 6 12 4 2 2 3" xfId="17121"/>
    <cellStyle name="Note 6 12 4 2 2 3 2" xfId="34556"/>
    <cellStyle name="Note 6 12 4 2 2 3 3" xfId="49009"/>
    <cellStyle name="Note 6 12 4 2 2 4" xfId="22815"/>
    <cellStyle name="Note 6 12 4 2 2 5" xfId="37268"/>
    <cellStyle name="Note 6 12 4 2 3" xfId="7841"/>
    <cellStyle name="Note 6 12 4 2 3 2" xfId="25276"/>
    <cellStyle name="Note 6 12 4 2 3 3" xfId="39729"/>
    <cellStyle name="Note 6 12 4 2 4" xfId="10282"/>
    <cellStyle name="Note 6 12 4 2 4 2" xfId="27717"/>
    <cellStyle name="Note 6 12 4 2 4 3" xfId="42170"/>
    <cellStyle name="Note 6 12 4 2 5" xfId="12702"/>
    <cellStyle name="Note 6 12 4 2 5 2" xfId="30137"/>
    <cellStyle name="Note 6 12 4 2 5 3" xfId="44590"/>
    <cellStyle name="Note 6 12 4 2 6" xfId="19709"/>
    <cellStyle name="Note 6 12 4 3" xfId="2869"/>
    <cellStyle name="Note 6 12 4 3 2" xfId="5380"/>
    <cellStyle name="Note 6 12 4 3 2 2" xfId="14661"/>
    <cellStyle name="Note 6 12 4 3 2 2 2" xfId="32096"/>
    <cellStyle name="Note 6 12 4 3 2 2 3" xfId="46549"/>
    <cellStyle name="Note 6 12 4 3 2 3" xfId="17122"/>
    <cellStyle name="Note 6 12 4 3 2 3 2" xfId="34557"/>
    <cellStyle name="Note 6 12 4 3 2 3 3" xfId="49010"/>
    <cellStyle name="Note 6 12 4 3 2 4" xfId="22816"/>
    <cellStyle name="Note 6 12 4 3 2 5" xfId="37269"/>
    <cellStyle name="Note 6 12 4 3 3" xfId="7842"/>
    <cellStyle name="Note 6 12 4 3 3 2" xfId="25277"/>
    <cellStyle name="Note 6 12 4 3 3 3" xfId="39730"/>
    <cellStyle name="Note 6 12 4 3 4" xfId="10283"/>
    <cellStyle name="Note 6 12 4 3 4 2" xfId="27718"/>
    <cellStyle name="Note 6 12 4 3 4 3" xfId="42171"/>
    <cellStyle name="Note 6 12 4 3 5" xfId="12703"/>
    <cellStyle name="Note 6 12 4 3 5 2" xfId="30138"/>
    <cellStyle name="Note 6 12 4 3 5 3" xfId="44591"/>
    <cellStyle name="Note 6 12 4 3 6" xfId="19710"/>
    <cellStyle name="Note 6 12 4 4" xfId="2870"/>
    <cellStyle name="Note 6 12 4 4 2" xfId="5381"/>
    <cellStyle name="Note 6 12 4 4 2 2" xfId="22817"/>
    <cellStyle name="Note 6 12 4 4 2 3" xfId="37270"/>
    <cellStyle name="Note 6 12 4 4 3" xfId="7843"/>
    <cellStyle name="Note 6 12 4 4 3 2" xfId="25278"/>
    <cellStyle name="Note 6 12 4 4 3 3" xfId="39731"/>
    <cellStyle name="Note 6 12 4 4 4" xfId="10284"/>
    <cellStyle name="Note 6 12 4 4 4 2" xfId="27719"/>
    <cellStyle name="Note 6 12 4 4 4 3" xfId="42172"/>
    <cellStyle name="Note 6 12 4 4 5" xfId="12704"/>
    <cellStyle name="Note 6 12 4 4 5 2" xfId="30139"/>
    <cellStyle name="Note 6 12 4 4 5 3" xfId="44592"/>
    <cellStyle name="Note 6 12 4 4 6" xfId="15487"/>
    <cellStyle name="Note 6 12 4 4 6 2" xfId="32922"/>
    <cellStyle name="Note 6 12 4 4 6 3" xfId="47375"/>
    <cellStyle name="Note 6 12 4 4 7" xfId="19711"/>
    <cellStyle name="Note 6 12 4 4 8" xfId="20649"/>
    <cellStyle name="Note 6 12 4 5" xfId="5378"/>
    <cellStyle name="Note 6 12 4 5 2" xfId="14659"/>
    <cellStyle name="Note 6 12 4 5 2 2" xfId="32094"/>
    <cellStyle name="Note 6 12 4 5 2 3" xfId="46547"/>
    <cellStyle name="Note 6 12 4 5 3" xfId="17120"/>
    <cellStyle name="Note 6 12 4 5 3 2" xfId="34555"/>
    <cellStyle name="Note 6 12 4 5 3 3" xfId="49008"/>
    <cellStyle name="Note 6 12 4 5 4" xfId="22814"/>
    <cellStyle name="Note 6 12 4 5 5" xfId="37267"/>
    <cellStyle name="Note 6 12 4 6" xfId="7840"/>
    <cellStyle name="Note 6 12 4 6 2" xfId="25275"/>
    <cellStyle name="Note 6 12 4 6 3" xfId="39728"/>
    <cellStyle name="Note 6 12 4 7" xfId="10281"/>
    <cellStyle name="Note 6 12 4 7 2" xfId="27716"/>
    <cellStyle name="Note 6 12 4 7 3" xfId="42169"/>
    <cellStyle name="Note 6 12 4 8" xfId="12701"/>
    <cellStyle name="Note 6 12 4 8 2" xfId="30136"/>
    <cellStyle name="Note 6 12 4 8 3" xfId="44589"/>
    <cellStyle name="Note 6 12 4 9" xfId="19708"/>
    <cellStyle name="Note 6 12 5" xfId="2871"/>
    <cellStyle name="Note 6 12 5 2" xfId="2872"/>
    <cellStyle name="Note 6 12 5 2 2" xfId="5383"/>
    <cellStyle name="Note 6 12 5 2 2 2" xfId="14663"/>
    <cellStyle name="Note 6 12 5 2 2 2 2" xfId="32098"/>
    <cellStyle name="Note 6 12 5 2 2 2 3" xfId="46551"/>
    <cellStyle name="Note 6 12 5 2 2 3" xfId="17124"/>
    <cellStyle name="Note 6 12 5 2 2 3 2" xfId="34559"/>
    <cellStyle name="Note 6 12 5 2 2 3 3" xfId="49012"/>
    <cellStyle name="Note 6 12 5 2 2 4" xfId="22819"/>
    <cellStyle name="Note 6 12 5 2 2 5" xfId="37272"/>
    <cellStyle name="Note 6 12 5 2 3" xfId="7845"/>
    <cellStyle name="Note 6 12 5 2 3 2" xfId="25280"/>
    <cellStyle name="Note 6 12 5 2 3 3" xfId="39733"/>
    <cellStyle name="Note 6 12 5 2 4" xfId="10286"/>
    <cellStyle name="Note 6 12 5 2 4 2" xfId="27721"/>
    <cellStyle name="Note 6 12 5 2 4 3" xfId="42174"/>
    <cellStyle name="Note 6 12 5 2 5" xfId="12706"/>
    <cellStyle name="Note 6 12 5 2 5 2" xfId="30141"/>
    <cellStyle name="Note 6 12 5 2 5 3" xfId="44594"/>
    <cellStyle name="Note 6 12 5 2 6" xfId="19713"/>
    <cellStyle name="Note 6 12 5 3" xfId="2873"/>
    <cellStyle name="Note 6 12 5 3 2" xfId="5384"/>
    <cellStyle name="Note 6 12 5 3 2 2" xfId="14664"/>
    <cellStyle name="Note 6 12 5 3 2 2 2" xfId="32099"/>
    <cellStyle name="Note 6 12 5 3 2 2 3" xfId="46552"/>
    <cellStyle name="Note 6 12 5 3 2 3" xfId="17125"/>
    <cellStyle name="Note 6 12 5 3 2 3 2" xfId="34560"/>
    <cellStyle name="Note 6 12 5 3 2 3 3" xfId="49013"/>
    <cellStyle name="Note 6 12 5 3 2 4" xfId="22820"/>
    <cellStyle name="Note 6 12 5 3 2 5" xfId="37273"/>
    <cellStyle name="Note 6 12 5 3 3" xfId="7846"/>
    <cellStyle name="Note 6 12 5 3 3 2" xfId="25281"/>
    <cellStyle name="Note 6 12 5 3 3 3" xfId="39734"/>
    <cellStyle name="Note 6 12 5 3 4" xfId="10287"/>
    <cellStyle name="Note 6 12 5 3 4 2" xfId="27722"/>
    <cellStyle name="Note 6 12 5 3 4 3" xfId="42175"/>
    <cellStyle name="Note 6 12 5 3 5" xfId="12707"/>
    <cellStyle name="Note 6 12 5 3 5 2" xfId="30142"/>
    <cellStyle name="Note 6 12 5 3 5 3" xfId="44595"/>
    <cellStyle name="Note 6 12 5 3 6" xfId="19714"/>
    <cellStyle name="Note 6 12 5 4" xfId="2874"/>
    <cellStyle name="Note 6 12 5 4 2" xfId="5385"/>
    <cellStyle name="Note 6 12 5 4 2 2" xfId="22821"/>
    <cellStyle name="Note 6 12 5 4 2 3" xfId="37274"/>
    <cellStyle name="Note 6 12 5 4 3" xfId="7847"/>
    <cellStyle name="Note 6 12 5 4 3 2" xfId="25282"/>
    <cellStyle name="Note 6 12 5 4 3 3" xfId="39735"/>
    <cellStyle name="Note 6 12 5 4 4" xfId="10288"/>
    <cellStyle name="Note 6 12 5 4 4 2" xfId="27723"/>
    <cellStyle name="Note 6 12 5 4 4 3" xfId="42176"/>
    <cellStyle name="Note 6 12 5 4 5" xfId="12708"/>
    <cellStyle name="Note 6 12 5 4 5 2" xfId="30143"/>
    <cellStyle name="Note 6 12 5 4 5 3" xfId="44596"/>
    <cellStyle name="Note 6 12 5 4 6" xfId="15488"/>
    <cellStyle name="Note 6 12 5 4 6 2" xfId="32923"/>
    <cellStyle name="Note 6 12 5 4 6 3" xfId="47376"/>
    <cellStyle name="Note 6 12 5 4 7" xfId="19715"/>
    <cellStyle name="Note 6 12 5 4 8" xfId="20650"/>
    <cellStyle name="Note 6 12 5 5" xfId="5382"/>
    <cellStyle name="Note 6 12 5 5 2" xfId="14662"/>
    <cellStyle name="Note 6 12 5 5 2 2" xfId="32097"/>
    <cellStyle name="Note 6 12 5 5 2 3" xfId="46550"/>
    <cellStyle name="Note 6 12 5 5 3" xfId="17123"/>
    <cellStyle name="Note 6 12 5 5 3 2" xfId="34558"/>
    <cellStyle name="Note 6 12 5 5 3 3" xfId="49011"/>
    <cellStyle name="Note 6 12 5 5 4" xfId="22818"/>
    <cellStyle name="Note 6 12 5 5 5" xfId="37271"/>
    <cellStyle name="Note 6 12 5 6" xfId="7844"/>
    <cellStyle name="Note 6 12 5 6 2" xfId="25279"/>
    <cellStyle name="Note 6 12 5 6 3" xfId="39732"/>
    <cellStyle name="Note 6 12 5 7" xfId="10285"/>
    <cellStyle name="Note 6 12 5 7 2" xfId="27720"/>
    <cellStyle name="Note 6 12 5 7 3" xfId="42173"/>
    <cellStyle name="Note 6 12 5 8" xfId="12705"/>
    <cellStyle name="Note 6 12 5 8 2" xfId="30140"/>
    <cellStyle name="Note 6 12 5 8 3" xfId="44593"/>
    <cellStyle name="Note 6 12 5 9" xfId="19712"/>
    <cellStyle name="Note 6 12 6" xfId="2875"/>
    <cellStyle name="Note 6 12 6 2" xfId="5386"/>
    <cellStyle name="Note 6 12 6 2 2" xfId="14665"/>
    <cellStyle name="Note 6 12 6 2 2 2" xfId="32100"/>
    <cellStyle name="Note 6 12 6 2 2 3" xfId="46553"/>
    <cellStyle name="Note 6 12 6 2 3" xfId="17126"/>
    <cellStyle name="Note 6 12 6 2 3 2" xfId="34561"/>
    <cellStyle name="Note 6 12 6 2 3 3" xfId="49014"/>
    <cellStyle name="Note 6 12 6 2 4" xfId="22822"/>
    <cellStyle name="Note 6 12 6 2 5" xfId="37275"/>
    <cellStyle name="Note 6 12 6 3" xfId="7848"/>
    <cellStyle name="Note 6 12 6 3 2" xfId="25283"/>
    <cellStyle name="Note 6 12 6 3 3" xfId="39736"/>
    <cellStyle name="Note 6 12 6 4" xfId="10289"/>
    <cellStyle name="Note 6 12 6 4 2" xfId="27724"/>
    <cellStyle name="Note 6 12 6 4 3" xfId="42177"/>
    <cellStyle name="Note 6 12 6 5" xfId="12709"/>
    <cellStyle name="Note 6 12 6 5 2" xfId="30144"/>
    <cellStyle name="Note 6 12 6 5 3" xfId="44597"/>
    <cellStyle name="Note 6 12 6 6" xfId="19716"/>
    <cellStyle name="Note 6 12 7" xfId="2876"/>
    <cellStyle name="Note 6 12 7 2" xfId="5387"/>
    <cellStyle name="Note 6 12 7 2 2" xfId="14666"/>
    <cellStyle name="Note 6 12 7 2 2 2" xfId="32101"/>
    <cellStyle name="Note 6 12 7 2 2 3" xfId="46554"/>
    <cellStyle name="Note 6 12 7 2 3" xfId="17127"/>
    <cellStyle name="Note 6 12 7 2 3 2" xfId="34562"/>
    <cellStyle name="Note 6 12 7 2 3 3" xfId="49015"/>
    <cellStyle name="Note 6 12 7 2 4" xfId="22823"/>
    <cellStyle name="Note 6 12 7 2 5" xfId="37276"/>
    <cellStyle name="Note 6 12 7 3" xfId="7849"/>
    <cellStyle name="Note 6 12 7 3 2" xfId="25284"/>
    <cellStyle name="Note 6 12 7 3 3" xfId="39737"/>
    <cellStyle name="Note 6 12 7 4" xfId="10290"/>
    <cellStyle name="Note 6 12 7 4 2" xfId="27725"/>
    <cellStyle name="Note 6 12 7 4 3" xfId="42178"/>
    <cellStyle name="Note 6 12 7 5" xfId="12710"/>
    <cellStyle name="Note 6 12 7 5 2" xfId="30145"/>
    <cellStyle name="Note 6 12 7 5 3" xfId="44598"/>
    <cellStyle name="Note 6 12 7 6" xfId="19717"/>
    <cellStyle name="Note 6 12 8" xfId="2877"/>
    <cellStyle name="Note 6 12 8 2" xfId="5388"/>
    <cellStyle name="Note 6 12 8 2 2" xfId="22824"/>
    <cellStyle name="Note 6 12 8 2 3" xfId="37277"/>
    <cellStyle name="Note 6 12 8 3" xfId="7850"/>
    <cellStyle name="Note 6 12 8 3 2" xfId="25285"/>
    <cellStyle name="Note 6 12 8 3 3" xfId="39738"/>
    <cellStyle name="Note 6 12 8 4" xfId="10291"/>
    <cellStyle name="Note 6 12 8 4 2" xfId="27726"/>
    <cellStyle name="Note 6 12 8 4 3" xfId="42179"/>
    <cellStyle name="Note 6 12 8 5" xfId="12711"/>
    <cellStyle name="Note 6 12 8 5 2" xfId="30146"/>
    <cellStyle name="Note 6 12 8 5 3" xfId="44599"/>
    <cellStyle name="Note 6 12 8 6" xfId="15489"/>
    <cellStyle name="Note 6 12 8 6 2" xfId="32924"/>
    <cellStyle name="Note 6 12 8 6 3" xfId="47377"/>
    <cellStyle name="Note 6 12 8 7" xfId="19718"/>
    <cellStyle name="Note 6 12 8 8" xfId="20651"/>
    <cellStyle name="Note 6 12 9" xfId="5369"/>
    <cellStyle name="Note 6 12 9 2" xfId="14652"/>
    <cellStyle name="Note 6 12 9 2 2" xfId="32087"/>
    <cellStyle name="Note 6 12 9 2 3" xfId="46540"/>
    <cellStyle name="Note 6 12 9 3" xfId="17113"/>
    <cellStyle name="Note 6 12 9 3 2" xfId="34548"/>
    <cellStyle name="Note 6 12 9 3 3" xfId="49001"/>
    <cellStyle name="Note 6 12 9 4" xfId="22805"/>
    <cellStyle name="Note 6 12 9 5" xfId="37258"/>
    <cellStyle name="Note 6 13" xfId="2878"/>
    <cellStyle name="Note 6 13 10" xfId="7851"/>
    <cellStyle name="Note 6 13 10 2" xfId="25286"/>
    <cellStyle name="Note 6 13 10 3" xfId="39739"/>
    <cellStyle name="Note 6 13 11" xfId="10292"/>
    <cellStyle name="Note 6 13 11 2" xfId="27727"/>
    <cellStyle name="Note 6 13 11 3" xfId="42180"/>
    <cellStyle name="Note 6 13 12" xfId="12712"/>
    <cellStyle name="Note 6 13 12 2" xfId="30147"/>
    <cellStyle name="Note 6 13 12 3" xfId="44600"/>
    <cellStyle name="Note 6 13 13" xfId="19719"/>
    <cellStyle name="Note 6 13 2" xfId="2879"/>
    <cellStyle name="Note 6 13 2 2" xfId="2880"/>
    <cellStyle name="Note 6 13 2 2 2" xfId="5391"/>
    <cellStyle name="Note 6 13 2 2 2 2" xfId="14669"/>
    <cellStyle name="Note 6 13 2 2 2 2 2" xfId="32104"/>
    <cellStyle name="Note 6 13 2 2 2 2 3" xfId="46557"/>
    <cellStyle name="Note 6 13 2 2 2 3" xfId="17130"/>
    <cellStyle name="Note 6 13 2 2 2 3 2" xfId="34565"/>
    <cellStyle name="Note 6 13 2 2 2 3 3" xfId="49018"/>
    <cellStyle name="Note 6 13 2 2 2 4" xfId="22827"/>
    <cellStyle name="Note 6 13 2 2 2 5" xfId="37280"/>
    <cellStyle name="Note 6 13 2 2 3" xfId="7853"/>
    <cellStyle name="Note 6 13 2 2 3 2" xfId="25288"/>
    <cellStyle name="Note 6 13 2 2 3 3" xfId="39741"/>
    <cellStyle name="Note 6 13 2 2 4" xfId="10294"/>
    <cellStyle name="Note 6 13 2 2 4 2" xfId="27729"/>
    <cellStyle name="Note 6 13 2 2 4 3" xfId="42182"/>
    <cellStyle name="Note 6 13 2 2 5" xfId="12714"/>
    <cellStyle name="Note 6 13 2 2 5 2" xfId="30149"/>
    <cellStyle name="Note 6 13 2 2 5 3" xfId="44602"/>
    <cellStyle name="Note 6 13 2 2 6" xfId="19721"/>
    <cellStyle name="Note 6 13 2 3" xfId="2881"/>
    <cellStyle name="Note 6 13 2 3 2" xfId="5392"/>
    <cellStyle name="Note 6 13 2 3 2 2" xfId="14670"/>
    <cellStyle name="Note 6 13 2 3 2 2 2" xfId="32105"/>
    <cellStyle name="Note 6 13 2 3 2 2 3" xfId="46558"/>
    <cellStyle name="Note 6 13 2 3 2 3" xfId="17131"/>
    <cellStyle name="Note 6 13 2 3 2 3 2" xfId="34566"/>
    <cellStyle name="Note 6 13 2 3 2 3 3" xfId="49019"/>
    <cellStyle name="Note 6 13 2 3 2 4" xfId="22828"/>
    <cellStyle name="Note 6 13 2 3 2 5" xfId="37281"/>
    <cellStyle name="Note 6 13 2 3 3" xfId="7854"/>
    <cellStyle name="Note 6 13 2 3 3 2" xfId="25289"/>
    <cellStyle name="Note 6 13 2 3 3 3" xfId="39742"/>
    <cellStyle name="Note 6 13 2 3 4" xfId="10295"/>
    <cellStyle name="Note 6 13 2 3 4 2" xfId="27730"/>
    <cellStyle name="Note 6 13 2 3 4 3" xfId="42183"/>
    <cellStyle name="Note 6 13 2 3 5" xfId="12715"/>
    <cellStyle name="Note 6 13 2 3 5 2" xfId="30150"/>
    <cellStyle name="Note 6 13 2 3 5 3" xfId="44603"/>
    <cellStyle name="Note 6 13 2 3 6" xfId="19722"/>
    <cellStyle name="Note 6 13 2 4" xfId="2882"/>
    <cellStyle name="Note 6 13 2 4 2" xfId="5393"/>
    <cellStyle name="Note 6 13 2 4 2 2" xfId="22829"/>
    <cellStyle name="Note 6 13 2 4 2 3" xfId="37282"/>
    <cellStyle name="Note 6 13 2 4 3" xfId="7855"/>
    <cellStyle name="Note 6 13 2 4 3 2" xfId="25290"/>
    <cellStyle name="Note 6 13 2 4 3 3" xfId="39743"/>
    <cellStyle name="Note 6 13 2 4 4" xfId="10296"/>
    <cellStyle name="Note 6 13 2 4 4 2" xfId="27731"/>
    <cellStyle name="Note 6 13 2 4 4 3" xfId="42184"/>
    <cellStyle name="Note 6 13 2 4 5" xfId="12716"/>
    <cellStyle name="Note 6 13 2 4 5 2" xfId="30151"/>
    <cellStyle name="Note 6 13 2 4 5 3" xfId="44604"/>
    <cellStyle name="Note 6 13 2 4 6" xfId="15490"/>
    <cellStyle name="Note 6 13 2 4 6 2" xfId="32925"/>
    <cellStyle name="Note 6 13 2 4 6 3" xfId="47378"/>
    <cellStyle name="Note 6 13 2 4 7" xfId="19723"/>
    <cellStyle name="Note 6 13 2 4 8" xfId="20652"/>
    <cellStyle name="Note 6 13 2 5" xfId="5390"/>
    <cellStyle name="Note 6 13 2 5 2" xfId="14668"/>
    <cellStyle name="Note 6 13 2 5 2 2" xfId="32103"/>
    <cellStyle name="Note 6 13 2 5 2 3" xfId="46556"/>
    <cellStyle name="Note 6 13 2 5 3" xfId="17129"/>
    <cellStyle name="Note 6 13 2 5 3 2" xfId="34564"/>
    <cellStyle name="Note 6 13 2 5 3 3" xfId="49017"/>
    <cellStyle name="Note 6 13 2 5 4" xfId="22826"/>
    <cellStyle name="Note 6 13 2 5 5" xfId="37279"/>
    <cellStyle name="Note 6 13 2 6" xfId="7852"/>
    <cellStyle name="Note 6 13 2 6 2" xfId="25287"/>
    <cellStyle name="Note 6 13 2 6 3" xfId="39740"/>
    <cellStyle name="Note 6 13 2 7" xfId="10293"/>
    <cellStyle name="Note 6 13 2 7 2" xfId="27728"/>
    <cellStyle name="Note 6 13 2 7 3" xfId="42181"/>
    <cellStyle name="Note 6 13 2 8" xfId="12713"/>
    <cellStyle name="Note 6 13 2 8 2" xfId="30148"/>
    <cellStyle name="Note 6 13 2 8 3" xfId="44601"/>
    <cellStyle name="Note 6 13 2 9" xfId="19720"/>
    <cellStyle name="Note 6 13 3" xfId="2883"/>
    <cellStyle name="Note 6 13 3 2" xfId="2884"/>
    <cellStyle name="Note 6 13 3 2 2" xfId="5395"/>
    <cellStyle name="Note 6 13 3 2 2 2" xfId="14672"/>
    <cellStyle name="Note 6 13 3 2 2 2 2" xfId="32107"/>
    <cellStyle name="Note 6 13 3 2 2 2 3" xfId="46560"/>
    <cellStyle name="Note 6 13 3 2 2 3" xfId="17133"/>
    <cellStyle name="Note 6 13 3 2 2 3 2" xfId="34568"/>
    <cellStyle name="Note 6 13 3 2 2 3 3" xfId="49021"/>
    <cellStyle name="Note 6 13 3 2 2 4" xfId="22831"/>
    <cellStyle name="Note 6 13 3 2 2 5" xfId="37284"/>
    <cellStyle name="Note 6 13 3 2 3" xfId="7857"/>
    <cellStyle name="Note 6 13 3 2 3 2" xfId="25292"/>
    <cellStyle name="Note 6 13 3 2 3 3" xfId="39745"/>
    <cellStyle name="Note 6 13 3 2 4" xfId="10298"/>
    <cellStyle name="Note 6 13 3 2 4 2" xfId="27733"/>
    <cellStyle name="Note 6 13 3 2 4 3" xfId="42186"/>
    <cellStyle name="Note 6 13 3 2 5" xfId="12718"/>
    <cellStyle name="Note 6 13 3 2 5 2" xfId="30153"/>
    <cellStyle name="Note 6 13 3 2 5 3" xfId="44606"/>
    <cellStyle name="Note 6 13 3 2 6" xfId="19725"/>
    <cellStyle name="Note 6 13 3 3" xfId="2885"/>
    <cellStyle name="Note 6 13 3 3 2" xfId="5396"/>
    <cellStyle name="Note 6 13 3 3 2 2" xfId="14673"/>
    <cellStyle name="Note 6 13 3 3 2 2 2" xfId="32108"/>
    <cellStyle name="Note 6 13 3 3 2 2 3" xfId="46561"/>
    <cellStyle name="Note 6 13 3 3 2 3" xfId="17134"/>
    <cellStyle name="Note 6 13 3 3 2 3 2" xfId="34569"/>
    <cellStyle name="Note 6 13 3 3 2 3 3" xfId="49022"/>
    <cellStyle name="Note 6 13 3 3 2 4" xfId="22832"/>
    <cellStyle name="Note 6 13 3 3 2 5" xfId="37285"/>
    <cellStyle name="Note 6 13 3 3 3" xfId="7858"/>
    <cellStyle name="Note 6 13 3 3 3 2" xfId="25293"/>
    <cellStyle name="Note 6 13 3 3 3 3" xfId="39746"/>
    <cellStyle name="Note 6 13 3 3 4" xfId="10299"/>
    <cellStyle name="Note 6 13 3 3 4 2" xfId="27734"/>
    <cellStyle name="Note 6 13 3 3 4 3" xfId="42187"/>
    <cellStyle name="Note 6 13 3 3 5" xfId="12719"/>
    <cellStyle name="Note 6 13 3 3 5 2" xfId="30154"/>
    <cellStyle name="Note 6 13 3 3 5 3" xfId="44607"/>
    <cellStyle name="Note 6 13 3 3 6" xfId="19726"/>
    <cellStyle name="Note 6 13 3 4" xfId="2886"/>
    <cellStyle name="Note 6 13 3 4 2" xfId="5397"/>
    <cellStyle name="Note 6 13 3 4 2 2" xfId="22833"/>
    <cellStyle name="Note 6 13 3 4 2 3" xfId="37286"/>
    <cellStyle name="Note 6 13 3 4 3" xfId="7859"/>
    <cellStyle name="Note 6 13 3 4 3 2" xfId="25294"/>
    <cellStyle name="Note 6 13 3 4 3 3" xfId="39747"/>
    <cellStyle name="Note 6 13 3 4 4" xfId="10300"/>
    <cellStyle name="Note 6 13 3 4 4 2" xfId="27735"/>
    <cellStyle name="Note 6 13 3 4 4 3" xfId="42188"/>
    <cellStyle name="Note 6 13 3 4 5" xfId="12720"/>
    <cellStyle name="Note 6 13 3 4 5 2" xfId="30155"/>
    <cellStyle name="Note 6 13 3 4 5 3" xfId="44608"/>
    <cellStyle name="Note 6 13 3 4 6" xfId="15491"/>
    <cellStyle name="Note 6 13 3 4 6 2" xfId="32926"/>
    <cellStyle name="Note 6 13 3 4 6 3" xfId="47379"/>
    <cellStyle name="Note 6 13 3 4 7" xfId="19727"/>
    <cellStyle name="Note 6 13 3 4 8" xfId="20653"/>
    <cellStyle name="Note 6 13 3 5" xfId="5394"/>
    <cellStyle name="Note 6 13 3 5 2" xfId="14671"/>
    <cellStyle name="Note 6 13 3 5 2 2" xfId="32106"/>
    <cellStyle name="Note 6 13 3 5 2 3" xfId="46559"/>
    <cellStyle name="Note 6 13 3 5 3" xfId="17132"/>
    <cellStyle name="Note 6 13 3 5 3 2" xfId="34567"/>
    <cellStyle name="Note 6 13 3 5 3 3" xfId="49020"/>
    <cellStyle name="Note 6 13 3 5 4" xfId="22830"/>
    <cellStyle name="Note 6 13 3 5 5" xfId="37283"/>
    <cellStyle name="Note 6 13 3 6" xfId="7856"/>
    <cellStyle name="Note 6 13 3 6 2" xfId="25291"/>
    <cellStyle name="Note 6 13 3 6 3" xfId="39744"/>
    <cellStyle name="Note 6 13 3 7" xfId="10297"/>
    <cellStyle name="Note 6 13 3 7 2" xfId="27732"/>
    <cellStyle name="Note 6 13 3 7 3" xfId="42185"/>
    <cellStyle name="Note 6 13 3 8" xfId="12717"/>
    <cellStyle name="Note 6 13 3 8 2" xfId="30152"/>
    <cellStyle name="Note 6 13 3 8 3" xfId="44605"/>
    <cellStyle name="Note 6 13 3 9" xfId="19724"/>
    <cellStyle name="Note 6 13 4" xfId="2887"/>
    <cellStyle name="Note 6 13 4 2" xfId="2888"/>
    <cellStyle name="Note 6 13 4 2 2" xfId="5399"/>
    <cellStyle name="Note 6 13 4 2 2 2" xfId="14675"/>
    <cellStyle name="Note 6 13 4 2 2 2 2" xfId="32110"/>
    <cellStyle name="Note 6 13 4 2 2 2 3" xfId="46563"/>
    <cellStyle name="Note 6 13 4 2 2 3" xfId="17136"/>
    <cellStyle name="Note 6 13 4 2 2 3 2" xfId="34571"/>
    <cellStyle name="Note 6 13 4 2 2 3 3" xfId="49024"/>
    <cellStyle name="Note 6 13 4 2 2 4" xfId="22835"/>
    <cellStyle name="Note 6 13 4 2 2 5" xfId="37288"/>
    <cellStyle name="Note 6 13 4 2 3" xfId="7861"/>
    <cellStyle name="Note 6 13 4 2 3 2" xfId="25296"/>
    <cellStyle name="Note 6 13 4 2 3 3" xfId="39749"/>
    <cellStyle name="Note 6 13 4 2 4" xfId="10302"/>
    <cellStyle name="Note 6 13 4 2 4 2" xfId="27737"/>
    <cellStyle name="Note 6 13 4 2 4 3" xfId="42190"/>
    <cellStyle name="Note 6 13 4 2 5" xfId="12722"/>
    <cellStyle name="Note 6 13 4 2 5 2" xfId="30157"/>
    <cellStyle name="Note 6 13 4 2 5 3" xfId="44610"/>
    <cellStyle name="Note 6 13 4 2 6" xfId="19729"/>
    <cellStyle name="Note 6 13 4 3" xfId="2889"/>
    <cellStyle name="Note 6 13 4 3 2" xfId="5400"/>
    <cellStyle name="Note 6 13 4 3 2 2" xfId="14676"/>
    <cellStyle name="Note 6 13 4 3 2 2 2" xfId="32111"/>
    <cellStyle name="Note 6 13 4 3 2 2 3" xfId="46564"/>
    <cellStyle name="Note 6 13 4 3 2 3" xfId="17137"/>
    <cellStyle name="Note 6 13 4 3 2 3 2" xfId="34572"/>
    <cellStyle name="Note 6 13 4 3 2 3 3" xfId="49025"/>
    <cellStyle name="Note 6 13 4 3 2 4" xfId="22836"/>
    <cellStyle name="Note 6 13 4 3 2 5" xfId="37289"/>
    <cellStyle name="Note 6 13 4 3 3" xfId="7862"/>
    <cellStyle name="Note 6 13 4 3 3 2" xfId="25297"/>
    <cellStyle name="Note 6 13 4 3 3 3" xfId="39750"/>
    <cellStyle name="Note 6 13 4 3 4" xfId="10303"/>
    <cellStyle name="Note 6 13 4 3 4 2" xfId="27738"/>
    <cellStyle name="Note 6 13 4 3 4 3" xfId="42191"/>
    <cellStyle name="Note 6 13 4 3 5" xfId="12723"/>
    <cellStyle name="Note 6 13 4 3 5 2" xfId="30158"/>
    <cellStyle name="Note 6 13 4 3 5 3" xfId="44611"/>
    <cellStyle name="Note 6 13 4 3 6" xfId="19730"/>
    <cellStyle name="Note 6 13 4 4" xfId="2890"/>
    <cellStyle name="Note 6 13 4 4 2" xfId="5401"/>
    <cellStyle name="Note 6 13 4 4 2 2" xfId="22837"/>
    <cellStyle name="Note 6 13 4 4 2 3" xfId="37290"/>
    <cellStyle name="Note 6 13 4 4 3" xfId="7863"/>
    <cellStyle name="Note 6 13 4 4 3 2" xfId="25298"/>
    <cellStyle name="Note 6 13 4 4 3 3" xfId="39751"/>
    <cellStyle name="Note 6 13 4 4 4" xfId="10304"/>
    <cellStyle name="Note 6 13 4 4 4 2" xfId="27739"/>
    <cellStyle name="Note 6 13 4 4 4 3" xfId="42192"/>
    <cellStyle name="Note 6 13 4 4 5" xfId="12724"/>
    <cellStyle name="Note 6 13 4 4 5 2" xfId="30159"/>
    <cellStyle name="Note 6 13 4 4 5 3" xfId="44612"/>
    <cellStyle name="Note 6 13 4 4 6" xfId="15492"/>
    <cellStyle name="Note 6 13 4 4 6 2" xfId="32927"/>
    <cellStyle name="Note 6 13 4 4 6 3" xfId="47380"/>
    <cellStyle name="Note 6 13 4 4 7" xfId="19731"/>
    <cellStyle name="Note 6 13 4 4 8" xfId="20654"/>
    <cellStyle name="Note 6 13 4 5" xfId="5398"/>
    <cellStyle name="Note 6 13 4 5 2" xfId="14674"/>
    <cellStyle name="Note 6 13 4 5 2 2" xfId="32109"/>
    <cellStyle name="Note 6 13 4 5 2 3" xfId="46562"/>
    <cellStyle name="Note 6 13 4 5 3" xfId="17135"/>
    <cellStyle name="Note 6 13 4 5 3 2" xfId="34570"/>
    <cellStyle name="Note 6 13 4 5 3 3" xfId="49023"/>
    <cellStyle name="Note 6 13 4 5 4" xfId="22834"/>
    <cellStyle name="Note 6 13 4 5 5" xfId="37287"/>
    <cellStyle name="Note 6 13 4 6" xfId="7860"/>
    <cellStyle name="Note 6 13 4 6 2" xfId="25295"/>
    <cellStyle name="Note 6 13 4 6 3" xfId="39748"/>
    <cellStyle name="Note 6 13 4 7" xfId="10301"/>
    <cellStyle name="Note 6 13 4 7 2" xfId="27736"/>
    <cellStyle name="Note 6 13 4 7 3" xfId="42189"/>
    <cellStyle name="Note 6 13 4 8" xfId="12721"/>
    <cellStyle name="Note 6 13 4 8 2" xfId="30156"/>
    <cellStyle name="Note 6 13 4 8 3" xfId="44609"/>
    <cellStyle name="Note 6 13 4 9" xfId="19728"/>
    <cellStyle name="Note 6 13 5" xfId="2891"/>
    <cellStyle name="Note 6 13 5 2" xfId="2892"/>
    <cellStyle name="Note 6 13 5 2 2" xfId="5403"/>
    <cellStyle name="Note 6 13 5 2 2 2" xfId="14678"/>
    <cellStyle name="Note 6 13 5 2 2 2 2" xfId="32113"/>
    <cellStyle name="Note 6 13 5 2 2 2 3" xfId="46566"/>
    <cellStyle name="Note 6 13 5 2 2 3" xfId="17139"/>
    <cellStyle name="Note 6 13 5 2 2 3 2" xfId="34574"/>
    <cellStyle name="Note 6 13 5 2 2 3 3" xfId="49027"/>
    <cellStyle name="Note 6 13 5 2 2 4" xfId="22839"/>
    <cellStyle name="Note 6 13 5 2 2 5" xfId="37292"/>
    <cellStyle name="Note 6 13 5 2 3" xfId="7865"/>
    <cellStyle name="Note 6 13 5 2 3 2" xfId="25300"/>
    <cellStyle name="Note 6 13 5 2 3 3" xfId="39753"/>
    <cellStyle name="Note 6 13 5 2 4" xfId="10306"/>
    <cellStyle name="Note 6 13 5 2 4 2" xfId="27741"/>
    <cellStyle name="Note 6 13 5 2 4 3" xfId="42194"/>
    <cellStyle name="Note 6 13 5 2 5" xfId="12726"/>
    <cellStyle name="Note 6 13 5 2 5 2" xfId="30161"/>
    <cellStyle name="Note 6 13 5 2 5 3" xfId="44614"/>
    <cellStyle name="Note 6 13 5 2 6" xfId="19733"/>
    <cellStyle name="Note 6 13 5 3" xfId="2893"/>
    <cellStyle name="Note 6 13 5 3 2" xfId="5404"/>
    <cellStyle name="Note 6 13 5 3 2 2" xfId="14679"/>
    <cellStyle name="Note 6 13 5 3 2 2 2" xfId="32114"/>
    <cellStyle name="Note 6 13 5 3 2 2 3" xfId="46567"/>
    <cellStyle name="Note 6 13 5 3 2 3" xfId="17140"/>
    <cellStyle name="Note 6 13 5 3 2 3 2" xfId="34575"/>
    <cellStyle name="Note 6 13 5 3 2 3 3" xfId="49028"/>
    <cellStyle name="Note 6 13 5 3 2 4" xfId="22840"/>
    <cellStyle name="Note 6 13 5 3 2 5" xfId="37293"/>
    <cellStyle name="Note 6 13 5 3 3" xfId="7866"/>
    <cellStyle name="Note 6 13 5 3 3 2" xfId="25301"/>
    <cellStyle name="Note 6 13 5 3 3 3" xfId="39754"/>
    <cellStyle name="Note 6 13 5 3 4" xfId="10307"/>
    <cellStyle name="Note 6 13 5 3 4 2" xfId="27742"/>
    <cellStyle name="Note 6 13 5 3 4 3" xfId="42195"/>
    <cellStyle name="Note 6 13 5 3 5" xfId="12727"/>
    <cellStyle name="Note 6 13 5 3 5 2" xfId="30162"/>
    <cellStyle name="Note 6 13 5 3 5 3" xfId="44615"/>
    <cellStyle name="Note 6 13 5 3 6" xfId="19734"/>
    <cellStyle name="Note 6 13 5 4" xfId="2894"/>
    <cellStyle name="Note 6 13 5 4 2" xfId="5405"/>
    <cellStyle name="Note 6 13 5 4 2 2" xfId="22841"/>
    <cellStyle name="Note 6 13 5 4 2 3" xfId="37294"/>
    <cellStyle name="Note 6 13 5 4 3" xfId="7867"/>
    <cellStyle name="Note 6 13 5 4 3 2" xfId="25302"/>
    <cellStyle name="Note 6 13 5 4 3 3" xfId="39755"/>
    <cellStyle name="Note 6 13 5 4 4" xfId="10308"/>
    <cellStyle name="Note 6 13 5 4 4 2" xfId="27743"/>
    <cellStyle name="Note 6 13 5 4 4 3" xfId="42196"/>
    <cellStyle name="Note 6 13 5 4 5" xfId="12728"/>
    <cellStyle name="Note 6 13 5 4 5 2" xfId="30163"/>
    <cellStyle name="Note 6 13 5 4 5 3" xfId="44616"/>
    <cellStyle name="Note 6 13 5 4 6" xfId="15493"/>
    <cellStyle name="Note 6 13 5 4 6 2" xfId="32928"/>
    <cellStyle name="Note 6 13 5 4 6 3" xfId="47381"/>
    <cellStyle name="Note 6 13 5 4 7" xfId="19735"/>
    <cellStyle name="Note 6 13 5 4 8" xfId="20655"/>
    <cellStyle name="Note 6 13 5 5" xfId="5402"/>
    <cellStyle name="Note 6 13 5 5 2" xfId="14677"/>
    <cellStyle name="Note 6 13 5 5 2 2" xfId="32112"/>
    <cellStyle name="Note 6 13 5 5 2 3" xfId="46565"/>
    <cellStyle name="Note 6 13 5 5 3" xfId="17138"/>
    <cellStyle name="Note 6 13 5 5 3 2" xfId="34573"/>
    <cellStyle name="Note 6 13 5 5 3 3" xfId="49026"/>
    <cellStyle name="Note 6 13 5 5 4" xfId="22838"/>
    <cellStyle name="Note 6 13 5 5 5" xfId="37291"/>
    <cellStyle name="Note 6 13 5 6" xfId="7864"/>
    <cellStyle name="Note 6 13 5 6 2" xfId="25299"/>
    <cellStyle name="Note 6 13 5 6 3" xfId="39752"/>
    <cellStyle name="Note 6 13 5 7" xfId="10305"/>
    <cellStyle name="Note 6 13 5 7 2" xfId="27740"/>
    <cellStyle name="Note 6 13 5 7 3" xfId="42193"/>
    <cellStyle name="Note 6 13 5 8" xfId="12725"/>
    <cellStyle name="Note 6 13 5 8 2" xfId="30160"/>
    <cellStyle name="Note 6 13 5 8 3" xfId="44613"/>
    <cellStyle name="Note 6 13 5 9" xfId="19732"/>
    <cellStyle name="Note 6 13 6" xfId="2895"/>
    <cellStyle name="Note 6 13 6 2" xfId="5406"/>
    <cellStyle name="Note 6 13 6 2 2" xfId="14680"/>
    <cellStyle name="Note 6 13 6 2 2 2" xfId="32115"/>
    <cellStyle name="Note 6 13 6 2 2 3" xfId="46568"/>
    <cellStyle name="Note 6 13 6 2 3" xfId="17141"/>
    <cellStyle name="Note 6 13 6 2 3 2" xfId="34576"/>
    <cellStyle name="Note 6 13 6 2 3 3" xfId="49029"/>
    <cellStyle name="Note 6 13 6 2 4" xfId="22842"/>
    <cellStyle name="Note 6 13 6 2 5" xfId="37295"/>
    <cellStyle name="Note 6 13 6 3" xfId="7868"/>
    <cellStyle name="Note 6 13 6 3 2" xfId="25303"/>
    <cellStyle name="Note 6 13 6 3 3" xfId="39756"/>
    <cellStyle name="Note 6 13 6 4" xfId="10309"/>
    <cellStyle name="Note 6 13 6 4 2" xfId="27744"/>
    <cellStyle name="Note 6 13 6 4 3" xfId="42197"/>
    <cellStyle name="Note 6 13 6 5" xfId="12729"/>
    <cellStyle name="Note 6 13 6 5 2" xfId="30164"/>
    <cellStyle name="Note 6 13 6 5 3" xfId="44617"/>
    <cellStyle name="Note 6 13 6 6" xfId="19736"/>
    <cellStyle name="Note 6 13 7" xfId="2896"/>
    <cellStyle name="Note 6 13 7 2" xfId="5407"/>
    <cellStyle name="Note 6 13 7 2 2" xfId="14681"/>
    <cellStyle name="Note 6 13 7 2 2 2" xfId="32116"/>
    <cellStyle name="Note 6 13 7 2 2 3" xfId="46569"/>
    <cellStyle name="Note 6 13 7 2 3" xfId="17142"/>
    <cellStyle name="Note 6 13 7 2 3 2" xfId="34577"/>
    <cellStyle name="Note 6 13 7 2 3 3" xfId="49030"/>
    <cellStyle name="Note 6 13 7 2 4" xfId="22843"/>
    <cellStyle name="Note 6 13 7 2 5" xfId="37296"/>
    <cellStyle name="Note 6 13 7 3" xfId="7869"/>
    <cellStyle name="Note 6 13 7 3 2" xfId="25304"/>
    <cellStyle name="Note 6 13 7 3 3" xfId="39757"/>
    <cellStyle name="Note 6 13 7 4" xfId="10310"/>
    <cellStyle name="Note 6 13 7 4 2" xfId="27745"/>
    <cellStyle name="Note 6 13 7 4 3" xfId="42198"/>
    <cellStyle name="Note 6 13 7 5" xfId="12730"/>
    <cellStyle name="Note 6 13 7 5 2" xfId="30165"/>
    <cellStyle name="Note 6 13 7 5 3" xfId="44618"/>
    <cellStyle name="Note 6 13 7 6" xfId="19737"/>
    <cellStyle name="Note 6 13 8" xfId="2897"/>
    <cellStyle name="Note 6 13 8 2" xfId="5408"/>
    <cellStyle name="Note 6 13 8 2 2" xfId="22844"/>
    <cellStyle name="Note 6 13 8 2 3" xfId="37297"/>
    <cellStyle name="Note 6 13 8 3" xfId="7870"/>
    <cellStyle name="Note 6 13 8 3 2" xfId="25305"/>
    <cellStyle name="Note 6 13 8 3 3" xfId="39758"/>
    <cellStyle name="Note 6 13 8 4" xfId="10311"/>
    <cellStyle name="Note 6 13 8 4 2" xfId="27746"/>
    <cellStyle name="Note 6 13 8 4 3" xfId="42199"/>
    <cellStyle name="Note 6 13 8 5" xfId="12731"/>
    <cellStyle name="Note 6 13 8 5 2" xfId="30166"/>
    <cellStyle name="Note 6 13 8 5 3" xfId="44619"/>
    <cellStyle name="Note 6 13 8 6" xfId="15494"/>
    <cellStyle name="Note 6 13 8 6 2" xfId="32929"/>
    <cellStyle name="Note 6 13 8 6 3" xfId="47382"/>
    <cellStyle name="Note 6 13 8 7" xfId="19738"/>
    <cellStyle name="Note 6 13 8 8" xfId="20656"/>
    <cellStyle name="Note 6 13 9" xfId="5389"/>
    <cellStyle name="Note 6 13 9 2" xfId="14667"/>
    <cellStyle name="Note 6 13 9 2 2" xfId="32102"/>
    <cellStyle name="Note 6 13 9 2 3" xfId="46555"/>
    <cellStyle name="Note 6 13 9 3" xfId="17128"/>
    <cellStyle name="Note 6 13 9 3 2" xfId="34563"/>
    <cellStyle name="Note 6 13 9 3 3" xfId="49016"/>
    <cellStyle name="Note 6 13 9 4" xfId="22825"/>
    <cellStyle name="Note 6 13 9 5" xfId="37278"/>
    <cellStyle name="Note 6 14" xfId="2898"/>
    <cellStyle name="Note 6 14 10" xfId="7871"/>
    <cellStyle name="Note 6 14 10 2" xfId="25306"/>
    <cellStyle name="Note 6 14 10 3" xfId="39759"/>
    <cellStyle name="Note 6 14 11" xfId="10312"/>
    <cellStyle name="Note 6 14 11 2" xfId="27747"/>
    <cellStyle name="Note 6 14 11 3" xfId="42200"/>
    <cellStyle name="Note 6 14 12" xfId="12732"/>
    <cellStyle name="Note 6 14 12 2" xfId="30167"/>
    <cellStyle name="Note 6 14 12 3" xfId="44620"/>
    <cellStyle name="Note 6 14 13" xfId="19739"/>
    <cellStyle name="Note 6 14 2" xfId="2899"/>
    <cellStyle name="Note 6 14 2 2" xfId="2900"/>
    <cellStyle name="Note 6 14 2 2 2" xfId="5411"/>
    <cellStyle name="Note 6 14 2 2 2 2" xfId="14684"/>
    <cellStyle name="Note 6 14 2 2 2 2 2" xfId="32119"/>
    <cellStyle name="Note 6 14 2 2 2 2 3" xfId="46572"/>
    <cellStyle name="Note 6 14 2 2 2 3" xfId="17145"/>
    <cellStyle name="Note 6 14 2 2 2 3 2" xfId="34580"/>
    <cellStyle name="Note 6 14 2 2 2 3 3" xfId="49033"/>
    <cellStyle name="Note 6 14 2 2 2 4" xfId="22847"/>
    <cellStyle name="Note 6 14 2 2 2 5" xfId="37300"/>
    <cellStyle name="Note 6 14 2 2 3" xfId="7873"/>
    <cellStyle name="Note 6 14 2 2 3 2" xfId="25308"/>
    <cellStyle name="Note 6 14 2 2 3 3" xfId="39761"/>
    <cellStyle name="Note 6 14 2 2 4" xfId="10314"/>
    <cellStyle name="Note 6 14 2 2 4 2" xfId="27749"/>
    <cellStyle name="Note 6 14 2 2 4 3" xfId="42202"/>
    <cellStyle name="Note 6 14 2 2 5" xfId="12734"/>
    <cellStyle name="Note 6 14 2 2 5 2" xfId="30169"/>
    <cellStyle name="Note 6 14 2 2 5 3" xfId="44622"/>
    <cellStyle name="Note 6 14 2 2 6" xfId="19741"/>
    <cellStyle name="Note 6 14 2 3" xfId="2901"/>
    <cellStyle name="Note 6 14 2 3 2" xfId="5412"/>
    <cellStyle name="Note 6 14 2 3 2 2" xfId="14685"/>
    <cellStyle name="Note 6 14 2 3 2 2 2" xfId="32120"/>
    <cellStyle name="Note 6 14 2 3 2 2 3" xfId="46573"/>
    <cellStyle name="Note 6 14 2 3 2 3" xfId="17146"/>
    <cellStyle name="Note 6 14 2 3 2 3 2" xfId="34581"/>
    <cellStyle name="Note 6 14 2 3 2 3 3" xfId="49034"/>
    <cellStyle name="Note 6 14 2 3 2 4" xfId="22848"/>
    <cellStyle name="Note 6 14 2 3 2 5" xfId="37301"/>
    <cellStyle name="Note 6 14 2 3 3" xfId="7874"/>
    <cellStyle name="Note 6 14 2 3 3 2" xfId="25309"/>
    <cellStyle name="Note 6 14 2 3 3 3" xfId="39762"/>
    <cellStyle name="Note 6 14 2 3 4" xfId="10315"/>
    <cellStyle name="Note 6 14 2 3 4 2" xfId="27750"/>
    <cellStyle name="Note 6 14 2 3 4 3" xfId="42203"/>
    <cellStyle name="Note 6 14 2 3 5" xfId="12735"/>
    <cellStyle name="Note 6 14 2 3 5 2" xfId="30170"/>
    <cellStyle name="Note 6 14 2 3 5 3" xfId="44623"/>
    <cellStyle name="Note 6 14 2 3 6" xfId="19742"/>
    <cellStyle name="Note 6 14 2 4" xfId="2902"/>
    <cellStyle name="Note 6 14 2 4 2" xfId="5413"/>
    <cellStyle name="Note 6 14 2 4 2 2" xfId="22849"/>
    <cellStyle name="Note 6 14 2 4 2 3" xfId="37302"/>
    <cellStyle name="Note 6 14 2 4 3" xfId="7875"/>
    <cellStyle name="Note 6 14 2 4 3 2" xfId="25310"/>
    <cellStyle name="Note 6 14 2 4 3 3" xfId="39763"/>
    <cellStyle name="Note 6 14 2 4 4" xfId="10316"/>
    <cellStyle name="Note 6 14 2 4 4 2" xfId="27751"/>
    <cellStyle name="Note 6 14 2 4 4 3" xfId="42204"/>
    <cellStyle name="Note 6 14 2 4 5" xfId="12736"/>
    <cellStyle name="Note 6 14 2 4 5 2" xfId="30171"/>
    <cellStyle name="Note 6 14 2 4 5 3" xfId="44624"/>
    <cellStyle name="Note 6 14 2 4 6" xfId="15495"/>
    <cellStyle name="Note 6 14 2 4 6 2" xfId="32930"/>
    <cellStyle name="Note 6 14 2 4 6 3" xfId="47383"/>
    <cellStyle name="Note 6 14 2 4 7" xfId="19743"/>
    <cellStyle name="Note 6 14 2 4 8" xfId="20657"/>
    <cellStyle name="Note 6 14 2 5" xfId="5410"/>
    <cellStyle name="Note 6 14 2 5 2" xfId="14683"/>
    <cellStyle name="Note 6 14 2 5 2 2" xfId="32118"/>
    <cellStyle name="Note 6 14 2 5 2 3" xfId="46571"/>
    <cellStyle name="Note 6 14 2 5 3" xfId="17144"/>
    <cellStyle name="Note 6 14 2 5 3 2" xfId="34579"/>
    <cellStyle name="Note 6 14 2 5 3 3" xfId="49032"/>
    <cellStyle name="Note 6 14 2 5 4" xfId="22846"/>
    <cellStyle name="Note 6 14 2 5 5" xfId="37299"/>
    <cellStyle name="Note 6 14 2 6" xfId="7872"/>
    <cellStyle name="Note 6 14 2 6 2" xfId="25307"/>
    <cellStyle name="Note 6 14 2 6 3" xfId="39760"/>
    <cellStyle name="Note 6 14 2 7" xfId="10313"/>
    <cellStyle name="Note 6 14 2 7 2" xfId="27748"/>
    <cellStyle name="Note 6 14 2 7 3" xfId="42201"/>
    <cellStyle name="Note 6 14 2 8" xfId="12733"/>
    <cellStyle name="Note 6 14 2 8 2" xfId="30168"/>
    <cellStyle name="Note 6 14 2 8 3" xfId="44621"/>
    <cellStyle name="Note 6 14 2 9" xfId="19740"/>
    <cellStyle name="Note 6 14 3" xfId="2903"/>
    <cellStyle name="Note 6 14 3 2" xfId="2904"/>
    <cellStyle name="Note 6 14 3 2 2" xfId="5415"/>
    <cellStyle name="Note 6 14 3 2 2 2" xfId="14687"/>
    <cellStyle name="Note 6 14 3 2 2 2 2" xfId="32122"/>
    <cellStyle name="Note 6 14 3 2 2 2 3" xfId="46575"/>
    <cellStyle name="Note 6 14 3 2 2 3" xfId="17148"/>
    <cellStyle name="Note 6 14 3 2 2 3 2" xfId="34583"/>
    <cellStyle name="Note 6 14 3 2 2 3 3" xfId="49036"/>
    <cellStyle name="Note 6 14 3 2 2 4" xfId="22851"/>
    <cellStyle name="Note 6 14 3 2 2 5" xfId="37304"/>
    <cellStyle name="Note 6 14 3 2 3" xfId="7877"/>
    <cellStyle name="Note 6 14 3 2 3 2" xfId="25312"/>
    <cellStyle name="Note 6 14 3 2 3 3" xfId="39765"/>
    <cellStyle name="Note 6 14 3 2 4" xfId="10318"/>
    <cellStyle name="Note 6 14 3 2 4 2" xfId="27753"/>
    <cellStyle name="Note 6 14 3 2 4 3" xfId="42206"/>
    <cellStyle name="Note 6 14 3 2 5" xfId="12738"/>
    <cellStyle name="Note 6 14 3 2 5 2" xfId="30173"/>
    <cellStyle name="Note 6 14 3 2 5 3" xfId="44626"/>
    <cellStyle name="Note 6 14 3 2 6" xfId="19745"/>
    <cellStyle name="Note 6 14 3 3" xfId="2905"/>
    <cellStyle name="Note 6 14 3 3 2" xfId="5416"/>
    <cellStyle name="Note 6 14 3 3 2 2" xfId="14688"/>
    <cellStyle name="Note 6 14 3 3 2 2 2" xfId="32123"/>
    <cellStyle name="Note 6 14 3 3 2 2 3" xfId="46576"/>
    <cellStyle name="Note 6 14 3 3 2 3" xfId="17149"/>
    <cellStyle name="Note 6 14 3 3 2 3 2" xfId="34584"/>
    <cellStyle name="Note 6 14 3 3 2 3 3" xfId="49037"/>
    <cellStyle name="Note 6 14 3 3 2 4" xfId="22852"/>
    <cellStyle name="Note 6 14 3 3 2 5" xfId="37305"/>
    <cellStyle name="Note 6 14 3 3 3" xfId="7878"/>
    <cellStyle name="Note 6 14 3 3 3 2" xfId="25313"/>
    <cellStyle name="Note 6 14 3 3 3 3" xfId="39766"/>
    <cellStyle name="Note 6 14 3 3 4" xfId="10319"/>
    <cellStyle name="Note 6 14 3 3 4 2" xfId="27754"/>
    <cellStyle name="Note 6 14 3 3 4 3" xfId="42207"/>
    <cellStyle name="Note 6 14 3 3 5" xfId="12739"/>
    <cellStyle name="Note 6 14 3 3 5 2" xfId="30174"/>
    <cellStyle name="Note 6 14 3 3 5 3" xfId="44627"/>
    <cellStyle name="Note 6 14 3 3 6" xfId="19746"/>
    <cellStyle name="Note 6 14 3 4" xfId="2906"/>
    <cellStyle name="Note 6 14 3 4 2" xfId="5417"/>
    <cellStyle name="Note 6 14 3 4 2 2" xfId="22853"/>
    <cellStyle name="Note 6 14 3 4 2 3" xfId="37306"/>
    <cellStyle name="Note 6 14 3 4 3" xfId="7879"/>
    <cellStyle name="Note 6 14 3 4 3 2" xfId="25314"/>
    <cellStyle name="Note 6 14 3 4 3 3" xfId="39767"/>
    <cellStyle name="Note 6 14 3 4 4" xfId="10320"/>
    <cellStyle name="Note 6 14 3 4 4 2" xfId="27755"/>
    <cellStyle name="Note 6 14 3 4 4 3" xfId="42208"/>
    <cellStyle name="Note 6 14 3 4 5" xfId="12740"/>
    <cellStyle name="Note 6 14 3 4 5 2" xfId="30175"/>
    <cellStyle name="Note 6 14 3 4 5 3" xfId="44628"/>
    <cellStyle name="Note 6 14 3 4 6" xfId="15496"/>
    <cellStyle name="Note 6 14 3 4 6 2" xfId="32931"/>
    <cellStyle name="Note 6 14 3 4 6 3" xfId="47384"/>
    <cellStyle name="Note 6 14 3 4 7" xfId="19747"/>
    <cellStyle name="Note 6 14 3 4 8" xfId="20658"/>
    <cellStyle name="Note 6 14 3 5" xfId="5414"/>
    <cellStyle name="Note 6 14 3 5 2" xfId="14686"/>
    <cellStyle name="Note 6 14 3 5 2 2" xfId="32121"/>
    <cellStyle name="Note 6 14 3 5 2 3" xfId="46574"/>
    <cellStyle name="Note 6 14 3 5 3" xfId="17147"/>
    <cellStyle name="Note 6 14 3 5 3 2" xfId="34582"/>
    <cellStyle name="Note 6 14 3 5 3 3" xfId="49035"/>
    <cellStyle name="Note 6 14 3 5 4" xfId="22850"/>
    <cellStyle name="Note 6 14 3 5 5" xfId="37303"/>
    <cellStyle name="Note 6 14 3 6" xfId="7876"/>
    <cellStyle name="Note 6 14 3 6 2" xfId="25311"/>
    <cellStyle name="Note 6 14 3 6 3" xfId="39764"/>
    <cellStyle name="Note 6 14 3 7" xfId="10317"/>
    <cellStyle name="Note 6 14 3 7 2" xfId="27752"/>
    <cellStyle name="Note 6 14 3 7 3" xfId="42205"/>
    <cellStyle name="Note 6 14 3 8" xfId="12737"/>
    <cellStyle name="Note 6 14 3 8 2" xfId="30172"/>
    <cellStyle name="Note 6 14 3 8 3" xfId="44625"/>
    <cellStyle name="Note 6 14 3 9" xfId="19744"/>
    <cellStyle name="Note 6 14 4" xfId="2907"/>
    <cellStyle name="Note 6 14 4 2" xfId="2908"/>
    <cellStyle name="Note 6 14 4 2 2" xfId="5419"/>
    <cellStyle name="Note 6 14 4 2 2 2" xfId="14690"/>
    <cellStyle name="Note 6 14 4 2 2 2 2" xfId="32125"/>
    <cellStyle name="Note 6 14 4 2 2 2 3" xfId="46578"/>
    <cellStyle name="Note 6 14 4 2 2 3" xfId="17151"/>
    <cellStyle name="Note 6 14 4 2 2 3 2" xfId="34586"/>
    <cellStyle name="Note 6 14 4 2 2 3 3" xfId="49039"/>
    <cellStyle name="Note 6 14 4 2 2 4" xfId="22855"/>
    <cellStyle name="Note 6 14 4 2 2 5" xfId="37308"/>
    <cellStyle name="Note 6 14 4 2 3" xfId="7881"/>
    <cellStyle name="Note 6 14 4 2 3 2" xfId="25316"/>
    <cellStyle name="Note 6 14 4 2 3 3" xfId="39769"/>
    <cellStyle name="Note 6 14 4 2 4" xfId="10322"/>
    <cellStyle name="Note 6 14 4 2 4 2" xfId="27757"/>
    <cellStyle name="Note 6 14 4 2 4 3" xfId="42210"/>
    <cellStyle name="Note 6 14 4 2 5" xfId="12742"/>
    <cellStyle name="Note 6 14 4 2 5 2" xfId="30177"/>
    <cellStyle name="Note 6 14 4 2 5 3" xfId="44630"/>
    <cellStyle name="Note 6 14 4 2 6" xfId="19749"/>
    <cellStyle name="Note 6 14 4 3" xfId="2909"/>
    <cellStyle name="Note 6 14 4 3 2" xfId="5420"/>
    <cellStyle name="Note 6 14 4 3 2 2" xfId="14691"/>
    <cellStyle name="Note 6 14 4 3 2 2 2" xfId="32126"/>
    <cellStyle name="Note 6 14 4 3 2 2 3" xfId="46579"/>
    <cellStyle name="Note 6 14 4 3 2 3" xfId="17152"/>
    <cellStyle name="Note 6 14 4 3 2 3 2" xfId="34587"/>
    <cellStyle name="Note 6 14 4 3 2 3 3" xfId="49040"/>
    <cellStyle name="Note 6 14 4 3 2 4" xfId="22856"/>
    <cellStyle name="Note 6 14 4 3 2 5" xfId="37309"/>
    <cellStyle name="Note 6 14 4 3 3" xfId="7882"/>
    <cellStyle name="Note 6 14 4 3 3 2" xfId="25317"/>
    <cellStyle name="Note 6 14 4 3 3 3" xfId="39770"/>
    <cellStyle name="Note 6 14 4 3 4" xfId="10323"/>
    <cellStyle name="Note 6 14 4 3 4 2" xfId="27758"/>
    <cellStyle name="Note 6 14 4 3 4 3" xfId="42211"/>
    <cellStyle name="Note 6 14 4 3 5" xfId="12743"/>
    <cellStyle name="Note 6 14 4 3 5 2" xfId="30178"/>
    <cellStyle name="Note 6 14 4 3 5 3" xfId="44631"/>
    <cellStyle name="Note 6 14 4 3 6" xfId="19750"/>
    <cellStyle name="Note 6 14 4 4" xfId="2910"/>
    <cellStyle name="Note 6 14 4 4 2" xfId="5421"/>
    <cellStyle name="Note 6 14 4 4 2 2" xfId="22857"/>
    <cellStyle name="Note 6 14 4 4 2 3" xfId="37310"/>
    <cellStyle name="Note 6 14 4 4 3" xfId="7883"/>
    <cellStyle name="Note 6 14 4 4 3 2" xfId="25318"/>
    <cellStyle name="Note 6 14 4 4 3 3" xfId="39771"/>
    <cellStyle name="Note 6 14 4 4 4" xfId="10324"/>
    <cellStyle name="Note 6 14 4 4 4 2" xfId="27759"/>
    <cellStyle name="Note 6 14 4 4 4 3" xfId="42212"/>
    <cellStyle name="Note 6 14 4 4 5" xfId="12744"/>
    <cellStyle name="Note 6 14 4 4 5 2" xfId="30179"/>
    <cellStyle name="Note 6 14 4 4 5 3" xfId="44632"/>
    <cellStyle name="Note 6 14 4 4 6" xfId="15497"/>
    <cellStyle name="Note 6 14 4 4 6 2" xfId="32932"/>
    <cellStyle name="Note 6 14 4 4 6 3" xfId="47385"/>
    <cellStyle name="Note 6 14 4 4 7" xfId="19751"/>
    <cellStyle name="Note 6 14 4 4 8" xfId="20659"/>
    <cellStyle name="Note 6 14 4 5" xfId="5418"/>
    <cellStyle name="Note 6 14 4 5 2" xfId="14689"/>
    <cellStyle name="Note 6 14 4 5 2 2" xfId="32124"/>
    <cellStyle name="Note 6 14 4 5 2 3" xfId="46577"/>
    <cellStyle name="Note 6 14 4 5 3" xfId="17150"/>
    <cellStyle name="Note 6 14 4 5 3 2" xfId="34585"/>
    <cellStyle name="Note 6 14 4 5 3 3" xfId="49038"/>
    <cellStyle name="Note 6 14 4 5 4" xfId="22854"/>
    <cellStyle name="Note 6 14 4 5 5" xfId="37307"/>
    <cellStyle name="Note 6 14 4 6" xfId="7880"/>
    <cellStyle name="Note 6 14 4 6 2" xfId="25315"/>
    <cellStyle name="Note 6 14 4 6 3" xfId="39768"/>
    <cellStyle name="Note 6 14 4 7" xfId="10321"/>
    <cellStyle name="Note 6 14 4 7 2" xfId="27756"/>
    <cellStyle name="Note 6 14 4 7 3" xfId="42209"/>
    <cellStyle name="Note 6 14 4 8" xfId="12741"/>
    <cellStyle name="Note 6 14 4 8 2" xfId="30176"/>
    <cellStyle name="Note 6 14 4 8 3" xfId="44629"/>
    <cellStyle name="Note 6 14 4 9" xfId="19748"/>
    <cellStyle name="Note 6 14 5" xfId="2911"/>
    <cellStyle name="Note 6 14 5 2" xfId="2912"/>
    <cellStyle name="Note 6 14 5 2 2" xfId="5423"/>
    <cellStyle name="Note 6 14 5 2 2 2" xfId="14693"/>
    <cellStyle name="Note 6 14 5 2 2 2 2" xfId="32128"/>
    <cellStyle name="Note 6 14 5 2 2 2 3" xfId="46581"/>
    <cellStyle name="Note 6 14 5 2 2 3" xfId="17154"/>
    <cellStyle name="Note 6 14 5 2 2 3 2" xfId="34589"/>
    <cellStyle name="Note 6 14 5 2 2 3 3" xfId="49042"/>
    <cellStyle name="Note 6 14 5 2 2 4" xfId="22859"/>
    <cellStyle name="Note 6 14 5 2 2 5" xfId="37312"/>
    <cellStyle name="Note 6 14 5 2 3" xfId="7885"/>
    <cellStyle name="Note 6 14 5 2 3 2" xfId="25320"/>
    <cellStyle name="Note 6 14 5 2 3 3" xfId="39773"/>
    <cellStyle name="Note 6 14 5 2 4" xfId="10326"/>
    <cellStyle name="Note 6 14 5 2 4 2" xfId="27761"/>
    <cellStyle name="Note 6 14 5 2 4 3" xfId="42214"/>
    <cellStyle name="Note 6 14 5 2 5" xfId="12746"/>
    <cellStyle name="Note 6 14 5 2 5 2" xfId="30181"/>
    <cellStyle name="Note 6 14 5 2 5 3" xfId="44634"/>
    <cellStyle name="Note 6 14 5 2 6" xfId="19753"/>
    <cellStyle name="Note 6 14 5 3" xfId="2913"/>
    <cellStyle name="Note 6 14 5 3 2" xfId="5424"/>
    <cellStyle name="Note 6 14 5 3 2 2" xfId="14694"/>
    <cellStyle name="Note 6 14 5 3 2 2 2" xfId="32129"/>
    <cellStyle name="Note 6 14 5 3 2 2 3" xfId="46582"/>
    <cellStyle name="Note 6 14 5 3 2 3" xfId="17155"/>
    <cellStyle name="Note 6 14 5 3 2 3 2" xfId="34590"/>
    <cellStyle name="Note 6 14 5 3 2 3 3" xfId="49043"/>
    <cellStyle name="Note 6 14 5 3 2 4" xfId="22860"/>
    <cellStyle name="Note 6 14 5 3 2 5" xfId="37313"/>
    <cellStyle name="Note 6 14 5 3 3" xfId="7886"/>
    <cellStyle name="Note 6 14 5 3 3 2" xfId="25321"/>
    <cellStyle name="Note 6 14 5 3 3 3" xfId="39774"/>
    <cellStyle name="Note 6 14 5 3 4" xfId="10327"/>
    <cellStyle name="Note 6 14 5 3 4 2" xfId="27762"/>
    <cellStyle name="Note 6 14 5 3 4 3" xfId="42215"/>
    <cellStyle name="Note 6 14 5 3 5" xfId="12747"/>
    <cellStyle name="Note 6 14 5 3 5 2" xfId="30182"/>
    <cellStyle name="Note 6 14 5 3 5 3" xfId="44635"/>
    <cellStyle name="Note 6 14 5 3 6" xfId="19754"/>
    <cellStyle name="Note 6 14 5 4" xfId="2914"/>
    <cellStyle name="Note 6 14 5 4 2" xfId="5425"/>
    <cellStyle name="Note 6 14 5 4 2 2" xfId="22861"/>
    <cellStyle name="Note 6 14 5 4 2 3" xfId="37314"/>
    <cellStyle name="Note 6 14 5 4 3" xfId="7887"/>
    <cellStyle name="Note 6 14 5 4 3 2" xfId="25322"/>
    <cellStyle name="Note 6 14 5 4 3 3" xfId="39775"/>
    <cellStyle name="Note 6 14 5 4 4" xfId="10328"/>
    <cellStyle name="Note 6 14 5 4 4 2" xfId="27763"/>
    <cellStyle name="Note 6 14 5 4 4 3" xfId="42216"/>
    <cellStyle name="Note 6 14 5 4 5" xfId="12748"/>
    <cellStyle name="Note 6 14 5 4 5 2" xfId="30183"/>
    <cellStyle name="Note 6 14 5 4 5 3" xfId="44636"/>
    <cellStyle name="Note 6 14 5 4 6" xfId="15498"/>
    <cellStyle name="Note 6 14 5 4 6 2" xfId="32933"/>
    <cellStyle name="Note 6 14 5 4 6 3" xfId="47386"/>
    <cellStyle name="Note 6 14 5 4 7" xfId="19755"/>
    <cellStyle name="Note 6 14 5 4 8" xfId="20660"/>
    <cellStyle name="Note 6 14 5 5" xfId="5422"/>
    <cellStyle name="Note 6 14 5 5 2" xfId="14692"/>
    <cellStyle name="Note 6 14 5 5 2 2" xfId="32127"/>
    <cellStyle name="Note 6 14 5 5 2 3" xfId="46580"/>
    <cellStyle name="Note 6 14 5 5 3" xfId="17153"/>
    <cellStyle name="Note 6 14 5 5 3 2" xfId="34588"/>
    <cellStyle name="Note 6 14 5 5 3 3" xfId="49041"/>
    <cellStyle name="Note 6 14 5 5 4" xfId="22858"/>
    <cellStyle name="Note 6 14 5 5 5" xfId="37311"/>
    <cellStyle name="Note 6 14 5 6" xfId="7884"/>
    <cellStyle name="Note 6 14 5 6 2" xfId="25319"/>
    <cellStyle name="Note 6 14 5 6 3" xfId="39772"/>
    <cellStyle name="Note 6 14 5 7" xfId="10325"/>
    <cellStyle name="Note 6 14 5 7 2" xfId="27760"/>
    <cellStyle name="Note 6 14 5 7 3" xfId="42213"/>
    <cellStyle name="Note 6 14 5 8" xfId="12745"/>
    <cellStyle name="Note 6 14 5 8 2" xfId="30180"/>
    <cellStyle name="Note 6 14 5 8 3" xfId="44633"/>
    <cellStyle name="Note 6 14 5 9" xfId="19752"/>
    <cellStyle name="Note 6 14 6" xfId="2915"/>
    <cellStyle name="Note 6 14 6 2" xfId="5426"/>
    <cellStyle name="Note 6 14 6 2 2" xfId="14695"/>
    <cellStyle name="Note 6 14 6 2 2 2" xfId="32130"/>
    <cellStyle name="Note 6 14 6 2 2 3" xfId="46583"/>
    <cellStyle name="Note 6 14 6 2 3" xfId="17156"/>
    <cellStyle name="Note 6 14 6 2 3 2" xfId="34591"/>
    <cellStyle name="Note 6 14 6 2 3 3" xfId="49044"/>
    <cellStyle name="Note 6 14 6 2 4" xfId="22862"/>
    <cellStyle name="Note 6 14 6 2 5" xfId="37315"/>
    <cellStyle name="Note 6 14 6 3" xfId="7888"/>
    <cellStyle name="Note 6 14 6 3 2" xfId="25323"/>
    <cellStyle name="Note 6 14 6 3 3" xfId="39776"/>
    <cellStyle name="Note 6 14 6 4" xfId="10329"/>
    <cellStyle name="Note 6 14 6 4 2" xfId="27764"/>
    <cellStyle name="Note 6 14 6 4 3" xfId="42217"/>
    <cellStyle name="Note 6 14 6 5" xfId="12749"/>
    <cellStyle name="Note 6 14 6 5 2" xfId="30184"/>
    <cellStyle name="Note 6 14 6 5 3" xfId="44637"/>
    <cellStyle name="Note 6 14 6 6" xfId="19756"/>
    <cellStyle name="Note 6 14 7" xfId="2916"/>
    <cellStyle name="Note 6 14 7 2" xfId="5427"/>
    <cellStyle name="Note 6 14 7 2 2" xfId="14696"/>
    <cellStyle name="Note 6 14 7 2 2 2" xfId="32131"/>
    <cellStyle name="Note 6 14 7 2 2 3" xfId="46584"/>
    <cellStyle name="Note 6 14 7 2 3" xfId="17157"/>
    <cellStyle name="Note 6 14 7 2 3 2" xfId="34592"/>
    <cellStyle name="Note 6 14 7 2 3 3" xfId="49045"/>
    <cellStyle name="Note 6 14 7 2 4" xfId="22863"/>
    <cellStyle name="Note 6 14 7 2 5" xfId="37316"/>
    <cellStyle name="Note 6 14 7 3" xfId="7889"/>
    <cellStyle name="Note 6 14 7 3 2" xfId="25324"/>
    <cellStyle name="Note 6 14 7 3 3" xfId="39777"/>
    <cellStyle name="Note 6 14 7 4" xfId="10330"/>
    <cellStyle name="Note 6 14 7 4 2" xfId="27765"/>
    <cellStyle name="Note 6 14 7 4 3" xfId="42218"/>
    <cellStyle name="Note 6 14 7 5" xfId="12750"/>
    <cellStyle name="Note 6 14 7 5 2" xfId="30185"/>
    <cellStyle name="Note 6 14 7 5 3" xfId="44638"/>
    <cellStyle name="Note 6 14 7 6" xfId="19757"/>
    <cellStyle name="Note 6 14 8" xfId="2917"/>
    <cellStyle name="Note 6 14 8 2" xfId="5428"/>
    <cellStyle name="Note 6 14 8 2 2" xfId="22864"/>
    <cellStyle name="Note 6 14 8 2 3" xfId="37317"/>
    <cellStyle name="Note 6 14 8 3" xfId="7890"/>
    <cellStyle name="Note 6 14 8 3 2" xfId="25325"/>
    <cellStyle name="Note 6 14 8 3 3" xfId="39778"/>
    <cellStyle name="Note 6 14 8 4" xfId="10331"/>
    <cellStyle name="Note 6 14 8 4 2" xfId="27766"/>
    <cellStyle name="Note 6 14 8 4 3" xfId="42219"/>
    <cellStyle name="Note 6 14 8 5" xfId="12751"/>
    <cellStyle name="Note 6 14 8 5 2" xfId="30186"/>
    <cellStyle name="Note 6 14 8 5 3" xfId="44639"/>
    <cellStyle name="Note 6 14 8 6" xfId="15499"/>
    <cellStyle name="Note 6 14 8 6 2" xfId="32934"/>
    <cellStyle name="Note 6 14 8 6 3" xfId="47387"/>
    <cellStyle name="Note 6 14 8 7" xfId="19758"/>
    <cellStyle name="Note 6 14 8 8" xfId="20661"/>
    <cellStyle name="Note 6 14 9" xfId="5409"/>
    <cellStyle name="Note 6 14 9 2" xfId="14682"/>
    <cellStyle name="Note 6 14 9 2 2" xfId="32117"/>
    <cellStyle name="Note 6 14 9 2 3" xfId="46570"/>
    <cellStyle name="Note 6 14 9 3" xfId="17143"/>
    <cellStyle name="Note 6 14 9 3 2" xfId="34578"/>
    <cellStyle name="Note 6 14 9 3 3" xfId="49031"/>
    <cellStyle name="Note 6 14 9 4" xfId="22845"/>
    <cellStyle name="Note 6 14 9 5" xfId="37298"/>
    <cellStyle name="Note 6 15" xfId="2918"/>
    <cellStyle name="Note 6 15 10" xfId="7891"/>
    <cellStyle name="Note 6 15 10 2" xfId="25326"/>
    <cellStyle name="Note 6 15 10 3" xfId="39779"/>
    <cellStyle name="Note 6 15 11" xfId="10332"/>
    <cellStyle name="Note 6 15 11 2" xfId="27767"/>
    <cellStyle name="Note 6 15 11 3" xfId="42220"/>
    <cellStyle name="Note 6 15 12" xfId="12752"/>
    <cellStyle name="Note 6 15 12 2" xfId="30187"/>
    <cellStyle name="Note 6 15 12 3" xfId="44640"/>
    <cellStyle name="Note 6 15 13" xfId="19759"/>
    <cellStyle name="Note 6 15 2" xfId="2919"/>
    <cellStyle name="Note 6 15 2 2" xfId="2920"/>
    <cellStyle name="Note 6 15 2 2 2" xfId="5431"/>
    <cellStyle name="Note 6 15 2 2 2 2" xfId="14699"/>
    <cellStyle name="Note 6 15 2 2 2 2 2" xfId="32134"/>
    <cellStyle name="Note 6 15 2 2 2 2 3" xfId="46587"/>
    <cellStyle name="Note 6 15 2 2 2 3" xfId="17160"/>
    <cellStyle name="Note 6 15 2 2 2 3 2" xfId="34595"/>
    <cellStyle name="Note 6 15 2 2 2 3 3" xfId="49048"/>
    <cellStyle name="Note 6 15 2 2 2 4" xfId="22867"/>
    <cellStyle name="Note 6 15 2 2 2 5" xfId="37320"/>
    <cellStyle name="Note 6 15 2 2 3" xfId="7893"/>
    <cellStyle name="Note 6 15 2 2 3 2" xfId="25328"/>
    <cellStyle name="Note 6 15 2 2 3 3" xfId="39781"/>
    <cellStyle name="Note 6 15 2 2 4" xfId="10334"/>
    <cellStyle name="Note 6 15 2 2 4 2" xfId="27769"/>
    <cellStyle name="Note 6 15 2 2 4 3" xfId="42222"/>
    <cellStyle name="Note 6 15 2 2 5" xfId="12754"/>
    <cellStyle name="Note 6 15 2 2 5 2" xfId="30189"/>
    <cellStyle name="Note 6 15 2 2 5 3" xfId="44642"/>
    <cellStyle name="Note 6 15 2 2 6" xfId="19761"/>
    <cellStyle name="Note 6 15 2 3" xfId="2921"/>
    <cellStyle name="Note 6 15 2 3 2" xfId="5432"/>
    <cellStyle name="Note 6 15 2 3 2 2" xfId="14700"/>
    <cellStyle name="Note 6 15 2 3 2 2 2" xfId="32135"/>
    <cellStyle name="Note 6 15 2 3 2 2 3" xfId="46588"/>
    <cellStyle name="Note 6 15 2 3 2 3" xfId="17161"/>
    <cellStyle name="Note 6 15 2 3 2 3 2" xfId="34596"/>
    <cellStyle name="Note 6 15 2 3 2 3 3" xfId="49049"/>
    <cellStyle name="Note 6 15 2 3 2 4" xfId="22868"/>
    <cellStyle name="Note 6 15 2 3 2 5" xfId="37321"/>
    <cellStyle name="Note 6 15 2 3 3" xfId="7894"/>
    <cellStyle name="Note 6 15 2 3 3 2" xfId="25329"/>
    <cellStyle name="Note 6 15 2 3 3 3" xfId="39782"/>
    <cellStyle name="Note 6 15 2 3 4" xfId="10335"/>
    <cellStyle name="Note 6 15 2 3 4 2" xfId="27770"/>
    <cellStyle name="Note 6 15 2 3 4 3" xfId="42223"/>
    <cellStyle name="Note 6 15 2 3 5" xfId="12755"/>
    <cellStyle name="Note 6 15 2 3 5 2" xfId="30190"/>
    <cellStyle name="Note 6 15 2 3 5 3" xfId="44643"/>
    <cellStyle name="Note 6 15 2 3 6" xfId="19762"/>
    <cellStyle name="Note 6 15 2 4" xfId="2922"/>
    <cellStyle name="Note 6 15 2 4 2" xfId="5433"/>
    <cellStyle name="Note 6 15 2 4 2 2" xfId="22869"/>
    <cellStyle name="Note 6 15 2 4 2 3" xfId="37322"/>
    <cellStyle name="Note 6 15 2 4 3" xfId="7895"/>
    <cellStyle name="Note 6 15 2 4 3 2" xfId="25330"/>
    <cellStyle name="Note 6 15 2 4 3 3" xfId="39783"/>
    <cellStyle name="Note 6 15 2 4 4" xfId="10336"/>
    <cellStyle name="Note 6 15 2 4 4 2" xfId="27771"/>
    <cellStyle name="Note 6 15 2 4 4 3" xfId="42224"/>
    <cellStyle name="Note 6 15 2 4 5" xfId="12756"/>
    <cellStyle name="Note 6 15 2 4 5 2" xfId="30191"/>
    <cellStyle name="Note 6 15 2 4 5 3" xfId="44644"/>
    <cellStyle name="Note 6 15 2 4 6" xfId="15500"/>
    <cellStyle name="Note 6 15 2 4 6 2" xfId="32935"/>
    <cellStyle name="Note 6 15 2 4 6 3" xfId="47388"/>
    <cellStyle name="Note 6 15 2 4 7" xfId="19763"/>
    <cellStyle name="Note 6 15 2 4 8" xfId="20662"/>
    <cellStyle name="Note 6 15 2 5" xfId="5430"/>
    <cellStyle name="Note 6 15 2 5 2" xfId="14698"/>
    <cellStyle name="Note 6 15 2 5 2 2" xfId="32133"/>
    <cellStyle name="Note 6 15 2 5 2 3" xfId="46586"/>
    <cellStyle name="Note 6 15 2 5 3" xfId="17159"/>
    <cellStyle name="Note 6 15 2 5 3 2" xfId="34594"/>
    <cellStyle name="Note 6 15 2 5 3 3" xfId="49047"/>
    <cellStyle name="Note 6 15 2 5 4" xfId="22866"/>
    <cellStyle name="Note 6 15 2 5 5" xfId="37319"/>
    <cellStyle name="Note 6 15 2 6" xfId="7892"/>
    <cellStyle name="Note 6 15 2 6 2" xfId="25327"/>
    <cellStyle name="Note 6 15 2 6 3" xfId="39780"/>
    <cellStyle name="Note 6 15 2 7" xfId="10333"/>
    <cellStyle name="Note 6 15 2 7 2" xfId="27768"/>
    <cellStyle name="Note 6 15 2 7 3" xfId="42221"/>
    <cellStyle name="Note 6 15 2 8" xfId="12753"/>
    <cellStyle name="Note 6 15 2 8 2" xfId="30188"/>
    <cellStyle name="Note 6 15 2 8 3" xfId="44641"/>
    <cellStyle name="Note 6 15 2 9" xfId="19760"/>
    <cellStyle name="Note 6 15 3" xfId="2923"/>
    <cellStyle name="Note 6 15 3 2" xfId="2924"/>
    <cellStyle name="Note 6 15 3 2 2" xfId="5435"/>
    <cellStyle name="Note 6 15 3 2 2 2" xfId="14702"/>
    <cellStyle name="Note 6 15 3 2 2 2 2" xfId="32137"/>
    <cellStyle name="Note 6 15 3 2 2 2 3" xfId="46590"/>
    <cellStyle name="Note 6 15 3 2 2 3" xfId="17163"/>
    <cellStyle name="Note 6 15 3 2 2 3 2" xfId="34598"/>
    <cellStyle name="Note 6 15 3 2 2 3 3" xfId="49051"/>
    <cellStyle name="Note 6 15 3 2 2 4" xfId="22871"/>
    <cellStyle name="Note 6 15 3 2 2 5" xfId="37324"/>
    <cellStyle name="Note 6 15 3 2 3" xfId="7897"/>
    <cellStyle name="Note 6 15 3 2 3 2" xfId="25332"/>
    <cellStyle name="Note 6 15 3 2 3 3" xfId="39785"/>
    <cellStyle name="Note 6 15 3 2 4" xfId="10338"/>
    <cellStyle name="Note 6 15 3 2 4 2" xfId="27773"/>
    <cellStyle name="Note 6 15 3 2 4 3" xfId="42226"/>
    <cellStyle name="Note 6 15 3 2 5" xfId="12758"/>
    <cellStyle name="Note 6 15 3 2 5 2" xfId="30193"/>
    <cellStyle name="Note 6 15 3 2 5 3" xfId="44646"/>
    <cellStyle name="Note 6 15 3 2 6" xfId="19765"/>
    <cellStyle name="Note 6 15 3 3" xfId="2925"/>
    <cellStyle name="Note 6 15 3 3 2" xfId="5436"/>
    <cellStyle name="Note 6 15 3 3 2 2" xfId="14703"/>
    <cellStyle name="Note 6 15 3 3 2 2 2" xfId="32138"/>
    <cellStyle name="Note 6 15 3 3 2 2 3" xfId="46591"/>
    <cellStyle name="Note 6 15 3 3 2 3" xfId="17164"/>
    <cellStyle name="Note 6 15 3 3 2 3 2" xfId="34599"/>
    <cellStyle name="Note 6 15 3 3 2 3 3" xfId="49052"/>
    <cellStyle name="Note 6 15 3 3 2 4" xfId="22872"/>
    <cellStyle name="Note 6 15 3 3 2 5" xfId="37325"/>
    <cellStyle name="Note 6 15 3 3 3" xfId="7898"/>
    <cellStyle name="Note 6 15 3 3 3 2" xfId="25333"/>
    <cellStyle name="Note 6 15 3 3 3 3" xfId="39786"/>
    <cellStyle name="Note 6 15 3 3 4" xfId="10339"/>
    <cellStyle name="Note 6 15 3 3 4 2" xfId="27774"/>
    <cellStyle name="Note 6 15 3 3 4 3" xfId="42227"/>
    <cellStyle name="Note 6 15 3 3 5" xfId="12759"/>
    <cellStyle name="Note 6 15 3 3 5 2" xfId="30194"/>
    <cellStyle name="Note 6 15 3 3 5 3" xfId="44647"/>
    <cellStyle name="Note 6 15 3 3 6" xfId="19766"/>
    <cellStyle name="Note 6 15 3 4" xfId="2926"/>
    <cellStyle name="Note 6 15 3 4 2" xfId="5437"/>
    <cellStyle name="Note 6 15 3 4 2 2" xfId="22873"/>
    <cellStyle name="Note 6 15 3 4 2 3" xfId="37326"/>
    <cellStyle name="Note 6 15 3 4 3" xfId="7899"/>
    <cellStyle name="Note 6 15 3 4 3 2" xfId="25334"/>
    <cellStyle name="Note 6 15 3 4 3 3" xfId="39787"/>
    <cellStyle name="Note 6 15 3 4 4" xfId="10340"/>
    <cellStyle name="Note 6 15 3 4 4 2" xfId="27775"/>
    <cellStyle name="Note 6 15 3 4 4 3" xfId="42228"/>
    <cellStyle name="Note 6 15 3 4 5" xfId="12760"/>
    <cellStyle name="Note 6 15 3 4 5 2" xfId="30195"/>
    <cellStyle name="Note 6 15 3 4 5 3" xfId="44648"/>
    <cellStyle name="Note 6 15 3 4 6" xfId="15501"/>
    <cellStyle name="Note 6 15 3 4 6 2" xfId="32936"/>
    <cellStyle name="Note 6 15 3 4 6 3" xfId="47389"/>
    <cellStyle name="Note 6 15 3 4 7" xfId="19767"/>
    <cellStyle name="Note 6 15 3 4 8" xfId="20663"/>
    <cellStyle name="Note 6 15 3 5" xfId="5434"/>
    <cellStyle name="Note 6 15 3 5 2" xfId="14701"/>
    <cellStyle name="Note 6 15 3 5 2 2" xfId="32136"/>
    <cellStyle name="Note 6 15 3 5 2 3" xfId="46589"/>
    <cellStyle name="Note 6 15 3 5 3" xfId="17162"/>
    <cellStyle name="Note 6 15 3 5 3 2" xfId="34597"/>
    <cellStyle name="Note 6 15 3 5 3 3" xfId="49050"/>
    <cellStyle name="Note 6 15 3 5 4" xfId="22870"/>
    <cellStyle name="Note 6 15 3 5 5" xfId="37323"/>
    <cellStyle name="Note 6 15 3 6" xfId="7896"/>
    <cellStyle name="Note 6 15 3 6 2" xfId="25331"/>
    <cellStyle name="Note 6 15 3 6 3" xfId="39784"/>
    <cellStyle name="Note 6 15 3 7" xfId="10337"/>
    <cellStyle name="Note 6 15 3 7 2" xfId="27772"/>
    <cellStyle name="Note 6 15 3 7 3" xfId="42225"/>
    <cellStyle name="Note 6 15 3 8" xfId="12757"/>
    <cellStyle name="Note 6 15 3 8 2" xfId="30192"/>
    <cellStyle name="Note 6 15 3 8 3" xfId="44645"/>
    <cellStyle name="Note 6 15 3 9" xfId="19764"/>
    <cellStyle name="Note 6 15 4" xfId="2927"/>
    <cellStyle name="Note 6 15 4 2" xfId="2928"/>
    <cellStyle name="Note 6 15 4 2 2" xfId="5439"/>
    <cellStyle name="Note 6 15 4 2 2 2" xfId="14705"/>
    <cellStyle name="Note 6 15 4 2 2 2 2" xfId="32140"/>
    <cellStyle name="Note 6 15 4 2 2 2 3" xfId="46593"/>
    <cellStyle name="Note 6 15 4 2 2 3" xfId="17166"/>
    <cellStyle name="Note 6 15 4 2 2 3 2" xfId="34601"/>
    <cellStyle name="Note 6 15 4 2 2 3 3" xfId="49054"/>
    <cellStyle name="Note 6 15 4 2 2 4" xfId="22875"/>
    <cellStyle name="Note 6 15 4 2 2 5" xfId="37328"/>
    <cellStyle name="Note 6 15 4 2 3" xfId="7901"/>
    <cellStyle name="Note 6 15 4 2 3 2" xfId="25336"/>
    <cellStyle name="Note 6 15 4 2 3 3" xfId="39789"/>
    <cellStyle name="Note 6 15 4 2 4" xfId="10342"/>
    <cellStyle name="Note 6 15 4 2 4 2" xfId="27777"/>
    <cellStyle name="Note 6 15 4 2 4 3" xfId="42230"/>
    <cellStyle name="Note 6 15 4 2 5" xfId="12762"/>
    <cellStyle name="Note 6 15 4 2 5 2" xfId="30197"/>
    <cellStyle name="Note 6 15 4 2 5 3" xfId="44650"/>
    <cellStyle name="Note 6 15 4 2 6" xfId="19769"/>
    <cellStyle name="Note 6 15 4 3" xfId="2929"/>
    <cellStyle name="Note 6 15 4 3 2" xfId="5440"/>
    <cellStyle name="Note 6 15 4 3 2 2" xfId="14706"/>
    <cellStyle name="Note 6 15 4 3 2 2 2" xfId="32141"/>
    <cellStyle name="Note 6 15 4 3 2 2 3" xfId="46594"/>
    <cellStyle name="Note 6 15 4 3 2 3" xfId="17167"/>
    <cellStyle name="Note 6 15 4 3 2 3 2" xfId="34602"/>
    <cellStyle name="Note 6 15 4 3 2 3 3" xfId="49055"/>
    <cellStyle name="Note 6 15 4 3 2 4" xfId="22876"/>
    <cellStyle name="Note 6 15 4 3 2 5" xfId="37329"/>
    <cellStyle name="Note 6 15 4 3 3" xfId="7902"/>
    <cellStyle name="Note 6 15 4 3 3 2" xfId="25337"/>
    <cellStyle name="Note 6 15 4 3 3 3" xfId="39790"/>
    <cellStyle name="Note 6 15 4 3 4" xfId="10343"/>
    <cellStyle name="Note 6 15 4 3 4 2" xfId="27778"/>
    <cellStyle name="Note 6 15 4 3 4 3" xfId="42231"/>
    <cellStyle name="Note 6 15 4 3 5" xfId="12763"/>
    <cellStyle name="Note 6 15 4 3 5 2" xfId="30198"/>
    <cellStyle name="Note 6 15 4 3 5 3" xfId="44651"/>
    <cellStyle name="Note 6 15 4 3 6" xfId="19770"/>
    <cellStyle name="Note 6 15 4 4" xfId="2930"/>
    <cellStyle name="Note 6 15 4 4 2" xfId="5441"/>
    <cellStyle name="Note 6 15 4 4 2 2" xfId="22877"/>
    <cellStyle name="Note 6 15 4 4 2 3" xfId="37330"/>
    <cellStyle name="Note 6 15 4 4 3" xfId="7903"/>
    <cellStyle name="Note 6 15 4 4 3 2" xfId="25338"/>
    <cellStyle name="Note 6 15 4 4 3 3" xfId="39791"/>
    <cellStyle name="Note 6 15 4 4 4" xfId="10344"/>
    <cellStyle name="Note 6 15 4 4 4 2" xfId="27779"/>
    <cellStyle name="Note 6 15 4 4 4 3" xfId="42232"/>
    <cellStyle name="Note 6 15 4 4 5" xfId="12764"/>
    <cellStyle name="Note 6 15 4 4 5 2" xfId="30199"/>
    <cellStyle name="Note 6 15 4 4 5 3" xfId="44652"/>
    <cellStyle name="Note 6 15 4 4 6" xfId="15502"/>
    <cellStyle name="Note 6 15 4 4 6 2" xfId="32937"/>
    <cellStyle name="Note 6 15 4 4 6 3" xfId="47390"/>
    <cellStyle name="Note 6 15 4 4 7" xfId="19771"/>
    <cellStyle name="Note 6 15 4 4 8" xfId="20664"/>
    <cellStyle name="Note 6 15 4 5" xfId="5438"/>
    <cellStyle name="Note 6 15 4 5 2" xfId="14704"/>
    <cellStyle name="Note 6 15 4 5 2 2" xfId="32139"/>
    <cellStyle name="Note 6 15 4 5 2 3" xfId="46592"/>
    <cellStyle name="Note 6 15 4 5 3" xfId="17165"/>
    <cellStyle name="Note 6 15 4 5 3 2" xfId="34600"/>
    <cellStyle name="Note 6 15 4 5 3 3" xfId="49053"/>
    <cellStyle name="Note 6 15 4 5 4" xfId="22874"/>
    <cellStyle name="Note 6 15 4 5 5" xfId="37327"/>
    <cellStyle name="Note 6 15 4 6" xfId="7900"/>
    <cellStyle name="Note 6 15 4 6 2" xfId="25335"/>
    <cellStyle name="Note 6 15 4 6 3" xfId="39788"/>
    <cellStyle name="Note 6 15 4 7" xfId="10341"/>
    <cellStyle name="Note 6 15 4 7 2" xfId="27776"/>
    <cellStyle name="Note 6 15 4 7 3" xfId="42229"/>
    <cellStyle name="Note 6 15 4 8" xfId="12761"/>
    <cellStyle name="Note 6 15 4 8 2" xfId="30196"/>
    <cellStyle name="Note 6 15 4 8 3" xfId="44649"/>
    <cellStyle name="Note 6 15 4 9" xfId="19768"/>
    <cellStyle name="Note 6 15 5" xfId="2931"/>
    <cellStyle name="Note 6 15 5 2" xfId="2932"/>
    <cellStyle name="Note 6 15 5 2 2" xfId="5443"/>
    <cellStyle name="Note 6 15 5 2 2 2" xfId="14708"/>
    <cellStyle name="Note 6 15 5 2 2 2 2" xfId="32143"/>
    <cellStyle name="Note 6 15 5 2 2 2 3" xfId="46596"/>
    <cellStyle name="Note 6 15 5 2 2 3" xfId="17169"/>
    <cellStyle name="Note 6 15 5 2 2 3 2" xfId="34604"/>
    <cellStyle name="Note 6 15 5 2 2 3 3" xfId="49057"/>
    <cellStyle name="Note 6 15 5 2 2 4" xfId="22879"/>
    <cellStyle name="Note 6 15 5 2 2 5" xfId="37332"/>
    <cellStyle name="Note 6 15 5 2 3" xfId="7905"/>
    <cellStyle name="Note 6 15 5 2 3 2" xfId="25340"/>
    <cellStyle name="Note 6 15 5 2 3 3" xfId="39793"/>
    <cellStyle name="Note 6 15 5 2 4" xfId="10346"/>
    <cellStyle name="Note 6 15 5 2 4 2" xfId="27781"/>
    <cellStyle name="Note 6 15 5 2 4 3" xfId="42234"/>
    <cellStyle name="Note 6 15 5 2 5" xfId="12766"/>
    <cellStyle name="Note 6 15 5 2 5 2" xfId="30201"/>
    <cellStyle name="Note 6 15 5 2 5 3" xfId="44654"/>
    <cellStyle name="Note 6 15 5 2 6" xfId="19773"/>
    <cellStyle name="Note 6 15 5 3" xfId="2933"/>
    <cellStyle name="Note 6 15 5 3 2" xfId="5444"/>
    <cellStyle name="Note 6 15 5 3 2 2" xfId="14709"/>
    <cellStyle name="Note 6 15 5 3 2 2 2" xfId="32144"/>
    <cellStyle name="Note 6 15 5 3 2 2 3" xfId="46597"/>
    <cellStyle name="Note 6 15 5 3 2 3" xfId="17170"/>
    <cellStyle name="Note 6 15 5 3 2 3 2" xfId="34605"/>
    <cellStyle name="Note 6 15 5 3 2 3 3" xfId="49058"/>
    <cellStyle name="Note 6 15 5 3 2 4" xfId="22880"/>
    <cellStyle name="Note 6 15 5 3 2 5" xfId="37333"/>
    <cellStyle name="Note 6 15 5 3 3" xfId="7906"/>
    <cellStyle name="Note 6 15 5 3 3 2" xfId="25341"/>
    <cellStyle name="Note 6 15 5 3 3 3" xfId="39794"/>
    <cellStyle name="Note 6 15 5 3 4" xfId="10347"/>
    <cellStyle name="Note 6 15 5 3 4 2" xfId="27782"/>
    <cellStyle name="Note 6 15 5 3 4 3" xfId="42235"/>
    <cellStyle name="Note 6 15 5 3 5" xfId="12767"/>
    <cellStyle name="Note 6 15 5 3 5 2" xfId="30202"/>
    <cellStyle name="Note 6 15 5 3 5 3" xfId="44655"/>
    <cellStyle name="Note 6 15 5 3 6" xfId="19774"/>
    <cellStyle name="Note 6 15 5 4" xfId="2934"/>
    <cellStyle name="Note 6 15 5 4 2" xfId="5445"/>
    <cellStyle name="Note 6 15 5 4 2 2" xfId="22881"/>
    <cellStyle name="Note 6 15 5 4 2 3" xfId="37334"/>
    <cellStyle name="Note 6 15 5 4 3" xfId="7907"/>
    <cellStyle name="Note 6 15 5 4 3 2" xfId="25342"/>
    <cellStyle name="Note 6 15 5 4 3 3" xfId="39795"/>
    <cellStyle name="Note 6 15 5 4 4" xfId="10348"/>
    <cellStyle name="Note 6 15 5 4 4 2" xfId="27783"/>
    <cellStyle name="Note 6 15 5 4 4 3" xfId="42236"/>
    <cellStyle name="Note 6 15 5 4 5" xfId="12768"/>
    <cellStyle name="Note 6 15 5 4 5 2" xfId="30203"/>
    <cellStyle name="Note 6 15 5 4 5 3" xfId="44656"/>
    <cellStyle name="Note 6 15 5 4 6" xfId="15503"/>
    <cellStyle name="Note 6 15 5 4 6 2" xfId="32938"/>
    <cellStyle name="Note 6 15 5 4 6 3" xfId="47391"/>
    <cellStyle name="Note 6 15 5 4 7" xfId="19775"/>
    <cellStyle name="Note 6 15 5 4 8" xfId="20665"/>
    <cellStyle name="Note 6 15 5 5" xfId="5442"/>
    <cellStyle name="Note 6 15 5 5 2" xfId="14707"/>
    <cellStyle name="Note 6 15 5 5 2 2" xfId="32142"/>
    <cellStyle name="Note 6 15 5 5 2 3" xfId="46595"/>
    <cellStyle name="Note 6 15 5 5 3" xfId="17168"/>
    <cellStyle name="Note 6 15 5 5 3 2" xfId="34603"/>
    <cellStyle name="Note 6 15 5 5 3 3" xfId="49056"/>
    <cellStyle name="Note 6 15 5 5 4" xfId="22878"/>
    <cellStyle name="Note 6 15 5 5 5" xfId="37331"/>
    <cellStyle name="Note 6 15 5 6" xfId="7904"/>
    <cellStyle name="Note 6 15 5 6 2" xfId="25339"/>
    <cellStyle name="Note 6 15 5 6 3" xfId="39792"/>
    <cellStyle name="Note 6 15 5 7" xfId="10345"/>
    <cellStyle name="Note 6 15 5 7 2" xfId="27780"/>
    <cellStyle name="Note 6 15 5 7 3" xfId="42233"/>
    <cellStyle name="Note 6 15 5 8" xfId="12765"/>
    <cellStyle name="Note 6 15 5 8 2" xfId="30200"/>
    <cellStyle name="Note 6 15 5 8 3" xfId="44653"/>
    <cellStyle name="Note 6 15 5 9" xfId="19772"/>
    <cellStyle name="Note 6 15 6" xfId="2935"/>
    <cellStyle name="Note 6 15 6 2" xfId="5446"/>
    <cellStyle name="Note 6 15 6 2 2" xfId="14710"/>
    <cellStyle name="Note 6 15 6 2 2 2" xfId="32145"/>
    <cellStyle name="Note 6 15 6 2 2 3" xfId="46598"/>
    <cellStyle name="Note 6 15 6 2 3" xfId="17171"/>
    <cellStyle name="Note 6 15 6 2 3 2" xfId="34606"/>
    <cellStyle name="Note 6 15 6 2 3 3" xfId="49059"/>
    <cellStyle name="Note 6 15 6 2 4" xfId="22882"/>
    <cellStyle name="Note 6 15 6 2 5" xfId="37335"/>
    <cellStyle name="Note 6 15 6 3" xfId="7908"/>
    <cellStyle name="Note 6 15 6 3 2" xfId="25343"/>
    <cellStyle name="Note 6 15 6 3 3" xfId="39796"/>
    <cellStyle name="Note 6 15 6 4" xfId="10349"/>
    <cellStyle name="Note 6 15 6 4 2" xfId="27784"/>
    <cellStyle name="Note 6 15 6 4 3" xfId="42237"/>
    <cellStyle name="Note 6 15 6 5" xfId="12769"/>
    <cellStyle name="Note 6 15 6 5 2" xfId="30204"/>
    <cellStyle name="Note 6 15 6 5 3" xfId="44657"/>
    <cellStyle name="Note 6 15 6 6" xfId="19776"/>
    <cellStyle name="Note 6 15 7" xfId="2936"/>
    <cellStyle name="Note 6 15 7 2" xfId="5447"/>
    <cellStyle name="Note 6 15 7 2 2" xfId="14711"/>
    <cellStyle name="Note 6 15 7 2 2 2" xfId="32146"/>
    <cellStyle name="Note 6 15 7 2 2 3" xfId="46599"/>
    <cellStyle name="Note 6 15 7 2 3" xfId="17172"/>
    <cellStyle name="Note 6 15 7 2 3 2" xfId="34607"/>
    <cellStyle name="Note 6 15 7 2 3 3" xfId="49060"/>
    <cellStyle name="Note 6 15 7 2 4" xfId="22883"/>
    <cellStyle name="Note 6 15 7 2 5" xfId="37336"/>
    <cellStyle name="Note 6 15 7 3" xfId="7909"/>
    <cellStyle name="Note 6 15 7 3 2" xfId="25344"/>
    <cellStyle name="Note 6 15 7 3 3" xfId="39797"/>
    <cellStyle name="Note 6 15 7 4" xfId="10350"/>
    <cellStyle name="Note 6 15 7 4 2" xfId="27785"/>
    <cellStyle name="Note 6 15 7 4 3" xfId="42238"/>
    <cellStyle name="Note 6 15 7 5" xfId="12770"/>
    <cellStyle name="Note 6 15 7 5 2" xfId="30205"/>
    <cellStyle name="Note 6 15 7 5 3" xfId="44658"/>
    <cellStyle name="Note 6 15 7 6" xfId="19777"/>
    <cellStyle name="Note 6 15 8" xfId="2937"/>
    <cellStyle name="Note 6 15 8 2" xfId="5448"/>
    <cellStyle name="Note 6 15 8 2 2" xfId="22884"/>
    <cellStyle name="Note 6 15 8 2 3" xfId="37337"/>
    <cellStyle name="Note 6 15 8 3" xfId="7910"/>
    <cellStyle name="Note 6 15 8 3 2" xfId="25345"/>
    <cellStyle name="Note 6 15 8 3 3" xfId="39798"/>
    <cellStyle name="Note 6 15 8 4" xfId="10351"/>
    <cellStyle name="Note 6 15 8 4 2" xfId="27786"/>
    <cellStyle name="Note 6 15 8 4 3" xfId="42239"/>
    <cellStyle name="Note 6 15 8 5" xfId="12771"/>
    <cellStyle name="Note 6 15 8 5 2" xfId="30206"/>
    <cellStyle name="Note 6 15 8 5 3" xfId="44659"/>
    <cellStyle name="Note 6 15 8 6" xfId="15504"/>
    <cellStyle name="Note 6 15 8 6 2" xfId="32939"/>
    <cellStyle name="Note 6 15 8 6 3" xfId="47392"/>
    <cellStyle name="Note 6 15 8 7" xfId="19778"/>
    <cellStyle name="Note 6 15 8 8" xfId="20666"/>
    <cellStyle name="Note 6 15 9" xfId="5429"/>
    <cellStyle name="Note 6 15 9 2" xfId="14697"/>
    <cellStyle name="Note 6 15 9 2 2" xfId="32132"/>
    <cellStyle name="Note 6 15 9 2 3" xfId="46585"/>
    <cellStyle name="Note 6 15 9 3" xfId="17158"/>
    <cellStyle name="Note 6 15 9 3 2" xfId="34593"/>
    <cellStyle name="Note 6 15 9 3 3" xfId="49046"/>
    <cellStyle name="Note 6 15 9 4" xfId="22865"/>
    <cellStyle name="Note 6 15 9 5" xfId="37318"/>
    <cellStyle name="Note 6 16" xfId="2938"/>
    <cellStyle name="Note 6 16 10" xfId="7911"/>
    <cellStyle name="Note 6 16 10 2" xfId="25346"/>
    <cellStyle name="Note 6 16 10 3" xfId="39799"/>
    <cellStyle name="Note 6 16 11" xfId="10352"/>
    <cellStyle name="Note 6 16 11 2" xfId="27787"/>
    <cellStyle name="Note 6 16 11 3" xfId="42240"/>
    <cellStyle name="Note 6 16 12" xfId="12772"/>
    <cellStyle name="Note 6 16 12 2" xfId="30207"/>
    <cellStyle name="Note 6 16 12 3" xfId="44660"/>
    <cellStyle name="Note 6 16 13" xfId="19779"/>
    <cellStyle name="Note 6 16 2" xfId="2939"/>
    <cellStyle name="Note 6 16 2 2" xfId="2940"/>
    <cellStyle name="Note 6 16 2 2 2" xfId="5451"/>
    <cellStyle name="Note 6 16 2 2 2 2" xfId="14714"/>
    <cellStyle name="Note 6 16 2 2 2 2 2" xfId="32149"/>
    <cellStyle name="Note 6 16 2 2 2 2 3" xfId="46602"/>
    <cellStyle name="Note 6 16 2 2 2 3" xfId="17175"/>
    <cellStyle name="Note 6 16 2 2 2 3 2" xfId="34610"/>
    <cellStyle name="Note 6 16 2 2 2 3 3" xfId="49063"/>
    <cellStyle name="Note 6 16 2 2 2 4" xfId="22887"/>
    <cellStyle name="Note 6 16 2 2 2 5" xfId="37340"/>
    <cellStyle name="Note 6 16 2 2 3" xfId="7913"/>
    <cellStyle name="Note 6 16 2 2 3 2" xfId="25348"/>
    <cellStyle name="Note 6 16 2 2 3 3" xfId="39801"/>
    <cellStyle name="Note 6 16 2 2 4" xfId="10354"/>
    <cellStyle name="Note 6 16 2 2 4 2" xfId="27789"/>
    <cellStyle name="Note 6 16 2 2 4 3" xfId="42242"/>
    <cellStyle name="Note 6 16 2 2 5" xfId="12774"/>
    <cellStyle name="Note 6 16 2 2 5 2" xfId="30209"/>
    <cellStyle name="Note 6 16 2 2 5 3" xfId="44662"/>
    <cellStyle name="Note 6 16 2 2 6" xfId="19781"/>
    <cellStyle name="Note 6 16 2 3" xfId="2941"/>
    <cellStyle name="Note 6 16 2 3 2" xfId="5452"/>
    <cellStyle name="Note 6 16 2 3 2 2" xfId="14715"/>
    <cellStyle name="Note 6 16 2 3 2 2 2" xfId="32150"/>
    <cellStyle name="Note 6 16 2 3 2 2 3" xfId="46603"/>
    <cellStyle name="Note 6 16 2 3 2 3" xfId="17176"/>
    <cellStyle name="Note 6 16 2 3 2 3 2" xfId="34611"/>
    <cellStyle name="Note 6 16 2 3 2 3 3" xfId="49064"/>
    <cellStyle name="Note 6 16 2 3 2 4" xfId="22888"/>
    <cellStyle name="Note 6 16 2 3 2 5" xfId="37341"/>
    <cellStyle name="Note 6 16 2 3 3" xfId="7914"/>
    <cellStyle name="Note 6 16 2 3 3 2" xfId="25349"/>
    <cellStyle name="Note 6 16 2 3 3 3" xfId="39802"/>
    <cellStyle name="Note 6 16 2 3 4" xfId="10355"/>
    <cellStyle name="Note 6 16 2 3 4 2" xfId="27790"/>
    <cellStyle name="Note 6 16 2 3 4 3" xfId="42243"/>
    <cellStyle name="Note 6 16 2 3 5" xfId="12775"/>
    <cellStyle name="Note 6 16 2 3 5 2" xfId="30210"/>
    <cellStyle name="Note 6 16 2 3 5 3" xfId="44663"/>
    <cellStyle name="Note 6 16 2 3 6" xfId="19782"/>
    <cellStyle name="Note 6 16 2 4" xfId="2942"/>
    <cellStyle name="Note 6 16 2 4 2" xfId="5453"/>
    <cellStyle name="Note 6 16 2 4 2 2" xfId="22889"/>
    <cellStyle name="Note 6 16 2 4 2 3" xfId="37342"/>
    <cellStyle name="Note 6 16 2 4 3" xfId="7915"/>
    <cellStyle name="Note 6 16 2 4 3 2" xfId="25350"/>
    <cellStyle name="Note 6 16 2 4 3 3" xfId="39803"/>
    <cellStyle name="Note 6 16 2 4 4" xfId="10356"/>
    <cellStyle name="Note 6 16 2 4 4 2" xfId="27791"/>
    <cellStyle name="Note 6 16 2 4 4 3" xfId="42244"/>
    <cellStyle name="Note 6 16 2 4 5" xfId="12776"/>
    <cellStyle name="Note 6 16 2 4 5 2" xfId="30211"/>
    <cellStyle name="Note 6 16 2 4 5 3" xfId="44664"/>
    <cellStyle name="Note 6 16 2 4 6" xfId="15505"/>
    <cellStyle name="Note 6 16 2 4 6 2" xfId="32940"/>
    <cellStyle name="Note 6 16 2 4 6 3" xfId="47393"/>
    <cellStyle name="Note 6 16 2 4 7" xfId="19783"/>
    <cellStyle name="Note 6 16 2 4 8" xfId="20667"/>
    <cellStyle name="Note 6 16 2 5" xfId="5450"/>
    <cellStyle name="Note 6 16 2 5 2" xfId="14713"/>
    <cellStyle name="Note 6 16 2 5 2 2" xfId="32148"/>
    <cellStyle name="Note 6 16 2 5 2 3" xfId="46601"/>
    <cellStyle name="Note 6 16 2 5 3" xfId="17174"/>
    <cellStyle name="Note 6 16 2 5 3 2" xfId="34609"/>
    <cellStyle name="Note 6 16 2 5 3 3" xfId="49062"/>
    <cellStyle name="Note 6 16 2 5 4" xfId="22886"/>
    <cellStyle name="Note 6 16 2 5 5" xfId="37339"/>
    <cellStyle name="Note 6 16 2 6" xfId="7912"/>
    <cellStyle name="Note 6 16 2 6 2" xfId="25347"/>
    <cellStyle name="Note 6 16 2 6 3" xfId="39800"/>
    <cellStyle name="Note 6 16 2 7" xfId="10353"/>
    <cellStyle name="Note 6 16 2 7 2" xfId="27788"/>
    <cellStyle name="Note 6 16 2 7 3" xfId="42241"/>
    <cellStyle name="Note 6 16 2 8" xfId="12773"/>
    <cellStyle name="Note 6 16 2 8 2" xfId="30208"/>
    <cellStyle name="Note 6 16 2 8 3" xfId="44661"/>
    <cellStyle name="Note 6 16 2 9" xfId="19780"/>
    <cellStyle name="Note 6 16 3" xfId="2943"/>
    <cellStyle name="Note 6 16 3 2" xfId="2944"/>
    <cellStyle name="Note 6 16 3 2 2" xfId="5455"/>
    <cellStyle name="Note 6 16 3 2 2 2" xfId="14717"/>
    <cellStyle name="Note 6 16 3 2 2 2 2" xfId="32152"/>
    <cellStyle name="Note 6 16 3 2 2 2 3" xfId="46605"/>
    <cellStyle name="Note 6 16 3 2 2 3" xfId="17178"/>
    <cellStyle name="Note 6 16 3 2 2 3 2" xfId="34613"/>
    <cellStyle name="Note 6 16 3 2 2 3 3" xfId="49066"/>
    <cellStyle name="Note 6 16 3 2 2 4" xfId="22891"/>
    <cellStyle name="Note 6 16 3 2 2 5" xfId="37344"/>
    <cellStyle name="Note 6 16 3 2 3" xfId="7917"/>
    <cellStyle name="Note 6 16 3 2 3 2" xfId="25352"/>
    <cellStyle name="Note 6 16 3 2 3 3" xfId="39805"/>
    <cellStyle name="Note 6 16 3 2 4" xfId="10358"/>
    <cellStyle name="Note 6 16 3 2 4 2" xfId="27793"/>
    <cellStyle name="Note 6 16 3 2 4 3" xfId="42246"/>
    <cellStyle name="Note 6 16 3 2 5" xfId="12778"/>
    <cellStyle name="Note 6 16 3 2 5 2" xfId="30213"/>
    <cellStyle name="Note 6 16 3 2 5 3" xfId="44666"/>
    <cellStyle name="Note 6 16 3 2 6" xfId="19785"/>
    <cellStyle name="Note 6 16 3 3" xfId="2945"/>
    <cellStyle name="Note 6 16 3 3 2" xfId="5456"/>
    <cellStyle name="Note 6 16 3 3 2 2" xfId="14718"/>
    <cellStyle name="Note 6 16 3 3 2 2 2" xfId="32153"/>
    <cellStyle name="Note 6 16 3 3 2 2 3" xfId="46606"/>
    <cellStyle name="Note 6 16 3 3 2 3" xfId="17179"/>
    <cellStyle name="Note 6 16 3 3 2 3 2" xfId="34614"/>
    <cellStyle name="Note 6 16 3 3 2 3 3" xfId="49067"/>
    <cellStyle name="Note 6 16 3 3 2 4" xfId="22892"/>
    <cellStyle name="Note 6 16 3 3 2 5" xfId="37345"/>
    <cellStyle name="Note 6 16 3 3 3" xfId="7918"/>
    <cellStyle name="Note 6 16 3 3 3 2" xfId="25353"/>
    <cellStyle name="Note 6 16 3 3 3 3" xfId="39806"/>
    <cellStyle name="Note 6 16 3 3 4" xfId="10359"/>
    <cellStyle name="Note 6 16 3 3 4 2" xfId="27794"/>
    <cellStyle name="Note 6 16 3 3 4 3" xfId="42247"/>
    <cellStyle name="Note 6 16 3 3 5" xfId="12779"/>
    <cellStyle name="Note 6 16 3 3 5 2" xfId="30214"/>
    <cellStyle name="Note 6 16 3 3 5 3" xfId="44667"/>
    <cellStyle name="Note 6 16 3 3 6" xfId="19786"/>
    <cellStyle name="Note 6 16 3 4" xfId="2946"/>
    <cellStyle name="Note 6 16 3 4 2" xfId="5457"/>
    <cellStyle name="Note 6 16 3 4 2 2" xfId="22893"/>
    <cellStyle name="Note 6 16 3 4 2 3" xfId="37346"/>
    <cellStyle name="Note 6 16 3 4 3" xfId="7919"/>
    <cellStyle name="Note 6 16 3 4 3 2" xfId="25354"/>
    <cellStyle name="Note 6 16 3 4 3 3" xfId="39807"/>
    <cellStyle name="Note 6 16 3 4 4" xfId="10360"/>
    <cellStyle name="Note 6 16 3 4 4 2" xfId="27795"/>
    <cellStyle name="Note 6 16 3 4 4 3" xfId="42248"/>
    <cellStyle name="Note 6 16 3 4 5" xfId="12780"/>
    <cellStyle name="Note 6 16 3 4 5 2" xfId="30215"/>
    <cellStyle name="Note 6 16 3 4 5 3" xfId="44668"/>
    <cellStyle name="Note 6 16 3 4 6" xfId="15506"/>
    <cellStyle name="Note 6 16 3 4 6 2" xfId="32941"/>
    <cellStyle name="Note 6 16 3 4 6 3" xfId="47394"/>
    <cellStyle name="Note 6 16 3 4 7" xfId="19787"/>
    <cellStyle name="Note 6 16 3 4 8" xfId="20668"/>
    <cellStyle name="Note 6 16 3 5" xfId="5454"/>
    <cellStyle name="Note 6 16 3 5 2" xfId="14716"/>
    <cellStyle name="Note 6 16 3 5 2 2" xfId="32151"/>
    <cellStyle name="Note 6 16 3 5 2 3" xfId="46604"/>
    <cellStyle name="Note 6 16 3 5 3" xfId="17177"/>
    <cellStyle name="Note 6 16 3 5 3 2" xfId="34612"/>
    <cellStyle name="Note 6 16 3 5 3 3" xfId="49065"/>
    <cellStyle name="Note 6 16 3 5 4" xfId="22890"/>
    <cellStyle name="Note 6 16 3 5 5" xfId="37343"/>
    <cellStyle name="Note 6 16 3 6" xfId="7916"/>
    <cellStyle name="Note 6 16 3 6 2" xfId="25351"/>
    <cellStyle name="Note 6 16 3 6 3" xfId="39804"/>
    <cellStyle name="Note 6 16 3 7" xfId="10357"/>
    <cellStyle name="Note 6 16 3 7 2" xfId="27792"/>
    <cellStyle name="Note 6 16 3 7 3" xfId="42245"/>
    <cellStyle name="Note 6 16 3 8" xfId="12777"/>
    <cellStyle name="Note 6 16 3 8 2" xfId="30212"/>
    <cellStyle name="Note 6 16 3 8 3" xfId="44665"/>
    <cellStyle name="Note 6 16 3 9" xfId="19784"/>
    <cellStyle name="Note 6 16 4" xfId="2947"/>
    <cellStyle name="Note 6 16 4 2" xfId="2948"/>
    <cellStyle name="Note 6 16 4 2 2" xfId="5459"/>
    <cellStyle name="Note 6 16 4 2 2 2" xfId="14720"/>
    <cellStyle name="Note 6 16 4 2 2 2 2" xfId="32155"/>
    <cellStyle name="Note 6 16 4 2 2 2 3" xfId="46608"/>
    <cellStyle name="Note 6 16 4 2 2 3" xfId="17181"/>
    <cellStyle name="Note 6 16 4 2 2 3 2" xfId="34616"/>
    <cellStyle name="Note 6 16 4 2 2 3 3" xfId="49069"/>
    <cellStyle name="Note 6 16 4 2 2 4" xfId="22895"/>
    <cellStyle name="Note 6 16 4 2 2 5" xfId="37348"/>
    <cellStyle name="Note 6 16 4 2 3" xfId="7921"/>
    <cellStyle name="Note 6 16 4 2 3 2" xfId="25356"/>
    <cellStyle name="Note 6 16 4 2 3 3" xfId="39809"/>
    <cellStyle name="Note 6 16 4 2 4" xfId="10362"/>
    <cellStyle name="Note 6 16 4 2 4 2" xfId="27797"/>
    <cellStyle name="Note 6 16 4 2 4 3" xfId="42250"/>
    <cellStyle name="Note 6 16 4 2 5" xfId="12782"/>
    <cellStyle name="Note 6 16 4 2 5 2" xfId="30217"/>
    <cellStyle name="Note 6 16 4 2 5 3" xfId="44670"/>
    <cellStyle name="Note 6 16 4 2 6" xfId="19789"/>
    <cellStyle name="Note 6 16 4 3" xfId="2949"/>
    <cellStyle name="Note 6 16 4 3 2" xfId="5460"/>
    <cellStyle name="Note 6 16 4 3 2 2" xfId="14721"/>
    <cellStyle name="Note 6 16 4 3 2 2 2" xfId="32156"/>
    <cellStyle name="Note 6 16 4 3 2 2 3" xfId="46609"/>
    <cellStyle name="Note 6 16 4 3 2 3" xfId="17182"/>
    <cellStyle name="Note 6 16 4 3 2 3 2" xfId="34617"/>
    <cellStyle name="Note 6 16 4 3 2 3 3" xfId="49070"/>
    <cellStyle name="Note 6 16 4 3 2 4" xfId="22896"/>
    <cellStyle name="Note 6 16 4 3 2 5" xfId="37349"/>
    <cellStyle name="Note 6 16 4 3 3" xfId="7922"/>
    <cellStyle name="Note 6 16 4 3 3 2" xfId="25357"/>
    <cellStyle name="Note 6 16 4 3 3 3" xfId="39810"/>
    <cellStyle name="Note 6 16 4 3 4" xfId="10363"/>
    <cellStyle name="Note 6 16 4 3 4 2" xfId="27798"/>
    <cellStyle name="Note 6 16 4 3 4 3" xfId="42251"/>
    <cellStyle name="Note 6 16 4 3 5" xfId="12783"/>
    <cellStyle name="Note 6 16 4 3 5 2" xfId="30218"/>
    <cellStyle name="Note 6 16 4 3 5 3" xfId="44671"/>
    <cellStyle name="Note 6 16 4 3 6" xfId="19790"/>
    <cellStyle name="Note 6 16 4 4" xfId="2950"/>
    <cellStyle name="Note 6 16 4 4 2" xfId="5461"/>
    <cellStyle name="Note 6 16 4 4 2 2" xfId="22897"/>
    <cellStyle name="Note 6 16 4 4 2 3" xfId="37350"/>
    <cellStyle name="Note 6 16 4 4 3" xfId="7923"/>
    <cellStyle name="Note 6 16 4 4 3 2" xfId="25358"/>
    <cellStyle name="Note 6 16 4 4 3 3" xfId="39811"/>
    <cellStyle name="Note 6 16 4 4 4" xfId="10364"/>
    <cellStyle name="Note 6 16 4 4 4 2" xfId="27799"/>
    <cellStyle name="Note 6 16 4 4 4 3" xfId="42252"/>
    <cellStyle name="Note 6 16 4 4 5" xfId="12784"/>
    <cellStyle name="Note 6 16 4 4 5 2" xfId="30219"/>
    <cellStyle name="Note 6 16 4 4 5 3" xfId="44672"/>
    <cellStyle name="Note 6 16 4 4 6" xfId="15507"/>
    <cellStyle name="Note 6 16 4 4 6 2" xfId="32942"/>
    <cellStyle name="Note 6 16 4 4 6 3" xfId="47395"/>
    <cellStyle name="Note 6 16 4 4 7" xfId="19791"/>
    <cellStyle name="Note 6 16 4 4 8" xfId="20669"/>
    <cellStyle name="Note 6 16 4 5" xfId="5458"/>
    <cellStyle name="Note 6 16 4 5 2" xfId="14719"/>
    <cellStyle name="Note 6 16 4 5 2 2" xfId="32154"/>
    <cellStyle name="Note 6 16 4 5 2 3" xfId="46607"/>
    <cellStyle name="Note 6 16 4 5 3" xfId="17180"/>
    <cellStyle name="Note 6 16 4 5 3 2" xfId="34615"/>
    <cellStyle name="Note 6 16 4 5 3 3" xfId="49068"/>
    <cellStyle name="Note 6 16 4 5 4" xfId="22894"/>
    <cellStyle name="Note 6 16 4 5 5" xfId="37347"/>
    <cellStyle name="Note 6 16 4 6" xfId="7920"/>
    <cellStyle name="Note 6 16 4 6 2" xfId="25355"/>
    <cellStyle name="Note 6 16 4 6 3" xfId="39808"/>
    <cellStyle name="Note 6 16 4 7" xfId="10361"/>
    <cellStyle name="Note 6 16 4 7 2" xfId="27796"/>
    <cellStyle name="Note 6 16 4 7 3" xfId="42249"/>
    <cellStyle name="Note 6 16 4 8" xfId="12781"/>
    <cellStyle name="Note 6 16 4 8 2" xfId="30216"/>
    <cellStyle name="Note 6 16 4 8 3" xfId="44669"/>
    <cellStyle name="Note 6 16 4 9" xfId="19788"/>
    <cellStyle name="Note 6 16 5" xfId="2951"/>
    <cellStyle name="Note 6 16 5 2" xfId="2952"/>
    <cellStyle name="Note 6 16 5 2 2" xfId="5463"/>
    <cellStyle name="Note 6 16 5 2 2 2" xfId="14723"/>
    <cellStyle name="Note 6 16 5 2 2 2 2" xfId="32158"/>
    <cellStyle name="Note 6 16 5 2 2 2 3" xfId="46611"/>
    <cellStyle name="Note 6 16 5 2 2 3" xfId="17184"/>
    <cellStyle name="Note 6 16 5 2 2 3 2" xfId="34619"/>
    <cellStyle name="Note 6 16 5 2 2 3 3" xfId="49072"/>
    <cellStyle name="Note 6 16 5 2 2 4" xfId="22899"/>
    <cellStyle name="Note 6 16 5 2 2 5" xfId="37352"/>
    <cellStyle name="Note 6 16 5 2 3" xfId="7925"/>
    <cellStyle name="Note 6 16 5 2 3 2" xfId="25360"/>
    <cellStyle name="Note 6 16 5 2 3 3" xfId="39813"/>
    <cellStyle name="Note 6 16 5 2 4" xfId="10366"/>
    <cellStyle name="Note 6 16 5 2 4 2" xfId="27801"/>
    <cellStyle name="Note 6 16 5 2 4 3" xfId="42254"/>
    <cellStyle name="Note 6 16 5 2 5" xfId="12786"/>
    <cellStyle name="Note 6 16 5 2 5 2" xfId="30221"/>
    <cellStyle name="Note 6 16 5 2 5 3" xfId="44674"/>
    <cellStyle name="Note 6 16 5 2 6" xfId="19793"/>
    <cellStyle name="Note 6 16 5 3" xfId="2953"/>
    <cellStyle name="Note 6 16 5 3 2" xfId="5464"/>
    <cellStyle name="Note 6 16 5 3 2 2" xfId="14724"/>
    <cellStyle name="Note 6 16 5 3 2 2 2" xfId="32159"/>
    <cellStyle name="Note 6 16 5 3 2 2 3" xfId="46612"/>
    <cellStyle name="Note 6 16 5 3 2 3" xfId="17185"/>
    <cellStyle name="Note 6 16 5 3 2 3 2" xfId="34620"/>
    <cellStyle name="Note 6 16 5 3 2 3 3" xfId="49073"/>
    <cellStyle name="Note 6 16 5 3 2 4" xfId="22900"/>
    <cellStyle name="Note 6 16 5 3 2 5" xfId="37353"/>
    <cellStyle name="Note 6 16 5 3 3" xfId="7926"/>
    <cellStyle name="Note 6 16 5 3 3 2" xfId="25361"/>
    <cellStyle name="Note 6 16 5 3 3 3" xfId="39814"/>
    <cellStyle name="Note 6 16 5 3 4" xfId="10367"/>
    <cellStyle name="Note 6 16 5 3 4 2" xfId="27802"/>
    <cellStyle name="Note 6 16 5 3 4 3" xfId="42255"/>
    <cellStyle name="Note 6 16 5 3 5" xfId="12787"/>
    <cellStyle name="Note 6 16 5 3 5 2" xfId="30222"/>
    <cellStyle name="Note 6 16 5 3 5 3" xfId="44675"/>
    <cellStyle name="Note 6 16 5 3 6" xfId="19794"/>
    <cellStyle name="Note 6 16 5 4" xfId="2954"/>
    <cellStyle name="Note 6 16 5 4 2" xfId="5465"/>
    <cellStyle name="Note 6 16 5 4 2 2" xfId="22901"/>
    <cellStyle name="Note 6 16 5 4 2 3" xfId="37354"/>
    <cellStyle name="Note 6 16 5 4 3" xfId="7927"/>
    <cellStyle name="Note 6 16 5 4 3 2" xfId="25362"/>
    <cellStyle name="Note 6 16 5 4 3 3" xfId="39815"/>
    <cellStyle name="Note 6 16 5 4 4" xfId="10368"/>
    <cellStyle name="Note 6 16 5 4 4 2" xfId="27803"/>
    <cellStyle name="Note 6 16 5 4 4 3" xfId="42256"/>
    <cellStyle name="Note 6 16 5 4 5" xfId="12788"/>
    <cellStyle name="Note 6 16 5 4 5 2" xfId="30223"/>
    <cellStyle name="Note 6 16 5 4 5 3" xfId="44676"/>
    <cellStyle name="Note 6 16 5 4 6" xfId="15508"/>
    <cellStyle name="Note 6 16 5 4 6 2" xfId="32943"/>
    <cellStyle name="Note 6 16 5 4 6 3" xfId="47396"/>
    <cellStyle name="Note 6 16 5 4 7" xfId="19795"/>
    <cellStyle name="Note 6 16 5 4 8" xfId="20670"/>
    <cellStyle name="Note 6 16 5 5" xfId="5462"/>
    <cellStyle name="Note 6 16 5 5 2" xfId="14722"/>
    <cellStyle name="Note 6 16 5 5 2 2" xfId="32157"/>
    <cellStyle name="Note 6 16 5 5 2 3" xfId="46610"/>
    <cellStyle name="Note 6 16 5 5 3" xfId="17183"/>
    <cellStyle name="Note 6 16 5 5 3 2" xfId="34618"/>
    <cellStyle name="Note 6 16 5 5 3 3" xfId="49071"/>
    <cellStyle name="Note 6 16 5 5 4" xfId="22898"/>
    <cellStyle name="Note 6 16 5 5 5" xfId="37351"/>
    <cellStyle name="Note 6 16 5 6" xfId="7924"/>
    <cellStyle name="Note 6 16 5 6 2" xfId="25359"/>
    <cellStyle name="Note 6 16 5 6 3" xfId="39812"/>
    <cellStyle name="Note 6 16 5 7" xfId="10365"/>
    <cellStyle name="Note 6 16 5 7 2" xfId="27800"/>
    <cellStyle name="Note 6 16 5 7 3" xfId="42253"/>
    <cellStyle name="Note 6 16 5 8" xfId="12785"/>
    <cellStyle name="Note 6 16 5 8 2" xfId="30220"/>
    <cellStyle name="Note 6 16 5 8 3" xfId="44673"/>
    <cellStyle name="Note 6 16 5 9" xfId="19792"/>
    <cellStyle name="Note 6 16 6" xfId="2955"/>
    <cellStyle name="Note 6 16 6 2" xfId="5466"/>
    <cellStyle name="Note 6 16 6 2 2" xfId="14725"/>
    <cellStyle name="Note 6 16 6 2 2 2" xfId="32160"/>
    <cellStyle name="Note 6 16 6 2 2 3" xfId="46613"/>
    <cellStyle name="Note 6 16 6 2 3" xfId="17186"/>
    <cellStyle name="Note 6 16 6 2 3 2" xfId="34621"/>
    <cellStyle name="Note 6 16 6 2 3 3" xfId="49074"/>
    <cellStyle name="Note 6 16 6 2 4" xfId="22902"/>
    <cellStyle name="Note 6 16 6 2 5" xfId="37355"/>
    <cellStyle name="Note 6 16 6 3" xfId="7928"/>
    <cellStyle name="Note 6 16 6 3 2" xfId="25363"/>
    <cellStyle name="Note 6 16 6 3 3" xfId="39816"/>
    <cellStyle name="Note 6 16 6 4" xfId="10369"/>
    <cellStyle name="Note 6 16 6 4 2" xfId="27804"/>
    <cellStyle name="Note 6 16 6 4 3" xfId="42257"/>
    <cellStyle name="Note 6 16 6 5" xfId="12789"/>
    <cellStyle name="Note 6 16 6 5 2" xfId="30224"/>
    <cellStyle name="Note 6 16 6 5 3" xfId="44677"/>
    <cellStyle name="Note 6 16 6 6" xfId="19796"/>
    <cellStyle name="Note 6 16 7" xfId="2956"/>
    <cellStyle name="Note 6 16 7 2" xfId="5467"/>
    <cellStyle name="Note 6 16 7 2 2" xfId="14726"/>
    <cellStyle name="Note 6 16 7 2 2 2" xfId="32161"/>
    <cellStyle name="Note 6 16 7 2 2 3" xfId="46614"/>
    <cellStyle name="Note 6 16 7 2 3" xfId="17187"/>
    <cellStyle name="Note 6 16 7 2 3 2" xfId="34622"/>
    <cellStyle name="Note 6 16 7 2 3 3" xfId="49075"/>
    <cellStyle name="Note 6 16 7 2 4" xfId="22903"/>
    <cellStyle name="Note 6 16 7 2 5" xfId="37356"/>
    <cellStyle name="Note 6 16 7 3" xfId="7929"/>
    <cellStyle name="Note 6 16 7 3 2" xfId="25364"/>
    <cellStyle name="Note 6 16 7 3 3" xfId="39817"/>
    <cellStyle name="Note 6 16 7 4" xfId="10370"/>
    <cellStyle name="Note 6 16 7 4 2" xfId="27805"/>
    <cellStyle name="Note 6 16 7 4 3" xfId="42258"/>
    <cellStyle name="Note 6 16 7 5" xfId="12790"/>
    <cellStyle name="Note 6 16 7 5 2" xfId="30225"/>
    <cellStyle name="Note 6 16 7 5 3" xfId="44678"/>
    <cellStyle name="Note 6 16 7 6" xfId="19797"/>
    <cellStyle name="Note 6 16 8" xfId="2957"/>
    <cellStyle name="Note 6 16 8 2" xfId="5468"/>
    <cellStyle name="Note 6 16 8 2 2" xfId="22904"/>
    <cellStyle name="Note 6 16 8 2 3" xfId="37357"/>
    <cellStyle name="Note 6 16 8 3" xfId="7930"/>
    <cellStyle name="Note 6 16 8 3 2" xfId="25365"/>
    <cellStyle name="Note 6 16 8 3 3" xfId="39818"/>
    <cellStyle name="Note 6 16 8 4" xfId="10371"/>
    <cellStyle name="Note 6 16 8 4 2" xfId="27806"/>
    <cellStyle name="Note 6 16 8 4 3" xfId="42259"/>
    <cellStyle name="Note 6 16 8 5" xfId="12791"/>
    <cellStyle name="Note 6 16 8 5 2" xfId="30226"/>
    <cellStyle name="Note 6 16 8 5 3" xfId="44679"/>
    <cellStyle name="Note 6 16 8 6" xfId="15509"/>
    <cellStyle name="Note 6 16 8 6 2" xfId="32944"/>
    <cellStyle name="Note 6 16 8 6 3" xfId="47397"/>
    <cellStyle name="Note 6 16 8 7" xfId="19798"/>
    <cellStyle name="Note 6 16 8 8" xfId="20671"/>
    <cellStyle name="Note 6 16 9" xfId="5449"/>
    <cellStyle name="Note 6 16 9 2" xfId="14712"/>
    <cellStyle name="Note 6 16 9 2 2" xfId="32147"/>
    <cellStyle name="Note 6 16 9 2 3" xfId="46600"/>
    <cellStyle name="Note 6 16 9 3" xfId="17173"/>
    <cellStyle name="Note 6 16 9 3 2" xfId="34608"/>
    <cellStyle name="Note 6 16 9 3 3" xfId="49061"/>
    <cellStyle name="Note 6 16 9 4" xfId="22885"/>
    <cellStyle name="Note 6 16 9 5" xfId="37338"/>
    <cellStyle name="Note 6 17" xfId="2958"/>
    <cellStyle name="Note 6 17 10" xfId="7931"/>
    <cellStyle name="Note 6 17 10 2" xfId="25366"/>
    <cellStyle name="Note 6 17 10 3" xfId="39819"/>
    <cellStyle name="Note 6 17 11" xfId="10372"/>
    <cellStyle name="Note 6 17 11 2" xfId="27807"/>
    <cellStyle name="Note 6 17 11 3" xfId="42260"/>
    <cellStyle name="Note 6 17 12" xfId="12792"/>
    <cellStyle name="Note 6 17 12 2" xfId="30227"/>
    <cellStyle name="Note 6 17 12 3" xfId="44680"/>
    <cellStyle name="Note 6 17 13" xfId="19799"/>
    <cellStyle name="Note 6 17 2" xfId="2959"/>
    <cellStyle name="Note 6 17 2 2" xfId="2960"/>
    <cellStyle name="Note 6 17 2 2 2" xfId="5471"/>
    <cellStyle name="Note 6 17 2 2 2 2" xfId="14729"/>
    <cellStyle name="Note 6 17 2 2 2 2 2" xfId="32164"/>
    <cellStyle name="Note 6 17 2 2 2 2 3" xfId="46617"/>
    <cellStyle name="Note 6 17 2 2 2 3" xfId="17190"/>
    <cellStyle name="Note 6 17 2 2 2 3 2" xfId="34625"/>
    <cellStyle name="Note 6 17 2 2 2 3 3" xfId="49078"/>
    <cellStyle name="Note 6 17 2 2 2 4" xfId="22907"/>
    <cellStyle name="Note 6 17 2 2 2 5" xfId="37360"/>
    <cellStyle name="Note 6 17 2 2 3" xfId="7933"/>
    <cellStyle name="Note 6 17 2 2 3 2" xfId="25368"/>
    <cellStyle name="Note 6 17 2 2 3 3" xfId="39821"/>
    <cellStyle name="Note 6 17 2 2 4" xfId="10374"/>
    <cellStyle name="Note 6 17 2 2 4 2" xfId="27809"/>
    <cellStyle name="Note 6 17 2 2 4 3" xfId="42262"/>
    <cellStyle name="Note 6 17 2 2 5" xfId="12794"/>
    <cellStyle name="Note 6 17 2 2 5 2" xfId="30229"/>
    <cellStyle name="Note 6 17 2 2 5 3" xfId="44682"/>
    <cellStyle name="Note 6 17 2 2 6" xfId="19801"/>
    <cellStyle name="Note 6 17 2 3" xfId="2961"/>
    <cellStyle name="Note 6 17 2 3 2" xfId="5472"/>
    <cellStyle name="Note 6 17 2 3 2 2" xfId="14730"/>
    <cellStyle name="Note 6 17 2 3 2 2 2" xfId="32165"/>
    <cellStyle name="Note 6 17 2 3 2 2 3" xfId="46618"/>
    <cellStyle name="Note 6 17 2 3 2 3" xfId="17191"/>
    <cellStyle name="Note 6 17 2 3 2 3 2" xfId="34626"/>
    <cellStyle name="Note 6 17 2 3 2 3 3" xfId="49079"/>
    <cellStyle name="Note 6 17 2 3 2 4" xfId="22908"/>
    <cellStyle name="Note 6 17 2 3 2 5" xfId="37361"/>
    <cellStyle name="Note 6 17 2 3 3" xfId="7934"/>
    <cellStyle name="Note 6 17 2 3 3 2" xfId="25369"/>
    <cellStyle name="Note 6 17 2 3 3 3" xfId="39822"/>
    <cellStyle name="Note 6 17 2 3 4" xfId="10375"/>
    <cellStyle name="Note 6 17 2 3 4 2" xfId="27810"/>
    <cellStyle name="Note 6 17 2 3 4 3" xfId="42263"/>
    <cellStyle name="Note 6 17 2 3 5" xfId="12795"/>
    <cellStyle name="Note 6 17 2 3 5 2" xfId="30230"/>
    <cellStyle name="Note 6 17 2 3 5 3" xfId="44683"/>
    <cellStyle name="Note 6 17 2 3 6" xfId="19802"/>
    <cellStyle name="Note 6 17 2 4" xfId="2962"/>
    <cellStyle name="Note 6 17 2 4 2" xfId="5473"/>
    <cellStyle name="Note 6 17 2 4 2 2" xfId="22909"/>
    <cellStyle name="Note 6 17 2 4 2 3" xfId="37362"/>
    <cellStyle name="Note 6 17 2 4 3" xfId="7935"/>
    <cellStyle name="Note 6 17 2 4 3 2" xfId="25370"/>
    <cellStyle name="Note 6 17 2 4 3 3" xfId="39823"/>
    <cellStyle name="Note 6 17 2 4 4" xfId="10376"/>
    <cellStyle name="Note 6 17 2 4 4 2" xfId="27811"/>
    <cellStyle name="Note 6 17 2 4 4 3" xfId="42264"/>
    <cellStyle name="Note 6 17 2 4 5" xfId="12796"/>
    <cellStyle name="Note 6 17 2 4 5 2" xfId="30231"/>
    <cellStyle name="Note 6 17 2 4 5 3" xfId="44684"/>
    <cellStyle name="Note 6 17 2 4 6" xfId="15510"/>
    <cellStyle name="Note 6 17 2 4 6 2" xfId="32945"/>
    <cellStyle name="Note 6 17 2 4 6 3" xfId="47398"/>
    <cellStyle name="Note 6 17 2 4 7" xfId="19803"/>
    <cellStyle name="Note 6 17 2 4 8" xfId="20672"/>
    <cellStyle name="Note 6 17 2 5" xfId="5470"/>
    <cellStyle name="Note 6 17 2 5 2" xfId="14728"/>
    <cellStyle name="Note 6 17 2 5 2 2" xfId="32163"/>
    <cellStyle name="Note 6 17 2 5 2 3" xfId="46616"/>
    <cellStyle name="Note 6 17 2 5 3" xfId="17189"/>
    <cellStyle name="Note 6 17 2 5 3 2" xfId="34624"/>
    <cellStyle name="Note 6 17 2 5 3 3" xfId="49077"/>
    <cellStyle name="Note 6 17 2 5 4" xfId="22906"/>
    <cellStyle name="Note 6 17 2 5 5" xfId="37359"/>
    <cellStyle name="Note 6 17 2 6" xfId="7932"/>
    <cellStyle name="Note 6 17 2 6 2" xfId="25367"/>
    <cellStyle name="Note 6 17 2 6 3" xfId="39820"/>
    <cellStyle name="Note 6 17 2 7" xfId="10373"/>
    <cellStyle name="Note 6 17 2 7 2" xfId="27808"/>
    <cellStyle name="Note 6 17 2 7 3" xfId="42261"/>
    <cellStyle name="Note 6 17 2 8" xfId="12793"/>
    <cellStyle name="Note 6 17 2 8 2" xfId="30228"/>
    <cellStyle name="Note 6 17 2 8 3" xfId="44681"/>
    <cellStyle name="Note 6 17 2 9" xfId="19800"/>
    <cellStyle name="Note 6 17 3" xfId="2963"/>
    <cellStyle name="Note 6 17 3 2" xfId="2964"/>
    <cellStyle name="Note 6 17 3 2 2" xfId="5475"/>
    <cellStyle name="Note 6 17 3 2 2 2" xfId="14732"/>
    <cellStyle name="Note 6 17 3 2 2 2 2" xfId="32167"/>
    <cellStyle name="Note 6 17 3 2 2 2 3" xfId="46620"/>
    <cellStyle name="Note 6 17 3 2 2 3" xfId="17193"/>
    <cellStyle name="Note 6 17 3 2 2 3 2" xfId="34628"/>
    <cellStyle name="Note 6 17 3 2 2 3 3" xfId="49081"/>
    <cellStyle name="Note 6 17 3 2 2 4" xfId="22911"/>
    <cellStyle name="Note 6 17 3 2 2 5" xfId="37364"/>
    <cellStyle name="Note 6 17 3 2 3" xfId="7937"/>
    <cellStyle name="Note 6 17 3 2 3 2" xfId="25372"/>
    <cellStyle name="Note 6 17 3 2 3 3" xfId="39825"/>
    <cellStyle name="Note 6 17 3 2 4" xfId="10378"/>
    <cellStyle name="Note 6 17 3 2 4 2" xfId="27813"/>
    <cellStyle name="Note 6 17 3 2 4 3" xfId="42266"/>
    <cellStyle name="Note 6 17 3 2 5" xfId="12798"/>
    <cellStyle name="Note 6 17 3 2 5 2" xfId="30233"/>
    <cellStyle name="Note 6 17 3 2 5 3" xfId="44686"/>
    <cellStyle name="Note 6 17 3 2 6" xfId="19805"/>
    <cellStyle name="Note 6 17 3 3" xfId="2965"/>
    <cellStyle name="Note 6 17 3 3 2" xfId="5476"/>
    <cellStyle name="Note 6 17 3 3 2 2" xfId="14733"/>
    <cellStyle name="Note 6 17 3 3 2 2 2" xfId="32168"/>
    <cellStyle name="Note 6 17 3 3 2 2 3" xfId="46621"/>
    <cellStyle name="Note 6 17 3 3 2 3" xfId="17194"/>
    <cellStyle name="Note 6 17 3 3 2 3 2" xfId="34629"/>
    <cellStyle name="Note 6 17 3 3 2 3 3" xfId="49082"/>
    <cellStyle name="Note 6 17 3 3 2 4" xfId="22912"/>
    <cellStyle name="Note 6 17 3 3 2 5" xfId="37365"/>
    <cellStyle name="Note 6 17 3 3 3" xfId="7938"/>
    <cellStyle name="Note 6 17 3 3 3 2" xfId="25373"/>
    <cellStyle name="Note 6 17 3 3 3 3" xfId="39826"/>
    <cellStyle name="Note 6 17 3 3 4" xfId="10379"/>
    <cellStyle name="Note 6 17 3 3 4 2" xfId="27814"/>
    <cellStyle name="Note 6 17 3 3 4 3" xfId="42267"/>
    <cellStyle name="Note 6 17 3 3 5" xfId="12799"/>
    <cellStyle name="Note 6 17 3 3 5 2" xfId="30234"/>
    <cellStyle name="Note 6 17 3 3 5 3" xfId="44687"/>
    <cellStyle name="Note 6 17 3 3 6" xfId="19806"/>
    <cellStyle name="Note 6 17 3 4" xfId="2966"/>
    <cellStyle name="Note 6 17 3 4 2" xfId="5477"/>
    <cellStyle name="Note 6 17 3 4 2 2" xfId="22913"/>
    <cellStyle name="Note 6 17 3 4 2 3" xfId="37366"/>
    <cellStyle name="Note 6 17 3 4 3" xfId="7939"/>
    <cellStyle name="Note 6 17 3 4 3 2" xfId="25374"/>
    <cellStyle name="Note 6 17 3 4 3 3" xfId="39827"/>
    <cellStyle name="Note 6 17 3 4 4" xfId="10380"/>
    <cellStyle name="Note 6 17 3 4 4 2" xfId="27815"/>
    <cellStyle name="Note 6 17 3 4 4 3" xfId="42268"/>
    <cellStyle name="Note 6 17 3 4 5" xfId="12800"/>
    <cellStyle name="Note 6 17 3 4 5 2" xfId="30235"/>
    <cellStyle name="Note 6 17 3 4 5 3" xfId="44688"/>
    <cellStyle name="Note 6 17 3 4 6" xfId="15511"/>
    <cellStyle name="Note 6 17 3 4 6 2" xfId="32946"/>
    <cellStyle name="Note 6 17 3 4 6 3" xfId="47399"/>
    <cellStyle name="Note 6 17 3 4 7" xfId="19807"/>
    <cellStyle name="Note 6 17 3 4 8" xfId="20673"/>
    <cellStyle name="Note 6 17 3 5" xfId="5474"/>
    <cellStyle name="Note 6 17 3 5 2" xfId="14731"/>
    <cellStyle name="Note 6 17 3 5 2 2" xfId="32166"/>
    <cellStyle name="Note 6 17 3 5 2 3" xfId="46619"/>
    <cellStyle name="Note 6 17 3 5 3" xfId="17192"/>
    <cellStyle name="Note 6 17 3 5 3 2" xfId="34627"/>
    <cellStyle name="Note 6 17 3 5 3 3" xfId="49080"/>
    <cellStyle name="Note 6 17 3 5 4" xfId="22910"/>
    <cellStyle name="Note 6 17 3 5 5" xfId="37363"/>
    <cellStyle name="Note 6 17 3 6" xfId="7936"/>
    <cellStyle name="Note 6 17 3 6 2" xfId="25371"/>
    <cellStyle name="Note 6 17 3 6 3" xfId="39824"/>
    <cellStyle name="Note 6 17 3 7" xfId="10377"/>
    <cellStyle name="Note 6 17 3 7 2" xfId="27812"/>
    <cellStyle name="Note 6 17 3 7 3" xfId="42265"/>
    <cellStyle name="Note 6 17 3 8" xfId="12797"/>
    <cellStyle name="Note 6 17 3 8 2" xfId="30232"/>
    <cellStyle name="Note 6 17 3 8 3" xfId="44685"/>
    <cellStyle name="Note 6 17 3 9" xfId="19804"/>
    <cellStyle name="Note 6 17 4" xfId="2967"/>
    <cellStyle name="Note 6 17 4 2" xfId="2968"/>
    <cellStyle name="Note 6 17 4 2 2" xfId="5479"/>
    <cellStyle name="Note 6 17 4 2 2 2" xfId="14735"/>
    <cellStyle name="Note 6 17 4 2 2 2 2" xfId="32170"/>
    <cellStyle name="Note 6 17 4 2 2 2 3" xfId="46623"/>
    <cellStyle name="Note 6 17 4 2 2 3" xfId="17196"/>
    <cellStyle name="Note 6 17 4 2 2 3 2" xfId="34631"/>
    <cellStyle name="Note 6 17 4 2 2 3 3" xfId="49084"/>
    <cellStyle name="Note 6 17 4 2 2 4" xfId="22915"/>
    <cellStyle name="Note 6 17 4 2 2 5" xfId="37368"/>
    <cellStyle name="Note 6 17 4 2 3" xfId="7941"/>
    <cellStyle name="Note 6 17 4 2 3 2" xfId="25376"/>
    <cellStyle name="Note 6 17 4 2 3 3" xfId="39829"/>
    <cellStyle name="Note 6 17 4 2 4" xfId="10382"/>
    <cellStyle name="Note 6 17 4 2 4 2" xfId="27817"/>
    <cellStyle name="Note 6 17 4 2 4 3" xfId="42270"/>
    <cellStyle name="Note 6 17 4 2 5" xfId="12802"/>
    <cellStyle name="Note 6 17 4 2 5 2" xfId="30237"/>
    <cellStyle name="Note 6 17 4 2 5 3" xfId="44690"/>
    <cellStyle name="Note 6 17 4 2 6" xfId="19809"/>
    <cellStyle name="Note 6 17 4 3" xfId="2969"/>
    <cellStyle name="Note 6 17 4 3 2" xfId="5480"/>
    <cellStyle name="Note 6 17 4 3 2 2" xfId="14736"/>
    <cellStyle name="Note 6 17 4 3 2 2 2" xfId="32171"/>
    <cellStyle name="Note 6 17 4 3 2 2 3" xfId="46624"/>
    <cellStyle name="Note 6 17 4 3 2 3" xfId="17197"/>
    <cellStyle name="Note 6 17 4 3 2 3 2" xfId="34632"/>
    <cellStyle name="Note 6 17 4 3 2 3 3" xfId="49085"/>
    <cellStyle name="Note 6 17 4 3 2 4" xfId="22916"/>
    <cellStyle name="Note 6 17 4 3 2 5" xfId="37369"/>
    <cellStyle name="Note 6 17 4 3 3" xfId="7942"/>
    <cellStyle name="Note 6 17 4 3 3 2" xfId="25377"/>
    <cellStyle name="Note 6 17 4 3 3 3" xfId="39830"/>
    <cellStyle name="Note 6 17 4 3 4" xfId="10383"/>
    <cellStyle name="Note 6 17 4 3 4 2" xfId="27818"/>
    <cellStyle name="Note 6 17 4 3 4 3" xfId="42271"/>
    <cellStyle name="Note 6 17 4 3 5" xfId="12803"/>
    <cellStyle name="Note 6 17 4 3 5 2" xfId="30238"/>
    <cellStyle name="Note 6 17 4 3 5 3" xfId="44691"/>
    <cellStyle name="Note 6 17 4 3 6" xfId="19810"/>
    <cellStyle name="Note 6 17 4 4" xfId="2970"/>
    <cellStyle name="Note 6 17 4 4 2" xfId="5481"/>
    <cellStyle name="Note 6 17 4 4 2 2" xfId="22917"/>
    <cellStyle name="Note 6 17 4 4 2 3" xfId="37370"/>
    <cellStyle name="Note 6 17 4 4 3" xfId="7943"/>
    <cellStyle name="Note 6 17 4 4 3 2" xfId="25378"/>
    <cellStyle name="Note 6 17 4 4 3 3" xfId="39831"/>
    <cellStyle name="Note 6 17 4 4 4" xfId="10384"/>
    <cellStyle name="Note 6 17 4 4 4 2" xfId="27819"/>
    <cellStyle name="Note 6 17 4 4 4 3" xfId="42272"/>
    <cellStyle name="Note 6 17 4 4 5" xfId="12804"/>
    <cellStyle name="Note 6 17 4 4 5 2" xfId="30239"/>
    <cellStyle name="Note 6 17 4 4 5 3" xfId="44692"/>
    <cellStyle name="Note 6 17 4 4 6" xfId="15512"/>
    <cellStyle name="Note 6 17 4 4 6 2" xfId="32947"/>
    <cellStyle name="Note 6 17 4 4 6 3" xfId="47400"/>
    <cellStyle name="Note 6 17 4 4 7" xfId="19811"/>
    <cellStyle name="Note 6 17 4 4 8" xfId="20674"/>
    <cellStyle name="Note 6 17 4 5" xfId="5478"/>
    <cellStyle name="Note 6 17 4 5 2" xfId="14734"/>
    <cellStyle name="Note 6 17 4 5 2 2" xfId="32169"/>
    <cellStyle name="Note 6 17 4 5 2 3" xfId="46622"/>
    <cellStyle name="Note 6 17 4 5 3" xfId="17195"/>
    <cellStyle name="Note 6 17 4 5 3 2" xfId="34630"/>
    <cellStyle name="Note 6 17 4 5 3 3" xfId="49083"/>
    <cellStyle name="Note 6 17 4 5 4" xfId="22914"/>
    <cellStyle name="Note 6 17 4 5 5" xfId="37367"/>
    <cellStyle name="Note 6 17 4 6" xfId="7940"/>
    <cellStyle name="Note 6 17 4 6 2" xfId="25375"/>
    <cellStyle name="Note 6 17 4 6 3" xfId="39828"/>
    <cellStyle name="Note 6 17 4 7" xfId="10381"/>
    <cellStyle name="Note 6 17 4 7 2" xfId="27816"/>
    <cellStyle name="Note 6 17 4 7 3" xfId="42269"/>
    <cellStyle name="Note 6 17 4 8" xfId="12801"/>
    <cellStyle name="Note 6 17 4 8 2" xfId="30236"/>
    <cellStyle name="Note 6 17 4 8 3" xfId="44689"/>
    <cellStyle name="Note 6 17 4 9" xfId="19808"/>
    <cellStyle name="Note 6 17 5" xfId="2971"/>
    <cellStyle name="Note 6 17 5 2" xfId="2972"/>
    <cellStyle name="Note 6 17 5 2 2" xfId="5483"/>
    <cellStyle name="Note 6 17 5 2 2 2" xfId="14738"/>
    <cellStyle name="Note 6 17 5 2 2 2 2" xfId="32173"/>
    <cellStyle name="Note 6 17 5 2 2 2 3" xfId="46626"/>
    <cellStyle name="Note 6 17 5 2 2 3" xfId="17199"/>
    <cellStyle name="Note 6 17 5 2 2 3 2" xfId="34634"/>
    <cellStyle name="Note 6 17 5 2 2 3 3" xfId="49087"/>
    <cellStyle name="Note 6 17 5 2 2 4" xfId="22919"/>
    <cellStyle name="Note 6 17 5 2 2 5" xfId="37372"/>
    <cellStyle name="Note 6 17 5 2 3" xfId="7945"/>
    <cellStyle name="Note 6 17 5 2 3 2" xfId="25380"/>
    <cellStyle name="Note 6 17 5 2 3 3" xfId="39833"/>
    <cellStyle name="Note 6 17 5 2 4" xfId="10386"/>
    <cellStyle name="Note 6 17 5 2 4 2" xfId="27821"/>
    <cellStyle name="Note 6 17 5 2 4 3" xfId="42274"/>
    <cellStyle name="Note 6 17 5 2 5" xfId="12806"/>
    <cellStyle name="Note 6 17 5 2 5 2" xfId="30241"/>
    <cellStyle name="Note 6 17 5 2 5 3" xfId="44694"/>
    <cellStyle name="Note 6 17 5 2 6" xfId="19813"/>
    <cellStyle name="Note 6 17 5 3" xfId="2973"/>
    <cellStyle name="Note 6 17 5 3 2" xfId="5484"/>
    <cellStyle name="Note 6 17 5 3 2 2" xfId="14739"/>
    <cellStyle name="Note 6 17 5 3 2 2 2" xfId="32174"/>
    <cellStyle name="Note 6 17 5 3 2 2 3" xfId="46627"/>
    <cellStyle name="Note 6 17 5 3 2 3" xfId="17200"/>
    <cellStyle name="Note 6 17 5 3 2 3 2" xfId="34635"/>
    <cellStyle name="Note 6 17 5 3 2 3 3" xfId="49088"/>
    <cellStyle name="Note 6 17 5 3 2 4" xfId="22920"/>
    <cellStyle name="Note 6 17 5 3 2 5" xfId="37373"/>
    <cellStyle name="Note 6 17 5 3 3" xfId="7946"/>
    <cellStyle name="Note 6 17 5 3 3 2" xfId="25381"/>
    <cellStyle name="Note 6 17 5 3 3 3" xfId="39834"/>
    <cellStyle name="Note 6 17 5 3 4" xfId="10387"/>
    <cellStyle name="Note 6 17 5 3 4 2" xfId="27822"/>
    <cellStyle name="Note 6 17 5 3 4 3" xfId="42275"/>
    <cellStyle name="Note 6 17 5 3 5" xfId="12807"/>
    <cellStyle name="Note 6 17 5 3 5 2" xfId="30242"/>
    <cellStyle name="Note 6 17 5 3 5 3" xfId="44695"/>
    <cellStyle name="Note 6 17 5 3 6" xfId="19814"/>
    <cellStyle name="Note 6 17 5 4" xfId="2974"/>
    <cellStyle name="Note 6 17 5 4 2" xfId="5485"/>
    <cellStyle name="Note 6 17 5 4 2 2" xfId="22921"/>
    <cellStyle name="Note 6 17 5 4 2 3" xfId="37374"/>
    <cellStyle name="Note 6 17 5 4 3" xfId="7947"/>
    <cellStyle name="Note 6 17 5 4 3 2" xfId="25382"/>
    <cellStyle name="Note 6 17 5 4 3 3" xfId="39835"/>
    <cellStyle name="Note 6 17 5 4 4" xfId="10388"/>
    <cellStyle name="Note 6 17 5 4 4 2" xfId="27823"/>
    <cellStyle name="Note 6 17 5 4 4 3" xfId="42276"/>
    <cellStyle name="Note 6 17 5 4 5" xfId="12808"/>
    <cellStyle name="Note 6 17 5 4 5 2" xfId="30243"/>
    <cellStyle name="Note 6 17 5 4 5 3" xfId="44696"/>
    <cellStyle name="Note 6 17 5 4 6" xfId="15513"/>
    <cellStyle name="Note 6 17 5 4 6 2" xfId="32948"/>
    <cellStyle name="Note 6 17 5 4 6 3" xfId="47401"/>
    <cellStyle name="Note 6 17 5 4 7" xfId="19815"/>
    <cellStyle name="Note 6 17 5 4 8" xfId="20675"/>
    <cellStyle name="Note 6 17 5 5" xfId="5482"/>
    <cellStyle name="Note 6 17 5 5 2" xfId="14737"/>
    <cellStyle name="Note 6 17 5 5 2 2" xfId="32172"/>
    <cellStyle name="Note 6 17 5 5 2 3" xfId="46625"/>
    <cellStyle name="Note 6 17 5 5 3" xfId="17198"/>
    <cellStyle name="Note 6 17 5 5 3 2" xfId="34633"/>
    <cellStyle name="Note 6 17 5 5 3 3" xfId="49086"/>
    <cellStyle name="Note 6 17 5 5 4" xfId="22918"/>
    <cellStyle name="Note 6 17 5 5 5" xfId="37371"/>
    <cellStyle name="Note 6 17 5 6" xfId="7944"/>
    <cellStyle name="Note 6 17 5 6 2" xfId="25379"/>
    <cellStyle name="Note 6 17 5 6 3" xfId="39832"/>
    <cellStyle name="Note 6 17 5 7" xfId="10385"/>
    <cellStyle name="Note 6 17 5 7 2" xfId="27820"/>
    <cellStyle name="Note 6 17 5 7 3" xfId="42273"/>
    <cellStyle name="Note 6 17 5 8" xfId="12805"/>
    <cellStyle name="Note 6 17 5 8 2" xfId="30240"/>
    <cellStyle name="Note 6 17 5 8 3" xfId="44693"/>
    <cellStyle name="Note 6 17 5 9" xfId="19812"/>
    <cellStyle name="Note 6 17 6" xfId="2975"/>
    <cellStyle name="Note 6 17 6 2" xfId="5486"/>
    <cellStyle name="Note 6 17 6 2 2" xfId="14740"/>
    <cellStyle name="Note 6 17 6 2 2 2" xfId="32175"/>
    <cellStyle name="Note 6 17 6 2 2 3" xfId="46628"/>
    <cellStyle name="Note 6 17 6 2 3" xfId="17201"/>
    <cellStyle name="Note 6 17 6 2 3 2" xfId="34636"/>
    <cellStyle name="Note 6 17 6 2 3 3" xfId="49089"/>
    <cellStyle name="Note 6 17 6 2 4" xfId="22922"/>
    <cellStyle name="Note 6 17 6 2 5" xfId="37375"/>
    <cellStyle name="Note 6 17 6 3" xfId="7948"/>
    <cellStyle name="Note 6 17 6 3 2" xfId="25383"/>
    <cellStyle name="Note 6 17 6 3 3" xfId="39836"/>
    <cellStyle name="Note 6 17 6 4" xfId="10389"/>
    <cellStyle name="Note 6 17 6 4 2" xfId="27824"/>
    <cellStyle name="Note 6 17 6 4 3" xfId="42277"/>
    <cellStyle name="Note 6 17 6 5" xfId="12809"/>
    <cellStyle name="Note 6 17 6 5 2" xfId="30244"/>
    <cellStyle name="Note 6 17 6 5 3" xfId="44697"/>
    <cellStyle name="Note 6 17 6 6" xfId="19816"/>
    <cellStyle name="Note 6 17 7" xfId="2976"/>
    <cellStyle name="Note 6 17 7 2" xfId="5487"/>
    <cellStyle name="Note 6 17 7 2 2" xfId="14741"/>
    <cellStyle name="Note 6 17 7 2 2 2" xfId="32176"/>
    <cellStyle name="Note 6 17 7 2 2 3" xfId="46629"/>
    <cellStyle name="Note 6 17 7 2 3" xfId="17202"/>
    <cellStyle name="Note 6 17 7 2 3 2" xfId="34637"/>
    <cellStyle name="Note 6 17 7 2 3 3" xfId="49090"/>
    <cellStyle name="Note 6 17 7 2 4" xfId="22923"/>
    <cellStyle name="Note 6 17 7 2 5" xfId="37376"/>
    <cellStyle name="Note 6 17 7 3" xfId="7949"/>
    <cellStyle name="Note 6 17 7 3 2" xfId="25384"/>
    <cellStyle name="Note 6 17 7 3 3" xfId="39837"/>
    <cellStyle name="Note 6 17 7 4" xfId="10390"/>
    <cellStyle name="Note 6 17 7 4 2" xfId="27825"/>
    <cellStyle name="Note 6 17 7 4 3" xfId="42278"/>
    <cellStyle name="Note 6 17 7 5" xfId="12810"/>
    <cellStyle name="Note 6 17 7 5 2" xfId="30245"/>
    <cellStyle name="Note 6 17 7 5 3" xfId="44698"/>
    <cellStyle name="Note 6 17 7 6" xfId="19817"/>
    <cellStyle name="Note 6 17 8" xfId="2977"/>
    <cellStyle name="Note 6 17 8 2" xfId="5488"/>
    <cellStyle name="Note 6 17 8 2 2" xfId="22924"/>
    <cellStyle name="Note 6 17 8 2 3" xfId="37377"/>
    <cellStyle name="Note 6 17 8 3" xfId="7950"/>
    <cellStyle name="Note 6 17 8 3 2" xfId="25385"/>
    <cellStyle name="Note 6 17 8 3 3" xfId="39838"/>
    <cellStyle name="Note 6 17 8 4" xfId="10391"/>
    <cellStyle name="Note 6 17 8 4 2" xfId="27826"/>
    <cellStyle name="Note 6 17 8 4 3" xfId="42279"/>
    <cellStyle name="Note 6 17 8 5" xfId="12811"/>
    <cellStyle name="Note 6 17 8 5 2" xfId="30246"/>
    <cellStyle name="Note 6 17 8 5 3" xfId="44699"/>
    <cellStyle name="Note 6 17 8 6" xfId="15514"/>
    <cellStyle name="Note 6 17 8 6 2" xfId="32949"/>
    <cellStyle name="Note 6 17 8 6 3" xfId="47402"/>
    <cellStyle name="Note 6 17 8 7" xfId="19818"/>
    <cellStyle name="Note 6 17 8 8" xfId="20676"/>
    <cellStyle name="Note 6 17 9" xfId="5469"/>
    <cellStyle name="Note 6 17 9 2" xfId="14727"/>
    <cellStyle name="Note 6 17 9 2 2" xfId="32162"/>
    <cellStyle name="Note 6 17 9 2 3" xfId="46615"/>
    <cellStyle name="Note 6 17 9 3" xfId="17188"/>
    <cellStyle name="Note 6 17 9 3 2" xfId="34623"/>
    <cellStyle name="Note 6 17 9 3 3" xfId="49076"/>
    <cellStyle name="Note 6 17 9 4" xfId="22905"/>
    <cellStyle name="Note 6 17 9 5" xfId="37358"/>
    <cellStyle name="Note 6 18" xfId="2978"/>
    <cellStyle name="Note 6 18 10" xfId="7951"/>
    <cellStyle name="Note 6 18 10 2" xfId="25386"/>
    <cellStyle name="Note 6 18 10 3" xfId="39839"/>
    <cellStyle name="Note 6 18 11" xfId="10392"/>
    <cellStyle name="Note 6 18 11 2" xfId="27827"/>
    <cellStyle name="Note 6 18 11 3" xfId="42280"/>
    <cellStyle name="Note 6 18 12" xfId="12812"/>
    <cellStyle name="Note 6 18 12 2" xfId="30247"/>
    <cellStyle name="Note 6 18 12 3" xfId="44700"/>
    <cellStyle name="Note 6 18 13" xfId="19819"/>
    <cellStyle name="Note 6 18 2" xfId="2979"/>
    <cellStyle name="Note 6 18 2 2" xfId="2980"/>
    <cellStyle name="Note 6 18 2 2 2" xfId="5491"/>
    <cellStyle name="Note 6 18 2 2 2 2" xfId="14744"/>
    <cellStyle name="Note 6 18 2 2 2 2 2" xfId="32179"/>
    <cellStyle name="Note 6 18 2 2 2 2 3" xfId="46632"/>
    <cellStyle name="Note 6 18 2 2 2 3" xfId="17205"/>
    <cellStyle name="Note 6 18 2 2 2 3 2" xfId="34640"/>
    <cellStyle name="Note 6 18 2 2 2 3 3" xfId="49093"/>
    <cellStyle name="Note 6 18 2 2 2 4" xfId="22927"/>
    <cellStyle name="Note 6 18 2 2 2 5" xfId="37380"/>
    <cellStyle name="Note 6 18 2 2 3" xfId="7953"/>
    <cellStyle name="Note 6 18 2 2 3 2" xfId="25388"/>
    <cellStyle name="Note 6 18 2 2 3 3" xfId="39841"/>
    <cellStyle name="Note 6 18 2 2 4" xfId="10394"/>
    <cellStyle name="Note 6 18 2 2 4 2" xfId="27829"/>
    <cellStyle name="Note 6 18 2 2 4 3" xfId="42282"/>
    <cellStyle name="Note 6 18 2 2 5" xfId="12814"/>
    <cellStyle name="Note 6 18 2 2 5 2" xfId="30249"/>
    <cellStyle name="Note 6 18 2 2 5 3" xfId="44702"/>
    <cellStyle name="Note 6 18 2 2 6" xfId="19821"/>
    <cellStyle name="Note 6 18 2 3" xfId="2981"/>
    <cellStyle name="Note 6 18 2 3 2" xfId="5492"/>
    <cellStyle name="Note 6 18 2 3 2 2" xfId="14745"/>
    <cellStyle name="Note 6 18 2 3 2 2 2" xfId="32180"/>
    <cellStyle name="Note 6 18 2 3 2 2 3" xfId="46633"/>
    <cellStyle name="Note 6 18 2 3 2 3" xfId="17206"/>
    <cellStyle name="Note 6 18 2 3 2 3 2" xfId="34641"/>
    <cellStyle name="Note 6 18 2 3 2 3 3" xfId="49094"/>
    <cellStyle name="Note 6 18 2 3 2 4" xfId="22928"/>
    <cellStyle name="Note 6 18 2 3 2 5" xfId="37381"/>
    <cellStyle name="Note 6 18 2 3 3" xfId="7954"/>
    <cellStyle name="Note 6 18 2 3 3 2" xfId="25389"/>
    <cellStyle name="Note 6 18 2 3 3 3" xfId="39842"/>
    <cellStyle name="Note 6 18 2 3 4" xfId="10395"/>
    <cellStyle name="Note 6 18 2 3 4 2" xfId="27830"/>
    <cellStyle name="Note 6 18 2 3 4 3" xfId="42283"/>
    <cellStyle name="Note 6 18 2 3 5" xfId="12815"/>
    <cellStyle name="Note 6 18 2 3 5 2" xfId="30250"/>
    <cellStyle name="Note 6 18 2 3 5 3" xfId="44703"/>
    <cellStyle name="Note 6 18 2 3 6" xfId="19822"/>
    <cellStyle name="Note 6 18 2 4" xfId="2982"/>
    <cellStyle name="Note 6 18 2 4 2" xfId="5493"/>
    <cellStyle name="Note 6 18 2 4 2 2" xfId="22929"/>
    <cellStyle name="Note 6 18 2 4 2 3" xfId="37382"/>
    <cellStyle name="Note 6 18 2 4 3" xfId="7955"/>
    <cellStyle name="Note 6 18 2 4 3 2" xfId="25390"/>
    <cellStyle name="Note 6 18 2 4 3 3" xfId="39843"/>
    <cellStyle name="Note 6 18 2 4 4" xfId="10396"/>
    <cellStyle name="Note 6 18 2 4 4 2" xfId="27831"/>
    <cellStyle name="Note 6 18 2 4 4 3" xfId="42284"/>
    <cellStyle name="Note 6 18 2 4 5" xfId="12816"/>
    <cellStyle name="Note 6 18 2 4 5 2" xfId="30251"/>
    <cellStyle name="Note 6 18 2 4 5 3" xfId="44704"/>
    <cellStyle name="Note 6 18 2 4 6" xfId="15515"/>
    <cellStyle name="Note 6 18 2 4 6 2" xfId="32950"/>
    <cellStyle name="Note 6 18 2 4 6 3" xfId="47403"/>
    <cellStyle name="Note 6 18 2 4 7" xfId="19823"/>
    <cellStyle name="Note 6 18 2 4 8" xfId="20677"/>
    <cellStyle name="Note 6 18 2 5" xfId="5490"/>
    <cellStyle name="Note 6 18 2 5 2" xfId="14743"/>
    <cellStyle name="Note 6 18 2 5 2 2" xfId="32178"/>
    <cellStyle name="Note 6 18 2 5 2 3" xfId="46631"/>
    <cellStyle name="Note 6 18 2 5 3" xfId="17204"/>
    <cellStyle name="Note 6 18 2 5 3 2" xfId="34639"/>
    <cellStyle name="Note 6 18 2 5 3 3" xfId="49092"/>
    <cellStyle name="Note 6 18 2 5 4" xfId="22926"/>
    <cellStyle name="Note 6 18 2 5 5" xfId="37379"/>
    <cellStyle name="Note 6 18 2 6" xfId="7952"/>
    <cellStyle name="Note 6 18 2 6 2" xfId="25387"/>
    <cellStyle name="Note 6 18 2 6 3" xfId="39840"/>
    <cellStyle name="Note 6 18 2 7" xfId="10393"/>
    <cellStyle name="Note 6 18 2 7 2" xfId="27828"/>
    <cellStyle name="Note 6 18 2 7 3" xfId="42281"/>
    <cellStyle name="Note 6 18 2 8" xfId="12813"/>
    <cellStyle name="Note 6 18 2 8 2" xfId="30248"/>
    <cellStyle name="Note 6 18 2 8 3" xfId="44701"/>
    <cellStyle name="Note 6 18 2 9" xfId="19820"/>
    <cellStyle name="Note 6 18 3" xfId="2983"/>
    <cellStyle name="Note 6 18 3 2" xfId="2984"/>
    <cellStyle name="Note 6 18 3 2 2" xfId="5495"/>
    <cellStyle name="Note 6 18 3 2 2 2" xfId="14747"/>
    <cellStyle name="Note 6 18 3 2 2 2 2" xfId="32182"/>
    <cellStyle name="Note 6 18 3 2 2 2 3" xfId="46635"/>
    <cellStyle name="Note 6 18 3 2 2 3" xfId="17208"/>
    <cellStyle name="Note 6 18 3 2 2 3 2" xfId="34643"/>
    <cellStyle name="Note 6 18 3 2 2 3 3" xfId="49096"/>
    <cellStyle name="Note 6 18 3 2 2 4" xfId="22931"/>
    <cellStyle name="Note 6 18 3 2 2 5" xfId="37384"/>
    <cellStyle name="Note 6 18 3 2 3" xfId="7957"/>
    <cellStyle name="Note 6 18 3 2 3 2" xfId="25392"/>
    <cellStyle name="Note 6 18 3 2 3 3" xfId="39845"/>
    <cellStyle name="Note 6 18 3 2 4" xfId="10398"/>
    <cellStyle name="Note 6 18 3 2 4 2" xfId="27833"/>
    <cellStyle name="Note 6 18 3 2 4 3" xfId="42286"/>
    <cellStyle name="Note 6 18 3 2 5" xfId="12818"/>
    <cellStyle name="Note 6 18 3 2 5 2" xfId="30253"/>
    <cellStyle name="Note 6 18 3 2 5 3" xfId="44706"/>
    <cellStyle name="Note 6 18 3 2 6" xfId="19825"/>
    <cellStyle name="Note 6 18 3 3" xfId="2985"/>
    <cellStyle name="Note 6 18 3 3 2" xfId="5496"/>
    <cellStyle name="Note 6 18 3 3 2 2" xfId="14748"/>
    <cellStyle name="Note 6 18 3 3 2 2 2" xfId="32183"/>
    <cellStyle name="Note 6 18 3 3 2 2 3" xfId="46636"/>
    <cellStyle name="Note 6 18 3 3 2 3" xfId="17209"/>
    <cellStyle name="Note 6 18 3 3 2 3 2" xfId="34644"/>
    <cellStyle name="Note 6 18 3 3 2 3 3" xfId="49097"/>
    <cellStyle name="Note 6 18 3 3 2 4" xfId="22932"/>
    <cellStyle name="Note 6 18 3 3 2 5" xfId="37385"/>
    <cellStyle name="Note 6 18 3 3 3" xfId="7958"/>
    <cellStyle name="Note 6 18 3 3 3 2" xfId="25393"/>
    <cellStyle name="Note 6 18 3 3 3 3" xfId="39846"/>
    <cellStyle name="Note 6 18 3 3 4" xfId="10399"/>
    <cellStyle name="Note 6 18 3 3 4 2" xfId="27834"/>
    <cellStyle name="Note 6 18 3 3 4 3" xfId="42287"/>
    <cellStyle name="Note 6 18 3 3 5" xfId="12819"/>
    <cellStyle name="Note 6 18 3 3 5 2" xfId="30254"/>
    <cellStyle name="Note 6 18 3 3 5 3" xfId="44707"/>
    <cellStyle name="Note 6 18 3 3 6" xfId="19826"/>
    <cellStyle name="Note 6 18 3 4" xfId="2986"/>
    <cellStyle name="Note 6 18 3 4 2" xfId="5497"/>
    <cellStyle name="Note 6 18 3 4 2 2" xfId="22933"/>
    <cellStyle name="Note 6 18 3 4 2 3" xfId="37386"/>
    <cellStyle name="Note 6 18 3 4 3" xfId="7959"/>
    <cellStyle name="Note 6 18 3 4 3 2" xfId="25394"/>
    <cellStyle name="Note 6 18 3 4 3 3" xfId="39847"/>
    <cellStyle name="Note 6 18 3 4 4" xfId="10400"/>
    <cellStyle name="Note 6 18 3 4 4 2" xfId="27835"/>
    <cellStyle name="Note 6 18 3 4 4 3" xfId="42288"/>
    <cellStyle name="Note 6 18 3 4 5" xfId="12820"/>
    <cellStyle name="Note 6 18 3 4 5 2" xfId="30255"/>
    <cellStyle name="Note 6 18 3 4 5 3" xfId="44708"/>
    <cellStyle name="Note 6 18 3 4 6" xfId="15516"/>
    <cellStyle name="Note 6 18 3 4 6 2" xfId="32951"/>
    <cellStyle name="Note 6 18 3 4 6 3" xfId="47404"/>
    <cellStyle name="Note 6 18 3 4 7" xfId="19827"/>
    <cellStyle name="Note 6 18 3 4 8" xfId="20678"/>
    <cellStyle name="Note 6 18 3 5" xfId="5494"/>
    <cellStyle name="Note 6 18 3 5 2" xfId="14746"/>
    <cellStyle name="Note 6 18 3 5 2 2" xfId="32181"/>
    <cellStyle name="Note 6 18 3 5 2 3" xfId="46634"/>
    <cellStyle name="Note 6 18 3 5 3" xfId="17207"/>
    <cellStyle name="Note 6 18 3 5 3 2" xfId="34642"/>
    <cellStyle name="Note 6 18 3 5 3 3" xfId="49095"/>
    <cellStyle name="Note 6 18 3 5 4" xfId="22930"/>
    <cellStyle name="Note 6 18 3 5 5" xfId="37383"/>
    <cellStyle name="Note 6 18 3 6" xfId="7956"/>
    <cellStyle name="Note 6 18 3 6 2" xfId="25391"/>
    <cellStyle name="Note 6 18 3 6 3" xfId="39844"/>
    <cellStyle name="Note 6 18 3 7" xfId="10397"/>
    <cellStyle name="Note 6 18 3 7 2" xfId="27832"/>
    <cellStyle name="Note 6 18 3 7 3" xfId="42285"/>
    <cellStyle name="Note 6 18 3 8" xfId="12817"/>
    <cellStyle name="Note 6 18 3 8 2" xfId="30252"/>
    <cellStyle name="Note 6 18 3 8 3" xfId="44705"/>
    <cellStyle name="Note 6 18 3 9" xfId="19824"/>
    <cellStyle name="Note 6 18 4" xfId="2987"/>
    <cellStyle name="Note 6 18 4 2" xfId="2988"/>
    <cellStyle name="Note 6 18 4 2 2" xfId="5499"/>
    <cellStyle name="Note 6 18 4 2 2 2" xfId="14750"/>
    <cellStyle name="Note 6 18 4 2 2 2 2" xfId="32185"/>
    <cellStyle name="Note 6 18 4 2 2 2 3" xfId="46638"/>
    <cellStyle name="Note 6 18 4 2 2 3" xfId="17211"/>
    <cellStyle name="Note 6 18 4 2 2 3 2" xfId="34646"/>
    <cellStyle name="Note 6 18 4 2 2 3 3" xfId="49099"/>
    <cellStyle name="Note 6 18 4 2 2 4" xfId="22935"/>
    <cellStyle name="Note 6 18 4 2 2 5" xfId="37388"/>
    <cellStyle name="Note 6 18 4 2 3" xfId="7961"/>
    <cellStyle name="Note 6 18 4 2 3 2" xfId="25396"/>
    <cellStyle name="Note 6 18 4 2 3 3" xfId="39849"/>
    <cellStyle name="Note 6 18 4 2 4" xfId="10402"/>
    <cellStyle name="Note 6 18 4 2 4 2" xfId="27837"/>
    <cellStyle name="Note 6 18 4 2 4 3" xfId="42290"/>
    <cellStyle name="Note 6 18 4 2 5" xfId="12822"/>
    <cellStyle name="Note 6 18 4 2 5 2" xfId="30257"/>
    <cellStyle name="Note 6 18 4 2 5 3" xfId="44710"/>
    <cellStyle name="Note 6 18 4 2 6" xfId="19829"/>
    <cellStyle name="Note 6 18 4 3" xfId="2989"/>
    <cellStyle name="Note 6 18 4 3 2" xfId="5500"/>
    <cellStyle name="Note 6 18 4 3 2 2" xfId="14751"/>
    <cellStyle name="Note 6 18 4 3 2 2 2" xfId="32186"/>
    <cellStyle name="Note 6 18 4 3 2 2 3" xfId="46639"/>
    <cellStyle name="Note 6 18 4 3 2 3" xfId="17212"/>
    <cellStyle name="Note 6 18 4 3 2 3 2" xfId="34647"/>
    <cellStyle name="Note 6 18 4 3 2 3 3" xfId="49100"/>
    <cellStyle name="Note 6 18 4 3 2 4" xfId="22936"/>
    <cellStyle name="Note 6 18 4 3 2 5" xfId="37389"/>
    <cellStyle name="Note 6 18 4 3 3" xfId="7962"/>
    <cellStyle name="Note 6 18 4 3 3 2" xfId="25397"/>
    <cellStyle name="Note 6 18 4 3 3 3" xfId="39850"/>
    <cellStyle name="Note 6 18 4 3 4" xfId="10403"/>
    <cellStyle name="Note 6 18 4 3 4 2" xfId="27838"/>
    <cellStyle name="Note 6 18 4 3 4 3" xfId="42291"/>
    <cellStyle name="Note 6 18 4 3 5" xfId="12823"/>
    <cellStyle name="Note 6 18 4 3 5 2" xfId="30258"/>
    <cellStyle name="Note 6 18 4 3 5 3" xfId="44711"/>
    <cellStyle name="Note 6 18 4 3 6" xfId="19830"/>
    <cellStyle name="Note 6 18 4 4" xfId="2990"/>
    <cellStyle name="Note 6 18 4 4 2" xfId="5501"/>
    <cellStyle name="Note 6 18 4 4 2 2" xfId="22937"/>
    <cellStyle name="Note 6 18 4 4 2 3" xfId="37390"/>
    <cellStyle name="Note 6 18 4 4 3" xfId="7963"/>
    <cellStyle name="Note 6 18 4 4 3 2" xfId="25398"/>
    <cellStyle name="Note 6 18 4 4 3 3" xfId="39851"/>
    <cellStyle name="Note 6 18 4 4 4" xfId="10404"/>
    <cellStyle name="Note 6 18 4 4 4 2" xfId="27839"/>
    <cellStyle name="Note 6 18 4 4 4 3" xfId="42292"/>
    <cellStyle name="Note 6 18 4 4 5" xfId="12824"/>
    <cellStyle name="Note 6 18 4 4 5 2" xfId="30259"/>
    <cellStyle name="Note 6 18 4 4 5 3" xfId="44712"/>
    <cellStyle name="Note 6 18 4 4 6" xfId="15517"/>
    <cellStyle name="Note 6 18 4 4 6 2" xfId="32952"/>
    <cellStyle name="Note 6 18 4 4 6 3" xfId="47405"/>
    <cellStyle name="Note 6 18 4 4 7" xfId="19831"/>
    <cellStyle name="Note 6 18 4 4 8" xfId="20679"/>
    <cellStyle name="Note 6 18 4 5" xfId="5498"/>
    <cellStyle name="Note 6 18 4 5 2" xfId="14749"/>
    <cellStyle name="Note 6 18 4 5 2 2" xfId="32184"/>
    <cellStyle name="Note 6 18 4 5 2 3" xfId="46637"/>
    <cellStyle name="Note 6 18 4 5 3" xfId="17210"/>
    <cellStyle name="Note 6 18 4 5 3 2" xfId="34645"/>
    <cellStyle name="Note 6 18 4 5 3 3" xfId="49098"/>
    <cellStyle name="Note 6 18 4 5 4" xfId="22934"/>
    <cellStyle name="Note 6 18 4 5 5" xfId="37387"/>
    <cellStyle name="Note 6 18 4 6" xfId="7960"/>
    <cellStyle name="Note 6 18 4 6 2" xfId="25395"/>
    <cellStyle name="Note 6 18 4 6 3" xfId="39848"/>
    <cellStyle name="Note 6 18 4 7" xfId="10401"/>
    <cellStyle name="Note 6 18 4 7 2" xfId="27836"/>
    <cellStyle name="Note 6 18 4 7 3" xfId="42289"/>
    <cellStyle name="Note 6 18 4 8" xfId="12821"/>
    <cellStyle name="Note 6 18 4 8 2" xfId="30256"/>
    <cellStyle name="Note 6 18 4 8 3" xfId="44709"/>
    <cellStyle name="Note 6 18 4 9" xfId="19828"/>
    <cellStyle name="Note 6 18 5" xfId="2991"/>
    <cellStyle name="Note 6 18 5 2" xfId="2992"/>
    <cellStyle name="Note 6 18 5 2 2" xfId="5503"/>
    <cellStyle name="Note 6 18 5 2 2 2" xfId="14753"/>
    <cellStyle name="Note 6 18 5 2 2 2 2" xfId="32188"/>
    <cellStyle name="Note 6 18 5 2 2 2 3" xfId="46641"/>
    <cellStyle name="Note 6 18 5 2 2 3" xfId="17214"/>
    <cellStyle name="Note 6 18 5 2 2 3 2" xfId="34649"/>
    <cellStyle name="Note 6 18 5 2 2 3 3" xfId="49102"/>
    <cellStyle name="Note 6 18 5 2 2 4" xfId="22939"/>
    <cellStyle name="Note 6 18 5 2 2 5" xfId="37392"/>
    <cellStyle name="Note 6 18 5 2 3" xfId="7965"/>
    <cellStyle name="Note 6 18 5 2 3 2" xfId="25400"/>
    <cellStyle name="Note 6 18 5 2 3 3" xfId="39853"/>
    <cellStyle name="Note 6 18 5 2 4" xfId="10406"/>
    <cellStyle name="Note 6 18 5 2 4 2" xfId="27841"/>
    <cellStyle name="Note 6 18 5 2 4 3" xfId="42294"/>
    <cellStyle name="Note 6 18 5 2 5" xfId="12826"/>
    <cellStyle name="Note 6 18 5 2 5 2" xfId="30261"/>
    <cellStyle name="Note 6 18 5 2 5 3" xfId="44714"/>
    <cellStyle name="Note 6 18 5 2 6" xfId="19833"/>
    <cellStyle name="Note 6 18 5 3" xfId="2993"/>
    <cellStyle name="Note 6 18 5 3 2" xfId="5504"/>
    <cellStyle name="Note 6 18 5 3 2 2" xfId="14754"/>
    <cellStyle name="Note 6 18 5 3 2 2 2" xfId="32189"/>
    <cellStyle name="Note 6 18 5 3 2 2 3" xfId="46642"/>
    <cellStyle name="Note 6 18 5 3 2 3" xfId="17215"/>
    <cellStyle name="Note 6 18 5 3 2 3 2" xfId="34650"/>
    <cellStyle name="Note 6 18 5 3 2 3 3" xfId="49103"/>
    <cellStyle name="Note 6 18 5 3 2 4" xfId="22940"/>
    <cellStyle name="Note 6 18 5 3 2 5" xfId="37393"/>
    <cellStyle name="Note 6 18 5 3 3" xfId="7966"/>
    <cellStyle name="Note 6 18 5 3 3 2" xfId="25401"/>
    <cellStyle name="Note 6 18 5 3 3 3" xfId="39854"/>
    <cellStyle name="Note 6 18 5 3 4" xfId="10407"/>
    <cellStyle name="Note 6 18 5 3 4 2" xfId="27842"/>
    <cellStyle name="Note 6 18 5 3 4 3" xfId="42295"/>
    <cellStyle name="Note 6 18 5 3 5" xfId="12827"/>
    <cellStyle name="Note 6 18 5 3 5 2" xfId="30262"/>
    <cellStyle name="Note 6 18 5 3 5 3" xfId="44715"/>
    <cellStyle name="Note 6 18 5 3 6" xfId="19834"/>
    <cellStyle name="Note 6 18 5 4" xfId="2994"/>
    <cellStyle name="Note 6 18 5 4 2" xfId="5505"/>
    <cellStyle name="Note 6 18 5 4 2 2" xfId="22941"/>
    <cellStyle name="Note 6 18 5 4 2 3" xfId="37394"/>
    <cellStyle name="Note 6 18 5 4 3" xfId="7967"/>
    <cellStyle name="Note 6 18 5 4 3 2" xfId="25402"/>
    <cellStyle name="Note 6 18 5 4 3 3" xfId="39855"/>
    <cellStyle name="Note 6 18 5 4 4" xfId="10408"/>
    <cellStyle name="Note 6 18 5 4 4 2" xfId="27843"/>
    <cellStyle name="Note 6 18 5 4 4 3" xfId="42296"/>
    <cellStyle name="Note 6 18 5 4 5" xfId="12828"/>
    <cellStyle name="Note 6 18 5 4 5 2" xfId="30263"/>
    <cellStyle name="Note 6 18 5 4 5 3" xfId="44716"/>
    <cellStyle name="Note 6 18 5 4 6" xfId="15518"/>
    <cellStyle name="Note 6 18 5 4 6 2" xfId="32953"/>
    <cellStyle name="Note 6 18 5 4 6 3" xfId="47406"/>
    <cellStyle name="Note 6 18 5 4 7" xfId="19835"/>
    <cellStyle name="Note 6 18 5 4 8" xfId="20680"/>
    <cellStyle name="Note 6 18 5 5" xfId="5502"/>
    <cellStyle name="Note 6 18 5 5 2" xfId="14752"/>
    <cellStyle name="Note 6 18 5 5 2 2" xfId="32187"/>
    <cellStyle name="Note 6 18 5 5 2 3" xfId="46640"/>
    <cellStyle name="Note 6 18 5 5 3" xfId="17213"/>
    <cellStyle name="Note 6 18 5 5 3 2" xfId="34648"/>
    <cellStyle name="Note 6 18 5 5 3 3" xfId="49101"/>
    <cellStyle name="Note 6 18 5 5 4" xfId="22938"/>
    <cellStyle name="Note 6 18 5 5 5" xfId="37391"/>
    <cellStyle name="Note 6 18 5 6" xfId="7964"/>
    <cellStyle name="Note 6 18 5 6 2" xfId="25399"/>
    <cellStyle name="Note 6 18 5 6 3" xfId="39852"/>
    <cellStyle name="Note 6 18 5 7" xfId="10405"/>
    <cellStyle name="Note 6 18 5 7 2" xfId="27840"/>
    <cellStyle name="Note 6 18 5 7 3" xfId="42293"/>
    <cellStyle name="Note 6 18 5 8" xfId="12825"/>
    <cellStyle name="Note 6 18 5 8 2" xfId="30260"/>
    <cellStyle name="Note 6 18 5 8 3" xfId="44713"/>
    <cellStyle name="Note 6 18 5 9" xfId="19832"/>
    <cellStyle name="Note 6 18 6" xfId="2995"/>
    <cellStyle name="Note 6 18 6 2" xfId="5506"/>
    <cellStyle name="Note 6 18 6 2 2" xfId="14755"/>
    <cellStyle name="Note 6 18 6 2 2 2" xfId="32190"/>
    <cellStyle name="Note 6 18 6 2 2 3" xfId="46643"/>
    <cellStyle name="Note 6 18 6 2 3" xfId="17216"/>
    <cellStyle name="Note 6 18 6 2 3 2" xfId="34651"/>
    <cellStyle name="Note 6 18 6 2 3 3" xfId="49104"/>
    <cellStyle name="Note 6 18 6 2 4" xfId="22942"/>
    <cellStyle name="Note 6 18 6 2 5" xfId="37395"/>
    <cellStyle name="Note 6 18 6 3" xfId="7968"/>
    <cellStyle name="Note 6 18 6 3 2" xfId="25403"/>
    <cellStyle name="Note 6 18 6 3 3" xfId="39856"/>
    <cellStyle name="Note 6 18 6 4" xfId="10409"/>
    <cellStyle name="Note 6 18 6 4 2" xfId="27844"/>
    <cellStyle name="Note 6 18 6 4 3" xfId="42297"/>
    <cellStyle name="Note 6 18 6 5" xfId="12829"/>
    <cellStyle name="Note 6 18 6 5 2" xfId="30264"/>
    <cellStyle name="Note 6 18 6 5 3" xfId="44717"/>
    <cellStyle name="Note 6 18 6 6" xfId="19836"/>
    <cellStyle name="Note 6 18 7" xfId="2996"/>
    <cellStyle name="Note 6 18 7 2" xfId="5507"/>
    <cellStyle name="Note 6 18 7 2 2" xfId="14756"/>
    <cellStyle name="Note 6 18 7 2 2 2" xfId="32191"/>
    <cellStyle name="Note 6 18 7 2 2 3" xfId="46644"/>
    <cellStyle name="Note 6 18 7 2 3" xfId="17217"/>
    <cellStyle name="Note 6 18 7 2 3 2" xfId="34652"/>
    <cellStyle name="Note 6 18 7 2 3 3" xfId="49105"/>
    <cellStyle name="Note 6 18 7 2 4" xfId="22943"/>
    <cellStyle name="Note 6 18 7 2 5" xfId="37396"/>
    <cellStyle name="Note 6 18 7 3" xfId="7969"/>
    <cellStyle name="Note 6 18 7 3 2" xfId="25404"/>
    <cellStyle name="Note 6 18 7 3 3" xfId="39857"/>
    <cellStyle name="Note 6 18 7 4" xfId="10410"/>
    <cellStyle name="Note 6 18 7 4 2" xfId="27845"/>
    <cellStyle name="Note 6 18 7 4 3" xfId="42298"/>
    <cellStyle name="Note 6 18 7 5" xfId="12830"/>
    <cellStyle name="Note 6 18 7 5 2" xfId="30265"/>
    <cellStyle name="Note 6 18 7 5 3" xfId="44718"/>
    <cellStyle name="Note 6 18 7 6" xfId="19837"/>
    <cellStyle name="Note 6 18 8" xfId="2997"/>
    <cellStyle name="Note 6 18 8 2" xfId="5508"/>
    <cellStyle name="Note 6 18 8 2 2" xfId="22944"/>
    <cellStyle name="Note 6 18 8 2 3" xfId="37397"/>
    <cellStyle name="Note 6 18 8 3" xfId="7970"/>
    <cellStyle name="Note 6 18 8 3 2" xfId="25405"/>
    <cellStyle name="Note 6 18 8 3 3" xfId="39858"/>
    <cellStyle name="Note 6 18 8 4" xfId="10411"/>
    <cellStyle name="Note 6 18 8 4 2" xfId="27846"/>
    <cellStyle name="Note 6 18 8 4 3" xfId="42299"/>
    <cellStyle name="Note 6 18 8 5" xfId="12831"/>
    <cellStyle name="Note 6 18 8 5 2" xfId="30266"/>
    <cellStyle name="Note 6 18 8 5 3" xfId="44719"/>
    <cellStyle name="Note 6 18 8 6" xfId="15519"/>
    <cellStyle name="Note 6 18 8 6 2" xfId="32954"/>
    <cellStyle name="Note 6 18 8 6 3" xfId="47407"/>
    <cellStyle name="Note 6 18 8 7" xfId="19838"/>
    <cellStyle name="Note 6 18 8 8" xfId="20681"/>
    <cellStyle name="Note 6 18 9" xfId="5489"/>
    <cellStyle name="Note 6 18 9 2" xfId="14742"/>
    <cellStyle name="Note 6 18 9 2 2" xfId="32177"/>
    <cellStyle name="Note 6 18 9 2 3" xfId="46630"/>
    <cellStyle name="Note 6 18 9 3" xfId="17203"/>
    <cellStyle name="Note 6 18 9 3 2" xfId="34638"/>
    <cellStyle name="Note 6 18 9 3 3" xfId="49091"/>
    <cellStyle name="Note 6 18 9 4" xfId="22925"/>
    <cellStyle name="Note 6 18 9 5" xfId="37378"/>
    <cellStyle name="Note 6 19" xfId="2998"/>
    <cellStyle name="Note 6 19 10" xfId="7971"/>
    <cellStyle name="Note 6 19 10 2" xfId="25406"/>
    <cellStyle name="Note 6 19 10 3" xfId="39859"/>
    <cellStyle name="Note 6 19 11" xfId="10412"/>
    <cellStyle name="Note 6 19 11 2" xfId="27847"/>
    <cellStyle name="Note 6 19 11 3" xfId="42300"/>
    <cellStyle name="Note 6 19 12" xfId="12832"/>
    <cellStyle name="Note 6 19 12 2" xfId="30267"/>
    <cellStyle name="Note 6 19 12 3" xfId="44720"/>
    <cellStyle name="Note 6 19 13" xfId="19839"/>
    <cellStyle name="Note 6 19 2" xfId="2999"/>
    <cellStyle name="Note 6 19 2 2" xfId="3000"/>
    <cellStyle name="Note 6 19 2 2 2" xfId="5511"/>
    <cellStyle name="Note 6 19 2 2 2 2" xfId="14759"/>
    <cellStyle name="Note 6 19 2 2 2 2 2" xfId="32194"/>
    <cellStyle name="Note 6 19 2 2 2 2 3" xfId="46647"/>
    <cellStyle name="Note 6 19 2 2 2 3" xfId="17220"/>
    <cellStyle name="Note 6 19 2 2 2 3 2" xfId="34655"/>
    <cellStyle name="Note 6 19 2 2 2 3 3" xfId="49108"/>
    <cellStyle name="Note 6 19 2 2 2 4" xfId="22947"/>
    <cellStyle name="Note 6 19 2 2 2 5" xfId="37400"/>
    <cellStyle name="Note 6 19 2 2 3" xfId="7973"/>
    <cellStyle name="Note 6 19 2 2 3 2" xfId="25408"/>
    <cellStyle name="Note 6 19 2 2 3 3" xfId="39861"/>
    <cellStyle name="Note 6 19 2 2 4" xfId="10414"/>
    <cellStyle name="Note 6 19 2 2 4 2" xfId="27849"/>
    <cellStyle name="Note 6 19 2 2 4 3" xfId="42302"/>
    <cellStyle name="Note 6 19 2 2 5" xfId="12834"/>
    <cellStyle name="Note 6 19 2 2 5 2" xfId="30269"/>
    <cellStyle name="Note 6 19 2 2 5 3" xfId="44722"/>
    <cellStyle name="Note 6 19 2 2 6" xfId="19841"/>
    <cellStyle name="Note 6 19 2 3" xfId="3001"/>
    <cellStyle name="Note 6 19 2 3 2" xfId="5512"/>
    <cellStyle name="Note 6 19 2 3 2 2" xfId="14760"/>
    <cellStyle name="Note 6 19 2 3 2 2 2" xfId="32195"/>
    <cellStyle name="Note 6 19 2 3 2 2 3" xfId="46648"/>
    <cellStyle name="Note 6 19 2 3 2 3" xfId="17221"/>
    <cellStyle name="Note 6 19 2 3 2 3 2" xfId="34656"/>
    <cellStyle name="Note 6 19 2 3 2 3 3" xfId="49109"/>
    <cellStyle name="Note 6 19 2 3 2 4" xfId="22948"/>
    <cellStyle name="Note 6 19 2 3 2 5" xfId="37401"/>
    <cellStyle name="Note 6 19 2 3 3" xfId="7974"/>
    <cellStyle name="Note 6 19 2 3 3 2" xfId="25409"/>
    <cellStyle name="Note 6 19 2 3 3 3" xfId="39862"/>
    <cellStyle name="Note 6 19 2 3 4" xfId="10415"/>
    <cellStyle name="Note 6 19 2 3 4 2" xfId="27850"/>
    <cellStyle name="Note 6 19 2 3 4 3" xfId="42303"/>
    <cellStyle name="Note 6 19 2 3 5" xfId="12835"/>
    <cellStyle name="Note 6 19 2 3 5 2" xfId="30270"/>
    <cellStyle name="Note 6 19 2 3 5 3" xfId="44723"/>
    <cellStyle name="Note 6 19 2 3 6" xfId="19842"/>
    <cellStyle name="Note 6 19 2 4" xfId="3002"/>
    <cellStyle name="Note 6 19 2 4 2" xfId="5513"/>
    <cellStyle name="Note 6 19 2 4 2 2" xfId="22949"/>
    <cellStyle name="Note 6 19 2 4 2 3" xfId="37402"/>
    <cellStyle name="Note 6 19 2 4 3" xfId="7975"/>
    <cellStyle name="Note 6 19 2 4 3 2" xfId="25410"/>
    <cellStyle name="Note 6 19 2 4 3 3" xfId="39863"/>
    <cellStyle name="Note 6 19 2 4 4" xfId="10416"/>
    <cellStyle name="Note 6 19 2 4 4 2" xfId="27851"/>
    <cellStyle name="Note 6 19 2 4 4 3" xfId="42304"/>
    <cellStyle name="Note 6 19 2 4 5" xfId="12836"/>
    <cellStyle name="Note 6 19 2 4 5 2" xfId="30271"/>
    <cellStyle name="Note 6 19 2 4 5 3" xfId="44724"/>
    <cellStyle name="Note 6 19 2 4 6" xfId="15520"/>
    <cellStyle name="Note 6 19 2 4 6 2" xfId="32955"/>
    <cellStyle name="Note 6 19 2 4 6 3" xfId="47408"/>
    <cellStyle name="Note 6 19 2 4 7" xfId="19843"/>
    <cellStyle name="Note 6 19 2 4 8" xfId="20682"/>
    <cellStyle name="Note 6 19 2 5" xfId="5510"/>
    <cellStyle name="Note 6 19 2 5 2" xfId="14758"/>
    <cellStyle name="Note 6 19 2 5 2 2" xfId="32193"/>
    <cellStyle name="Note 6 19 2 5 2 3" xfId="46646"/>
    <cellStyle name="Note 6 19 2 5 3" xfId="17219"/>
    <cellStyle name="Note 6 19 2 5 3 2" xfId="34654"/>
    <cellStyle name="Note 6 19 2 5 3 3" xfId="49107"/>
    <cellStyle name="Note 6 19 2 5 4" xfId="22946"/>
    <cellStyle name="Note 6 19 2 5 5" xfId="37399"/>
    <cellStyle name="Note 6 19 2 6" xfId="7972"/>
    <cellStyle name="Note 6 19 2 6 2" xfId="25407"/>
    <cellStyle name="Note 6 19 2 6 3" xfId="39860"/>
    <cellStyle name="Note 6 19 2 7" xfId="10413"/>
    <cellStyle name="Note 6 19 2 7 2" xfId="27848"/>
    <cellStyle name="Note 6 19 2 7 3" xfId="42301"/>
    <cellStyle name="Note 6 19 2 8" xfId="12833"/>
    <cellStyle name="Note 6 19 2 8 2" xfId="30268"/>
    <cellStyle name="Note 6 19 2 8 3" xfId="44721"/>
    <cellStyle name="Note 6 19 2 9" xfId="19840"/>
    <cellStyle name="Note 6 19 3" xfId="3003"/>
    <cellStyle name="Note 6 19 3 2" xfId="3004"/>
    <cellStyle name="Note 6 19 3 2 2" xfId="5515"/>
    <cellStyle name="Note 6 19 3 2 2 2" xfId="14762"/>
    <cellStyle name="Note 6 19 3 2 2 2 2" xfId="32197"/>
    <cellStyle name="Note 6 19 3 2 2 2 3" xfId="46650"/>
    <cellStyle name="Note 6 19 3 2 2 3" xfId="17223"/>
    <cellStyle name="Note 6 19 3 2 2 3 2" xfId="34658"/>
    <cellStyle name="Note 6 19 3 2 2 3 3" xfId="49111"/>
    <cellStyle name="Note 6 19 3 2 2 4" xfId="22951"/>
    <cellStyle name="Note 6 19 3 2 2 5" xfId="37404"/>
    <cellStyle name="Note 6 19 3 2 3" xfId="7977"/>
    <cellStyle name="Note 6 19 3 2 3 2" xfId="25412"/>
    <cellStyle name="Note 6 19 3 2 3 3" xfId="39865"/>
    <cellStyle name="Note 6 19 3 2 4" xfId="10418"/>
    <cellStyle name="Note 6 19 3 2 4 2" xfId="27853"/>
    <cellStyle name="Note 6 19 3 2 4 3" xfId="42306"/>
    <cellStyle name="Note 6 19 3 2 5" xfId="12838"/>
    <cellStyle name="Note 6 19 3 2 5 2" xfId="30273"/>
    <cellStyle name="Note 6 19 3 2 5 3" xfId="44726"/>
    <cellStyle name="Note 6 19 3 2 6" xfId="19845"/>
    <cellStyle name="Note 6 19 3 3" xfId="3005"/>
    <cellStyle name="Note 6 19 3 3 2" xfId="5516"/>
    <cellStyle name="Note 6 19 3 3 2 2" xfId="14763"/>
    <cellStyle name="Note 6 19 3 3 2 2 2" xfId="32198"/>
    <cellStyle name="Note 6 19 3 3 2 2 3" xfId="46651"/>
    <cellStyle name="Note 6 19 3 3 2 3" xfId="17224"/>
    <cellStyle name="Note 6 19 3 3 2 3 2" xfId="34659"/>
    <cellStyle name="Note 6 19 3 3 2 3 3" xfId="49112"/>
    <cellStyle name="Note 6 19 3 3 2 4" xfId="22952"/>
    <cellStyle name="Note 6 19 3 3 2 5" xfId="37405"/>
    <cellStyle name="Note 6 19 3 3 3" xfId="7978"/>
    <cellStyle name="Note 6 19 3 3 3 2" xfId="25413"/>
    <cellStyle name="Note 6 19 3 3 3 3" xfId="39866"/>
    <cellStyle name="Note 6 19 3 3 4" xfId="10419"/>
    <cellStyle name="Note 6 19 3 3 4 2" xfId="27854"/>
    <cellStyle name="Note 6 19 3 3 4 3" xfId="42307"/>
    <cellStyle name="Note 6 19 3 3 5" xfId="12839"/>
    <cellStyle name="Note 6 19 3 3 5 2" xfId="30274"/>
    <cellStyle name="Note 6 19 3 3 5 3" xfId="44727"/>
    <cellStyle name="Note 6 19 3 3 6" xfId="19846"/>
    <cellStyle name="Note 6 19 3 4" xfId="3006"/>
    <cellStyle name="Note 6 19 3 4 2" xfId="5517"/>
    <cellStyle name="Note 6 19 3 4 2 2" xfId="22953"/>
    <cellStyle name="Note 6 19 3 4 2 3" xfId="37406"/>
    <cellStyle name="Note 6 19 3 4 3" xfId="7979"/>
    <cellStyle name="Note 6 19 3 4 3 2" xfId="25414"/>
    <cellStyle name="Note 6 19 3 4 3 3" xfId="39867"/>
    <cellStyle name="Note 6 19 3 4 4" xfId="10420"/>
    <cellStyle name="Note 6 19 3 4 4 2" xfId="27855"/>
    <cellStyle name="Note 6 19 3 4 4 3" xfId="42308"/>
    <cellStyle name="Note 6 19 3 4 5" xfId="12840"/>
    <cellStyle name="Note 6 19 3 4 5 2" xfId="30275"/>
    <cellStyle name="Note 6 19 3 4 5 3" xfId="44728"/>
    <cellStyle name="Note 6 19 3 4 6" xfId="15521"/>
    <cellStyle name="Note 6 19 3 4 6 2" xfId="32956"/>
    <cellStyle name="Note 6 19 3 4 6 3" xfId="47409"/>
    <cellStyle name="Note 6 19 3 4 7" xfId="19847"/>
    <cellStyle name="Note 6 19 3 4 8" xfId="20683"/>
    <cellStyle name="Note 6 19 3 5" xfId="5514"/>
    <cellStyle name="Note 6 19 3 5 2" xfId="14761"/>
    <cellStyle name="Note 6 19 3 5 2 2" xfId="32196"/>
    <cellStyle name="Note 6 19 3 5 2 3" xfId="46649"/>
    <cellStyle name="Note 6 19 3 5 3" xfId="17222"/>
    <cellStyle name="Note 6 19 3 5 3 2" xfId="34657"/>
    <cellStyle name="Note 6 19 3 5 3 3" xfId="49110"/>
    <cellStyle name="Note 6 19 3 5 4" xfId="22950"/>
    <cellStyle name="Note 6 19 3 5 5" xfId="37403"/>
    <cellStyle name="Note 6 19 3 6" xfId="7976"/>
    <cellStyle name="Note 6 19 3 6 2" xfId="25411"/>
    <cellStyle name="Note 6 19 3 6 3" xfId="39864"/>
    <cellStyle name="Note 6 19 3 7" xfId="10417"/>
    <cellStyle name="Note 6 19 3 7 2" xfId="27852"/>
    <cellStyle name="Note 6 19 3 7 3" xfId="42305"/>
    <cellStyle name="Note 6 19 3 8" xfId="12837"/>
    <cellStyle name="Note 6 19 3 8 2" xfId="30272"/>
    <cellStyle name="Note 6 19 3 8 3" xfId="44725"/>
    <cellStyle name="Note 6 19 3 9" xfId="19844"/>
    <cellStyle name="Note 6 19 4" xfId="3007"/>
    <cellStyle name="Note 6 19 4 2" xfId="3008"/>
    <cellStyle name="Note 6 19 4 2 2" xfId="5519"/>
    <cellStyle name="Note 6 19 4 2 2 2" xfId="14765"/>
    <cellStyle name="Note 6 19 4 2 2 2 2" xfId="32200"/>
    <cellStyle name="Note 6 19 4 2 2 2 3" xfId="46653"/>
    <cellStyle name="Note 6 19 4 2 2 3" xfId="17226"/>
    <cellStyle name="Note 6 19 4 2 2 3 2" xfId="34661"/>
    <cellStyle name="Note 6 19 4 2 2 3 3" xfId="49114"/>
    <cellStyle name="Note 6 19 4 2 2 4" xfId="22955"/>
    <cellStyle name="Note 6 19 4 2 2 5" xfId="37408"/>
    <cellStyle name="Note 6 19 4 2 3" xfId="7981"/>
    <cellStyle name="Note 6 19 4 2 3 2" xfId="25416"/>
    <cellStyle name="Note 6 19 4 2 3 3" xfId="39869"/>
    <cellStyle name="Note 6 19 4 2 4" xfId="10422"/>
    <cellStyle name="Note 6 19 4 2 4 2" xfId="27857"/>
    <cellStyle name="Note 6 19 4 2 4 3" xfId="42310"/>
    <cellStyle name="Note 6 19 4 2 5" xfId="12842"/>
    <cellStyle name="Note 6 19 4 2 5 2" xfId="30277"/>
    <cellStyle name="Note 6 19 4 2 5 3" xfId="44730"/>
    <cellStyle name="Note 6 19 4 2 6" xfId="19849"/>
    <cellStyle name="Note 6 19 4 3" xfId="3009"/>
    <cellStyle name="Note 6 19 4 3 2" xfId="5520"/>
    <cellStyle name="Note 6 19 4 3 2 2" xfId="14766"/>
    <cellStyle name="Note 6 19 4 3 2 2 2" xfId="32201"/>
    <cellStyle name="Note 6 19 4 3 2 2 3" xfId="46654"/>
    <cellStyle name="Note 6 19 4 3 2 3" xfId="17227"/>
    <cellStyle name="Note 6 19 4 3 2 3 2" xfId="34662"/>
    <cellStyle name="Note 6 19 4 3 2 3 3" xfId="49115"/>
    <cellStyle name="Note 6 19 4 3 2 4" xfId="22956"/>
    <cellStyle name="Note 6 19 4 3 2 5" xfId="37409"/>
    <cellStyle name="Note 6 19 4 3 3" xfId="7982"/>
    <cellStyle name="Note 6 19 4 3 3 2" xfId="25417"/>
    <cellStyle name="Note 6 19 4 3 3 3" xfId="39870"/>
    <cellStyle name="Note 6 19 4 3 4" xfId="10423"/>
    <cellStyle name="Note 6 19 4 3 4 2" xfId="27858"/>
    <cellStyle name="Note 6 19 4 3 4 3" xfId="42311"/>
    <cellStyle name="Note 6 19 4 3 5" xfId="12843"/>
    <cellStyle name="Note 6 19 4 3 5 2" xfId="30278"/>
    <cellStyle name="Note 6 19 4 3 5 3" xfId="44731"/>
    <cellStyle name="Note 6 19 4 3 6" xfId="19850"/>
    <cellStyle name="Note 6 19 4 4" xfId="3010"/>
    <cellStyle name="Note 6 19 4 4 2" xfId="5521"/>
    <cellStyle name="Note 6 19 4 4 2 2" xfId="22957"/>
    <cellStyle name="Note 6 19 4 4 2 3" xfId="37410"/>
    <cellStyle name="Note 6 19 4 4 3" xfId="7983"/>
    <cellStyle name="Note 6 19 4 4 3 2" xfId="25418"/>
    <cellStyle name="Note 6 19 4 4 3 3" xfId="39871"/>
    <cellStyle name="Note 6 19 4 4 4" xfId="10424"/>
    <cellStyle name="Note 6 19 4 4 4 2" xfId="27859"/>
    <cellStyle name="Note 6 19 4 4 4 3" xfId="42312"/>
    <cellStyle name="Note 6 19 4 4 5" xfId="12844"/>
    <cellStyle name="Note 6 19 4 4 5 2" xfId="30279"/>
    <cellStyle name="Note 6 19 4 4 5 3" xfId="44732"/>
    <cellStyle name="Note 6 19 4 4 6" xfId="15522"/>
    <cellStyle name="Note 6 19 4 4 6 2" xfId="32957"/>
    <cellStyle name="Note 6 19 4 4 6 3" xfId="47410"/>
    <cellStyle name="Note 6 19 4 4 7" xfId="19851"/>
    <cellStyle name="Note 6 19 4 4 8" xfId="20684"/>
    <cellStyle name="Note 6 19 4 5" xfId="5518"/>
    <cellStyle name="Note 6 19 4 5 2" xfId="14764"/>
    <cellStyle name="Note 6 19 4 5 2 2" xfId="32199"/>
    <cellStyle name="Note 6 19 4 5 2 3" xfId="46652"/>
    <cellStyle name="Note 6 19 4 5 3" xfId="17225"/>
    <cellStyle name="Note 6 19 4 5 3 2" xfId="34660"/>
    <cellStyle name="Note 6 19 4 5 3 3" xfId="49113"/>
    <cellStyle name="Note 6 19 4 5 4" xfId="22954"/>
    <cellStyle name="Note 6 19 4 5 5" xfId="37407"/>
    <cellStyle name="Note 6 19 4 6" xfId="7980"/>
    <cellStyle name="Note 6 19 4 6 2" xfId="25415"/>
    <cellStyle name="Note 6 19 4 6 3" xfId="39868"/>
    <cellStyle name="Note 6 19 4 7" xfId="10421"/>
    <cellStyle name="Note 6 19 4 7 2" xfId="27856"/>
    <cellStyle name="Note 6 19 4 7 3" xfId="42309"/>
    <cellStyle name="Note 6 19 4 8" xfId="12841"/>
    <cellStyle name="Note 6 19 4 8 2" xfId="30276"/>
    <cellStyle name="Note 6 19 4 8 3" xfId="44729"/>
    <cellStyle name="Note 6 19 4 9" xfId="19848"/>
    <cellStyle name="Note 6 19 5" xfId="3011"/>
    <cellStyle name="Note 6 19 5 2" xfId="3012"/>
    <cellStyle name="Note 6 19 5 2 2" xfId="5523"/>
    <cellStyle name="Note 6 19 5 2 2 2" xfId="14768"/>
    <cellStyle name="Note 6 19 5 2 2 2 2" xfId="32203"/>
    <cellStyle name="Note 6 19 5 2 2 2 3" xfId="46656"/>
    <cellStyle name="Note 6 19 5 2 2 3" xfId="17229"/>
    <cellStyle name="Note 6 19 5 2 2 3 2" xfId="34664"/>
    <cellStyle name="Note 6 19 5 2 2 3 3" xfId="49117"/>
    <cellStyle name="Note 6 19 5 2 2 4" xfId="22959"/>
    <cellStyle name="Note 6 19 5 2 2 5" xfId="37412"/>
    <cellStyle name="Note 6 19 5 2 3" xfId="7985"/>
    <cellStyle name="Note 6 19 5 2 3 2" xfId="25420"/>
    <cellStyle name="Note 6 19 5 2 3 3" xfId="39873"/>
    <cellStyle name="Note 6 19 5 2 4" xfId="10426"/>
    <cellStyle name="Note 6 19 5 2 4 2" xfId="27861"/>
    <cellStyle name="Note 6 19 5 2 4 3" xfId="42314"/>
    <cellStyle name="Note 6 19 5 2 5" xfId="12846"/>
    <cellStyle name="Note 6 19 5 2 5 2" xfId="30281"/>
    <cellStyle name="Note 6 19 5 2 5 3" xfId="44734"/>
    <cellStyle name="Note 6 19 5 2 6" xfId="19853"/>
    <cellStyle name="Note 6 19 5 3" xfId="3013"/>
    <cellStyle name="Note 6 19 5 3 2" xfId="5524"/>
    <cellStyle name="Note 6 19 5 3 2 2" xfId="14769"/>
    <cellStyle name="Note 6 19 5 3 2 2 2" xfId="32204"/>
    <cellStyle name="Note 6 19 5 3 2 2 3" xfId="46657"/>
    <cellStyle name="Note 6 19 5 3 2 3" xfId="17230"/>
    <cellStyle name="Note 6 19 5 3 2 3 2" xfId="34665"/>
    <cellStyle name="Note 6 19 5 3 2 3 3" xfId="49118"/>
    <cellStyle name="Note 6 19 5 3 2 4" xfId="22960"/>
    <cellStyle name="Note 6 19 5 3 2 5" xfId="37413"/>
    <cellStyle name="Note 6 19 5 3 3" xfId="7986"/>
    <cellStyle name="Note 6 19 5 3 3 2" xfId="25421"/>
    <cellStyle name="Note 6 19 5 3 3 3" xfId="39874"/>
    <cellStyle name="Note 6 19 5 3 4" xfId="10427"/>
    <cellStyle name="Note 6 19 5 3 4 2" xfId="27862"/>
    <cellStyle name="Note 6 19 5 3 4 3" xfId="42315"/>
    <cellStyle name="Note 6 19 5 3 5" xfId="12847"/>
    <cellStyle name="Note 6 19 5 3 5 2" xfId="30282"/>
    <cellStyle name="Note 6 19 5 3 5 3" xfId="44735"/>
    <cellStyle name="Note 6 19 5 3 6" xfId="19854"/>
    <cellStyle name="Note 6 19 5 4" xfId="3014"/>
    <cellStyle name="Note 6 19 5 4 2" xfId="5525"/>
    <cellStyle name="Note 6 19 5 4 2 2" xfId="22961"/>
    <cellStyle name="Note 6 19 5 4 2 3" xfId="37414"/>
    <cellStyle name="Note 6 19 5 4 3" xfId="7987"/>
    <cellStyle name="Note 6 19 5 4 3 2" xfId="25422"/>
    <cellStyle name="Note 6 19 5 4 3 3" xfId="39875"/>
    <cellStyle name="Note 6 19 5 4 4" xfId="10428"/>
    <cellStyle name="Note 6 19 5 4 4 2" xfId="27863"/>
    <cellStyle name="Note 6 19 5 4 4 3" xfId="42316"/>
    <cellStyle name="Note 6 19 5 4 5" xfId="12848"/>
    <cellStyle name="Note 6 19 5 4 5 2" xfId="30283"/>
    <cellStyle name="Note 6 19 5 4 5 3" xfId="44736"/>
    <cellStyle name="Note 6 19 5 4 6" xfId="15523"/>
    <cellStyle name="Note 6 19 5 4 6 2" xfId="32958"/>
    <cellStyle name="Note 6 19 5 4 6 3" xfId="47411"/>
    <cellStyle name="Note 6 19 5 4 7" xfId="19855"/>
    <cellStyle name="Note 6 19 5 4 8" xfId="20685"/>
    <cellStyle name="Note 6 19 5 5" xfId="5522"/>
    <cellStyle name="Note 6 19 5 5 2" xfId="14767"/>
    <cellStyle name="Note 6 19 5 5 2 2" xfId="32202"/>
    <cellStyle name="Note 6 19 5 5 2 3" xfId="46655"/>
    <cellStyle name="Note 6 19 5 5 3" xfId="17228"/>
    <cellStyle name="Note 6 19 5 5 3 2" xfId="34663"/>
    <cellStyle name="Note 6 19 5 5 3 3" xfId="49116"/>
    <cellStyle name="Note 6 19 5 5 4" xfId="22958"/>
    <cellStyle name="Note 6 19 5 5 5" xfId="37411"/>
    <cellStyle name="Note 6 19 5 6" xfId="7984"/>
    <cellStyle name="Note 6 19 5 6 2" xfId="25419"/>
    <cellStyle name="Note 6 19 5 6 3" xfId="39872"/>
    <cellStyle name="Note 6 19 5 7" xfId="10425"/>
    <cellStyle name="Note 6 19 5 7 2" xfId="27860"/>
    <cellStyle name="Note 6 19 5 7 3" xfId="42313"/>
    <cellStyle name="Note 6 19 5 8" xfId="12845"/>
    <cellStyle name="Note 6 19 5 8 2" xfId="30280"/>
    <cellStyle name="Note 6 19 5 8 3" xfId="44733"/>
    <cellStyle name="Note 6 19 5 9" xfId="19852"/>
    <cellStyle name="Note 6 19 6" xfId="3015"/>
    <cellStyle name="Note 6 19 6 2" xfId="5526"/>
    <cellStyle name="Note 6 19 6 2 2" xfId="14770"/>
    <cellStyle name="Note 6 19 6 2 2 2" xfId="32205"/>
    <cellStyle name="Note 6 19 6 2 2 3" xfId="46658"/>
    <cellStyle name="Note 6 19 6 2 3" xfId="17231"/>
    <cellStyle name="Note 6 19 6 2 3 2" xfId="34666"/>
    <cellStyle name="Note 6 19 6 2 3 3" xfId="49119"/>
    <cellStyle name="Note 6 19 6 2 4" xfId="22962"/>
    <cellStyle name="Note 6 19 6 2 5" xfId="37415"/>
    <cellStyle name="Note 6 19 6 3" xfId="7988"/>
    <cellStyle name="Note 6 19 6 3 2" xfId="25423"/>
    <cellStyle name="Note 6 19 6 3 3" xfId="39876"/>
    <cellStyle name="Note 6 19 6 4" xfId="10429"/>
    <cellStyle name="Note 6 19 6 4 2" xfId="27864"/>
    <cellStyle name="Note 6 19 6 4 3" xfId="42317"/>
    <cellStyle name="Note 6 19 6 5" xfId="12849"/>
    <cellStyle name="Note 6 19 6 5 2" xfId="30284"/>
    <cellStyle name="Note 6 19 6 5 3" xfId="44737"/>
    <cellStyle name="Note 6 19 6 6" xfId="19856"/>
    <cellStyle name="Note 6 19 7" xfId="3016"/>
    <cellStyle name="Note 6 19 7 2" xfId="5527"/>
    <cellStyle name="Note 6 19 7 2 2" xfId="14771"/>
    <cellStyle name="Note 6 19 7 2 2 2" xfId="32206"/>
    <cellStyle name="Note 6 19 7 2 2 3" xfId="46659"/>
    <cellStyle name="Note 6 19 7 2 3" xfId="17232"/>
    <cellStyle name="Note 6 19 7 2 3 2" xfId="34667"/>
    <cellStyle name="Note 6 19 7 2 3 3" xfId="49120"/>
    <cellStyle name="Note 6 19 7 2 4" xfId="22963"/>
    <cellStyle name="Note 6 19 7 2 5" xfId="37416"/>
    <cellStyle name="Note 6 19 7 3" xfId="7989"/>
    <cellStyle name="Note 6 19 7 3 2" xfId="25424"/>
    <cellStyle name="Note 6 19 7 3 3" xfId="39877"/>
    <cellStyle name="Note 6 19 7 4" xfId="10430"/>
    <cellStyle name="Note 6 19 7 4 2" xfId="27865"/>
    <cellStyle name="Note 6 19 7 4 3" xfId="42318"/>
    <cellStyle name="Note 6 19 7 5" xfId="12850"/>
    <cellStyle name="Note 6 19 7 5 2" xfId="30285"/>
    <cellStyle name="Note 6 19 7 5 3" xfId="44738"/>
    <cellStyle name="Note 6 19 7 6" xfId="19857"/>
    <cellStyle name="Note 6 19 8" xfId="3017"/>
    <cellStyle name="Note 6 19 8 2" xfId="5528"/>
    <cellStyle name="Note 6 19 8 2 2" xfId="22964"/>
    <cellStyle name="Note 6 19 8 2 3" xfId="37417"/>
    <cellStyle name="Note 6 19 8 3" xfId="7990"/>
    <cellStyle name="Note 6 19 8 3 2" xfId="25425"/>
    <cellStyle name="Note 6 19 8 3 3" xfId="39878"/>
    <cellStyle name="Note 6 19 8 4" xfId="10431"/>
    <cellStyle name="Note 6 19 8 4 2" xfId="27866"/>
    <cellStyle name="Note 6 19 8 4 3" xfId="42319"/>
    <cellStyle name="Note 6 19 8 5" xfId="12851"/>
    <cellStyle name="Note 6 19 8 5 2" xfId="30286"/>
    <cellStyle name="Note 6 19 8 5 3" xfId="44739"/>
    <cellStyle name="Note 6 19 8 6" xfId="15524"/>
    <cellStyle name="Note 6 19 8 6 2" xfId="32959"/>
    <cellStyle name="Note 6 19 8 6 3" xfId="47412"/>
    <cellStyle name="Note 6 19 8 7" xfId="19858"/>
    <cellStyle name="Note 6 19 8 8" xfId="20686"/>
    <cellStyle name="Note 6 19 9" xfId="5509"/>
    <cellStyle name="Note 6 19 9 2" xfId="14757"/>
    <cellStyle name="Note 6 19 9 2 2" xfId="32192"/>
    <cellStyle name="Note 6 19 9 2 3" xfId="46645"/>
    <cellStyle name="Note 6 19 9 3" xfId="17218"/>
    <cellStyle name="Note 6 19 9 3 2" xfId="34653"/>
    <cellStyle name="Note 6 19 9 3 3" xfId="49106"/>
    <cellStyle name="Note 6 19 9 4" xfId="22945"/>
    <cellStyle name="Note 6 19 9 5" xfId="37398"/>
    <cellStyle name="Note 6 2" xfId="3018"/>
    <cellStyle name="Note 6 2 10" xfId="7991"/>
    <cellStyle name="Note 6 2 10 2" xfId="25426"/>
    <cellStyle name="Note 6 2 10 3" xfId="39879"/>
    <cellStyle name="Note 6 2 11" xfId="10432"/>
    <cellStyle name="Note 6 2 11 2" xfId="27867"/>
    <cellStyle name="Note 6 2 11 3" xfId="42320"/>
    <cellStyle name="Note 6 2 12" xfId="12852"/>
    <cellStyle name="Note 6 2 12 2" xfId="30287"/>
    <cellStyle name="Note 6 2 12 3" xfId="44740"/>
    <cellStyle name="Note 6 2 13" xfId="19859"/>
    <cellStyle name="Note 6 2 2" xfId="3019"/>
    <cellStyle name="Note 6 2 2 2" xfId="3020"/>
    <cellStyle name="Note 6 2 2 2 2" xfId="5531"/>
    <cellStyle name="Note 6 2 2 2 2 2" xfId="14774"/>
    <cellStyle name="Note 6 2 2 2 2 2 2" xfId="32209"/>
    <cellStyle name="Note 6 2 2 2 2 2 3" xfId="46662"/>
    <cellStyle name="Note 6 2 2 2 2 3" xfId="17235"/>
    <cellStyle name="Note 6 2 2 2 2 3 2" xfId="34670"/>
    <cellStyle name="Note 6 2 2 2 2 3 3" xfId="49123"/>
    <cellStyle name="Note 6 2 2 2 2 4" xfId="22967"/>
    <cellStyle name="Note 6 2 2 2 2 5" xfId="37420"/>
    <cellStyle name="Note 6 2 2 2 3" xfId="7993"/>
    <cellStyle name="Note 6 2 2 2 3 2" xfId="25428"/>
    <cellStyle name="Note 6 2 2 2 3 3" xfId="39881"/>
    <cellStyle name="Note 6 2 2 2 4" xfId="10434"/>
    <cellStyle name="Note 6 2 2 2 4 2" xfId="27869"/>
    <cellStyle name="Note 6 2 2 2 4 3" xfId="42322"/>
    <cellStyle name="Note 6 2 2 2 5" xfId="12854"/>
    <cellStyle name="Note 6 2 2 2 5 2" xfId="30289"/>
    <cellStyle name="Note 6 2 2 2 5 3" xfId="44742"/>
    <cellStyle name="Note 6 2 2 2 6" xfId="19861"/>
    <cellStyle name="Note 6 2 2 3" xfId="3021"/>
    <cellStyle name="Note 6 2 2 3 2" xfId="5532"/>
    <cellStyle name="Note 6 2 2 3 2 2" xfId="14775"/>
    <cellStyle name="Note 6 2 2 3 2 2 2" xfId="32210"/>
    <cellStyle name="Note 6 2 2 3 2 2 3" xfId="46663"/>
    <cellStyle name="Note 6 2 2 3 2 3" xfId="17236"/>
    <cellStyle name="Note 6 2 2 3 2 3 2" xfId="34671"/>
    <cellStyle name="Note 6 2 2 3 2 3 3" xfId="49124"/>
    <cellStyle name="Note 6 2 2 3 2 4" xfId="22968"/>
    <cellStyle name="Note 6 2 2 3 2 5" xfId="37421"/>
    <cellStyle name="Note 6 2 2 3 3" xfId="7994"/>
    <cellStyle name="Note 6 2 2 3 3 2" xfId="25429"/>
    <cellStyle name="Note 6 2 2 3 3 3" xfId="39882"/>
    <cellStyle name="Note 6 2 2 3 4" xfId="10435"/>
    <cellStyle name="Note 6 2 2 3 4 2" xfId="27870"/>
    <cellStyle name="Note 6 2 2 3 4 3" xfId="42323"/>
    <cellStyle name="Note 6 2 2 3 5" xfId="12855"/>
    <cellStyle name="Note 6 2 2 3 5 2" xfId="30290"/>
    <cellStyle name="Note 6 2 2 3 5 3" xfId="44743"/>
    <cellStyle name="Note 6 2 2 3 6" xfId="19862"/>
    <cellStyle name="Note 6 2 2 4" xfId="3022"/>
    <cellStyle name="Note 6 2 2 4 2" xfId="5533"/>
    <cellStyle name="Note 6 2 2 4 2 2" xfId="22969"/>
    <cellStyle name="Note 6 2 2 4 2 3" xfId="37422"/>
    <cellStyle name="Note 6 2 2 4 3" xfId="7995"/>
    <cellStyle name="Note 6 2 2 4 3 2" xfId="25430"/>
    <cellStyle name="Note 6 2 2 4 3 3" xfId="39883"/>
    <cellStyle name="Note 6 2 2 4 4" xfId="10436"/>
    <cellStyle name="Note 6 2 2 4 4 2" xfId="27871"/>
    <cellStyle name="Note 6 2 2 4 4 3" xfId="42324"/>
    <cellStyle name="Note 6 2 2 4 5" xfId="12856"/>
    <cellStyle name="Note 6 2 2 4 5 2" xfId="30291"/>
    <cellStyle name="Note 6 2 2 4 5 3" xfId="44744"/>
    <cellStyle name="Note 6 2 2 4 6" xfId="15525"/>
    <cellStyle name="Note 6 2 2 4 6 2" xfId="32960"/>
    <cellStyle name="Note 6 2 2 4 6 3" xfId="47413"/>
    <cellStyle name="Note 6 2 2 4 7" xfId="19863"/>
    <cellStyle name="Note 6 2 2 4 8" xfId="20687"/>
    <cellStyle name="Note 6 2 2 5" xfId="5530"/>
    <cellStyle name="Note 6 2 2 5 2" xfId="14773"/>
    <cellStyle name="Note 6 2 2 5 2 2" xfId="32208"/>
    <cellStyle name="Note 6 2 2 5 2 3" xfId="46661"/>
    <cellStyle name="Note 6 2 2 5 3" xfId="17234"/>
    <cellStyle name="Note 6 2 2 5 3 2" xfId="34669"/>
    <cellStyle name="Note 6 2 2 5 3 3" xfId="49122"/>
    <cellStyle name="Note 6 2 2 5 4" xfId="22966"/>
    <cellStyle name="Note 6 2 2 5 5" xfId="37419"/>
    <cellStyle name="Note 6 2 2 6" xfId="7992"/>
    <cellStyle name="Note 6 2 2 6 2" xfId="25427"/>
    <cellStyle name="Note 6 2 2 6 3" xfId="39880"/>
    <cellStyle name="Note 6 2 2 7" xfId="10433"/>
    <cellStyle name="Note 6 2 2 7 2" xfId="27868"/>
    <cellStyle name="Note 6 2 2 7 3" xfId="42321"/>
    <cellStyle name="Note 6 2 2 8" xfId="12853"/>
    <cellStyle name="Note 6 2 2 8 2" xfId="30288"/>
    <cellStyle name="Note 6 2 2 8 3" xfId="44741"/>
    <cellStyle name="Note 6 2 2 9" xfId="19860"/>
    <cellStyle name="Note 6 2 3" xfId="3023"/>
    <cellStyle name="Note 6 2 3 2" xfId="3024"/>
    <cellStyle name="Note 6 2 3 2 2" xfId="5535"/>
    <cellStyle name="Note 6 2 3 2 2 2" xfId="14777"/>
    <cellStyle name="Note 6 2 3 2 2 2 2" xfId="32212"/>
    <cellStyle name="Note 6 2 3 2 2 2 3" xfId="46665"/>
    <cellStyle name="Note 6 2 3 2 2 3" xfId="17238"/>
    <cellStyle name="Note 6 2 3 2 2 3 2" xfId="34673"/>
    <cellStyle name="Note 6 2 3 2 2 3 3" xfId="49126"/>
    <cellStyle name="Note 6 2 3 2 2 4" xfId="22971"/>
    <cellStyle name="Note 6 2 3 2 2 5" xfId="37424"/>
    <cellStyle name="Note 6 2 3 2 3" xfId="7997"/>
    <cellStyle name="Note 6 2 3 2 3 2" xfId="25432"/>
    <cellStyle name="Note 6 2 3 2 3 3" xfId="39885"/>
    <cellStyle name="Note 6 2 3 2 4" xfId="10438"/>
    <cellStyle name="Note 6 2 3 2 4 2" xfId="27873"/>
    <cellStyle name="Note 6 2 3 2 4 3" xfId="42326"/>
    <cellStyle name="Note 6 2 3 2 5" xfId="12858"/>
    <cellStyle name="Note 6 2 3 2 5 2" xfId="30293"/>
    <cellStyle name="Note 6 2 3 2 5 3" xfId="44746"/>
    <cellStyle name="Note 6 2 3 2 6" xfId="19865"/>
    <cellStyle name="Note 6 2 3 3" xfId="3025"/>
    <cellStyle name="Note 6 2 3 3 2" xfId="5536"/>
    <cellStyle name="Note 6 2 3 3 2 2" xfId="14778"/>
    <cellStyle name="Note 6 2 3 3 2 2 2" xfId="32213"/>
    <cellStyle name="Note 6 2 3 3 2 2 3" xfId="46666"/>
    <cellStyle name="Note 6 2 3 3 2 3" xfId="17239"/>
    <cellStyle name="Note 6 2 3 3 2 3 2" xfId="34674"/>
    <cellStyle name="Note 6 2 3 3 2 3 3" xfId="49127"/>
    <cellStyle name="Note 6 2 3 3 2 4" xfId="22972"/>
    <cellStyle name="Note 6 2 3 3 2 5" xfId="37425"/>
    <cellStyle name="Note 6 2 3 3 3" xfId="7998"/>
    <cellStyle name="Note 6 2 3 3 3 2" xfId="25433"/>
    <cellStyle name="Note 6 2 3 3 3 3" xfId="39886"/>
    <cellStyle name="Note 6 2 3 3 4" xfId="10439"/>
    <cellStyle name="Note 6 2 3 3 4 2" xfId="27874"/>
    <cellStyle name="Note 6 2 3 3 4 3" xfId="42327"/>
    <cellStyle name="Note 6 2 3 3 5" xfId="12859"/>
    <cellStyle name="Note 6 2 3 3 5 2" xfId="30294"/>
    <cellStyle name="Note 6 2 3 3 5 3" xfId="44747"/>
    <cellStyle name="Note 6 2 3 3 6" xfId="19866"/>
    <cellStyle name="Note 6 2 3 4" xfId="3026"/>
    <cellStyle name="Note 6 2 3 4 2" xfId="5537"/>
    <cellStyle name="Note 6 2 3 4 2 2" xfId="22973"/>
    <cellStyle name="Note 6 2 3 4 2 3" xfId="37426"/>
    <cellStyle name="Note 6 2 3 4 3" xfId="7999"/>
    <cellStyle name="Note 6 2 3 4 3 2" xfId="25434"/>
    <cellStyle name="Note 6 2 3 4 3 3" xfId="39887"/>
    <cellStyle name="Note 6 2 3 4 4" xfId="10440"/>
    <cellStyle name="Note 6 2 3 4 4 2" xfId="27875"/>
    <cellStyle name="Note 6 2 3 4 4 3" xfId="42328"/>
    <cellStyle name="Note 6 2 3 4 5" xfId="12860"/>
    <cellStyle name="Note 6 2 3 4 5 2" xfId="30295"/>
    <cellStyle name="Note 6 2 3 4 5 3" xfId="44748"/>
    <cellStyle name="Note 6 2 3 4 6" xfId="15526"/>
    <cellStyle name="Note 6 2 3 4 6 2" xfId="32961"/>
    <cellStyle name="Note 6 2 3 4 6 3" xfId="47414"/>
    <cellStyle name="Note 6 2 3 4 7" xfId="19867"/>
    <cellStyle name="Note 6 2 3 4 8" xfId="20688"/>
    <cellStyle name="Note 6 2 3 5" xfId="5534"/>
    <cellStyle name="Note 6 2 3 5 2" xfId="14776"/>
    <cellStyle name="Note 6 2 3 5 2 2" xfId="32211"/>
    <cellStyle name="Note 6 2 3 5 2 3" xfId="46664"/>
    <cellStyle name="Note 6 2 3 5 3" xfId="17237"/>
    <cellStyle name="Note 6 2 3 5 3 2" xfId="34672"/>
    <cellStyle name="Note 6 2 3 5 3 3" xfId="49125"/>
    <cellStyle name="Note 6 2 3 5 4" xfId="22970"/>
    <cellStyle name="Note 6 2 3 5 5" xfId="37423"/>
    <cellStyle name="Note 6 2 3 6" xfId="7996"/>
    <cellStyle name="Note 6 2 3 6 2" xfId="25431"/>
    <cellStyle name="Note 6 2 3 6 3" xfId="39884"/>
    <cellStyle name="Note 6 2 3 7" xfId="10437"/>
    <cellStyle name="Note 6 2 3 7 2" xfId="27872"/>
    <cellStyle name="Note 6 2 3 7 3" xfId="42325"/>
    <cellStyle name="Note 6 2 3 8" xfId="12857"/>
    <cellStyle name="Note 6 2 3 8 2" xfId="30292"/>
    <cellStyle name="Note 6 2 3 8 3" xfId="44745"/>
    <cellStyle name="Note 6 2 3 9" xfId="19864"/>
    <cellStyle name="Note 6 2 4" xfId="3027"/>
    <cellStyle name="Note 6 2 4 2" xfId="3028"/>
    <cellStyle name="Note 6 2 4 2 2" xfId="5539"/>
    <cellStyle name="Note 6 2 4 2 2 2" xfId="14780"/>
    <cellStyle name="Note 6 2 4 2 2 2 2" xfId="32215"/>
    <cellStyle name="Note 6 2 4 2 2 2 3" xfId="46668"/>
    <cellStyle name="Note 6 2 4 2 2 3" xfId="17241"/>
    <cellStyle name="Note 6 2 4 2 2 3 2" xfId="34676"/>
    <cellStyle name="Note 6 2 4 2 2 3 3" xfId="49129"/>
    <cellStyle name="Note 6 2 4 2 2 4" xfId="22975"/>
    <cellStyle name="Note 6 2 4 2 2 5" xfId="37428"/>
    <cellStyle name="Note 6 2 4 2 3" xfId="8001"/>
    <cellStyle name="Note 6 2 4 2 3 2" xfId="25436"/>
    <cellStyle name="Note 6 2 4 2 3 3" xfId="39889"/>
    <cellStyle name="Note 6 2 4 2 4" xfId="10442"/>
    <cellStyle name="Note 6 2 4 2 4 2" xfId="27877"/>
    <cellStyle name="Note 6 2 4 2 4 3" xfId="42330"/>
    <cellStyle name="Note 6 2 4 2 5" xfId="12862"/>
    <cellStyle name="Note 6 2 4 2 5 2" xfId="30297"/>
    <cellStyle name="Note 6 2 4 2 5 3" xfId="44750"/>
    <cellStyle name="Note 6 2 4 2 6" xfId="19869"/>
    <cellStyle name="Note 6 2 4 3" xfId="3029"/>
    <cellStyle name="Note 6 2 4 3 2" xfId="5540"/>
    <cellStyle name="Note 6 2 4 3 2 2" xfId="14781"/>
    <cellStyle name="Note 6 2 4 3 2 2 2" xfId="32216"/>
    <cellStyle name="Note 6 2 4 3 2 2 3" xfId="46669"/>
    <cellStyle name="Note 6 2 4 3 2 3" xfId="17242"/>
    <cellStyle name="Note 6 2 4 3 2 3 2" xfId="34677"/>
    <cellStyle name="Note 6 2 4 3 2 3 3" xfId="49130"/>
    <cellStyle name="Note 6 2 4 3 2 4" xfId="22976"/>
    <cellStyle name="Note 6 2 4 3 2 5" xfId="37429"/>
    <cellStyle name="Note 6 2 4 3 3" xfId="8002"/>
    <cellStyle name="Note 6 2 4 3 3 2" xfId="25437"/>
    <cellStyle name="Note 6 2 4 3 3 3" xfId="39890"/>
    <cellStyle name="Note 6 2 4 3 4" xfId="10443"/>
    <cellStyle name="Note 6 2 4 3 4 2" xfId="27878"/>
    <cellStyle name="Note 6 2 4 3 4 3" xfId="42331"/>
    <cellStyle name="Note 6 2 4 3 5" xfId="12863"/>
    <cellStyle name="Note 6 2 4 3 5 2" xfId="30298"/>
    <cellStyle name="Note 6 2 4 3 5 3" xfId="44751"/>
    <cellStyle name="Note 6 2 4 3 6" xfId="19870"/>
    <cellStyle name="Note 6 2 4 4" xfId="3030"/>
    <cellStyle name="Note 6 2 4 4 2" xfId="5541"/>
    <cellStyle name="Note 6 2 4 4 2 2" xfId="22977"/>
    <cellStyle name="Note 6 2 4 4 2 3" xfId="37430"/>
    <cellStyle name="Note 6 2 4 4 3" xfId="8003"/>
    <cellStyle name="Note 6 2 4 4 3 2" xfId="25438"/>
    <cellStyle name="Note 6 2 4 4 3 3" xfId="39891"/>
    <cellStyle name="Note 6 2 4 4 4" xfId="10444"/>
    <cellStyle name="Note 6 2 4 4 4 2" xfId="27879"/>
    <cellStyle name="Note 6 2 4 4 4 3" xfId="42332"/>
    <cellStyle name="Note 6 2 4 4 5" xfId="12864"/>
    <cellStyle name="Note 6 2 4 4 5 2" xfId="30299"/>
    <cellStyle name="Note 6 2 4 4 5 3" xfId="44752"/>
    <cellStyle name="Note 6 2 4 4 6" xfId="15527"/>
    <cellStyle name="Note 6 2 4 4 6 2" xfId="32962"/>
    <cellStyle name="Note 6 2 4 4 6 3" xfId="47415"/>
    <cellStyle name="Note 6 2 4 4 7" xfId="19871"/>
    <cellStyle name="Note 6 2 4 4 8" xfId="20689"/>
    <cellStyle name="Note 6 2 4 5" xfId="5538"/>
    <cellStyle name="Note 6 2 4 5 2" xfId="14779"/>
    <cellStyle name="Note 6 2 4 5 2 2" xfId="32214"/>
    <cellStyle name="Note 6 2 4 5 2 3" xfId="46667"/>
    <cellStyle name="Note 6 2 4 5 3" xfId="17240"/>
    <cellStyle name="Note 6 2 4 5 3 2" xfId="34675"/>
    <cellStyle name="Note 6 2 4 5 3 3" xfId="49128"/>
    <cellStyle name="Note 6 2 4 5 4" xfId="22974"/>
    <cellStyle name="Note 6 2 4 5 5" xfId="37427"/>
    <cellStyle name="Note 6 2 4 6" xfId="8000"/>
    <cellStyle name="Note 6 2 4 6 2" xfId="25435"/>
    <cellStyle name="Note 6 2 4 6 3" xfId="39888"/>
    <cellStyle name="Note 6 2 4 7" xfId="10441"/>
    <cellStyle name="Note 6 2 4 7 2" xfId="27876"/>
    <cellStyle name="Note 6 2 4 7 3" xfId="42329"/>
    <cellStyle name="Note 6 2 4 8" xfId="12861"/>
    <cellStyle name="Note 6 2 4 8 2" xfId="30296"/>
    <cellStyle name="Note 6 2 4 8 3" xfId="44749"/>
    <cellStyle name="Note 6 2 4 9" xfId="19868"/>
    <cellStyle name="Note 6 2 5" xfId="3031"/>
    <cellStyle name="Note 6 2 5 2" xfId="3032"/>
    <cellStyle name="Note 6 2 5 2 2" xfId="5543"/>
    <cellStyle name="Note 6 2 5 2 2 2" xfId="14783"/>
    <cellStyle name="Note 6 2 5 2 2 2 2" xfId="32218"/>
    <cellStyle name="Note 6 2 5 2 2 2 3" xfId="46671"/>
    <cellStyle name="Note 6 2 5 2 2 3" xfId="17244"/>
    <cellStyle name="Note 6 2 5 2 2 3 2" xfId="34679"/>
    <cellStyle name="Note 6 2 5 2 2 3 3" xfId="49132"/>
    <cellStyle name="Note 6 2 5 2 2 4" xfId="22979"/>
    <cellStyle name="Note 6 2 5 2 2 5" xfId="37432"/>
    <cellStyle name="Note 6 2 5 2 3" xfId="8005"/>
    <cellStyle name="Note 6 2 5 2 3 2" xfId="25440"/>
    <cellStyle name="Note 6 2 5 2 3 3" xfId="39893"/>
    <cellStyle name="Note 6 2 5 2 4" xfId="10446"/>
    <cellStyle name="Note 6 2 5 2 4 2" xfId="27881"/>
    <cellStyle name="Note 6 2 5 2 4 3" xfId="42334"/>
    <cellStyle name="Note 6 2 5 2 5" xfId="12866"/>
    <cellStyle name="Note 6 2 5 2 5 2" xfId="30301"/>
    <cellStyle name="Note 6 2 5 2 5 3" xfId="44754"/>
    <cellStyle name="Note 6 2 5 2 6" xfId="19873"/>
    <cellStyle name="Note 6 2 5 3" xfId="3033"/>
    <cellStyle name="Note 6 2 5 3 2" xfId="5544"/>
    <cellStyle name="Note 6 2 5 3 2 2" xfId="14784"/>
    <cellStyle name="Note 6 2 5 3 2 2 2" xfId="32219"/>
    <cellStyle name="Note 6 2 5 3 2 2 3" xfId="46672"/>
    <cellStyle name="Note 6 2 5 3 2 3" xfId="17245"/>
    <cellStyle name="Note 6 2 5 3 2 3 2" xfId="34680"/>
    <cellStyle name="Note 6 2 5 3 2 3 3" xfId="49133"/>
    <cellStyle name="Note 6 2 5 3 2 4" xfId="22980"/>
    <cellStyle name="Note 6 2 5 3 2 5" xfId="37433"/>
    <cellStyle name="Note 6 2 5 3 3" xfId="8006"/>
    <cellStyle name="Note 6 2 5 3 3 2" xfId="25441"/>
    <cellStyle name="Note 6 2 5 3 3 3" xfId="39894"/>
    <cellStyle name="Note 6 2 5 3 4" xfId="10447"/>
    <cellStyle name="Note 6 2 5 3 4 2" xfId="27882"/>
    <cellStyle name="Note 6 2 5 3 4 3" xfId="42335"/>
    <cellStyle name="Note 6 2 5 3 5" xfId="12867"/>
    <cellStyle name="Note 6 2 5 3 5 2" xfId="30302"/>
    <cellStyle name="Note 6 2 5 3 5 3" xfId="44755"/>
    <cellStyle name="Note 6 2 5 3 6" xfId="19874"/>
    <cellStyle name="Note 6 2 5 4" xfId="3034"/>
    <cellStyle name="Note 6 2 5 4 2" xfId="5545"/>
    <cellStyle name="Note 6 2 5 4 2 2" xfId="22981"/>
    <cellStyle name="Note 6 2 5 4 2 3" xfId="37434"/>
    <cellStyle name="Note 6 2 5 4 3" xfId="8007"/>
    <cellStyle name="Note 6 2 5 4 3 2" xfId="25442"/>
    <cellStyle name="Note 6 2 5 4 3 3" xfId="39895"/>
    <cellStyle name="Note 6 2 5 4 4" xfId="10448"/>
    <cellStyle name="Note 6 2 5 4 4 2" xfId="27883"/>
    <cellStyle name="Note 6 2 5 4 4 3" xfId="42336"/>
    <cellStyle name="Note 6 2 5 4 5" xfId="12868"/>
    <cellStyle name="Note 6 2 5 4 5 2" xfId="30303"/>
    <cellStyle name="Note 6 2 5 4 5 3" xfId="44756"/>
    <cellStyle name="Note 6 2 5 4 6" xfId="15528"/>
    <cellStyle name="Note 6 2 5 4 6 2" xfId="32963"/>
    <cellStyle name="Note 6 2 5 4 6 3" xfId="47416"/>
    <cellStyle name="Note 6 2 5 4 7" xfId="19875"/>
    <cellStyle name="Note 6 2 5 4 8" xfId="20690"/>
    <cellStyle name="Note 6 2 5 5" xfId="5542"/>
    <cellStyle name="Note 6 2 5 5 2" xfId="14782"/>
    <cellStyle name="Note 6 2 5 5 2 2" xfId="32217"/>
    <cellStyle name="Note 6 2 5 5 2 3" xfId="46670"/>
    <cellStyle name="Note 6 2 5 5 3" xfId="17243"/>
    <cellStyle name="Note 6 2 5 5 3 2" xfId="34678"/>
    <cellStyle name="Note 6 2 5 5 3 3" xfId="49131"/>
    <cellStyle name="Note 6 2 5 5 4" xfId="22978"/>
    <cellStyle name="Note 6 2 5 5 5" xfId="37431"/>
    <cellStyle name="Note 6 2 5 6" xfId="8004"/>
    <cellStyle name="Note 6 2 5 6 2" xfId="25439"/>
    <cellStyle name="Note 6 2 5 6 3" xfId="39892"/>
    <cellStyle name="Note 6 2 5 7" xfId="10445"/>
    <cellStyle name="Note 6 2 5 7 2" xfId="27880"/>
    <cellStyle name="Note 6 2 5 7 3" xfId="42333"/>
    <cellStyle name="Note 6 2 5 8" xfId="12865"/>
    <cellStyle name="Note 6 2 5 8 2" xfId="30300"/>
    <cellStyle name="Note 6 2 5 8 3" xfId="44753"/>
    <cellStyle name="Note 6 2 5 9" xfId="19872"/>
    <cellStyle name="Note 6 2 6" xfId="3035"/>
    <cellStyle name="Note 6 2 6 2" xfId="5546"/>
    <cellStyle name="Note 6 2 6 2 2" xfId="14785"/>
    <cellStyle name="Note 6 2 6 2 2 2" xfId="32220"/>
    <cellStyle name="Note 6 2 6 2 2 3" xfId="46673"/>
    <cellStyle name="Note 6 2 6 2 3" xfId="17246"/>
    <cellStyle name="Note 6 2 6 2 3 2" xfId="34681"/>
    <cellStyle name="Note 6 2 6 2 3 3" xfId="49134"/>
    <cellStyle name="Note 6 2 6 2 4" xfId="22982"/>
    <cellStyle name="Note 6 2 6 2 5" xfId="37435"/>
    <cellStyle name="Note 6 2 6 3" xfId="8008"/>
    <cellStyle name="Note 6 2 6 3 2" xfId="25443"/>
    <cellStyle name="Note 6 2 6 3 3" xfId="39896"/>
    <cellStyle name="Note 6 2 6 4" xfId="10449"/>
    <cellStyle name="Note 6 2 6 4 2" xfId="27884"/>
    <cellStyle name="Note 6 2 6 4 3" xfId="42337"/>
    <cellStyle name="Note 6 2 6 5" xfId="12869"/>
    <cellStyle name="Note 6 2 6 5 2" xfId="30304"/>
    <cellStyle name="Note 6 2 6 5 3" xfId="44757"/>
    <cellStyle name="Note 6 2 6 6" xfId="19876"/>
    <cellStyle name="Note 6 2 7" xfId="3036"/>
    <cellStyle name="Note 6 2 7 2" xfId="5547"/>
    <cellStyle name="Note 6 2 7 2 2" xfId="14786"/>
    <cellStyle name="Note 6 2 7 2 2 2" xfId="32221"/>
    <cellStyle name="Note 6 2 7 2 2 3" xfId="46674"/>
    <cellStyle name="Note 6 2 7 2 3" xfId="17247"/>
    <cellStyle name="Note 6 2 7 2 3 2" xfId="34682"/>
    <cellStyle name="Note 6 2 7 2 3 3" xfId="49135"/>
    <cellStyle name="Note 6 2 7 2 4" xfId="22983"/>
    <cellStyle name="Note 6 2 7 2 5" xfId="37436"/>
    <cellStyle name="Note 6 2 7 3" xfId="8009"/>
    <cellStyle name="Note 6 2 7 3 2" xfId="25444"/>
    <cellStyle name="Note 6 2 7 3 3" xfId="39897"/>
    <cellStyle name="Note 6 2 7 4" xfId="10450"/>
    <cellStyle name="Note 6 2 7 4 2" xfId="27885"/>
    <cellStyle name="Note 6 2 7 4 3" xfId="42338"/>
    <cellStyle name="Note 6 2 7 5" xfId="12870"/>
    <cellStyle name="Note 6 2 7 5 2" xfId="30305"/>
    <cellStyle name="Note 6 2 7 5 3" xfId="44758"/>
    <cellStyle name="Note 6 2 7 6" xfId="19877"/>
    <cellStyle name="Note 6 2 8" xfId="3037"/>
    <cellStyle name="Note 6 2 8 2" xfId="5548"/>
    <cellStyle name="Note 6 2 8 2 2" xfId="22984"/>
    <cellStyle name="Note 6 2 8 2 3" xfId="37437"/>
    <cellStyle name="Note 6 2 8 3" xfId="8010"/>
    <cellStyle name="Note 6 2 8 3 2" xfId="25445"/>
    <cellStyle name="Note 6 2 8 3 3" xfId="39898"/>
    <cellStyle name="Note 6 2 8 4" xfId="10451"/>
    <cellStyle name="Note 6 2 8 4 2" xfId="27886"/>
    <cellStyle name="Note 6 2 8 4 3" xfId="42339"/>
    <cellStyle name="Note 6 2 8 5" xfId="12871"/>
    <cellStyle name="Note 6 2 8 5 2" xfId="30306"/>
    <cellStyle name="Note 6 2 8 5 3" xfId="44759"/>
    <cellStyle name="Note 6 2 8 6" xfId="15529"/>
    <cellStyle name="Note 6 2 8 6 2" xfId="32964"/>
    <cellStyle name="Note 6 2 8 6 3" xfId="47417"/>
    <cellStyle name="Note 6 2 8 7" xfId="19878"/>
    <cellStyle name="Note 6 2 8 8" xfId="20691"/>
    <cellStyle name="Note 6 2 9" xfId="5529"/>
    <cellStyle name="Note 6 2 9 2" xfId="14772"/>
    <cellStyle name="Note 6 2 9 2 2" xfId="32207"/>
    <cellStyle name="Note 6 2 9 2 3" xfId="46660"/>
    <cellStyle name="Note 6 2 9 3" xfId="17233"/>
    <cellStyle name="Note 6 2 9 3 2" xfId="34668"/>
    <cellStyle name="Note 6 2 9 3 3" xfId="49121"/>
    <cellStyle name="Note 6 2 9 4" xfId="22965"/>
    <cellStyle name="Note 6 2 9 5" xfId="37418"/>
    <cellStyle name="Note 6 20" xfId="3038"/>
    <cellStyle name="Note 6 20 10" xfId="19879"/>
    <cellStyle name="Note 6 20 2" xfId="3039"/>
    <cellStyle name="Note 6 20 2 10" xfId="10453"/>
    <cellStyle name="Note 6 20 2 10 2" xfId="27888"/>
    <cellStyle name="Note 6 20 2 10 3" xfId="42341"/>
    <cellStyle name="Note 6 20 2 11" xfId="12873"/>
    <cellStyle name="Note 6 20 2 11 2" xfId="30308"/>
    <cellStyle name="Note 6 20 2 11 3" xfId="44761"/>
    <cellStyle name="Note 6 20 2 12" xfId="19880"/>
    <cellStyle name="Note 6 20 2 2" xfId="3040"/>
    <cellStyle name="Note 6 20 2 2 2" xfId="3041"/>
    <cellStyle name="Note 6 20 2 2 2 2" xfId="5552"/>
    <cellStyle name="Note 6 20 2 2 2 2 2" xfId="14790"/>
    <cellStyle name="Note 6 20 2 2 2 2 2 2" xfId="32225"/>
    <cellStyle name="Note 6 20 2 2 2 2 2 3" xfId="46678"/>
    <cellStyle name="Note 6 20 2 2 2 2 3" xfId="17251"/>
    <cellStyle name="Note 6 20 2 2 2 2 3 2" xfId="34686"/>
    <cellStyle name="Note 6 20 2 2 2 2 3 3" xfId="49139"/>
    <cellStyle name="Note 6 20 2 2 2 2 4" xfId="22988"/>
    <cellStyle name="Note 6 20 2 2 2 2 5" xfId="37441"/>
    <cellStyle name="Note 6 20 2 2 2 3" xfId="8014"/>
    <cellStyle name="Note 6 20 2 2 2 3 2" xfId="25449"/>
    <cellStyle name="Note 6 20 2 2 2 3 3" xfId="39902"/>
    <cellStyle name="Note 6 20 2 2 2 4" xfId="10455"/>
    <cellStyle name="Note 6 20 2 2 2 4 2" xfId="27890"/>
    <cellStyle name="Note 6 20 2 2 2 4 3" xfId="42343"/>
    <cellStyle name="Note 6 20 2 2 2 5" xfId="12875"/>
    <cellStyle name="Note 6 20 2 2 2 5 2" xfId="30310"/>
    <cellStyle name="Note 6 20 2 2 2 5 3" xfId="44763"/>
    <cellStyle name="Note 6 20 2 2 2 6" xfId="19882"/>
    <cellStyle name="Note 6 20 2 2 3" xfId="3042"/>
    <cellStyle name="Note 6 20 2 2 3 2" xfId="5553"/>
    <cellStyle name="Note 6 20 2 2 3 2 2" xfId="14791"/>
    <cellStyle name="Note 6 20 2 2 3 2 2 2" xfId="32226"/>
    <cellStyle name="Note 6 20 2 2 3 2 2 3" xfId="46679"/>
    <cellStyle name="Note 6 20 2 2 3 2 3" xfId="17252"/>
    <cellStyle name="Note 6 20 2 2 3 2 3 2" xfId="34687"/>
    <cellStyle name="Note 6 20 2 2 3 2 3 3" xfId="49140"/>
    <cellStyle name="Note 6 20 2 2 3 2 4" xfId="22989"/>
    <cellStyle name="Note 6 20 2 2 3 2 5" xfId="37442"/>
    <cellStyle name="Note 6 20 2 2 3 3" xfId="8015"/>
    <cellStyle name="Note 6 20 2 2 3 3 2" xfId="25450"/>
    <cellStyle name="Note 6 20 2 2 3 3 3" xfId="39903"/>
    <cellStyle name="Note 6 20 2 2 3 4" xfId="10456"/>
    <cellStyle name="Note 6 20 2 2 3 4 2" xfId="27891"/>
    <cellStyle name="Note 6 20 2 2 3 4 3" xfId="42344"/>
    <cellStyle name="Note 6 20 2 2 3 5" xfId="12876"/>
    <cellStyle name="Note 6 20 2 2 3 5 2" xfId="30311"/>
    <cellStyle name="Note 6 20 2 2 3 5 3" xfId="44764"/>
    <cellStyle name="Note 6 20 2 2 3 6" xfId="19883"/>
    <cellStyle name="Note 6 20 2 2 4" xfId="3043"/>
    <cellStyle name="Note 6 20 2 2 4 2" xfId="5554"/>
    <cellStyle name="Note 6 20 2 2 4 2 2" xfId="22990"/>
    <cellStyle name="Note 6 20 2 2 4 2 3" xfId="37443"/>
    <cellStyle name="Note 6 20 2 2 4 3" xfId="8016"/>
    <cellStyle name="Note 6 20 2 2 4 3 2" xfId="25451"/>
    <cellStyle name="Note 6 20 2 2 4 3 3" xfId="39904"/>
    <cellStyle name="Note 6 20 2 2 4 4" xfId="10457"/>
    <cellStyle name="Note 6 20 2 2 4 4 2" xfId="27892"/>
    <cellStyle name="Note 6 20 2 2 4 4 3" xfId="42345"/>
    <cellStyle name="Note 6 20 2 2 4 5" xfId="12877"/>
    <cellStyle name="Note 6 20 2 2 4 5 2" xfId="30312"/>
    <cellStyle name="Note 6 20 2 2 4 5 3" xfId="44765"/>
    <cellStyle name="Note 6 20 2 2 4 6" xfId="15530"/>
    <cellStyle name="Note 6 20 2 2 4 6 2" xfId="32965"/>
    <cellStyle name="Note 6 20 2 2 4 6 3" xfId="47418"/>
    <cellStyle name="Note 6 20 2 2 4 7" xfId="19884"/>
    <cellStyle name="Note 6 20 2 2 4 8" xfId="20692"/>
    <cellStyle name="Note 6 20 2 2 5" xfId="5551"/>
    <cellStyle name="Note 6 20 2 2 5 2" xfId="14789"/>
    <cellStyle name="Note 6 20 2 2 5 2 2" xfId="32224"/>
    <cellStyle name="Note 6 20 2 2 5 2 3" xfId="46677"/>
    <cellStyle name="Note 6 20 2 2 5 3" xfId="17250"/>
    <cellStyle name="Note 6 20 2 2 5 3 2" xfId="34685"/>
    <cellStyle name="Note 6 20 2 2 5 3 3" xfId="49138"/>
    <cellStyle name="Note 6 20 2 2 5 4" xfId="22987"/>
    <cellStyle name="Note 6 20 2 2 5 5" xfId="37440"/>
    <cellStyle name="Note 6 20 2 2 6" xfId="8013"/>
    <cellStyle name="Note 6 20 2 2 6 2" xfId="25448"/>
    <cellStyle name="Note 6 20 2 2 6 3" xfId="39901"/>
    <cellStyle name="Note 6 20 2 2 7" xfId="10454"/>
    <cellStyle name="Note 6 20 2 2 7 2" xfId="27889"/>
    <cellStyle name="Note 6 20 2 2 7 3" xfId="42342"/>
    <cellStyle name="Note 6 20 2 2 8" xfId="12874"/>
    <cellStyle name="Note 6 20 2 2 8 2" xfId="30309"/>
    <cellStyle name="Note 6 20 2 2 8 3" xfId="44762"/>
    <cellStyle name="Note 6 20 2 2 9" xfId="19881"/>
    <cellStyle name="Note 6 20 2 3" xfId="3044"/>
    <cellStyle name="Note 6 20 2 3 2" xfId="3045"/>
    <cellStyle name="Note 6 20 2 3 2 2" xfId="5556"/>
    <cellStyle name="Note 6 20 2 3 2 2 2" xfId="14793"/>
    <cellStyle name="Note 6 20 2 3 2 2 2 2" xfId="32228"/>
    <cellStyle name="Note 6 20 2 3 2 2 2 3" xfId="46681"/>
    <cellStyle name="Note 6 20 2 3 2 2 3" xfId="17254"/>
    <cellStyle name="Note 6 20 2 3 2 2 3 2" xfId="34689"/>
    <cellStyle name="Note 6 20 2 3 2 2 3 3" xfId="49142"/>
    <cellStyle name="Note 6 20 2 3 2 2 4" xfId="22992"/>
    <cellStyle name="Note 6 20 2 3 2 2 5" xfId="37445"/>
    <cellStyle name="Note 6 20 2 3 2 3" xfId="8018"/>
    <cellStyle name="Note 6 20 2 3 2 3 2" xfId="25453"/>
    <cellStyle name="Note 6 20 2 3 2 3 3" xfId="39906"/>
    <cellStyle name="Note 6 20 2 3 2 4" xfId="10459"/>
    <cellStyle name="Note 6 20 2 3 2 4 2" xfId="27894"/>
    <cellStyle name="Note 6 20 2 3 2 4 3" xfId="42347"/>
    <cellStyle name="Note 6 20 2 3 2 5" xfId="12879"/>
    <cellStyle name="Note 6 20 2 3 2 5 2" xfId="30314"/>
    <cellStyle name="Note 6 20 2 3 2 5 3" xfId="44767"/>
    <cellStyle name="Note 6 20 2 3 2 6" xfId="19886"/>
    <cellStyle name="Note 6 20 2 3 3" xfId="3046"/>
    <cellStyle name="Note 6 20 2 3 3 2" xfId="5557"/>
    <cellStyle name="Note 6 20 2 3 3 2 2" xfId="14794"/>
    <cellStyle name="Note 6 20 2 3 3 2 2 2" xfId="32229"/>
    <cellStyle name="Note 6 20 2 3 3 2 2 3" xfId="46682"/>
    <cellStyle name="Note 6 20 2 3 3 2 3" xfId="17255"/>
    <cellStyle name="Note 6 20 2 3 3 2 3 2" xfId="34690"/>
    <cellStyle name="Note 6 20 2 3 3 2 3 3" xfId="49143"/>
    <cellStyle name="Note 6 20 2 3 3 2 4" xfId="22993"/>
    <cellStyle name="Note 6 20 2 3 3 2 5" xfId="37446"/>
    <cellStyle name="Note 6 20 2 3 3 3" xfId="8019"/>
    <cellStyle name="Note 6 20 2 3 3 3 2" xfId="25454"/>
    <cellStyle name="Note 6 20 2 3 3 3 3" xfId="39907"/>
    <cellStyle name="Note 6 20 2 3 3 4" xfId="10460"/>
    <cellStyle name="Note 6 20 2 3 3 4 2" xfId="27895"/>
    <cellStyle name="Note 6 20 2 3 3 4 3" xfId="42348"/>
    <cellStyle name="Note 6 20 2 3 3 5" xfId="12880"/>
    <cellStyle name="Note 6 20 2 3 3 5 2" xfId="30315"/>
    <cellStyle name="Note 6 20 2 3 3 5 3" xfId="44768"/>
    <cellStyle name="Note 6 20 2 3 3 6" xfId="19887"/>
    <cellStyle name="Note 6 20 2 3 4" xfId="3047"/>
    <cellStyle name="Note 6 20 2 3 4 2" xfId="5558"/>
    <cellStyle name="Note 6 20 2 3 4 2 2" xfId="22994"/>
    <cellStyle name="Note 6 20 2 3 4 2 3" xfId="37447"/>
    <cellStyle name="Note 6 20 2 3 4 3" xfId="8020"/>
    <cellStyle name="Note 6 20 2 3 4 3 2" xfId="25455"/>
    <cellStyle name="Note 6 20 2 3 4 3 3" xfId="39908"/>
    <cellStyle name="Note 6 20 2 3 4 4" xfId="10461"/>
    <cellStyle name="Note 6 20 2 3 4 4 2" xfId="27896"/>
    <cellStyle name="Note 6 20 2 3 4 4 3" xfId="42349"/>
    <cellStyle name="Note 6 20 2 3 4 5" xfId="12881"/>
    <cellStyle name="Note 6 20 2 3 4 5 2" xfId="30316"/>
    <cellStyle name="Note 6 20 2 3 4 5 3" xfId="44769"/>
    <cellStyle name="Note 6 20 2 3 4 6" xfId="15531"/>
    <cellStyle name="Note 6 20 2 3 4 6 2" xfId="32966"/>
    <cellStyle name="Note 6 20 2 3 4 6 3" xfId="47419"/>
    <cellStyle name="Note 6 20 2 3 4 7" xfId="19888"/>
    <cellStyle name="Note 6 20 2 3 4 8" xfId="20693"/>
    <cellStyle name="Note 6 20 2 3 5" xfId="5555"/>
    <cellStyle name="Note 6 20 2 3 5 2" xfId="14792"/>
    <cellStyle name="Note 6 20 2 3 5 2 2" xfId="32227"/>
    <cellStyle name="Note 6 20 2 3 5 2 3" xfId="46680"/>
    <cellStyle name="Note 6 20 2 3 5 3" xfId="17253"/>
    <cellStyle name="Note 6 20 2 3 5 3 2" xfId="34688"/>
    <cellStyle name="Note 6 20 2 3 5 3 3" xfId="49141"/>
    <cellStyle name="Note 6 20 2 3 5 4" xfId="22991"/>
    <cellStyle name="Note 6 20 2 3 5 5" xfId="37444"/>
    <cellStyle name="Note 6 20 2 3 6" xfId="8017"/>
    <cellStyle name="Note 6 20 2 3 6 2" xfId="25452"/>
    <cellStyle name="Note 6 20 2 3 6 3" xfId="39905"/>
    <cellStyle name="Note 6 20 2 3 7" xfId="10458"/>
    <cellStyle name="Note 6 20 2 3 7 2" xfId="27893"/>
    <cellStyle name="Note 6 20 2 3 7 3" xfId="42346"/>
    <cellStyle name="Note 6 20 2 3 8" xfId="12878"/>
    <cellStyle name="Note 6 20 2 3 8 2" xfId="30313"/>
    <cellStyle name="Note 6 20 2 3 8 3" xfId="44766"/>
    <cellStyle name="Note 6 20 2 3 9" xfId="19885"/>
    <cellStyle name="Note 6 20 2 4" xfId="3048"/>
    <cellStyle name="Note 6 20 2 4 2" xfId="3049"/>
    <cellStyle name="Note 6 20 2 4 2 2" xfId="5560"/>
    <cellStyle name="Note 6 20 2 4 2 2 2" xfId="14796"/>
    <cellStyle name="Note 6 20 2 4 2 2 2 2" xfId="32231"/>
    <cellStyle name="Note 6 20 2 4 2 2 2 3" xfId="46684"/>
    <cellStyle name="Note 6 20 2 4 2 2 3" xfId="17257"/>
    <cellStyle name="Note 6 20 2 4 2 2 3 2" xfId="34692"/>
    <cellStyle name="Note 6 20 2 4 2 2 3 3" xfId="49145"/>
    <cellStyle name="Note 6 20 2 4 2 2 4" xfId="22996"/>
    <cellStyle name="Note 6 20 2 4 2 2 5" xfId="37449"/>
    <cellStyle name="Note 6 20 2 4 2 3" xfId="8022"/>
    <cellStyle name="Note 6 20 2 4 2 3 2" xfId="25457"/>
    <cellStyle name="Note 6 20 2 4 2 3 3" xfId="39910"/>
    <cellStyle name="Note 6 20 2 4 2 4" xfId="10463"/>
    <cellStyle name="Note 6 20 2 4 2 4 2" xfId="27898"/>
    <cellStyle name="Note 6 20 2 4 2 4 3" xfId="42351"/>
    <cellStyle name="Note 6 20 2 4 2 5" xfId="12883"/>
    <cellStyle name="Note 6 20 2 4 2 5 2" xfId="30318"/>
    <cellStyle name="Note 6 20 2 4 2 5 3" xfId="44771"/>
    <cellStyle name="Note 6 20 2 4 2 6" xfId="19890"/>
    <cellStyle name="Note 6 20 2 4 3" xfId="3050"/>
    <cellStyle name="Note 6 20 2 4 3 2" xfId="5561"/>
    <cellStyle name="Note 6 20 2 4 3 2 2" xfId="14797"/>
    <cellStyle name="Note 6 20 2 4 3 2 2 2" xfId="32232"/>
    <cellStyle name="Note 6 20 2 4 3 2 2 3" xfId="46685"/>
    <cellStyle name="Note 6 20 2 4 3 2 3" xfId="17258"/>
    <cellStyle name="Note 6 20 2 4 3 2 3 2" xfId="34693"/>
    <cellStyle name="Note 6 20 2 4 3 2 3 3" xfId="49146"/>
    <cellStyle name="Note 6 20 2 4 3 2 4" xfId="22997"/>
    <cellStyle name="Note 6 20 2 4 3 2 5" xfId="37450"/>
    <cellStyle name="Note 6 20 2 4 3 3" xfId="8023"/>
    <cellStyle name="Note 6 20 2 4 3 3 2" xfId="25458"/>
    <cellStyle name="Note 6 20 2 4 3 3 3" xfId="39911"/>
    <cellStyle name="Note 6 20 2 4 3 4" xfId="10464"/>
    <cellStyle name="Note 6 20 2 4 3 4 2" xfId="27899"/>
    <cellStyle name="Note 6 20 2 4 3 4 3" xfId="42352"/>
    <cellStyle name="Note 6 20 2 4 3 5" xfId="12884"/>
    <cellStyle name="Note 6 20 2 4 3 5 2" xfId="30319"/>
    <cellStyle name="Note 6 20 2 4 3 5 3" xfId="44772"/>
    <cellStyle name="Note 6 20 2 4 3 6" xfId="19891"/>
    <cellStyle name="Note 6 20 2 4 4" xfId="3051"/>
    <cellStyle name="Note 6 20 2 4 4 2" xfId="5562"/>
    <cellStyle name="Note 6 20 2 4 4 2 2" xfId="22998"/>
    <cellStyle name="Note 6 20 2 4 4 2 3" xfId="37451"/>
    <cellStyle name="Note 6 20 2 4 4 3" xfId="8024"/>
    <cellStyle name="Note 6 20 2 4 4 3 2" xfId="25459"/>
    <cellStyle name="Note 6 20 2 4 4 3 3" xfId="39912"/>
    <cellStyle name="Note 6 20 2 4 4 4" xfId="10465"/>
    <cellStyle name="Note 6 20 2 4 4 4 2" xfId="27900"/>
    <cellStyle name="Note 6 20 2 4 4 4 3" xfId="42353"/>
    <cellStyle name="Note 6 20 2 4 4 5" xfId="12885"/>
    <cellStyle name="Note 6 20 2 4 4 5 2" xfId="30320"/>
    <cellStyle name="Note 6 20 2 4 4 5 3" xfId="44773"/>
    <cellStyle name="Note 6 20 2 4 4 6" xfId="15532"/>
    <cellStyle name="Note 6 20 2 4 4 6 2" xfId="32967"/>
    <cellStyle name="Note 6 20 2 4 4 6 3" xfId="47420"/>
    <cellStyle name="Note 6 20 2 4 4 7" xfId="19892"/>
    <cellStyle name="Note 6 20 2 4 4 8" xfId="20694"/>
    <cellStyle name="Note 6 20 2 4 5" xfId="5559"/>
    <cellStyle name="Note 6 20 2 4 5 2" xfId="14795"/>
    <cellStyle name="Note 6 20 2 4 5 2 2" xfId="32230"/>
    <cellStyle name="Note 6 20 2 4 5 2 3" xfId="46683"/>
    <cellStyle name="Note 6 20 2 4 5 3" xfId="17256"/>
    <cellStyle name="Note 6 20 2 4 5 3 2" xfId="34691"/>
    <cellStyle name="Note 6 20 2 4 5 3 3" xfId="49144"/>
    <cellStyle name="Note 6 20 2 4 5 4" xfId="22995"/>
    <cellStyle name="Note 6 20 2 4 5 5" xfId="37448"/>
    <cellStyle name="Note 6 20 2 4 6" xfId="8021"/>
    <cellStyle name="Note 6 20 2 4 6 2" xfId="25456"/>
    <cellStyle name="Note 6 20 2 4 6 3" xfId="39909"/>
    <cellStyle name="Note 6 20 2 4 7" xfId="10462"/>
    <cellStyle name="Note 6 20 2 4 7 2" xfId="27897"/>
    <cellStyle name="Note 6 20 2 4 7 3" xfId="42350"/>
    <cellStyle name="Note 6 20 2 4 8" xfId="12882"/>
    <cellStyle name="Note 6 20 2 4 8 2" xfId="30317"/>
    <cellStyle name="Note 6 20 2 4 8 3" xfId="44770"/>
    <cellStyle name="Note 6 20 2 4 9" xfId="19889"/>
    <cellStyle name="Note 6 20 2 5" xfId="3052"/>
    <cellStyle name="Note 6 20 2 5 2" xfId="5563"/>
    <cellStyle name="Note 6 20 2 5 2 2" xfId="14798"/>
    <cellStyle name="Note 6 20 2 5 2 2 2" xfId="32233"/>
    <cellStyle name="Note 6 20 2 5 2 2 3" xfId="46686"/>
    <cellStyle name="Note 6 20 2 5 2 3" xfId="17259"/>
    <cellStyle name="Note 6 20 2 5 2 3 2" xfId="34694"/>
    <cellStyle name="Note 6 20 2 5 2 3 3" xfId="49147"/>
    <cellStyle name="Note 6 20 2 5 2 4" xfId="22999"/>
    <cellStyle name="Note 6 20 2 5 2 5" xfId="37452"/>
    <cellStyle name="Note 6 20 2 5 3" xfId="8025"/>
    <cellStyle name="Note 6 20 2 5 3 2" xfId="25460"/>
    <cellStyle name="Note 6 20 2 5 3 3" xfId="39913"/>
    <cellStyle name="Note 6 20 2 5 4" xfId="10466"/>
    <cellStyle name="Note 6 20 2 5 4 2" xfId="27901"/>
    <cellStyle name="Note 6 20 2 5 4 3" xfId="42354"/>
    <cellStyle name="Note 6 20 2 5 5" xfId="12886"/>
    <cellStyle name="Note 6 20 2 5 5 2" xfId="30321"/>
    <cellStyle name="Note 6 20 2 5 5 3" xfId="44774"/>
    <cellStyle name="Note 6 20 2 5 6" xfId="19893"/>
    <cellStyle name="Note 6 20 2 6" xfId="3053"/>
    <cellStyle name="Note 6 20 2 6 2" xfId="5564"/>
    <cellStyle name="Note 6 20 2 6 2 2" xfId="14799"/>
    <cellStyle name="Note 6 20 2 6 2 2 2" xfId="32234"/>
    <cellStyle name="Note 6 20 2 6 2 2 3" xfId="46687"/>
    <cellStyle name="Note 6 20 2 6 2 3" xfId="17260"/>
    <cellStyle name="Note 6 20 2 6 2 3 2" xfId="34695"/>
    <cellStyle name="Note 6 20 2 6 2 3 3" xfId="49148"/>
    <cellStyle name="Note 6 20 2 6 2 4" xfId="23000"/>
    <cellStyle name="Note 6 20 2 6 2 5" xfId="37453"/>
    <cellStyle name="Note 6 20 2 6 3" xfId="8026"/>
    <cellStyle name="Note 6 20 2 6 3 2" xfId="25461"/>
    <cellStyle name="Note 6 20 2 6 3 3" xfId="39914"/>
    <cellStyle name="Note 6 20 2 6 4" xfId="10467"/>
    <cellStyle name="Note 6 20 2 6 4 2" xfId="27902"/>
    <cellStyle name="Note 6 20 2 6 4 3" xfId="42355"/>
    <cellStyle name="Note 6 20 2 6 5" xfId="12887"/>
    <cellStyle name="Note 6 20 2 6 5 2" xfId="30322"/>
    <cellStyle name="Note 6 20 2 6 5 3" xfId="44775"/>
    <cellStyle name="Note 6 20 2 6 6" xfId="19894"/>
    <cellStyle name="Note 6 20 2 7" xfId="3054"/>
    <cellStyle name="Note 6 20 2 7 2" xfId="5565"/>
    <cellStyle name="Note 6 20 2 7 2 2" xfId="23001"/>
    <cellStyle name="Note 6 20 2 7 2 3" xfId="37454"/>
    <cellStyle name="Note 6 20 2 7 3" xfId="8027"/>
    <cellStyle name="Note 6 20 2 7 3 2" xfId="25462"/>
    <cellStyle name="Note 6 20 2 7 3 3" xfId="39915"/>
    <cellStyle name="Note 6 20 2 7 4" xfId="10468"/>
    <cellStyle name="Note 6 20 2 7 4 2" xfId="27903"/>
    <cellStyle name="Note 6 20 2 7 4 3" xfId="42356"/>
    <cellStyle name="Note 6 20 2 7 5" xfId="12888"/>
    <cellStyle name="Note 6 20 2 7 5 2" xfId="30323"/>
    <cellStyle name="Note 6 20 2 7 5 3" xfId="44776"/>
    <cellStyle name="Note 6 20 2 7 6" xfId="15533"/>
    <cellStyle name="Note 6 20 2 7 6 2" xfId="32968"/>
    <cellStyle name="Note 6 20 2 7 6 3" xfId="47421"/>
    <cellStyle name="Note 6 20 2 7 7" xfId="19895"/>
    <cellStyle name="Note 6 20 2 7 8" xfId="20695"/>
    <cellStyle name="Note 6 20 2 8" xfId="5550"/>
    <cellStyle name="Note 6 20 2 8 2" xfId="14788"/>
    <cellStyle name="Note 6 20 2 8 2 2" xfId="32223"/>
    <cellStyle name="Note 6 20 2 8 2 3" xfId="46676"/>
    <cellStyle name="Note 6 20 2 8 3" xfId="17249"/>
    <cellStyle name="Note 6 20 2 8 3 2" xfId="34684"/>
    <cellStyle name="Note 6 20 2 8 3 3" xfId="49137"/>
    <cellStyle name="Note 6 20 2 8 4" xfId="22986"/>
    <cellStyle name="Note 6 20 2 8 5" xfId="37439"/>
    <cellStyle name="Note 6 20 2 9" xfId="8012"/>
    <cellStyle name="Note 6 20 2 9 2" xfId="25447"/>
    <cellStyle name="Note 6 20 2 9 3" xfId="39900"/>
    <cellStyle name="Note 6 20 3" xfId="3055"/>
    <cellStyle name="Note 6 20 3 2" xfId="5566"/>
    <cellStyle name="Note 6 20 3 2 2" xfId="14800"/>
    <cellStyle name="Note 6 20 3 2 2 2" xfId="32235"/>
    <cellStyle name="Note 6 20 3 2 2 3" xfId="46688"/>
    <cellStyle name="Note 6 20 3 2 3" xfId="17261"/>
    <cellStyle name="Note 6 20 3 2 3 2" xfId="34696"/>
    <cellStyle name="Note 6 20 3 2 3 3" xfId="49149"/>
    <cellStyle name="Note 6 20 3 2 4" xfId="23002"/>
    <cellStyle name="Note 6 20 3 2 5" xfId="37455"/>
    <cellStyle name="Note 6 20 3 3" xfId="8028"/>
    <cellStyle name="Note 6 20 3 3 2" xfId="25463"/>
    <cellStyle name="Note 6 20 3 3 3" xfId="39916"/>
    <cellStyle name="Note 6 20 3 4" xfId="10469"/>
    <cellStyle name="Note 6 20 3 4 2" xfId="27904"/>
    <cellStyle name="Note 6 20 3 4 3" xfId="42357"/>
    <cellStyle name="Note 6 20 3 5" xfId="12889"/>
    <cellStyle name="Note 6 20 3 5 2" xfId="30324"/>
    <cellStyle name="Note 6 20 3 5 3" xfId="44777"/>
    <cellStyle name="Note 6 20 3 6" xfId="19896"/>
    <cellStyle name="Note 6 20 4" xfId="3056"/>
    <cellStyle name="Note 6 20 4 2" xfId="5567"/>
    <cellStyle name="Note 6 20 4 2 2" xfId="14801"/>
    <cellStyle name="Note 6 20 4 2 2 2" xfId="32236"/>
    <cellStyle name="Note 6 20 4 2 2 3" xfId="46689"/>
    <cellStyle name="Note 6 20 4 2 3" xfId="17262"/>
    <cellStyle name="Note 6 20 4 2 3 2" xfId="34697"/>
    <cellStyle name="Note 6 20 4 2 3 3" xfId="49150"/>
    <cellStyle name="Note 6 20 4 2 4" xfId="23003"/>
    <cellStyle name="Note 6 20 4 2 5" xfId="37456"/>
    <cellStyle name="Note 6 20 4 3" xfId="8029"/>
    <cellStyle name="Note 6 20 4 3 2" xfId="25464"/>
    <cellStyle name="Note 6 20 4 3 3" xfId="39917"/>
    <cellStyle name="Note 6 20 4 4" xfId="10470"/>
    <cellStyle name="Note 6 20 4 4 2" xfId="27905"/>
    <cellStyle name="Note 6 20 4 4 3" xfId="42358"/>
    <cellStyle name="Note 6 20 4 5" xfId="12890"/>
    <cellStyle name="Note 6 20 4 5 2" xfId="30325"/>
    <cellStyle name="Note 6 20 4 5 3" xfId="44778"/>
    <cellStyle name="Note 6 20 4 6" xfId="19897"/>
    <cellStyle name="Note 6 20 5" xfId="3057"/>
    <cellStyle name="Note 6 20 5 2" xfId="5568"/>
    <cellStyle name="Note 6 20 5 2 2" xfId="23004"/>
    <cellStyle name="Note 6 20 5 2 3" xfId="37457"/>
    <cellStyle name="Note 6 20 5 3" xfId="8030"/>
    <cellStyle name="Note 6 20 5 3 2" xfId="25465"/>
    <cellStyle name="Note 6 20 5 3 3" xfId="39918"/>
    <cellStyle name="Note 6 20 5 4" xfId="10471"/>
    <cellStyle name="Note 6 20 5 4 2" xfId="27906"/>
    <cellStyle name="Note 6 20 5 4 3" xfId="42359"/>
    <cellStyle name="Note 6 20 5 5" xfId="12891"/>
    <cellStyle name="Note 6 20 5 5 2" xfId="30326"/>
    <cellStyle name="Note 6 20 5 5 3" xfId="44779"/>
    <cellStyle name="Note 6 20 5 6" xfId="15534"/>
    <cellStyle name="Note 6 20 5 6 2" xfId="32969"/>
    <cellStyle name="Note 6 20 5 6 3" xfId="47422"/>
    <cellStyle name="Note 6 20 5 7" xfId="19898"/>
    <cellStyle name="Note 6 20 5 8" xfId="20696"/>
    <cellStyle name="Note 6 20 6" xfId="5549"/>
    <cellStyle name="Note 6 20 6 2" xfId="14787"/>
    <cellStyle name="Note 6 20 6 2 2" xfId="32222"/>
    <cellStyle name="Note 6 20 6 2 3" xfId="46675"/>
    <cellStyle name="Note 6 20 6 3" xfId="17248"/>
    <cellStyle name="Note 6 20 6 3 2" xfId="34683"/>
    <cellStyle name="Note 6 20 6 3 3" xfId="49136"/>
    <cellStyle name="Note 6 20 6 4" xfId="22985"/>
    <cellStyle name="Note 6 20 6 5" xfId="37438"/>
    <cellStyle name="Note 6 20 7" xfId="8011"/>
    <cellStyle name="Note 6 20 7 2" xfId="25446"/>
    <cellStyle name="Note 6 20 7 3" xfId="39899"/>
    <cellStyle name="Note 6 20 8" xfId="10452"/>
    <cellStyle name="Note 6 20 8 2" xfId="27887"/>
    <cellStyle name="Note 6 20 8 3" xfId="42340"/>
    <cellStyle name="Note 6 20 9" xfId="12872"/>
    <cellStyle name="Note 6 20 9 2" xfId="30307"/>
    <cellStyle name="Note 6 20 9 3" xfId="44760"/>
    <cellStyle name="Note 6 21" xfId="3058"/>
    <cellStyle name="Note 6 21 10" xfId="10472"/>
    <cellStyle name="Note 6 21 10 2" xfId="27907"/>
    <cellStyle name="Note 6 21 10 3" xfId="42360"/>
    <cellStyle name="Note 6 21 11" xfId="12892"/>
    <cellStyle name="Note 6 21 11 2" xfId="30327"/>
    <cellStyle name="Note 6 21 11 3" xfId="44780"/>
    <cellStyle name="Note 6 21 12" xfId="19899"/>
    <cellStyle name="Note 6 21 2" xfId="3059"/>
    <cellStyle name="Note 6 21 2 2" xfId="3060"/>
    <cellStyle name="Note 6 21 2 2 2" xfId="5571"/>
    <cellStyle name="Note 6 21 2 2 2 2" xfId="14804"/>
    <cellStyle name="Note 6 21 2 2 2 2 2" xfId="32239"/>
    <cellStyle name="Note 6 21 2 2 2 2 3" xfId="46692"/>
    <cellStyle name="Note 6 21 2 2 2 3" xfId="17265"/>
    <cellStyle name="Note 6 21 2 2 2 3 2" xfId="34700"/>
    <cellStyle name="Note 6 21 2 2 2 3 3" xfId="49153"/>
    <cellStyle name="Note 6 21 2 2 2 4" xfId="23007"/>
    <cellStyle name="Note 6 21 2 2 2 5" xfId="37460"/>
    <cellStyle name="Note 6 21 2 2 3" xfId="8033"/>
    <cellStyle name="Note 6 21 2 2 3 2" xfId="25468"/>
    <cellStyle name="Note 6 21 2 2 3 3" xfId="39921"/>
    <cellStyle name="Note 6 21 2 2 4" xfId="10474"/>
    <cellStyle name="Note 6 21 2 2 4 2" xfId="27909"/>
    <cellStyle name="Note 6 21 2 2 4 3" xfId="42362"/>
    <cellStyle name="Note 6 21 2 2 5" xfId="12894"/>
    <cellStyle name="Note 6 21 2 2 5 2" xfId="30329"/>
    <cellStyle name="Note 6 21 2 2 5 3" xfId="44782"/>
    <cellStyle name="Note 6 21 2 2 6" xfId="19901"/>
    <cellStyle name="Note 6 21 2 3" xfId="3061"/>
    <cellStyle name="Note 6 21 2 3 2" xfId="5572"/>
    <cellStyle name="Note 6 21 2 3 2 2" xfId="14805"/>
    <cellStyle name="Note 6 21 2 3 2 2 2" xfId="32240"/>
    <cellStyle name="Note 6 21 2 3 2 2 3" xfId="46693"/>
    <cellStyle name="Note 6 21 2 3 2 3" xfId="17266"/>
    <cellStyle name="Note 6 21 2 3 2 3 2" xfId="34701"/>
    <cellStyle name="Note 6 21 2 3 2 3 3" xfId="49154"/>
    <cellStyle name="Note 6 21 2 3 2 4" xfId="23008"/>
    <cellStyle name="Note 6 21 2 3 2 5" xfId="37461"/>
    <cellStyle name="Note 6 21 2 3 3" xfId="8034"/>
    <cellStyle name="Note 6 21 2 3 3 2" xfId="25469"/>
    <cellStyle name="Note 6 21 2 3 3 3" xfId="39922"/>
    <cellStyle name="Note 6 21 2 3 4" xfId="10475"/>
    <cellStyle name="Note 6 21 2 3 4 2" xfId="27910"/>
    <cellStyle name="Note 6 21 2 3 4 3" xfId="42363"/>
    <cellStyle name="Note 6 21 2 3 5" xfId="12895"/>
    <cellStyle name="Note 6 21 2 3 5 2" xfId="30330"/>
    <cellStyle name="Note 6 21 2 3 5 3" xfId="44783"/>
    <cellStyle name="Note 6 21 2 3 6" xfId="19902"/>
    <cellStyle name="Note 6 21 2 4" xfId="3062"/>
    <cellStyle name="Note 6 21 2 4 2" xfId="5573"/>
    <cellStyle name="Note 6 21 2 4 2 2" xfId="23009"/>
    <cellStyle name="Note 6 21 2 4 2 3" xfId="37462"/>
    <cellStyle name="Note 6 21 2 4 3" xfId="8035"/>
    <cellStyle name="Note 6 21 2 4 3 2" xfId="25470"/>
    <cellStyle name="Note 6 21 2 4 3 3" xfId="39923"/>
    <cellStyle name="Note 6 21 2 4 4" xfId="10476"/>
    <cellStyle name="Note 6 21 2 4 4 2" xfId="27911"/>
    <cellStyle name="Note 6 21 2 4 4 3" xfId="42364"/>
    <cellStyle name="Note 6 21 2 4 5" xfId="12896"/>
    <cellStyle name="Note 6 21 2 4 5 2" xfId="30331"/>
    <cellStyle name="Note 6 21 2 4 5 3" xfId="44784"/>
    <cellStyle name="Note 6 21 2 4 6" xfId="15535"/>
    <cellStyle name="Note 6 21 2 4 6 2" xfId="32970"/>
    <cellStyle name="Note 6 21 2 4 6 3" xfId="47423"/>
    <cellStyle name="Note 6 21 2 4 7" xfId="19903"/>
    <cellStyle name="Note 6 21 2 4 8" xfId="20697"/>
    <cellStyle name="Note 6 21 2 5" xfId="5570"/>
    <cellStyle name="Note 6 21 2 5 2" xfId="14803"/>
    <cellStyle name="Note 6 21 2 5 2 2" xfId="32238"/>
    <cellStyle name="Note 6 21 2 5 2 3" xfId="46691"/>
    <cellStyle name="Note 6 21 2 5 3" xfId="17264"/>
    <cellStyle name="Note 6 21 2 5 3 2" xfId="34699"/>
    <cellStyle name="Note 6 21 2 5 3 3" xfId="49152"/>
    <cellStyle name="Note 6 21 2 5 4" xfId="23006"/>
    <cellStyle name="Note 6 21 2 5 5" xfId="37459"/>
    <cellStyle name="Note 6 21 2 6" xfId="8032"/>
    <cellStyle name="Note 6 21 2 6 2" xfId="25467"/>
    <cellStyle name="Note 6 21 2 6 3" xfId="39920"/>
    <cellStyle name="Note 6 21 2 7" xfId="10473"/>
    <cellStyle name="Note 6 21 2 7 2" xfId="27908"/>
    <cellStyle name="Note 6 21 2 7 3" xfId="42361"/>
    <cellStyle name="Note 6 21 2 8" xfId="12893"/>
    <cellStyle name="Note 6 21 2 8 2" xfId="30328"/>
    <cellStyle name="Note 6 21 2 8 3" xfId="44781"/>
    <cellStyle name="Note 6 21 2 9" xfId="19900"/>
    <cellStyle name="Note 6 21 3" xfId="3063"/>
    <cellStyle name="Note 6 21 3 2" xfId="3064"/>
    <cellStyle name="Note 6 21 3 2 2" xfId="5575"/>
    <cellStyle name="Note 6 21 3 2 2 2" xfId="14807"/>
    <cellStyle name="Note 6 21 3 2 2 2 2" xfId="32242"/>
    <cellStyle name="Note 6 21 3 2 2 2 3" xfId="46695"/>
    <cellStyle name="Note 6 21 3 2 2 3" xfId="17268"/>
    <cellStyle name="Note 6 21 3 2 2 3 2" xfId="34703"/>
    <cellStyle name="Note 6 21 3 2 2 3 3" xfId="49156"/>
    <cellStyle name="Note 6 21 3 2 2 4" xfId="23011"/>
    <cellStyle name="Note 6 21 3 2 2 5" xfId="37464"/>
    <cellStyle name="Note 6 21 3 2 3" xfId="8037"/>
    <cellStyle name="Note 6 21 3 2 3 2" xfId="25472"/>
    <cellStyle name="Note 6 21 3 2 3 3" xfId="39925"/>
    <cellStyle name="Note 6 21 3 2 4" xfId="10478"/>
    <cellStyle name="Note 6 21 3 2 4 2" xfId="27913"/>
    <cellStyle name="Note 6 21 3 2 4 3" xfId="42366"/>
    <cellStyle name="Note 6 21 3 2 5" xfId="12898"/>
    <cellStyle name="Note 6 21 3 2 5 2" xfId="30333"/>
    <cellStyle name="Note 6 21 3 2 5 3" xfId="44786"/>
    <cellStyle name="Note 6 21 3 2 6" xfId="19905"/>
    <cellStyle name="Note 6 21 3 3" xfId="3065"/>
    <cellStyle name="Note 6 21 3 3 2" xfId="5576"/>
    <cellStyle name="Note 6 21 3 3 2 2" xfId="14808"/>
    <cellStyle name="Note 6 21 3 3 2 2 2" xfId="32243"/>
    <cellStyle name="Note 6 21 3 3 2 2 3" xfId="46696"/>
    <cellStyle name="Note 6 21 3 3 2 3" xfId="17269"/>
    <cellStyle name="Note 6 21 3 3 2 3 2" xfId="34704"/>
    <cellStyle name="Note 6 21 3 3 2 3 3" xfId="49157"/>
    <cellStyle name="Note 6 21 3 3 2 4" xfId="23012"/>
    <cellStyle name="Note 6 21 3 3 2 5" xfId="37465"/>
    <cellStyle name="Note 6 21 3 3 3" xfId="8038"/>
    <cellStyle name="Note 6 21 3 3 3 2" xfId="25473"/>
    <cellStyle name="Note 6 21 3 3 3 3" xfId="39926"/>
    <cellStyle name="Note 6 21 3 3 4" xfId="10479"/>
    <cellStyle name="Note 6 21 3 3 4 2" xfId="27914"/>
    <cellStyle name="Note 6 21 3 3 4 3" xfId="42367"/>
    <cellStyle name="Note 6 21 3 3 5" xfId="12899"/>
    <cellStyle name="Note 6 21 3 3 5 2" xfId="30334"/>
    <cellStyle name="Note 6 21 3 3 5 3" xfId="44787"/>
    <cellStyle name="Note 6 21 3 3 6" xfId="19906"/>
    <cellStyle name="Note 6 21 3 4" xfId="3066"/>
    <cellStyle name="Note 6 21 3 4 2" xfId="5577"/>
    <cellStyle name="Note 6 21 3 4 2 2" xfId="23013"/>
    <cellStyle name="Note 6 21 3 4 2 3" xfId="37466"/>
    <cellStyle name="Note 6 21 3 4 3" xfId="8039"/>
    <cellStyle name="Note 6 21 3 4 3 2" xfId="25474"/>
    <cellStyle name="Note 6 21 3 4 3 3" xfId="39927"/>
    <cellStyle name="Note 6 21 3 4 4" xfId="10480"/>
    <cellStyle name="Note 6 21 3 4 4 2" xfId="27915"/>
    <cellStyle name="Note 6 21 3 4 4 3" xfId="42368"/>
    <cellStyle name="Note 6 21 3 4 5" xfId="12900"/>
    <cellStyle name="Note 6 21 3 4 5 2" xfId="30335"/>
    <cellStyle name="Note 6 21 3 4 5 3" xfId="44788"/>
    <cellStyle name="Note 6 21 3 4 6" xfId="15536"/>
    <cellStyle name="Note 6 21 3 4 6 2" xfId="32971"/>
    <cellStyle name="Note 6 21 3 4 6 3" xfId="47424"/>
    <cellStyle name="Note 6 21 3 4 7" xfId="19907"/>
    <cellStyle name="Note 6 21 3 4 8" xfId="20698"/>
    <cellStyle name="Note 6 21 3 5" xfId="5574"/>
    <cellStyle name="Note 6 21 3 5 2" xfId="14806"/>
    <cellStyle name="Note 6 21 3 5 2 2" xfId="32241"/>
    <cellStyle name="Note 6 21 3 5 2 3" xfId="46694"/>
    <cellStyle name="Note 6 21 3 5 3" xfId="17267"/>
    <cellStyle name="Note 6 21 3 5 3 2" xfId="34702"/>
    <cellStyle name="Note 6 21 3 5 3 3" xfId="49155"/>
    <cellStyle name="Note 6 21 3 5 4" xfId="23010"/>
    <cellStyle name="Note 6 21 3 5 5" xfId="37463"/>
    <cellStyle name="Note 6 21 3 6" xfId="8036"/>
    <cellStyle name="Note 6 21 3 6 2" xfId="25471"/>
    <cellStyle name="Note 6 21 3 6 3" xfId="39924"/>
    <cellStyle name="Note 6 21 3 7" xfId="10477"/>
    <cellStyle name="Note 6 21 3 7 2" xfId="27912"/>
    <cellStyle name="Note 6 21 3 7 3" xfId="42365"/>
    <cellStyle name="Note 6 21 3 8" xfId="12897"/>
    <cellStyle name="Note 6 21 3 8 2" xfId="30332"/>
    <cellStyle name="Note 6 21 3 8 3" xfId="44785"/>
    <cellStyle name="Note 6 21 3 9" xfId="19904"/>
    <cellStyle name="Note 6 21 4" xfId="3067"/>
    <cellStyle name="Note 6 21 4 2" xfId="3068"/>
    <cellStyle name="Note 6 21 4 2 2" xfId="5579"/>
    <cellStyle name="Note 6 21 4 2 2 2" xfId="14810"/>
    <cellStyle name="Note 6 21 4 2 2 2 2" xfId="32245"/>
    <cellStyle name="Note 6 21 4 2 2 2 3" xfId="46698"/>
    <cellStyle name="Note 6 21 4 2 2 3" xfId="17271"/>
    <cellStyle name="Note 6 21 4 2 2 3 2" xfId="34706"/>
    <cellStyle name="Note 6 21 4 2 2 3 3" xfId="49159"/>
    <cellStyle name="Note 6 21 4 2 2 4" xfId="23015"/>
    <cellStyle name="Note 6 21 4 2 2 5" xfId="37468"/>
    <cellStyle name="Note 6 21 4 2 3" xfId="8041"/>
    <cellStyle name="Note 6 21 4 2 3 2" xfId="25476"/>
    <cellStyle name="Note 6 21 4 2 3 3" xfId="39929"/>
    <cellStyle name="Note 6 21 4 2 4" xfId="10482"/>
    <cellStyle name="Note 6 21 4 2 4 2" xfId="27917"/>
    <cellStyle name="Note 6 21 4 2 4 3" xfId="42370"/>
    <cellStyle name="Note 6 21 4 2 5" xfId="12902"/>
    <cellStyle name="Note 6 21 4 2 5 2" xfId="30337"/>
    <cellStyle name="Note 6 21 4 2 5 3" xfId="44790"/>
    <cellStyle name="Note 6 21 4 2 6" xfId="19909"/>
    <cellStyle name="Note 6 21 4 3" xfId="3069"/>
    <cellStyle name="Note 6 21 4 3 2" xfId="5580"/>
    <cellStyle name="Note 6 21 4 3 2 2" xfId="14811"/>
    <cellStyle name="Note 6 21 4 3 2 2 2" xfId="32246"/>
    <cellStyle name="Note 6 21 4 3 2 2 3" xfId="46699"/>
    <cellStyle name="Note 6 21 4 3 2 3" xfId="17272"/>
    <cellStyle name="Note 6 21 4 3 2 3 2" xfId="34707"/>
    <cellStyle name="Note 6 21 4 3 2 3 3" xfId="49160"/>
    <cellStyle name="Note 6 21 4 3 2 4" xfId="23016"/>
    <cellStyle name="Note 6 21 4 3 2 5" xfId="37469"/>
    <cellStyle name="Note 6 21 4 3 3" xfId="8042"/>
    <cellStyle name="Note 6 21 4 3 3 2" xfId="25477"/>
    <cellStyle name="Note 6 21 4 3 3 3" xfId="39930"/>
    <cellStyle name="Note 6 21 4 3 4" xfId="10483"/>
    <cellStyle name="Note 6 21 4 3 4 2" xfId="27918"/>
    <cellStyle name="Note 6 21 4 3 4 3" xfId="42371"/>
    <cellStyle name="Note 6 21 4 3 5" xfId="12903"/>
    <cellStyle name="Note 6 21 4 3 5 2" xfId="30338"/>
    <cellStyle name="Note 6 21 4 3 5 3" xfId="44791"/>
    <cellStyle name="Note 6 21 4 3 6" xfId="19910"/>
    <cellStyle name="Note 6 21 4 4" xfId="3070"/>
    <cellStyle name="Note 6 21 4 4 2" xfId="5581"/>
    <cellStyle name="Note 6 21 4 4 2 2" xfId="23017"/>
    <cellStyle name="Note 6 21 4 4 2 3" xfId="37470"/>
    <cellStyle name="Note 6 21 4 4 3" xfId="8043"/>
    <cellStyle name="Note 6 21 4 4 3 2" xfId="25478"/>
    <cellStyle name="Note 6 21 4 4 3 3" xfId="39931"/>
    <cellStyle name="Note 6 21 4 4 4" xfId="10484"/>
    <cellStyle name="Note 6 21 4 4 4 2" xfId="27919"/>
    <cellStyle name="Note 6 21 4 4 4 3" xfId="42372"/>
    <cellStyle name="Note 6 21 4 4 5" xfId="12904"/>
    <cellStyle name="Note 6 21 4 4 5 2" xfId="30339"/>
    <cellStyle name="Note 6 21 4 4 5 3" xfId="44792"/>
    <cellStyle name="Note 6 21 4 4 6" xfId="15537"/>
    <cellStyle name="Note 6 21 4 4 6 2" xfId="32972"/>
    <cellStyle name="Note 6 21 4 4 6 3" xfId="47425"/>
    <cellStyle name="Note 6 21 4 4 7" xfId="19911"/>
    <cellStyle name="Note 6 21 4 4 8" xfId="20699"/>
    <cellStyle name="Note 6 21 4 5" xfId="5578"/>
    <cellStyle name="Note 6 21 4 5 2" xfId="14809"/>
    <cellStyle name="Note 6 21 4 5 2 2" xfId="32244"/>
    <cellStyle name="Note 6 21 4 5 2 3" xfId="46697"/>
    <cellStyle name="Note 6 21 4 5 3" xfId="17270"/>
    <cellStyle name="Note 6 21 4 5 3 2" xfId="34705"/>
    <cellStyle name="Note 6 21 4 5 3 3" xfId="49158"/>
    <cellStyle name="Note 6 21 4 5 4" xfId="23014"/>
    <cellStyle name="Note 6 21 4 5 5" xfId="37467"/>
    <cellStyle name="Note 6 21 4 6" xfId="8040"/>
    <cellStyle name="Note 6 21 4 6 2" xfId="25475"/>
    <cellStyle name="Note 6 21 4 6 3" xfId="39928"/>
    <cellStyle name="Note 6 21 4 7" xfId="10481"/>
    <cellStyle name="Note 6 21 4 7 2" xfId="27916"/>
    <cellStyle name="Note 6 21 4 7 3" xfId="42369"/>
    <cellStyle name="Note 6 21 4 8" xfId="12901"/>
    <cellStyle name="Note 6 21 4 8 2" xfId="30336"/>
    <cellStyle name="Note 6 21 4 8 3" xfId="44789"/>
    <cellStyle name="Note 6 21 4 9" xfId="19908"/>
    <cellStyle name="Note 6 21 5" xfId="3071"/>
    <cellStyle name="Note 6 21 5 2" xfId="5582"/>
    <cellStyle name="Note 6 21 5 2 2" xfId="14812"/>
    <cellStyle name="Note 6 21 5 2 2 2" xfId="32247"/>
    <cellStyle name="Note 6 21 5 2 2 3" xfId="46700"/>
    <cellStyle name="Note 6 21 5 2 3" xfId="17273"/>
    <cellStyle name="Note 6 21 5 2 3 2" xfId="34708"/>
    <cellStyle name="Note 6 21 5 2 3 3" xfId="49161"/>
    <cellStyle name="Note 6 21 5 2 4" xfId="23018"/>
    <cellStyle name="Note 6 21 5 2 5" xfId="37471"/>
    <cellStyle name="Note 6 21 5 3" xfId="8044"/>
    <cellStyle name="Note 6 21 5 3 2" xfId="25479"/>
    <cellStyle name="Note 6 21 5 3 3" xfId="39932"/>
    <cellStyle name="Note 6 21 5 4" xfId="10485"/>
    <cellStyle name="Note 6 21 5 4 2" xfId="27920"/>
    <cellStyle name="Note 6 21 5 4 3" xfId="42373"/>
    <cellStyle name="Note 6 21 5 5" xfId="12905"/>
    <cellStyle name="Note 6 21 5 5 2" xfId="30340"/>
    <cellStyle name="Note 6 21 5 5 3" xfId="44793"/>
    <cellStyle name="Note 6 21 5 6" xfId="19912"/>
    <cellStyle name="Note 6 21 6" xfId="3072"/>
    <cellStyle name="Note 6 21 6 2" xfId="5583"/>
    <cellStyle name="Note 6 21 6 2 2" xfId="14813"/>
    <cellStyle name="Note 6 21 6 2 2 2" xfId="32248"/>
    <cellStyle name="Note 6 21 6 2 2 3" xfId="46701"/>
    <cellStyle name="Note 6 21 6 2 3" xfId="17274"/>
    <cellStyle name="Note 6 21 6 2 3 2" xfId="34709"/>
    <cellStyle name="Note 6 21 6 2 3 3" xfId="49162"/>
    <cellStyle name="Note 6 21 6 2 4" xfId="23019"/>
    <cellStyle name="Note 6 21 6 2 5" xfId="37472"/>
    <cellStyle name="Note 6 21 6 3" xfId="8045"/>
    <cellStyle name="Note 6 21 6 3 2" xfId="25480"/>
    <cellStyle name="Note 6 21 6 3 3" xfId="39933"/>
    <cellStyle name="Note 6 21 6 4" xfId="10486"/>
    <cellStyle name="Note 6 21 6 4 2" xfId="27921"/>
    <cellStyle name="Note 6 21 6 4 3" xfId="42374"/>
    <cellStyle name="Note 6 21 6 5" xfId="12906"/>
    <cellStyle name="Note 6 21 6 5 2" xfId="30341"/>
    <cellStyle name="Note 6 21 6 5 3" xfId="44794"/>
    <cellStyle name="Note 6 21 6 6" xfId="19913"/>
    <cellStyle name="Note 6 21 7" xfId="3073"/>
    <cellStyle name="Note 6 21 7 2" xfId="5584"/>
    <cellStyle name="Note 6 21 7 2 2" xfId="23020"/>
    <cellStyle name="Note 6 21 7 2 3" xfId="37473"/>
    <cellStyle name="Note 6 21 7 3" xfId="8046"/>
    <cellStyle name="Note 6 21 7 3 2" xfId="25481"/>
    <cellStyle name="Note 6 21 7 3 3" xfId="39934"/>
    <cellStyle name="Note 6 21 7 4" xfId="10487"/>
    <cellStyle name="Note 6 21 7 4 2" xfId="27922"/>
    <cellStyle name="Note 6 21 7 4 3" xfId="42375"/>
    <cellStyle name="Note 6 21 7 5" xfId="12907"/>
    <cellStyle name="Note 6 21 7 5 2" xfId="30342"/>
    <cellStyle name="Note 6 21 7 5 3" xfId="44795"/>
    <cellStyle name="Note 6 21 7 6" xfId="15538"/>
    <cellStyle name="Note 6 21 7 6 2" xfId="32973"/>
    <cellStyle name="Note 6 21 7 6 3" xfId="47426"/>
    <cellStyle name="Note 6 21 7 7" xfId="19914"/>
    <cellStyle name="Note 6 21 7 8" xfId="20700"/>
    <cellStyle name="Note 6 21 8" xfId="5569"/>
    <cellStyle name="Note 6 21 8 2" xfId="14802"/>
    <cellStyle name="Note 6 21 8 2 2" xfId="32237"/>
    <cellStyle name="Note 6 21 8 2 3" xfId="46690"/>
    <cellStyle name="Note 6 21 8 3" xfId="17263"/>
    <cellStyle name="Note 6 21 8 3 2" xfId="34698"/>
    <cellStyle name="Note 6 21 8 3 3" xfId="49151"/>
    <cellStyle name="Note 6 21 8 4" xfId="23005"/>
    <cellStyle name="Note 6 21 8 5" xfId="37458"/>
    <cellStyle name="Note 6 21 9" xfId="8031"/>
    <cellStyle name="Note 6 21 9 2" xfId="25466"/>
    <cellStyle name="Note 6 21 9 3" xfId="39919"/>
    <cellStyle name="Note 6 22" xfId="3074"/>
    <cellStyle name="Note 6 22 10" xfId="10488"/>
    <cellStyle name="Note 6 22 10 2" xfId="27923"/>
    <cellStyle name="Note 6 22 10 3" xfId="42376"/>
    <cellStyle name="Note 6 22 11" xfId="12908"/>
    <cellStyle name="Note 6 22 11 2" xfId="30343"/>
    <cellStyle name="Note 6 22 11 3" xfId="44796"/>
    <cellStyle name="Note 6 22 12" xfId="19915"/>
    <cellStyle name="Note 6 22 2" xfId="3075"/>
    <cellStyle name="Note 6 22 2 2" xfId="3076"/>
    <cellStyle name="Note 6 22 2 2 2" xfId="5587"/>
    <cellStyle name="Note 6 22 2 2 2 2" xfId="14816"/>
    <cellStyle name="Note 6 22 2 2 2 2 2" xfId="32251"/>
    <cellStyle name="Note 6 22 2 2 2 2 3" xfId="46704"/>
    <cellStyle name="Note 6 22 2 2 2 3" xfId="17277"/>
    <cellStyle name="Note 6 22 2 2 2 3 2" xfId="34712"/>
    <cellStyle name="Note 6 22 2 2 2 3 3" xfId="49165"/>
    <cellStyle name="Note 6 22 2 2 2 4" xfId="23023"/>
    <cellStyle name="Note 6 22 2 2 2 5" xfId="37476"/>
    <cellStyle name="Note 6 22 2 2 3" xfId="8049"/>
    <cellStyle name="Note 6 22 2 2 3 2" xfId="25484"/>
    <cellStyle name="Note 6 22 2 2 3 3" xfId="39937"/>
    <cellStyle name="Note 6 22 2 2 4" xfId="10490"/>
    <cellStyle name="Note 6 22 2 2 4 2" xfId="27925"/>
    <cellStyle name="Note 6 22 2 2 4 3" xfId="42378"/>
    <cellStyle name="Note 6 22 2 2 5" xfId="12910"/>
    <cellStyle name="Note 6 22 2 2 5 2" xfId="30345"/>
    <cellStyle name="Note 6 22 2 2 5 3" xfId="44798"/>
    <cellStyle name="Note 6 22 2 2 6" xfId="19917"/>
    <cellStyle name="Note 6 22 2 3" xfId="3077"/>
    <cellStyle name="Note 6 22 2 3 2" xfId="5588"/>
    <cellStyle name="Note 6 22 2 3 2 2" xfId="14817"/>
    <cellStyle name="Note 6 22 2 3 2 2 2" xfId="32252"/>
    <cellStyle name="Note 6 22 2 3 2 2 3" xfId="46705"/>
    <cellStyle name="Note 6 22 2 3 2 3" xfId="17278"/>
    <cellStyle name="Note 6 22 2 3 2 3 2" xfId="34713"/>
    <cellStyle name="Note 6 22 2 3 2 3 3" xfId="49166"/>
    <cellStyle name="Note 6 22 2 3 2 4" xfId="23024"/>
    <cellStyle name="Note 6 22 2 3 2 5" xfId="37477"/>
    <cellStyle name="Note 6 22 2 3 3" xfId="8050"/>
    <cellStyle name="Note 6 22 2 3 3 2" xfId="25485"/>
    <cellStyle name="Note 6 22 2 3 3 3" xfId="39938"/>
    <cellStyle name="Note 6 22 2 3 4" xfId="10491"/>
    <cellStyle name="Note 6 22 2 3 4 2" xfId="27926"/>
    <cellStyle name="Note 6 22 2 3 4 3" xfId="42379"/>
    <cellStyle name="Note 6 22 2 3 5" xfId="12911"/>
    <cellStyle name="Note 6 22 2 3 5 2" xfId="30346"/>
    <cellStyle name="Note 6 22 2 3 5 3" xfId="44799"/>
    <cellStyle name="Note 6 22 2 3 6" xfId="19918"/>
    <cellStyle name="Note 6 22 2 4" xfId="3078"/>
    <cellStyle name="Note 6 22 2 4 2" xfId="5589"/>
    <cellStyle name="Note 6 22 2 4 2 2" xfId="23025"/>
    <cellStyle name="Note 6 22 2 4 2 3" xfId="37478"/>
    <cellStyle name="Note 6 22 2 4 3" xfId="8051"/>
    <cellStyle name="Note 6 22 2 4 3 2" xfId="25486"/>
    <cellStyle name="Note 6 22 2 4 3 3" xfId="39939"/>
    <cellStyle name="Note 6 22 2 4 4" xfId="10492"/>
    <cellStyle name="Note 6 22 2 4 4 2" xfId="27927"/>
    <cellStyle name="Note 6 22 2 4 4 3" xfId="42380"/>
    <cellStyle name="Note 6 22 2 4 5" xfId="12912"/>
    <cellStyle name="Note 6 22 2 4 5 2" xfId="30347"/>
    <cellStyle name="Note 6 22 2 4 5 3" xfId="44800"/>
    <cellStyle name="Note 6 22 2 4 6" xfId="15539"/>
    <cellStyle name="Note 6 22 2 4 6 2" xfId="32974"/>
    <cellStyle name="Note 6 22 2 4 6 3" xfId="47427"/>
    <cellStyle name="Note 6 22 2 4 7" xfId="19919"/>
    <cellStyle name="Note 6 22 2 4 8" xfId="20701"/>
    <cellStyle name="Note 6 22 2 5" xfId="5586"/>
    <cellStyle name="Note 6 22 2 5 2" xfId="14815"/>
    <cellStyle name="Note 6 22 2 5 2 2" xfId="32250"/>
    <cellStyle name="Note 6 22 2 5 2 3" xfId="46703"/>
    <cellStyle name="Note 6 22 2 5 3" xfId="17276"/>
    <cellStyle name="Note 6 22 2 5 3 2" xfId="34711"/>
    <cellStyle name="Note 6 22 2 5 3 3" xfId="49164"/>
    <cellStyle name="Note 6 22 2 5 4" xfId="23022"/>
    <cellStyle name="Note 6 22 2 5 5" xfId="37475"/>
    <cellStyle name="Note 6 22 2 6" xfId="8048"/>
    <cellStyle name="Note 6 22 2 6 2" xfId="25483"/>
    <cellStyle name="Note 6 22 2 6 3" xfId="39936"/>
    <cellStyle name="Note 6 22 2 7" xfId="10489"/>
    <cellStyle name="Note 6 22 2 7 2" xfId="27924"/>
    <cellStyle name="Note 6 22 2 7 3" xfId="42377"/>
    <cellStyle name="Note 6 22 2 8" xfId="12909"/>
    <cellStyle name="Note 6 22 2 8 2" xfId="30344"/>
    <cellStyle name="Note 6 22 2 8 3" xfId="44797"/>
    <cellStyle name="Note 6 22 2 9" xfId="19916"/>
    <cellStyle name="Note 6 22 3" xfId="3079"/>
    <cellStyle name="Note 6 22 3 2" xfId="3080"/>
    <cellStyle name="Note 6 22 3 2 2" xfId="5591"/>
    <cellStyle name="Note 6 22 3 2 2 2" xfId="14819"/>
    <cellStyle name="Note 6 22 3 2 2 2 2" xfId="32254"/>
    <cellStyle name="Note 6 22 3 2 2 2 3" xfId="46707"/>
    <cellStyle name="Note 6 22 3 2 2 3" xfId="17280"/>
    <cellStyle name="Note 6 22 3 2 2 3 2" xfId="34715"/>
    <cellStyle name="Note 6 22 3 2 2 3 3" xfId="49168"/>
    <cellStyle name="Note 6 22 3 2 2 4" xfId="23027"/>
    <cellStyle name="Note 6 22 3 2 2 5" xfId="37480"/>
    <cellStyle name="Note 6 22 3 2 3" xfId="8053"/>
    <cellStyle name="Note 6 22 3 2 3 2" xfId="25488"/>
    <cellStyle name="Note 6 22 3 2 3 3" xfId="39941"/>
    <cellStyle name="Note 6 22 3 2 4" xfId="10494"/>
    <cellStyle name="Note 6 22 3 2 4 2" xfId="27929"/>
    <cellStyle name="Note 6 22 3 2 4 3" xfId="42382"/>
    <cellStyle name="Note 6 22 3 2 5" xfId="12914"/>
    <cellStyle name="Note 6 22 3 2 5 2" xfId="30349"/>
    <cellStyle name="Note 6 22 3 2 5 3" xfId="44802"/>
    <cellStyle name="Note 6 22 3 2 6" xfId="19921"/>
    <cellStyle name="Note 6 22 3 3" xfId="3081"/>
    <cellStyle name="Note 6 22 3 3 2" xfId="5592"/>
    <cellStyle name="Note 6 22 3 3 2 2" xfId="14820"/>
    <cellStyle name="Note 6 22 3 3 2 2 2" xfId="32255"/>
    <cellStyle name="Note 6 22 3 3 2 2 3" xfId="46708"/>
    <cellStyle name="Note 6 22 3 3 2 3" xfId="17281"/>
    <cellStyle name="Note 6 22 3 3 2 3 2" xfId="34716"/>
    <cellStyle name="Note 6 22 3 3 2 3 3" xfId="49169"/>
    <cellStyle name="Note 6 22 3 3 2 4" xfId="23028"/>
    <cellStyle name="Note 6 22 3 3 2 5" xfId="37481"/>
    <cellStyle name="Note 6 22 3 3 3" xfId="8054"/>
    <cellStyle name="Note 6 22 3 3 3 2" xfId="25489"/>
    <cellStyle name="Note 6 22 3 3 3 3" xfId="39942"/>
    <cellStyle name="Note 6 22 3 3 4" xfId="10495"/>
    <cellStyle name="Note 6 22 3 3 4 2" xfId="27930"/>
    <cellStyle name="Note 6 22 3 3 4 3" xfId="42383"/>
    <cellStyle name="Note 6 22 3 3 5" xfId="12915"/>
    <cellStyle name="Note 6 22 3 3 5 2" xfId="30350"/>
    <cellStyle name="Note 6 22 3 3 5 3" xfId="44803"/>
    <cellStyle name="Note 6 22 3 3 6" xfId="19922"/>
    <cellStyle name="Note 6 22 3 4" xfId="3082"/>
    <cellStyle name="Note 6 22 3 4 2" xfId="5593"/>
    <cellStyle name="Note 6 22 3 4 2 2" xfId="23029"/>
    <cellStyle name="Note 6 22 3 4 2 3" xfId="37482"/>
    <cellStyle name="Note 6 22 3 4 3" xfId="8055"/>
    <cellStyle name="Note 6 22 3 4 3 2" xfId="25490"/>
    <cellStyle name="Note 6 22 3 4 3 3" xfId="39943"/>
    <cellStyle name="Note 6 22 3 4 4" xfId="10496"/>
    <cellStyle name="Note 6 22 3 4 4 2" xfId="27931"/>
    <cellStyle name="Note 6 22 3 4 4 3" xfId="42384"/>
    <cellStyle name="Note 6 22 3 4 5" xfId="12916"/>
    <cellStyle name="Note 6 22 3 4 5 2" xfId="30351"/>
    <cellStyle name="Note 6 22 3 4 5 3" xfId="44804"/>
    <cellStyle name="Note 6 22 3 4 6" xfId="15540"/>
    <cellStyle name="Note 6 22 3 4 6 2" xfId="32975"/>
    <cellStyle name="Note 6 22 3 4 6 3" xfId="47428"/>
    <cellStyle name="Note 6 22 3 4 7" xfId="19923"/>
    <cellStyle name="Note 6 22 3 4 8" xfId="20702"/>
    <cellStyle name="Note 6 22 3 5" xfId="5590"/>
    <cellStyle name="Note 6 22 3 5 2" xfId="14818"/>
    <cellStyle name="Note 6 22 3 5 2 2" xfId="32253"/>
    <cellStyle name="Note 6 22 3 5 2 3" xfId="46706"/>
    <cellStyle name="Note 6 22 3 5 3" xfId="17279"/>
    <cellStyle name="Note 6 22 3 5 3 2" xfId="34714"/>
    <cellStyle name="Note 6 22 3 5 3 3" xfId="49167"/>
    <cellStyle name="Note 6 22 3 5 4" xfId="23026"/>
    <cellStyle name="Note 6 22 3 5 5" xfId="37479"/>
    <cellStyle name="Note 6 22 3 6" xfId="8052"/>
    <cellStyle name="Note 6 22 3 6 2" xfId="25487"/>
    <cellStyle name="Note 6 22 3 6 3" xfId="39940"/>
    <cellStyle name="Note 6 22 3 7" xfId="10493"/>
    <cellStyle name="Note 6 22 3 7 2" xfId="27928"/>
    <cellStyle name="Note 6 22 3 7 3" xfId="42381"/>
    <cellStyle name="Note 6 22 3 8" xfId="12913"/>
    <cellStyle name="Note 6 22 3 8 2" xfId="30348"/>
    <cellStyle name="Note 6 22 3 8 3" xfId="44801"/>
    <cellStyle name="Note 6 22 3 9" xfId="19920"/>
    <cellStyle name="Note 6 22 4" xfId="3083"/>
    <cellStyle name="Note 6 22 4 2" xfId="3084"/>
    <cellStyle name="Note 6 22 4 2 2" xfId="5595"/>
    <cellStyle name="Note 6 22 4 2 2 2" xfId="14822"/>
    <cellStyle name="Note 6 22 4 2 2 2 2" xfId="32257"/>
    <cellStyle name="Note 6 22 4 2 2 2 3" xfId="46710"/>
    <cellStyle name="Note 6 22 4 2 2 3" xfId="17283"/>
    <cellStyle name="Note 6 22 4 2 2 3 2" xfId="34718"/>
    <cellStyle name="Note 6 22 4 2 2 3 3" xfId="49171"/>
    <cellStyle name="Note 6 22 4 2 2 4" xfId="23031"/>
    <cellStyle name="Note 6 22 4 2 2 5" xfId="37484"/>
    <cellStyle name="Note 6 22 4 2 3" xfId="8057"/>
    <cellStyle name="Note 6 22 4 2 3 2" xfId="25492"/>
    <cellStyle name="Note 6 22 4 2 3 3" xfId="39945"/>
    <cellStyle name="Note 6 22 4 2 4" xfId="10498"/>
    <cellStyle name="Note 6 22 4 2 4 2" xfId="27933"/>
    <cellStyle name="Note 6 22 4 2 4 3" xfId="42386"/>
    <cellStyle name="Note 6 22 4 2 5" xfId="12918"/>
    <cellStyle name="Note 6 22 4 2 5 2" xfId="30353"/>
    <cellStyle name="Note 6 22 4 2 5 3" xfId="44806"/>
    <cellStyle name="Note 6 22 4 2 6" xfId="19925"/>
    <cellStyle name="Note 6 22 4 3" xfId="3085"/>
    <cellStyle name="Note 6 22 4 3 2" xfId="5596"/>
    <cellStyle name="Note 6 22 4 3 2 2" xfId="14823"/>
    <cellStyle name="Note 6 22 4 3 2 2 2" xfId="32258"/>
    <cellStyle name="Note 6 22 4 3 2 2 3" xfId="46711"/>
    <cellStyle name="Note 6 22 4 3 2 3" xfId="17284"/>
    <cellStyle name="Note 6 22 4 3 2 3 2" xfId="34719"/>
    <cellStyle name="Note 6 22 4 3 2 3 3" xfId="49172"/>
    <cellStyle name="Note 6 22 4 3 2 4" xfId="23032"/>
    <cellStyle name="Note 6 22 4 3 2 5" xfId="37485"/>
    <cellStyle name="Note 6 22 4 3 3" xfId="8058"/>
    <cellStyle name="Note 6 22 4 3 3 2" xfId="25493"/>
    <cellStyle name="Note 6 22 4 3 3 3" xfId="39946"/>
    <cellStyle name="Note 6 22 4 3 4" xfId="10499"/>
    <cellStyle name="Note 6 22 4 3 4 2" xfId="27934"/>
    <cellStyle name="Note 6 22 4 3 4 3" xfId="42387"/>
    <cellStyle name="Note 6 22 4 3 5" xfId="12919"/>
    <cellStyle name="Note 6 22 4 3 5 2" xfId="30354"/>
    <cellStyle name="Note 6 22 4 3 5 3" xfId="44807"/>
    <cellStyle name="Note 6 22 4 3 6" xfId="19926"/>
    <cellStyle name="Note 6 22 4 4" xfId="3086"/>
    <cellStyle name="Note 6 22 4 4 2" xfId="5597"/>
    <cellStyle name="Note 6 22 4 4 2 2" xfId="23033"/>
    <cellStyle name="Note 6 22 4 4 2 3" xfId="37486"/>
    <cellStyle name="Note 6 22 4 4 3" xfId="8059"/>
    <cellStyle name="Note 6 22 4 4 3 2" xfId="25494"/>
    <cellStyle name="Note 6 22 4 4 3 3" xfId="39947"/>
    <cellStyle name="Note 6 22 4 4 4" xfId="10500"/>
    <cellStyle name="Note 6 22 4 4 4 2" xfId="27935"/>
    <cellStyle name="Note 6 22 4 4 4 3" xfId="42388"/>
    <cellStyle name="Note 6 22 4 4 5" xfId="12920"/>
    <cellStyle name="Note 6 22 4 4 5 2" xfId="30355"/>
    <cellStyle name="Note 6 22 4 4 5 3" xfId="44808"/>
    <cellStyle name="Note 6 22 4 4 6" xfId="15541"/>
    <cellStyle name="Note 6 22 4 4 6 2" xfId="32976"/>
    <cellStyle name="Note 6 22 4 4 6 3" xfId="47429"/>
    <cellStyle name="Note 6 22 4 4 7" xfId="19927"/>
    <cellStyle name="Note 6 22 4 4 8" xfId="20703"/>
    <cellStyle name="Note 6 22 4 5" xfId="5594"/>
    <cellStyle name="Note 6 22 4 5 2" xfId="14821"/>
    <cellStyle name="Note 6 22 4 5 2 2" xfId="32256"/>
    <cellStyle name="Note 6 22 4 5 2 3" xfId="46709"/>
    <cellStyle name="Note 6 22 4 5 3" xfId="17282"/>
    <cellStyle name="Note 6 22 4 5 3 2" xfId="34717"/>
    <cellStyle name="Note 6 22 4 5 3 3" xfId="49170"/>
    <cellStyle name="Note 6 22 4 5 4" xfId="23030"/>
    <cellStyle name="Note 6 22 4 5 5" xfId="37483"/>
    <cellStyle name="Note 6 22 4 6" xfId="8056"/>
    <cellStyle name="Note 6 22 4 6 2" xfId="25491"/>
    <cellStyle name="Note 6 22 4 6 3" xfId="39944"/>
    <cellStyle name="Note 6 22 4 7" xfId="10497"/>
    <cellStyle name="Note 6 22 4 7 2" xfId="27932"/>
    <cellStyle name="Note 6 22 4 7 3" xfId="42385"/>
    <cellStyle name="Note 6 22 4 8" xfId="12917"/>
    <cellStyle name="Note 6 22 4 8 2" xfId="30352"/>
    <cellStyle name="Note 6 22 4 8 3" xfId="44805"/>
    <cellStyle name="Note 6 22 4 9" xfId="19924"/>
    <cellStyle name="Note 6 22 5" xfId="3087"/>
    <cellStyle name="Note 6 22 5 2" xfId="5598"/>
    <cellStyle name="Note 6 22 5 2 2" xfId="14824"/>
    <cellStyle name="Note 6 22 5 2 2 2" xfId="32259"/>
    <cellStyle name="Note 6 22 5 2 2 3" xfId="46712"/>
    <cellStyle name="Note 6 22 5 2 3" xfId="17285"/>
    <cellStyle name="Note 6 22 5 2 3 2" xfId="34720"/>
    <cellStyle name="Note 6 22 5 2 3 3" xfId="49173"/>
    <cellStyle name="Note 6 22 5 2 4" xfId="23034"/>
    <cellStyle name="Note 6 22 5 2 5" xfId="37487"/>
    <cellStyle name="Note 6 22 5 3" xfId="8060"/>
    <cellStyle name="Note 6 22 5 3 2" xfId="25495"/>
    <cellStyle name="Note 6 22 5 3 3" xfId="39948"/>
    <cellStyle name="Note 6 22 5 4" xfId="10501"/>
    <cellStyle name="Note 6 22 5 4 2" xfId="27936"/>
    <cellStyle name="Note 6 22 5 4 3" xfId="42389"/>
    <cellStyle name="Note 6 22 5 5" xfId="12921"/>
    <cellStyle name="Note 6 22 5 5 2" xfId="30356"/>
    <cellStyle name="Note 6 22 5 5 3" xfId="44809"/>
    <cellStyle name="Note 6 22 5 6" xfId="19928"/>
    <cellStyle name="Note 6 22 6" xfId="3088"/>
    <cellStyle name="Note 6 22 6 2" xfId="5599"/>
    <cellStyle name="Note 6 22 6 2 2" xfId="14825"/>
    <cellStyle name="Note 6 22 6 2 2 2" xfId="32260"/>
    <cellStyle name="Note 6 22 6 2 2 3" xfId="46713"/>
    <cellStyle name="Note 6 22 6 2 3" xfId="17286"/>
    <cellStyle name="Note 6 22 6 2 3 2" xfId="34721"/>
    <cellStyle name="Note 6 22 6 2 3 3" xfId="49174"/>
    <cellStyle name="Note 6 22 6 2 4" xfId="23035"/>
    <cellStyle name="Note 6 22 6 2 5" xfId="37488"/>
    <cellStyle name="Note 6 22 6 3" xfId="8061"/>
    <cellStyle name="Note 6 22 6 3 2" xfId="25496"/>
    <cellStyle name="Note 6 22 6 3 3" xfId="39949"/>
    <cellStyle name="Note 6 22 6 4" xfId="10502"/>
    <cellStyle name="Note 6 22 6 4 2" xfId="27937"/>
    <cellStyle name="Note 6 22 6 4 3" xfId="42390"/>
    <cellStyle name="Note 6 22 6 5" xfId="12922"/>
    <cellStyle name="Note 6 22 6 5 2" xfId="30357"/>
    <cellStyle name="Note 6 22 6 5 3" xfId="44810"/>
    <cellStyle name="Note 6 22 6 6" xfId="19929"/>
    <cellStyle name="Note 6 22 7" xfId="3089"/>
    <cellStyle name="Note 6 22 7 2" xfId="5600"/>
    <cellStyle name="Note 6 22 7 2 2" xfId="23036"/>
    <cellStyle name="Note 6 22 7 2 3" xfId="37489"/>
    <cellStyle name="Note 6 22 7 3" xfId="8062"/>
    <cellStyle name="Note 6 22 7 3 2" xfId="25497"/>
    <cellStyle name="Note 6 22 7 3 3" xfId="39950"/>
    <cellStyle name="Note 6 22 7 4" xfId="10503"/>
    <cellStyle name="Note 6 22 7 4 2" xfId="27938"/>
    <cellStyle name="Note 6 22 7 4 3" xfId="42391"/>
    <cellStyle name="Note 6 22 7 5" xfId="12923"/>
    <cellStyle name="Note 6 22 7 5 2" xfId="30358"/>
    <cellStyle name="Note 6 22 7 5 3" xfId="44811"/>
    <cellStyle name="Note 6 22 7 6" xfId="15542"/>
    <cellStyle name="Note 6 22 7 6 2" xfId="32977"/>
    <cellStyle name="Note 6 22 7 6 3" xfId="47430"/>
    <cellStyle name="Note 6 22 7 7" xfId="19930"/>
    <cellStyle name="Note 6 22 7 8" xfId="20704"/>
    <cellStyle name="Note 6 22 8" xfId="5585"/>
    <cellStyle name="Note 6 22 8 2" xfId="14814"/>
    <cellStyle name="Note 6 22 8 2 2" xfId="32249"/>
    <cellStyle name="Note 6 22 8 2 3" xfId="46702"/>
    <cellStyle name="Note 6 22 8 3" xfId="17275"/>
    <cellStyle name="Note 6 22 8 3 2" xfId="34710"/>
    <cellStyle name="Note 6 22 8 3 3" xfId="49163"/>
    <cellStyle name="Note 6 22 8 4" xfId="23021"/>
    <cellStyle name="Note 6 22 8 5" xfId="37474"/>
    <cellStyle name="Note 6 22 9" xfId="8047"/>
    <cellStyle name="Note 6 22 9 2" xfId="25482"/>
    <cellStyle name="Note 6 22 9 3" xfId="39935"/>
    <cellStyle name="Note 6 23" xfId="3090"/>
    <cellStyle name="Note 6 23 10" xfId="10504"/>
    <cellStyle name="Note 6 23 10 2" xfId="27939"/>
    <cellStyle name="Note 6 23 10 3" xfId="42392"/>
    <cellStyle name="Note 6 23 11" xfId="12924"/>
    <cellStyle name="Note 6 23 11 2" xfId="30359"/>
    <cellStyle name="Note 6 23 11 3" xfId="44812"/>
    <cellStyle name="Note 6 23 12" xfId="19931"/>
    <cellStyle name="Note 6 23 2" xfId="3091"/>
    <cellStyle name="Note 6 23 2 2" xfId="3092"/>
    <cellStyle name="Note 6 23 2 2 2" xfId="5603"/>
    <cellStyle name="Note 6 23 2 2 2 2" xfId="14828"/>
    <cellStyle name="Note 6 23 2 2 2 2 2" xfId="32263"/>
    <cellStyle name="Note 6 23 2 2 2 2 3" xfId="46716"/>
    <cellStyle name="Note 6 23 2 2 2 3" xfId="17289"/>
    <cellStyle name="Note 6 23 2 2 2 3 2" xfId="34724"/>
    <cellStyle name="Note 6 23 2 2 2 3 3" xfId="49177"/>
    <cellStyle name="Note 6 23 2 2 2 4" xfId="23039"/>
    <cellStyle name="Note 6 23 2 2 2 5" xfId="37492"/>
    <cellStyle name="Note 6 23 2 2 3" xfId="8065"/>
    <cellStyle name="Note 6 23 2 2 3 2" xfId="25500"/>
    <cellStyle name="Note 6 23 2 2 3 3" xfId="39953"/>
    <cellStyle name="Note 6 23 2 2 4" xfId="10506"/>
    <cellStyle name="Note 6 23 2 2 4 2" xfId="27941"/>
    <cellStyle name="Note 6 23 2 2 4 3" xfId="42394"/>
    <cellStyle name="Note 6 23 2 2 5" xfId="12926"/>
    <cellStyle name="Note 6 23 2 2 5 2" xfId="30361"/>
    <cellStyle name="Note 6 23 2 2 5 3" xfId="44814"/>
    <cellStyle name="Note 6 23 2 2 6" xfId="19933"/>
    <cellStyle name="Note 6 23 2 3" xfId="3093"/>
    <cellStyle name="Note 6 23 2 3 2" xfId="5604"/>
    <cellStyle name="Note 6 23 2 3 2 2" xfId="14829"/>
    <cellStyle name="Note 6 23 2 3 2 2 2" xfId="32264"/>
    <cellStyle name="Note 6 23 2 3 2 2 3" xfId="46717"/>
    <cellStyle name="Note 6 23 2 3 2 3" xfId="17290"/>
    <cellStyle name="Note 6 23 2 3 2 3 2" xfId="34725"/>
    <cellStyle name="Note 6 23 2 3 2 3 3" xfId="49178"/>
    <cellStyle name="Note 6 23 2 3 2 4" xfId="23040"/>
    <cellStyle name="Note 6 23 2 3 2 5" xfId="37493"/>
    <cellStyle name="Note 6 23 2 3 3" xfId="8066"/>
    <cellStyle name="Note 6 23 2 3 3 2" xfId="25501"/>
    <cellStyle name="Note 6 23 2 3 3 3" xfId="39954"/>
    <cellStyle name="Note 6 23 2 3 4" xfId="10507"/>
    <cellStyle name="Note 6 23 2 3 4 2" xfId="27942"/>
    <cellStyle name="Note 6 23 2 3 4 3" xfId="42395"/>
    <cellStyle name="Note 6 23 2 3 5" xfId="12927"/>
    <cellStyle name="Note 6 23 2 3 5 2" xfId="30362"/>
    <cellStyle name="Note 6 23 2 3 5 3" xfId="44815"/>
    <cellStyle name="Note 6 23 2 3 6" xfId="19934"/>
    <cellStyle name="Note 6 23 2 4" xfId="3094"/>
    <cellStyle name="Note 6 23 2 4 2" xfId="5605"/>
    <cellStyle name="Note 6 23 2 4 2 2" xfId="23041"/>
    <cellStyle name="Note 6 23 2 4 2 3" xfId="37494"/>
    <cellStyle name="Note 6 23 2 4 3" xfId="8067"/>
    <cellStyle name="Note 6 23 2 4 3 2" xfId="25502"/>
    <cellStyle name="Note 6 23 2 4 3 3" xfId="39955"/>
    <cellStyle name="Note 6 23 2 4 4" xfId="10508"/>
    <cellStyle name="Note 6 23 2 4 4 2" xfId="27943"/>
    <cellStyle name="Note 6 23 2 4 4 3" xfId="42396"/>
    <cellStyle name="Note 6 23 2 4 5" xfId="12928"/>
    <cellStyle name="Note 6 23 2 4 5 2" xfId="30363"/>
    <cellStyle name="Note 6 23 2 4 5 3" xfId="44816"/>
    <cellStyle name="Note 6 23 2 4 6" xfId="15543"/>
    <cellStyle name="Note 6 23 2 4 6 2" xfId="32978"/>
    <cellStyle name="Note 6 23 2 4 6 3" xfId="47431"/>
    <cellStyle name="Note 6 23 2 4 7" xfId="19935"/>
    <cellStyle name="Note 6 23 2 4 8" xfId="20705"/>
    <cellStyle name="Note 6 23 2 5" xfId="5602"/>
    <cellStyle name="Note 6 23 2 5 2" xfId="14827"/>
    <cellStyle name="Note 6 23 2 5 2 2" xfId="32262"/>
    <cellStyle name="Note 6 23 2 5 2 3" xfId="46715"/>
    <cellStyle name="Note 6 23 2 5 3" xfId="17288"/>
    <cellStyle name="Note 6 23 2 5 3 2" xfId="34723"/>
    <cellStyle name="Note 6 23 2 5 3 3" xfId="49176"/>
    <cellStyle name="Note 6 23 2 5 4" xfId="23038"/>
    <cellStyle name="Note 6 23 2 5 5" xfId="37491"/>
    <cellStyle name="Note 6 23 2 6" xfId="8064"/>
    <cellStyle name="Note 6 23 2 6 2" xfId="25499"/>
    <cellStyle name="Note 6 23 2 6 3" xfId="39952"/>
    <cellStyle name="Note 6 23 2 7" xfId="10505"/>
    <cellStyle name="Note 6 23 2 7 2" xfId="27940"/>
    <cellStyle name="Note 6 23 2 7 3" xfId="42393"/>
    <cellStyle name="Note 6 23 2 8" xfId="12925"/>
    <cellStyle name="Note 6 23 2 8 2" xfId="30360"/>
    <cellStyle name="Note 6 23 2 8 3" xfId="44813"/>
    <cellStyle name="Note 6 23 2 9" xfId="19932"/>
    <cellStyle name="Note 6 23 3" xfId="3095"/>
    <cellStyle name="Note 6 23 3 2" xfId="3096"/>
    <cellStyle name="Note 6 23 3 2 2" xfId="5607"/>
    <cellStyle name="Note 6 23 3 2 2 2" xfId="14831"/>
    <cellStyle name="Note 6 23 3 2 2 2 2" xfId="32266"/>
    <cellStyle name="Note 6 23 3 2 2 2 3" xfId="46719"/>
    <cellStyle name="Note 6 23 3 2 2 3" xfId="17292"/>
    <cellStyle name="Note 6 23 3 2 2 3 2" xfId="34727"/>
    <cellStyle name="Note 6 23 3 2 2 3 3" xfId="49180"/>
    <cellStyle name="Note 6 23 3 2 2 4" xfId="23043"/>
    <cellStyle name="Note 6 23 3 2 2 5" xfId="37496"/>
    <cellStyle name="Note 6 23 3 2 3" xfId="8069"/>
    <cellStyle name="Note 6 23 3 2 3 2" xfId="25504"/>
    <cellStyle name="Note 6 23 3 2 3 3" xfId="39957"/>
    <cellStyle name="Note 6 23 3 2 4" xfId="10510"/>
    <cellStyle name="Note 6 23 3 2 4 2" xfId="27945"/>
    <cellStyle name="Note 6 23 3 2 4 3" xfId="42398"/>
    <cellStyle name="Note 6 23 3 2 5" xfId="12930"/>
    <cellStyle name="Note 6 23 3 2 5 2" xfId="30365"/>
    <cellStyle name="Note 6 23 3 2 5 3" xfId="44818"/>
    <cellStyle name="Note 6 23 3 2 6" xfId="19937"/>
    <cellStyle name="Note 6 23 3 3" xfId="3097"/>
    <cellStyle name="Note 6 23 3 3 2" xfId="5608"/>
    <cellStyle name="Note 6 23 3 3 2 2" xfId="14832"/>
    <cellStyle name="Note 6 23 3 3 2 2 2" xfId="32267"/>
    <cellStyle name="Note 6 23 3 3 2 2 3" xfId="46720"/>
    <cellStyle name="Note 6 23 3 3 2 3" xfId="17293"/>
    <cellStyle name="Note 6 23 3 3 2 3 2" xfId="34728"/>
    <cellStyle name="Note 6 23 3 3 2 3 3" xfId="49181"/>
    <cellStyle name="Note 6 23 3 3 2 4" xfId="23044"/>
    <cellStyle name="Note 6 23 3 3 2 5" xfId="37497"/>
    <cellStyle name="Note 6 23 3 3 3" xfId="8070"/>
    <cellStyle name="Note 6 23 3 3 3 2" xfId="25505"/>
    <cellStyle name="Note 6 23 3 3 3 3" xfId="39958"/>
    <cellStyle name="Note 6 23 3 3 4" xfId="10511"/>
    <cellStyle name="Note 6 23 3 3 4 2" xfId="27946"/>
    <cellStyle name="Note 6 23 3 3 4 3" xfId="42399"/>
    <cellStyle name="Note 6 23 3 3 5" xfId="12931"/>
    <cellStyle name="Note 6 23 3 3 5 2" xfId="30366"/>
    <cellStyle name="Note 6 23 3 3 5 3" xfId="44819"/>
    <cellStyle name="Note 6 23 3 3 6" xfId="19938"/>
    <cellStyle name="Note 6 23 3 4" xfId="3098"/>
    <cellStyle name="Note 6 23 3 4 2" xfId="5609"/>
    <cellStyle name="Note 6 23 3 4 2 2" xfId="23045"/>
    <cellStyle name="Note 6 23 3 4 2 3" xfId="37498"/>
    <cellStyle name="Note 6 23 3 4 3" xfId="8071"/>
    <cellStyle name="Note 6 23 3 4 3 2" xfId="25506"/>
    <cellStyle name="Note 6 23 3 4 3 3" xfId="39959"/>
    <cellStyle name="Note 6 23 3 4 4" xfId="10512"/>
    <cellStyle name="Note 6 23 3 4 4 2" xfId="27947"/>
    <cellStyle name="Note 6 23 3 4 4 3" xfId="42400"/>
    <cellStyle name="Note 6 23 3 4 5" xfId="12932"/>
    <cellStyle name="Note 6 23 3 4 5 2" xfId="30367"/>
    <cellStyle name="Note 6 23 3 4 5 3" xfId="44820"/>
    <cellStyle name="Note 6 23 3 4 6" xfId="15544"/>
    <cellStyle name="Note 6 23 3 4 6 2" xfId="32979"/>
    <cellStyle name="Note 6 23 3 4 6 3" xfId="47432"/>
    <cellStyle name="Note 6 23 3 4 7" xfId="19939"/>
    <cellStyle name="Note 6 23 3 4 8" xfId="20706"/>
    <cellStyle name="Note 6 23 3 5" xfId="5606"/>
    <cellStyle name="Note 6 23 3 5 2" xfId="14830"/>
    <cellStyle name="Note 6 23 3 5 2 2" xfId="32265"/>
    <cellStyle name="Note 6 23 3 5 2 3" xfId="46718"/>
    <cellStyle name="Note 6 23 3 5 3" xfId="17291"/>
    <cellStyle name="Note 6 23 3 5 3 2" xfId="34726"/>
    <cellStyle name="Note 6 23 3 5 3 3" xfId="49179"/>
    <cellStyle name="Note 6 23 3 5 4" xfId="23042"/>
    <cellStyle name="Note 6 23 3 5 5" xfId="37495"/>
    <cellStyle name="Note 6 23 3 6" xfId="8068"/>
    <cellStyle name="Note 6 23 3 6 2" xfId="25503"/>
    <cellStyle name="Note 6 23 3 6 3" xfId="39956"/>
    <cellStyle name="Note 6 23 3 7" xfId="10509"/>
    <cellStyle name="Note 6 23 3 7 2" xfId="27944"/>
    <cellStyle name="Note 6 23 3 7 3" xfId="42397"/>
    <cellStyle name="Note 6 23 3 8" xfId="12929"/>
    <cellStyle name="Note 6 23 3 8 2" xfId="30364"/>
    <cellStyle name="Note 6 23 3 8 3" xfId="44817"/>
    <cellStyle name="Note 6 23 3 9" xfId="19936"/>
    <cellStyle name="Note 6 23 4" xfId="3099"/>
    <cellStyle name="Note 6 23 4 2" xfId="3100"/>
    <cellStyle name="Note 6 23 4 2 2" xfId="5611"/>
    <cellStyle name="Note 6 23 4 2 2 2" xfId="14834"/>
    <cellStyle name="Note 6 23 4 2 2 2 2" xfId="32269"/>
    <cellStyle name="Note 6 23 4 2 2 2 3" xfId="46722"/>
    <cellStyle name="Note 6 23 4 2 2 3" xfId="17295"/>
    <cellStyle name="Note 6 23 4 2 2 3 2" xfId="34730"/>
    <cellStyle name="Note 6 23 4 2 2 3 3" xfId="49183"/>
    <cellStyle name="Note 6 23 4 2 2 4" xfId="23047"/>
    <cellStyle name="Note 6 23 4 2 2 5" xfId="37500"/>
    <cellStyle name="Note 6 23 4 2 3" xfId="8073"/>
    <cellStyle name="Note 6 23 4 2 3 2" xfId="25508"/>
    <cellStyle name="Note 6 23 4 2 3 3" xfId="39961"/>
    <cellStyle name="Note 6 23 4 2 4" xfId="10514"/>
    <cellStyle name="Note 6 23 4 2 4 2" xfId="27949"/>
    <cellStyle name="Note 6 23 4 2 4 3" xfId="42402"/>
    <cellStyle name="Note 6 23 4 2 5" xfId="12934"/>
    <cellStyle name="Note 6 23 4 2 5 2" xfId="30369"/>
    <cellStyle name="Note 6 23 4 2 5 3" xfId="44822"/>
    <cellStyle name="Note 6 23 4 2 6" xfId="19941"/>
    <cellStyle name="Note 6 23 4 3" xfId="3101"/>
    <cellStyle name="Note 6 23 4 3 2" xfId="5612"/>
    <cellStyle name="Note 6 23 4 3 2 2" xfId="14835"/>
    <cellStyle name="Note 6 23 4 3 2 2 2" xfId="32270"/>
    <cellStyle name="Note 6 23 4 3 2 2 3" xfId="46723"/>
    <cellStyle name="Note 6 23 4 3 2 3" xfId="17296"/>
    <cellStyle name="Note 6 23 4 3 2 3 2" xfId="34731"/>
    <cellStyle name="Note 6 23 4 3 2 3 3" xfId="49184"/>
    <cellStyle name="Note 6 23 4 3 2 4" xfId="23048"/>
    <cellStyle name="Note 6 23 4 3 2 5" xfId="37501"/>
    <cellStyle name="Note 6 23 4 3 3" xfId="8074"/>
    <cellStyle name="Note 6 23 4 3 3 2" xfId="25509"/>
    <cellStyle name="Note 6 23 4 3 3 3" xfId="39962"/>
    <cellStyle name="Note 6 23 4 3 4" xfId="10515"/>
    <cellStyle name="Note 6 23 4 3 4 2" xfId="27950"/>
    <cellStyle name="Note 6 23 4 3 4 3" xfId="42403"/>
    <cellStyle name="Note 6 23 4 3 5" xfId="12935"/>
    <cellStyle name="Note 6 23 4 3 5 2" xfId="30370"/>
    <cellStyle name="Note 6 23 4 3 5 3" xfId="44823"/>
    <cellStyle name="Note 6 23 4 3 6" xfId="19942"/>
    <cellStyle name="Note 6 23 4 4" xfId="3102"/>
    <cellStyle name="Note 6 23 4 4 2" xfId="5613"/>
    <cellStyle name="Note 6 23 4 4 2 2" xfId="23049"/>
    <cellStyle name="Note 6 23 4 4 2 3" xfId="37502"/>
    <cellStyle name="Note 6 23 4 4 3" xfId="8075"/>
    <cellStyle name="Note 6 23 4 4 3 2" xfId="25510"/>
    <cellStyle name="Note 6 23 4 4 3 3" xfId="39963"/>
    <cellStyle name="Note 6 23 4 4 4" xfId="10516"/>
    <cellStyle name="Note 6 23 4 4 4 2" xfId="27951"/>
    <cellStyle name="Note 6 23 4 4 4 3" xfId="42404"/>
    <cellStyle name="Note 6 23 4 4 5" xfId="12936"/>
    <cellStyle name="Note 6 23 4 4 5 2" xfId="30371"/>
    <cellStyle name="Note 6 23 4 4 5 3" xfId="44824"/>
    <cellStyle name="Note 6 23 4 4 6" xfId="15545"/>
    <cellStyle name="Note 6 23 4 4 6 2" xfId="32980"/>
    <cellStyle name="Note 6 23 4 4 6 3" xfId="47433"/>
    <cellStyle name="Note 6 23 4 4 7" xfId="19943"/>
    <cellStyle name="Note 6 23 4 4 8" xfId="20707"/>
    <cellStyle name="Note 6 23 4 5" xfId="5610"/>
    <cellStyle name="Note 6 23 4 5 2" xfId="14833"/>
    <cellStyle name="Note 6 23 4 5 2 2" xfId="32268"/>
    <cellStyle name="Note 6 23 4 5 2 3" xfId="46721"/>
    <cellStyle name="Note 6 23 4 5 3" xfId="17294"/>
    <cellStyle name="Note 6 23 4 5 3 2" xfId="34729"/>
    <cellStyle name="Note 6 23 4 5 3 3" xfId="49182"/>
    <cellStyle name="Note 6 23 4 5 4" xfId="23046"/>
    <cellStyle name="Note 6 23 4 5 5" xfId="37499"/>
    <cellStyle name="Note 6 23 4 6" xfId="8072"/>
    <cellStyle name="Note 6 23 4 6 2" xfId="25507"/>
    <cellStyle name="Note 6 23 4 6 3" xfId="39960"/>
    <cellStyle name="Note 6 23 4 7" xfId="10513"/>
    <cellStyle name="Note 6 23 4 7 2" xfId="27948"/>
    <cellStyle name="Note 6 23 4 7 3" xfId="42401"/>
    <cellStyle name="Note 6 23 4 8" xfId="12933"/>
    <cellStyle name="Note 6 23 4 8 2" xfId="30368"/>
    <cellStyle name="Note 6 23 4 8 3" xfId="44821"/>
    <cellStyle name="Note 6 23 4 9" xfId="19940"/>
    <cellStyle name="Note 6 23 5" xfId="3103"/>
    <cellStyle name="Note 6 23 5 2" xfId="5614"/>
    <cellStyle name="Note 6 23 5 2 2" xfId="14836"/>
    <cellStyle name="Note 6 23 5 2 2 2" xfId="32271"/>
    <cellStyle name="Note 6 23 5 2 2 3" xfId="46724"/>
    <cellStyle name="Note 6 23 5 2 3" xfId="17297"/>
    <cellStyle name="Note 6 23 5 2 3 2" xfId="34732"/>
    <cellStyle name="Note 6 23 5 2 3 3" xfId="49185"/>
    <cellStyle name="Note 6 23 5 2 4" xfId="23050"/>
    <cellStyle name="Note 6 23 5 2 5" xfId="37503"/>
    <cellStyle name="Note 6 23 5 3" xfId="8076"/>
    <cellStyle name="Note 6 23 5 3 2" xfId="25511"/>
    <cellStyle name="Note 6 23 5 3 3" xfId="39964"/>
    <cellStyle name="Note 6 23 5 4" xfId="10517"/>
    <cellStyle name="Note 6 23 5 4 2" xfId="27952"/>
    <cellStyle name="Note 6 23 5 4 3" xfId="42405"/>
    <cellStyle name="Note 6 23 5 5" xfId="12937"/>
    <cellStyle name="Note 6 23 5 5 2" xfId="30372"/>
    <cellStyle name="Note 6 23 5 5 3" xfId="44825"/>
    <cellStyle name="Note 6 23 5 6" xfId="19944"/>
    <cellStyle name="Note 6 23 6" xfId="3104"/>
    <cellStyle name="Note 6 23 6 2" xfId="5615"/>
    <cellStyle name="Note 6 23 6 2 2" xfId="14837"/>
    <cellStyle name="Note 6 23 6 2 2 2" xfId="32272"/>
    <cellStyle name="Note 6 23 6 2 2 3" xfId="46725"/>
    <cellStyle name="Note 6 23 6 2 3" xfId="17298"/>
    <cellStyle name="Note 6 23 6 2 3 2" xfId="34733"/>
    <cellStyle name="Note 6 23 6 2 3 3" xfId="49186"/>
    <cellStyle name="Note 6 23 6 2 4" xfId="23051"/>
    <cellStyle name="Note 6 23 6 2 5" xfId="37504"/>
    <cellStyle name="Note 6 23 6 3" xfId="8077"/>
    <cellStyle name="Note 6 23 6 3 2" xfId="25512"/>
    <cellStyle name="Note 6 23 6 3 3" xfId="39965"/>
    <cellStyle name="Note 6 23 6 4" xfId="10518"/>
    <cellStyle name="Note 6 23 6 4 2" xfId="27953"/>
    <cellStyle name="Note 6 23 6 4 3" xfId="42406"/>
    <cellStyle name="Note 6 23 6 5" xfId="12938"/>
    <cellStyle name="Note 6 23 6 5 2" xfId="30373"/>
    <cellStyle name="Note 6 23 6 5 3" xfId="44826"/>
    <cellStyle name="Note 6 23 6 6" xfId="19945"/>
    <cellStyle name="Note 6 23 7" xfId="3105"/>
    <cellStyle name="Note 6 23 7 2" xfId="5616"/>
    <cellStyle name="Note 6 23 7 2 2" xfId="23052"/>
    <cellStyle name="Note 6 23 7 2 3" xfId="37505"/>
    <cellStyle name="Note 6 23 7 3" xfId="8078"/>
    <cellStyle name="Note 6 23 7 3 2" xfId="25513"/>
    <cellStyle name="Note 6 23 7 3 3" xfId="39966"/>
    <cellStyle name="Note 6 23 7 4" xfId="10519"/>
    <cellStyle name="Note 6 23 7 4 2" xfId="27954"/>
    <cellStyle name="Note 6 23 7 4 3" xfId="42407"/>
    <cellStyle name="Note 6 23 7 5" xfId="12939"/>
    <cellStyle name="Note 6 23 7 5 2" xfId="30374"/>
    <cellStyle name="Note 6 23 7 5 3" xfId="44827"/>
    <cellStyle name="Note 6 23 7 6" xfId="15546"/>
    <cellStyle name="Note 6 23 7 6 2" xfId="32981"/>
    <cellStyle name="Note 6 23 7 6 3" xfId="47434"/>
    <cellStyle name="Note 6 23 7 7" xfId="19946"/>
    <cellStyle name="Note 6 23 7 8" xfId="20708"/>
    <cellStyle name="Note 6 23 8" xfId="5601"/>
    <cellStyle name="Note 6 23 8 2" xfId="14826"/>
    <cellStyle name="Note 6 23 8 2 2" xfId="32261"/>
    <cellStyle name="Note 6 23 8 2 3" xfId="46714"/>
    <cellStyle name="Note 6 23 8 3" xfId="17287"/>
    <cellStyle name="Note 6 23 8 3 2" xfId="34722"/>
    <cellStyle name="Note 6 23 8 3 3" xfId="49175"/>
    <cellStyle name="Note 6 23 8 4" xfId="23037"/>
    <cellStyle name="Note 6 23 8 5" xfId="37490"/>
    <cellStyle name="Note 6 23 9" xfId="8063"/>
    <cellStyle name="Note 6 23 9 2" xfId="25498"/>
    <cellStyle name="Note 6 23 9 3" xfId="39951"/>
    <cellStyle name="Note 6 24" xfId="3106"/>
    <cellStyle name="Note 6 24 10" xfId="10520"/>
    <cellStyle name="Note 6 24 10 2" xfId="27955"/>
    <cellStyle name="Note 6 24 10 3" xfId="42408"/>
    <cellStyle name="Note 6 24 11" xfId="12940"/>
    <cellStyle name="Note 6 24 11 2" xfId="30375"/>
    <cellStyle name="Note 6 24 11 3" xfId="44828"/>
    <cellStyle name="Note 6 24 12" xfId="19947"/>
    <cellStyle name="Note 6 24 2" xfId="3107"/>
    <cellStyle name="Note 6 24 2 2" xfId="3108"/>
    <cellStyle name="Note 6 24 2 2 2" xfId="5619"/>
    <cellStyle name="Note 6 24 2 2 2 2" xfId="14840"/>
    <cellStyle name="Note 6 24 2 2 2 2 2" xfId="32275"/>
    <cellStyle name="Note 6 24 2 2 2 2 3" xfId="46728"/>
    <cellStyle name="Note 6 24 2 2 2 3" xfId="17301"/>
    <cellStyle name="Note 6 24 2 2 2 3 2" xfId="34736"/>
    <cellStyle name="Note 6 24 2 2 2 3 3" xfId="49189"/>
    <cellStyle name="Note 6 24 2 2 2 4" xfId="23055"/>
    <cellStyle name="Note 6 24 2 2 2 5" xfId="37508"/>
    <cellStyle name="Note 6 24 2 2 3" xfId="8081"/>
    <cellStyle name="Note 6 24 2 2 3 2" xfId="25516"/>
    <cellStyle name="Note 6 24 2 2 3 3" xfId="39969"/>
    <cellStyle name="Note 6 24 2 2 4" xfId="10522"/>
    <cellStyle name="Note 6 24 2 2 4 2" xfId="27957"/>
    <cellStyle name="Note 6 24 2 2 4 3" xfId="42410"/>
    <cellStyle name="Note 6 24 2 2 5" xfId="12942"/>
    <cellStyle name="Note 6 24 2 2 5 2" xfId="30377"/>
    <cellStyle name="Note 6 24 2 2 5 3" xfId="44830"/>
    <cellStyle name="Note 6 24 2 2 6" xfId="19949"/>
    <cellStyle name="Note 6 24 2 3" xfId="3109"/>
    <cellStyle name="Note 6 24 2 3 2" xfId="5620"/>
    <cellStyle name="Note 6 24 2 3 2 2" xfId="14841"/>
    <cellStyle name="Note 6 24 2 3 2 2 2" xfId="32276"/>
    <cellStyle name="Note 6 24 2 3 2 2 3" xfId="46729"/>
    <cellStyle name="Note 6 24 2 3 2 3" xfId="17302"/>
    <cellStyle name="Note 6 24 2 3 2 3 2" xfId="34737"/>
    <cellStyle name="Note 6 24 2 3 2 3 3" xfId="49190"/>
    <cellStyle name="Note 6 24 2 3 2 4" xfId="23056"/>
    <cellStyle name="Note 6 24 2 3 2 5" xfId="37509"/>
    <cellStyle name="Note 6 24 2 3 3" xfId="8082"/>
    <cellStyle name="Note 6 24 2 3 3 2" xfId="25517"/>
    <cellStyle name="Note 6 24 2 3 3 3" xfId="39970"/>
    <cellStyle name="Note 6 24 2 3 4" xfId="10523"/>
    <cellStyle name="Note 6 24 2 3 4 2" xfId="27958"/>
    <cellStyle name="Note 6 24 2 3 4 3" xfId="42411"/>
    <cellStyle name="Note 6 24 2 3 5" xfId="12943"/>
    <cellStyle name="Note 6 24 2 3 5 2" xfId="30378"/>
    <cellStyle name="Note 6 24 2 3 5 3" xfId="44831"/>
    <cellStyle name="Note 6 24 2 3 6" xfId="19950"/>
    <cellStyle name="Note 6 24 2 4" xfId="3110"/>
    <cellStyle name="Note 6 24 2 4 2" xfId="5621"/>
    <cellStyle name="Note 6 24 2 4 2 2" xfId="23057"/>
    <cellStyle name="Note 6 24 2 4 2 3" xfId="37510"/>
    <cellStyle name="Note 6 24 2 4 3" xfId="8083"/>
    <cellStyle name="Note 6 24 2 4 3 2" xfId="25518"/>
    <cellStyle name="Note 6 24 2 4 3 3" xfId="39971"/>
    <cellStyle name="Note 6 24 2 4 4" xfId="10524"/>
    <cellStyle name="Note 6 24 2 4 4 2" xfId="27959"/>
    <cellStyle name="Note 6 24 2 4 4 3" xfId="42412"/>
    <cellStyle name="Note 6 24 2 4 5" xfId="12944"/>
    <cellStyle name="Note 6 24 2 4 5 2" xfId="30379"/>
    <cellStyle name="Note 6 24 2 4 5 3" xfId="44832"/>
    <cellStyle name="Note 6 24 2 4 6" xfId="15547"/>
    <cellStyle name="Note 6 24 2 4 6 2" xfId="32982"/>
    <cellStyle name="Note 6 24 2 4 6 3" xfId="47435"/>
    <cellStyle name="Note 6 24 2 4 7" xfId="19951"/>
    <cellStyle name="Note 6 24 2 4 8" xfId="20709"/>
    <cellStyle name="Note 6 24 2 5" xfId="5618"/>
    <cellStyle name="Note 6 24 2 5 2" xfId="14839"/>
    <cellStyle name="Note 6 24 2 5 2 2" xfId="32274"/>
    <cellStyle name="Note 6 24 2 5 2 3" xfId="46727"/>
    <cellStyle name="Note 6 24 2 5 3" xfId="17300"/>
    <cellStyle name="Note 6 24 2 5 3 2" xfId="34735"/>
    <cellStyle name="Note 6 24 2 5 3 3" xfId="49188"/>
    <cellStyle name="Note 6 24 2 5 4" xfId="23054"/>
    <cellStyle name="Note 6 24 2 5 5" xfId="37507"/>
    <cellStyle name="Note 6 24 2 6" xfId="8080"/>
    <cellStyle name="Note 6 24 2 6 2" xfId="25515"/>
    <cellStyle name="Note 6 24 2 6 3" xfId="39968"/>
    <cellStyle name="Note 6 24 2 7" xfId="10521"/>
    <cellStyle name="Note 6 24 2 7 2" xfId="27956"/>
    <cellStyle name="Note 6 24 2 7 3" xfId="42409"/>
    <cellStyle name="Note 6 24 2 8" xfId="12941"/>
    <cellStyle name="Note 6 24 2 8 2" xfId="30376"/>
    <cellStyle name="Note 6 24 2 8 3" xfId="44829"/>
    <cellStyle name="Note 6 24 2 9" xfId="19948"/>
    <cellStyle name="Note 6 24 3" xfId="3111"/>
    <cellStyle name="Note 6 24 3 2" xfId="3112"/>
    <cellStyle name="Note 6 24 3 2 2" xfId="5623"/>
    <cellStyle name="Note 6 24 3 2 2 2" xfId="14843"/>
    <cellStyle name="Note 6 24 3 2 2 2 2" xfId="32278"/>
    <cellStyle name="Note 6 24 3 2 2 2 3" xfId="46731"/>
    <cellStyle name="Note 6 24 3 2 2 3" xfId="17304"/>
    <cellStyle name="Note 6 24 3 2 2 3 2" xfId="34739"/>
    <cellStyle name="Note 6 24 3 2 2 3 3" xfId="49192"/>
    <cellStyle name="Note 6 24 3 2 2 4" xfId="23059"/>
    <cellStyle name="Note 6 24 3 2 2 5" xfId="37512"/>
    <cellStyle name="Note 6 24 3 2 3" xfId="8085"/>
    <cellStyle name="Note 6 24 3 2 3 2" xfId="25520"/>
    <cellStyle name="Note 6 24 3 2 3 3" xfId="39973"/>
    <cellStyle name="Note 6 24 3 2 4" xfId="10526"/>
    <cellStyle name="Note 6 24 3 2 4 2" xfId="27961"/>
    <cellStyle name="Note 6 24 3 2 4 3" xfId="42414"/>
    <cellStyle name="Note 6 24 3 2 5" xfId="12946"/>
    <cellStyle name="Note 6 24 3 2 5 2" xfId="30381"/>
    <cellStyle name="Note 6 24 3 2 5 3" xfId="44834"/>
    <cellStyle name="Note 6 24 3 2 6" xfId="19953"/>
    <cellStyle name="Note 6 24 3 3" xfId="3113"/>
    <cellStyle name="Note 6 24 3 3 2" xfId="5624"/>
    <cellStyle name="Note 6 24 3 3 2 2" xfId="14844"/>
    <cellStyle name="Note 6 24 3 3 2 2 2" xfId="32279"/>
    <cellStyle name="Note 6 24 3 3 2 2 3" xfId="46732"/>
    <cellStyle name="Note 6 24 3 3 2 3" xfId="17305"/>
    <cellStyle name="Note 6 24 3 3 2 3 2" xfId="34740"/>
    <cellStyle name="Note 6 24 3 3 2 3 3" xfId="49193"/>
    <cellStyle name="Note 6 24 3 3 2 4" xfId="23060"/>
    <cellStyle name="Note 6 24 3 3 2 5" xfId="37513"/>
    <cellStyle name="Note 6 24 3 3 3" xfId="8086"/>
    <cellStyle name="Note 6 24 3 3 3 2" xfId="25521"/>
    <cellStyle name="Note 6 24 3 3 3 3" xfId="39974"/>
    <cellStyle name="Note 6 24 3 3 4" xfId="10527"/>
    <cellStyle name="Note 6 24 3 3 4 2" xfId="27962"/>
    <cellStyle name="Note 6 24 3 3 4 3" xfId="42415"/>
    <cellStyle name="Note 6 24 3 3 5" xfId="12947"/>
    <cellStyle name="Note 6 24 3 3 5 2" xfId="30382"/>
    <cellStyle name="Note 6 24 3 3 5 3" xfId="44835"/>
    <cellStyle name="Note 6 24 3 3 6" xfId="19954"/>
    <cellStyle name="Note 6 24 3 4" xfId="3114"/>
    <cellStyle name="Note 6 24 3 4 2" xfId="5625"/>
    <cellStyle name="Note 6 24 3 4 2 2" xfId="23061"/>
    <cellStyle name="Note 6 24 3 4 2 3" xfId="37514"/>
    <cellStyle name="Note 6 24 3 4 3" xfId="8087"/>
    <cellStyle name="Note 6 24 3 4 3 2" xfId="25522"/>
    <cellStyle name="Note 6 24 3 4 3 3" xfId="39975"/>
    <cellStyle name="Note 6 24 3 4 4" xfId="10528"/>
    <cellStyle name="Note 6 24 3 4 4 2" xfId="27963"/>
    <cellStyle name="Note 6 24 3 4 4 3" xfId="42416"/>
    <cellStyle name="Note 6 24 3 4 5" xfId="12948"/>
    <cellStyle name="Note 6 24 3 4 5 2" xfId="30383"/>
    <cellStyle name="Note 6 24 3 4 5 3" xfId="44836"/>
    <cellStyle name="Note 6 24 3 4 6" xfId="15548"/>
    <cellStyle name="Note 6 24 3 4 6 2" xfId="32983"/>
    <cellStyle name="Note 6 24 3 4 6 3" xfId="47436"/>
    <cellStyle name="Note 6 24 3 4 7" xfId="19955"/>
    <cellStyle name="Note 6 24 3 4 8" xfId="20710"/>
    <cellStyle name="Note 6 24 3 5" xfId="5622"/>
    <cellStyle name="Note 6 24 3 5 2" xfId="14842"/>
    <cellStyle name="Note 6 24 3 5 2 2" xfId="32277"/>
    <cellStyle name="Note 6 24 3 5 2 3" xfId="46730"/>
    <cellStyle name="Note 6 24 3 5 3" xfId="17303"/>
    <cellStyle name="Note 6 24 3 5 3 2" xfId="34738"/>
    <cellStyle name="Note 6 24 3 5 3 3" xfId="49191"/>
    <cellStyle name="Note 6 24 3 5 4" xfId="23058"/>
    <cellStyle name="Note 6 24 3 5 5" xfId="37511"/>
    <cellStyle name="Note 6 24 3 6" xfId="8084"/>
    <cellStyle name="Note 6 24 3 6 2" xfId="25519"/>
    <cellStyle name="Note 6 24 3 6 3" xfId="39972"/>
    <cellStyle name="Note 6 24 3 7" xfId="10525"/>
    <cellStyle name="Note 6 24 3 7 2" xfId="27960"/>
    <cellStyle name="Note 6 24 3 7 3" xfId="42413"/>
    <cellStyle name="Note 6 24 3 8" xfId="12945"/>
    <cellStyle name="Note 6 24 3 8 2" xfId="30380"/>
    <cellStyle name="Note 6 24 3 8 3" xfId="44833"/>
    <cellStyle name="Note 6 24 3 9" xfId="19952"/>
    <cellStyle name="Note 6 24 4" xfId="3115"/>
    <cellStyle name="Note 6 24 4 2" xfId="3116"/>
    <cellStyle name="Note 6 24 4 2 2" xfId="5627"/>
    <cellStyle name="Note 6 24 4 2 2 2" xfId="14846"/>
    <cellStyle name="Note 6 24 4 2 2 2 2" xfId="32281"/>
    <cellStyle name="Note 6 24 4 2 2 2 3" xfId="46734"/>
    <cellStyle name="Note 6 24 4 2 2 3" xfId="17307"/>
    <cellStyle name="Note 6 24 4 2 2 3 2" xfId="34742"/>
    <cellStyle name="Note 6 24 4 2 2 3 3" xfId="49195"/>
    <cellStyle name="Note 6 24 4 2 2 4" xfId="23063"/>
    <cellStyle name="Note 6 24 4 2 2 5" xfId="37516"/>
    <cellStyle name="Note 6 24 4 2 3" xfId="8089"/>
    <cellStyle name="Note 6 24 4 2 3 2" xfId="25524"/>
    <cellStyle name="Note 6 24 4 2 3 3" xfId="39977"/>
    <cellStyle name="Note 6 24 4 2 4" xfId="10530"/>
    <cellStyle name="Note 6 24 4 2 4 2" xfId="27965"/>
    <cellStyle name="Note 6 24 4 2 4 3" xfId="42418"/>
    <cellStyle name="Note 6 24 4 2 5" xfId="12950"/>
    <cellStyle name="Note 6 24 4 2 5 2" xfId="30385"/>
    <cellStyle name="Note 6 24 4 2 5 3" xfId="44838"/>
    <cellStyle name="Note 6 24 4 2 6" xfId="19957"/>
    <cellStyle name="Note 6 24 4 3" xfId="3117"/>
    <cellStyle name="Note 6 24 4 3 2" xfId="5628"/>
    <cellStyle name="Note 6 24 4 3 2 2" xfId="14847"/>
    <cellStyle name="Note 6 24 4 3 2 2 2" xfId="32282"/>
    <cellStyle name="Note 6 24 4 3 2 2 3" xfId="46735"/>
    <cellStyle name="Note 6 24 4 3 2 3" xfId="17308"/>
    <cellStyle name="Note 6 24 4 3 2 3 2" xfId="34743"/>
    <cellStyle name="Note 6 24 4 3 2 3 3" xfId="49196"/>
    <cellStyle name="Note 6 24 4 3 2 4" xfId="23064"/>
    <cellStyle name="Note 6 24 4 3 2 5" xfId="37517"/>
    <cellStyle name="Note 6 24 4 3 3" xfId="8090"/>
    <cellStyle name="Note 6 24 4 3 3 2" xfId="25525"/>
    <cellStyle name="Note 6 24 4 3 3 3" xfId="39978"/>
    <cellStyle name="Note 6 24 4 3 4" xfId="10531"/>
    <cellStyle name="Note 6 24 4 3 4 2" xfId="27966"/>
    <cellStyle name="Note 6 24 4 3 4 3" xfId="42419"/>
    <cellStyle name="Note 6 24 4 3 5" xfId="12951"/>
    <cellStyle name="Note 6 24 4 3 5 2" xfId="30386"/>
    <cellStyle name="Note 6 24 4 3 5 3" xfId="44839"/>
    <cellStyle name="Note 6 24 4 3 6" xfId="19958"/>
    <cellStyle name="Note 6 24 4 4" xfId="3118"/>
    <cellStyle name="Note 6 24 4 4 2" xfId="5629"/>
    <cellStyle name="Note 6 24 4 4 2 2" xfId="23065"/>
    <cellStyle name="Note 6 24 4 4 2 3" xfId="37518"/>
    <cellStyle name="Note 6 24 4 4 3" xfId="8091"/>
    <cellStyle name="Note 6 24 4 4 3 2" xfId="25526"/>
    <cellStyle name="Note 6 24 4 4 3 3" xfId="39979"/>
    <cellStyle name="Note 6 24 4 4 4" xfId="10532"/>
    <cellStyle name="Note 6 24 4 4 4 2" xfId="27967"/>
    <cellStyle name="Note 6 24 4 4 4 3" xfId="42420"/>
    <cellStyle name="Note 6 24 4 4 5" xfId="12952"/>
    <cellStyle name="Note 6 24 4 4 5 2" xfId="30387"/>
    <cellStyle name="Note 6 24 4 4 5 3" xfId="44840"/>
    <cellStyle name="Note 6 24 4 4 6" xfId="15549"/>
    <cellStyle name="Note 6 24 4 4 6 2" xfId="32984"/>
    <cellStyle name="Note 6 24 4 4 6 3" xfId="47437"/>
    <cellStyle name="Note 6 24 4 4 7" xfId="19959"/>
    <cellStyle name="Note 6 24 4 4 8" xfId="20711"/>
    <cellStyle name="Note 6 24 4 5" xfId="5626"/>
    <cellStyle name="Note 6 24 4 5 2" xfId="14845"/>
    <cellStyle name="Note 6 24 4 5 2 2" xfId="32280"/>
    <cellStyle name="Note 6 24 4 5 2 3" xfId="46733"/>
    <cellStyle name="Note 6 24 4 5 3" xfId="17306"/>
    <cellStyle name="Note 6 24 4 5 3 2" xfId="34741"/>
    <cellStyle name="Note 6 24 4 5 3 3" xfId="49194"/>
    <cellStyle name="Note 6 24 4 5 4" xfId="23062"/>
    <cellStyle name="Note 6 24 4 5 5" xfId="37515"/>
    <cellStyle name="Note 6 24 4 6" xfId="8088"/>
    <cellStyle name="Note 6 24 4 6 2" xfId="25523"/>
    <cellStyle name="Note 6 24 4 6 3" xfId="39976"/>
    <cellStyle name="Note 6 24 4 7" xfId="10529"/>
    <cellStyle name="Note 6 24 4 7 2" xfId="27964"/>
    <cellStyle name="Note 6 24 4 7 3" xfId="42417"/>
    <cellStyle name="Note 6 24 4 8" xfId="12949"/>
    <cellStyle name="Note 6 24 4 8 2" xfId="30384"/>
    <cellStyle name="Note 6 24 4 8 3" xfId="44837"/>
    <cellStyle name="Note 6 24 4 9" xfId="19956"/>
    <cellStyle name="Note 6 24 5" xfId="3119"/>
    <cellStyle name="Note 6 24 5 2" xfId="5630"/>
    <cellStyle name="Note 6 24 5 2 2" xfId="14848"/>
    <cellStyle name="Note 6 24 5 2 2 2" xfId="32283"/>
    <cellStyle name="Note 6 24 5 2 2 3" xfId="46736"/>
    <cellStyle name="Note 6 24 5 2 3" xfId="17309"/>
    <cellStyle name="Note 6 24 5 2 3 2" xfId="34744"/>
    <cellStyle name="Note 6 24 5 2 3 3" xfId="49197"/>
    <cellStyle name="Note 6 24 5 2 4" xfId="23066"/>
    <cellStyle name="Note 6 24 5 2 5" xfId="37519"/>
    <cellStyle name="Note 6 24 5 3" xfId="8092"/>
    <cellStyle name="Note 6 24 5 3 2" xfId="25527"/>
    <cellStyle name="Note 6 24 5 3 3" xfId="39980"/>
    <cellStyle name="Note 6 24 5 4" xfId="10533"/>
    <cellStyle name="Note 6 24 5 4 2" xfId="27968"/>
    <cellStyle name="Note 6 24 5 4 3" xfId="42421"/>
    <cellStyle name="Note 6 24 5 5" xfId="12953"/>
    <cellStyle name="Note 6 24 5 5 2" xfId="30388"/>
    <cellStyle name="Note 6 24 5 5 3" xfId="44841"/>
    <cellStyle name="Note 6 24 5 6" xfId="19960"/>
    <cellStyle name="Note 6 24 6" xfId="3120"/>
    <cellStyle name="Note 6 24 6 2" xfId="5631"/>
    <cellStyle name="Note 6 24 6 2 2" xfId="14849"/>
    <cellStyle name="Note 6 24 6 2 2 2" xfId="32284"/>
    <cellStyle name="Note 6 24 6 2 2 3" xfId="46737"/>
    <cellStyle name="Note 6 24 6 2 3" xfId="17310"/>
    <cellStyle name="Note 6 24 6 2 3 2" xfId="34745"/>
    <cellStyle name="Note 6 24 6 2 3 3" xfId="49198"/>
    <cellStyle name="Note 6 24 6 2 4" xfId="23067"/>
    <cellStyle name="Note 6 24 6 2 5" xfId="37520"/>
    <cellStyle name="Note 6 24 6 3" xfId="8093"/>
    <cellStyle name="Note 6 24 6 3 2" xfId="25528"/>
    <cellStyle name="Note 6 24 6 3 3" xfId="39981"/>
    <cellStyle name="Note 6 24 6 4" xfId="10534"/>
    <cellStyle name="Note 6 24 6 4 2" xfId="27969"/>
    <cellStyle name="Note 6 24 6 4 3" xfId="42422"/>
    <cellStyle name="Note 6 24 6 5" xfId="12954"/>
    <cellStyle name="Note 6 24 6 5 2" xfId="30389"/>
    <cellStyle name="Note 6 24 6 5 3" xfId="44842"/>
    <cellStyle name="Note 6 24 6 6" xfId="19961"/>
    <cellStyle name="Note 6 24 7" xfId="3121"/>
    <cellStyle name="Note 6 24 7 2" xfId="5632"/>
    <cellStyle name="Note 6 24 7 2 2" xfId="23068"/>
    <cellStyle name="Note 6 24 7 2 3" xfId="37521"/>
    <cellStyle name="Note 6 24 7 3" xfId="8094"/>
    <cellStyle name="Note 6 24 7 3 2" xfId="25529"/>
    <cellStyle name="Note 6 24 7 3 3" xfId="39982"/>
    <cellStyle name="Note 6 24 7 4" xfId="10535"/>
    <cellStyle name="Note 6 24 7 4 2" xfId="27970"/>
    <cellStyle name="Note 6 24 7 4 3" xfId="42423"/>
    <cellStyle name="Note 6 24 7 5" xfId="12955"/>
    <cellStyle name="Note 6 24 7 5 2" xfId="30390"/>
    <cellStyle name="Note 6 24 7 5 3" xfId="44843"/>
    <cellStyle name="Note 6 24 7 6" xfId="15550"/>
    <cellStyle name="Note 6 24 7 6 2" xfId="32985"/>
    <cellStyle name="Note 6 24 7 6 3" xfId="47438"/>
    <cellStyle name="Note 6 24 7 7" xfId="19962"/>
    <cellStyle name="Note 6 24 7 8" xfId="20712"/>
    <cellStyle name="Note 6 24 8" xfId="5617"/>
    <cellStyle name="Note 6 24 8 2" xfId="14838"/>
    <cellStyle name="Note 6 24 8 2 2" xfId="32273"/>
    <cellStyle name="Note 6 24 8 2 3" xfId="46726"/>
    <cellStyle name="Note 6 24 8 3" xfId="17299"/>
    <cellStyle name="Note 6 24 8 3 2" xfId="34734"/>
    <cellStyle name="Note 6 24 8 3 3" xfId="49187"/>
    <cellStyle name="Note 6 24 8 4" xfId="23053"/>
    <cellStyle name="Note 6 24 8 5" xfId="37506"/>
    <cellStyle name="Note 6 24 9" xfId="8079"/>
    <cellStyle name="Note 6 24 9 2" xfId="25514"/>
    <cellStyle name="Note 6 24 9 3" xfId="39967"/>
    <cellStyle name="Note 6 25" xfId="3122"/>
    <cellStyle name="Note 6 25 2" xfId="3123"/>
    <cellStyle name="Note 6 25 2 2" xfId="5634"/>
    <cellStyle name="Note 6 25 2 2 2" xfId="14851"/>
    <cellStyle name="Note 6 25 2 2 2 2" xfId="32286"/>
    <cellStyle name="Note 6 25 2 2 2 3" xfId="46739"/>
    <cellStyle name="Note 6 25 2 2 3" xfId="17312"/>
    <cellStyle name="Note 6 25 2 2 3 2" xfId="34747"/>
    <cellStyle name="Note 6 25 2 2 3 3" xfId="49200"/>
    <cellStyle name="Note 6 25 2 2 4" xfId="23070"/>
    <cellStyle name="Note 6 25 2 2 5" xfId="37523"/>
    <cellStyle name="Note 6 25 2 3" xfId="8096"/>
    <cellStyle name="Note 6 25 2 3 2" xfId="25531"/>
    <cellStyle name="Note 6 25 2 3 3" xfId="39984"/>
    <cellStyle name="Note 6 25 2 4" xfId="10537"/>
    <cellStyle name="Note 6 25 2 4 2" xfId="27972"/>
    <cellStyle name="Note 6 25 2 4 3" xfId="42425"/>
    <cellStyle name="Note 6 25 2 5" xfId="12957"/>
    <cellStyle name="Note 6 25 2 5 2" xfId="30392"/>
    <cellStyle name="Note 6 25 2 5 3" xfId="44845"/>
    <cellStyle name="Note 6 25 2 6" xfId="19964"/>
    <cellStyle name="Note 6 25 3" xfId="3124"/>
    <cellStyle name="Note 6 25 3 2" xfId="5635"/>
    <cellStyle name="Note 6 25 3 2 2" xfId="14852"/>
    <cellStyle name="Note 6 25 3 2 2 2" xfId="32287"/>
    <cellStyle name="Note 6 25 3 2 2 3" xfId="46740"/>
    <cellStyle name="Note 6 25 3 2 3" xfId="17313"/>
    <cellStyle name="Note 6 25 3 2 3 2" xfId="34748"/>
    <cellStyle name="Note 6 25 3 2 3 3" xfId="49201"/>
    <cellStyle name="Note 6 25 3 2 4" xfId="23071"/>
    <cellStyle name="Note 6 25 3 2 5" xfId="37524"/>
    <cellStyle name="Note 6 25 3 3" xfId="8097"/>
    <cellStyle name="Note 6 25 3 3 2" xfId="25532"/>
    <cellStyle name="Note 6 25 3 3 3" xfId="39985"/>
    <cellStyle name="Note 6 25 3 4" xfId="10538"/>
    <cellStyle name="Note 6 25 3 4 2" xfId="27973"/>
    <cellStyle name="Note 6 25 3 4 3" xfId="42426"/>
    <cellStyle name="Note 6 25 3 5" xfId="12958"/>
    <cellStyle name="Note 6 25 3 5 2" xfId="30393"/>
    <cellStyle name="Note 6 25 3 5 3" xfId="44846"/>
    <cellStyle name="Note 6 25 3 6" xfId="19965"/>
    <cellStyle name="Note 6 25 4" xfId="3125"/>
    <cellStyle name="Note 6 25 4 2" xfId="5636"/>
    <cellStyle name="Note 6 25 4 2 2" xfId="23072"/>
    <cellStyle name="Note 6 25 4 2 3" xfId="37525"/>
    <cellStyle name="Note 6 25 4 3" xfId="8098"/>
    <cellStyle name="Note 6 25 4 3 2" xfId="25533"/>
    <cellStyle name="Note 6 25 4 3 3" xfId="39986"/>
    <cellStyle name="Note 6 25 4 4" xfId="10539"/>
    <cellStyle name="Note 6 25 4 4 2" xfId="27974"/>
    <cellStyle name="Note 6 25 4 4 3" xfId="42427"/>
    <cellStyle name="Note 6 25 4 5" xfId="12959"/>
    <cellStyle name="Note 6 25 4 5 2" xfId="30394"/>
    <cellStyle name="Note 6 25 4 5 3" xfId="44847"/>
    <cellStyle name="Note 6 25 4 6" xfId="15551"/>
    <cellStyle name="Note 6 25 4 6 2" xfId="32986"/>
    <cellStyle name="Note 6 25 4 6 3" xfId="47439"/>
    <cellStyle name="Note 6 25 4 7" xfId="19966"/>
    <cellStyle name="Note 6 25 4 8" xfId="20713"/>
    <cellStyle name="Note 6 25 5" xfId="5633"/>
    <cellStyle name="Note 6 25 5 2" xfId="14850"/>
    <cellStyle name="Note 6 25 5 2 2" xfId="32285"/>
    <cellStyle name="Note 6 25 5 2 3" xfId="46738"/>
    <cellStyle name="Note 6 25 5 3" xfId="17311"/>
    <cellStyle name="Note 6 25 5 3 2" xfId="34746"/>
    <cellStyle name="Note 6 25 5 3 3" xfId="49199"/>
    <cellStyle name="Note 6 25 5 4" xfId="23069"/>
    <cellStyle name="Note 6 25 5 5" xfId="37522"/>
    <cellStyle name="Note 6 25 6" xfId="8095"/>
    <cellStyle name="Note 6 25 6 2" xfId="25530"/>
    <cellStyle name="Note 6 25 6 3" xfId="39983"/>
    <cellStyle name="Note 6 25 7" xfId="10536"/>
    <cellStyle name="Note 6 25 7 2" xfId="27971"/>
    <cellStyle name="Note 6 25 7 3" xfId="42424"/>
    <cellStyle name="Note 6 25 8" xfId="12956"/>
    <cellStyle name="Note 6 25 8 2" xfId="30391"/>
    <cellStyle name="Note 6 25 8 3" xfId="44844"/>
    <cellStyle name="Note 6 25 9" xfId="19963"/>
    <cellStyle name="Note 6 26" xfId="3126"/>
    <cellStyle name="Note 6 26 2" xfId="3127"/>
    <cellStyle name="Note 6 26 2 2" xfId="5638"/>
    <cellStyle name="Note 6 26 2 2 2" xfId="14854"/>
    <cellStyle name="Note 6 26 2 2 2 2" xfId="32289"/>
    <cellStyle name="Note 6 26 2 2 2 3" xfId="46742"/>
    <cellStyle name="Note 6 26 2 2 3" xfId="17315"/>
    <cellStyle name="Note 6 26 2 2 3 2" xfId="34750"/>
    <cellStyle name="Note 6 26 2 2 3 3" xfId="49203"/>
    <cellStyle name="Note 6 26 2 2 4" xfId="23074"/>
    <cellStyle name="Note 6 26 2 2 5" xfId="37527"/>
    <cellStyle name="Note 6 26 2 3" xfId="8100"/>
    <cellStyle name="Note 6 26 2 3 2" xfId="25535"/>
    <cellStyle name="Note 6 26 2 3 3" xfId="39988"/>
    <cellStyle name="Note 6 26 2 4" xfId="10541"/>
    <cellStyle name="Note 6 26 2 4 2" xfId="27976"/>
    <cellStyle name="Note 6 26 2 4 3" xfId="42429"/>
    <cellStyle name="Note 6 26 2 5" xfId="12961"/>
    <cellStyle name="Note 6 26 2 5 2" xfId="30396"/>
    <cellStyle name="Note 6 26 2 5 3" xfId="44849"/>
    <cellStyle name="Note 6 26 2 6" xfId="19968"/>
    <cellStyle name="Note 6 26 3" xfId="3128"/>
    <cellStyle name="Note 6 26 3 2" xfId="5639"/>
    <cellStyle name="Note 6 26 3 2 2" xfId="14855"/>
    <cellStyle name="Note 6 26 3 2 2 2" xfId="32290"/>
    <cellStyle name="Note 6 26 3 2 2 3" xfId="46743"/>
    <cellStyle name="Note 6 26 3 2 3" xfId="17316"/>
    <cellStyle name="Note 6 26 3 2 3 2" xfId="34751"/>
    <cellStyle name="Note 6 26 3 2 3 3" xfId="49204"/>
    <cellStyle name="Note 6 26 3 2 4" xfId="23075"/>
    <cellStyle name="Note 6 26 3 2 5" xfId="37528"/>
    <cellStyle name="Note 6 26 3 3" xfId="8101"/>
    <cellStyle name="Note 6 26 3 3 2" xfId="25536"/>
    <cellStyle name="Note 6 26 3 3 3" xfId="39989"/>
    <cellStyle name="Note 6 26 3 4" xfId="10542"/>
    <cellStyle name="Note 6 26 3 4 2" xfId="27977"/>
    <cellStyle name="Note 6 26 3 4 3" xfId="42430"/>
    <cellStyle name="Note 6 26 3 5" xfId="12962"/>
    <cellStyle name="Note 6 26 3 5 2" xfId="30397"/>
    <cellStyle name="Note 6 26 3 5 3" xfId="44850"/>
    <cellStyle name="Note 6 26 3 6" xfId="19969"/>
    <cellStyle name="Note 6 26 4" xfId="3129"/>
    <cellStyle name="Note 6 26 4 2" xfId="5640"/>
    <cellStyle name="Note 6 26 4 2 2" xfId="23076"/>
    <cellStyle name="Note 6 26 4 2 3" xfId="37529"/>
    <cellStyle name="Note 6 26 4 3" xfId="8102"/>
    <cellStyle name="Note 6 26 4 3 2" xfId="25537"/>
    <cellStyle name="Note 6 26 4 3 3" xfId="39990"/>
    <cellStyle name="Note 6 26 4 4" xfId="10543"/>
    <cellStyle name="Note 6 26 4 4 2" xfId="27978"/>
    <cellStyle name="Note 6 26 4 4 3" xfId="42431"/>
    <cellStyle name="Note 6 26 4 5" xfId="12963"/>
    <cellStyle name="Note 6 26 4 5 2" xfId="30398"/>
    <cellStyle name="Note 6 26 4 5 3" xfId="44851"/>
    <cellStyle name="Note 6 26 4 6" xfId="15552"/>
    <cellStyle name="Note 6 26 4 6 2" xfId="32987"/>
    <cellStyle name="Note 6 26 4 6 3" xfId="47440"/>
    <cellStyle name="Note 6 26 4 7" xfId="19970"/>
    <cellStyle name="Note 6 26 4 8" xfId="20714"/>
    <cellStyle name="Note 6 26 5" xfId="5637"/>
    <cellStyle name="Note 6 26 5 2" xfId="14853"/>
    <cellStyle name="Note 6 26 5 2 2" xfId="32288"/>
    <cellStyle name="Note 6 26 5 2 3" xfId="46741"/>
    <cellStyle name="Note 6 26 5 3" xfId="17314"/>
    <cellStyle name="Note 6 26 5 3 2" xfId="34749"/>
    <cellStyle name="Note 6 26 5 3 3" xfId="49202"/>
    <cellStyle name="Note 6 26 5 4" xfId="23073"/>
    <cellStyle name="Note 6 26 5 5" xfId="37526"/>
    <cellStyle name="Note 6 26 6" xfId="8099"/>
    <cellStyle name="Note 6 26 6 2" xfId="25534"/>
    <cellStyle name="Note 6 26 6 3" xfId="39987"/>
    <cellStyle name="Note 6 26 7" xfId="10540"/>
    <cellStyle name="Note 6 26 7 2" xfId="27975"/>
    <cellStyle name="Note 6 26 7 3" xfId="42428"/>
    <cellStyle name="Note 6 26 8" xfId="12960"/>
    <cellStyle name="Note 6 26 8 2" xfId="30395"/>
    <cellStyle name="Note 6 26 8 3" xfId="44848"/>
    <cellStyle name="Note 6 26 9" xfId="19967"/>
    <cellStyle name="Note 6 27" xfId="3130"/>
    <cellStyle name="Note 6 27 2" xfId="3131"/>
    <cellStyle name="Note 6 27 2 2" xfId="5642"/>
    <cellStyle name="Note 6 27 2 2 2" xfId="14857"/>
    <cellStyle name="Note 6 27 2 2 2 2" xfId="32292"/>
    <cellStyle name="Note 6 27 2 2 2 3" xfId="46745"/>
    <cellStyle name="Note 6 27 2 2 3" xfId="17318"/>
    <cellStyle name="Note 6 27 2 2 3 2" xfId="34753"/>
    <cellStyle name="Note 6 27 2 2 3 3" xfId="49206"/>
    <cellStyle name="Note 6 27 2 2 4" xfId="23078"/>
    <cellStyle name="Note 6 27 2 2 5" xfId="37531"/>
    <cellStyle name="Note 6 27 2 3" xfId="8104"/>
    <cellStyle name="Note 6 27 2 3 2" xfId="25539"/>
    <cellStyle name="Note 6 27 2 3 3" xfId="39992"/>
    <cellStyle name="Note 6 27 2 4" xfId="10545"/>
    <cellStyle name="Note 6 27 2 4 2" xfId="27980"/>
    <cellStyle name="Note 6 27 2 4 3" xfId="42433"/>
    <cellStyle name="Note 6 27 2 5" xfId="12965"/>
    <cellStyle name="Note 6 27 2 5 2" xfId="30400"/>
    <cellStyle name="Note 6 27 2 5 3" xfId="44853"/>
    <cellStyle name="Note 6 27 2 6" xfId="19972"/>
    <cellStyle name="Note 6 27 3" xfId="3132"/>
    <cellStyle name="Note 6 27 3 2" xfId="5643"/>
    <cellStyle name="Note 6 27 3 2 2" xfId="14858"/>
    <cellStyle name="Note 6 27 3 2 2 2" xfId="32293"/>
    <cellStyle name="Note 6 27 3 2 2 3" xfId="46746"/>
    <cellStyle name="Note 6 27 3 2 3" xfId="17319"/>
    <cellStyle name="Note 6 27 3 2 3 2" xfId="34754"/>
    <cellStyle name="Note 6 27 3 2 3 3" xfId="49207"/>
    <cellStyle name="Note 6 27 3 2 4" xfId="23079"/>
    <cellStyle name="Note 6 27 3 2 5" xfId="37532"/>
    <cellStyle name="Note 6 27 3 3" xfId="8105"/>
    <cellStyle name="Note 6 27 3 3 2" xfId="25540"/>
    <cellStyle name="Note 6 27 3 3 3" xfId="39993"/>
    <cellStyle name="Note 6 27 3 4" xfId="10546"/>
    <cellStyle name="Note 6 27 3 4 2" xfId="27981"/>
    <cellStyle name="Note 6 27 3 4 3" xfId="42434"/>
    <cellStyle name="Note 6 27 3 5" xfId="12966"/>
    <cellStyle name="Note 6 27 3 5 2" xfId="30401"/>
    <cellStyle name="Note 6 27 3 5 3" xfId="44854"/>
    <cellStyle name="Note 6 27 3 6" xfId="19973"/>
    <cellStyle name="Note 6 27 4" xfId="3133"/>
    <cellStyle name="Note 6 27 4 2" xfId="5644"/>
    <cellStyle name="Note 6 27 4 2 2" xfId="23080"/>
    <cellStyle name="Note 6 27 4 2 3" xfId="37533"/>
    <cellStyle name="Note 6 27 4 3" xfId="8106"/>
    <cellStyle name="Note 6 27 4 3 2" xfId="25541"/>
    <cellStyle name="Note 6 27 4 3 3" xfId="39994"/>
    <cellStyle name="Note 6 27 4 4" xfId="10547"/>
    <cellStyle name="Note 6 27 4 4 2" xfId="27982"/>
    <cellStyle name="Note 6 27 4 4 3" xfId="42435"/>
    <cellStyle name="Note 6 27 4 5" xfId="12967"/>
    <cellStyle name="Note 6 27 4 5 2" xfId="30402"/>
    <cellStyle name="Note 6 27 4 5 3" xfId="44855"/>
    <cellStyle name="Note 6 27 4 6" xfId="15553"/>
    <cellStyle name="Note 6 27 4 6 2" xfId="32988"/>
    <cellStyle name="Note 6 27 4 6 3" xfId="47441"/>
    <cellStyle name="Note 6 27 4 7" xfId="19974"/>
    <cellStyle name="Note 6 27 4 8" xfId="20715"/>
    <cellStyle name="Note 6 27 5" xfId="5641"/>
    <cellStyle name="Note 6 27 5 2" xfId="14856"/>
    <cellStyle name="Note 6 27 5 2 2" xfId="32291"/>
    <cellStyle name="Note 6 27 5 2 3" xfId="46744"/>
    <cellStyle name="Note 6 27 5 3" xfId="17317"/>
    <cellStyle name="Note 6 27 5 3 2" xfId="34752"/>
    <cellStyle name="Note 6 27 5 3 3" xfId="49205"/>
    <cellStyle name="Note 6 27 5 4" xfId="23077"/>
    <cellStyle name="Note 6 27 5 5" xfId="37530"/>
    <cellStyle name="Note 6 27 6" xfId="8103"/>
    <cellStyle name="Note 6 27 6 2" xfId="25538"/>
    <cellStyle name="Note 6 27 6 3" xfId="39991"/>
    <cellStyle name="Note 6 27 7" xfId="10544"/>
    <cellStyle name="Note 6 27 7 2" xfId="27979"/>
    <cellStyle name="Note 6 27 7 3" xfId="42432"/>
    <cellStyle name="Note 6 27 8" xfId="12964"/>
    <cellStyle name="Note 6 27 8 2" xfId="30399"/>
    <cellStyle name="Note 6 27 8 3" xfId="44852"/>
    <cellStyle name="Note 6 27 9" xfId="19971"/>
    <cellStyle name="Note 6 28" xfId="3134"/>
    <cellStyle name="Note 6 28 2" xfId="5645"/>
    <cellStyle name="Note 6 28 2 2" xfId="14859"/>
    <cellStyle name="Note 6 28 2 2 2" xfId="32294"/>
    <cellStyle name="Note 6 28 2 2 3" xfId="46747"/>
    <cellStyle name="Note 6 28 2 3" xfId="17320"/>
    <cellStyle name="Note 6 28 2 3 2" xfId="34755"/>
    <cellStyle name="Note 6 28 2 3 3" xfId="49208"/>
    <cellStyle name="Note 6 28 2 4" xfId="23081"/>
    <cellStyle name="Note 6 28 2 5" xfId="37534"/>
    <cellStyle name="Note 6 28 3" xfId="8107"/>
    <cellStyle name="Note 6 28 3 2" xfId="25542"/>
    <cellStyle name="Note 6 28 3 3" xfId="39995"/>
    <cellStyle name="Note 6 28 4" xfId="10548"/>
    <cellStyle name="Note 6 28 4 2" xfId="27983"/>
    <cellStyle name="Note 6 28 4 3" xfId="42436"/>
    <cellStyle name="Note 6 28 5" xfId="12968"/>
    <cellStyle name="Note 6 28 5 2" xfId="30403"/>
    <cellStyle name="Note 6 28 5 3" xfId="44856"/>
    <cellStyle name="Note 6 28 6" xfId="19975"/>
    <cellStyle name="Note 6 29" xfId="3135"/>
    <cellStyle name="Note 6 29 2" xfId="5646"/>
    <cellStyle name="Note 6 29 2 2" xfId="14860"/>
    <cellStyle name="Note 6 29 2 2 2" xfId="32295"/>
    <cellStyle name="Note 6 29 2 2 3" xfId="46748"/>
    <cellStyle name="Note 6 29 2 3" xfId="17321"/>
    <cellStyle name="Note 6 29 2 3 2" xfId="34756"/>
    <cellStyle name="Note 6 29 2 3 3" xfId="49209"/>
    <cellStyle name="Note 6 29 2 4" xfId="23082"/>
    <cellStyle name="Note 6 29 2 5" xfId="37535"/>
    <cellStyle name="Note 6 29 3" xfId="8108"/>
    <cellStyle name="Note 6 29 3 2" xfId="25543"/>
    <cellStyle name="Note 6 29 3 3" xfId="39996"/>
    <cellStyle name="Note 6 29 4" xfId="10549"/>
    <cellStyle name="Note 6 29 4 2" xfId="27984"/>
    <cellStyle name="Note 6 29 4 3" xfId="42437"/>
    <cellStyle name="Note 6 29 5" xfId="12969"/>
    <cellStyle name="Note 6 29 5 2" xfId="30404"/>
    <cellStyle name="Note 6 29 5 3" xfId="44857"/>
    <cellStyle name="Note 6 29 6" xfId="19976"/>
    <cellStyle name="Note 6 3" xfId="3136"/>
    <cellStyle name="Note 6 3 10" xfId="8109"/>
    <cellStyle name="Note 6 3 10 2" xfId="25544"/>
    <cellStyle name="Note 6 3 10 3" xfId="39997"/>
    <cellStyle name="Note 6 3 11" xfId="10550"/>
    <cellStyle name="Note 6 3 11 2" xfId="27985"/>
    <cellStyle name="Note 6 3 11 3" xfId="42438"/>
    <cellStyle name="Note 6 3 12" xfId="12970"/>
    <cellStyle name="Note 6 3 12 2" xfId="30405"/>
    <cellStyle name="Note 6 3 12 3" xfId="44858"/>
    <cellStyle name="Note 6 3 13" xfId="19977"/>
    <cellStyle name="Note 6 3 2" xfId="3137"/>
    <cellStyle name="Note 6 3 2 2" xfId="3138"/>
    <cellStyle name="Note 6 3 2 2 2" xfId="5649"/>
    <cellStyle name="Note 6 3 2 2 2 2" xfId="14863"/>
    <cellStyle name="Note 6 3 2 2 2 2 2" xfId="32298"/>
    <cellStyle name="Note 6 3 2 2 2 2 3" xfId="46751"/>
    <cellStyle name="Note 6 3 2 2 2 3" xfId="17324"/>
    <cellStyle name="Note 6 3 2 2 2 3 2" xfId="34759"/>
    <cellStyle name="Note 6 3 2 2 2 3 3" xfId="49212"/>
    <cellStyle name="Note 6 3 2 2 2 4" xfId="23085"/>
    <cellStyle name="Note 6 3 2 2 2 5" xfId="37538"/>
    <cellStyle name="Note 6 3 2 2 3" xfId="8111"/>
    <cellStyle name="Note 6 3 2 2 3 2" xfId="25546"/>
    <cellStyle name="Note 6 3 2 2 3 3" xfId="39999"/>
    <cellStyle name="Note 6 3 2 2 4" xfId="10552"/>
    <cellStyle name="Note 6 3 2 2 4 2" xfId="27987"/>
    <cellStyle name="Note 6 3 2 2 4 3" xfId="42440"/>
    <cellStyle name="Note 6 3 2 2 5" xfId="12972"/>
    <cellStyle name="Note 6 3 2 2 5 2" xfId="30407"/>
    <cellStyle name="Note 6 3 2 2 5 3" xfId="44860"/>
    <cellStyle name="Note 6 3 2 2 6" xfId="19979"/>
    <cellStyle name="Note 6 3 2 3" xfId="3139"/>
    <cellStyle name="Note 6 3 2 3 2" xfId="5650"/>
    <cellStyle name="Note 6 3 2 3 2 2" xfId="14864"/>
    <cellStyle name="Note 6 3 2 3 2 2 2" xfId="32299"/>
    <cellStyle name="Note 6 3 2 3 2 2 3" xfId="46752"/>
    <cellStyle name="Note 6 3 2 3 2 3" xfId="17325"/>
    <cellStyle name="Note 6 3 2 3 2 3 2" xfId="34760"/>
    <cellStyle name="Note 6 3 2 3 2 3 3" xfId="49213"/>
    <cellStyle name="Note 6 3 2 3 2 4" xfId="23086"/>
    <cellStyle name="Note 6 3 2 3 2 5" xfId="37539"/>
    <cellStyle name="Note 6 3 2 3 3" xfId="8112"/>
    <cellStyle name="Note 6 3 2 3 3 2" xfId="25547"/>
    <cellStyle name="Note 6 3 2 3 3 3" xfId="40000"/>
    <cellStyle name="Note 6 3 2 3 4" xfId="10553"/>
    <cellStyle name="Note 6 3 2 3 4 2" xfId="27988"/>
    <cellStyle name="Note 6 3 2 3 4 3" xfId="42441"/>
    <cellStyle name="Note 6 3 2 3 5" xfId="12973"/>
    <cellStyle name="Note 6 3 2 3 5 2" xfId="30408"/>
    <cellStyle name="Note 6 3 2 3 5 3" xfId="44861"/>
    <cellStyle name="Note 6 3 2 3 6" xfId="19980"/>
    <cellStyle name="Note 6 3 2 4" xfId="3140"/>
    <cellStyle name="Note 6 3 2 4 2" xfId="5651"/>
    <cellStyle name="Note 6 3 2 4 2 2" xfId="23087"/>
    <cellStyle name="Note 6 3 2 4 2 3" xfId="37540"/>
    <cellStyle name="Note 6 3 2 4 3" xfId="8113"/>
    <cellStyle name="Note 6 3 2 4 3 2" xfId="25548"/>
    <cellStyle name="Note 6 3 2 4 3 3" xfId="40001"/>
    <cellStyle name="Note 6 3 2 4 4" xfId="10554"/>
    <cellStyle name="Note 6 3 2 4 4 2" xfId="27989"/>
    <cellStyle name="Note 6 3 2 4 4 3" xfId="42442"/>
    <cellStyle name="Note 6 3 2 4 5" xfId="12974"/>
    <cellStyle name="Note 6 3 2 4 5 2" xfId="30409"/>
    <cellStyle name="Note 6 3 2 4 5 3" xfId="44862"/>
    <cellStyle name="Note 6 3 2 4 6" xfId="15554"/>
    <cellStyle name="Note 6 3 2 4 6 2" xfId="32989"/>
    <cellStyle name="Note 6 3 2 4 6 3" xfId="47442"/>
    <cellStyle name="Note 6 3 2 4 7" xfId="19981"/>
    <cellStyle name="Note 6 3 2 4 8" xfId="20716"/>
    <cellStyle name="Note 6 3 2 5" xfId="5648"/>
    <cellStyle name="Note 6 3 2 5 2" xfId="14862"/>
    <cellStyle name="Note 6 3 2 5 2 2" xfId="32297"/>
    <cellStyle name="Note 6 3 2 5 2 3" xfId="46750"/>
    <cellStyle name="Note 6 3 2 5 3" xfId="17323"/>
    <cellStyle name="Note 6 3 2 5 3 2" xfId="34758"/>
    <cellStyle name="Note 6 3 2 5 3 3" xfId="49211"/>
    <cellStyle name="Note 6 3 2 5 4" xfId="23084"/>
    <cellStyle name="Note 6 3 2 5 5" xfId="37537"/>
    <cellStyle name="Note 6 3 2 6" xfId="8110"/>
    <cellStyle name="Note 6 3 2 6 2" xfId="25545"/>
    <cellStyle name="Note 6 3 2 6 3" xfId="39998"/>
    <cellStyle name="Note 6 3 2 7" xfId="10551"/>
    <cellStyle name="Note 6 3 2 7 2" xfId="27986"/>
    <cellStyle name="Note 6 3 2 7 3" xfId="42439"/>
    <cellStyle name="Note 6 3 2 8" xfId="12971"/>
    <cellStyle name="Note 6 3 2 8 2" xfId="30406"/>
    <cellStyle name="Note 6 3 2 8 3" xfId="44859"/>
    <cellStyle name="Note 6 3 2 9" xfId="19978"/>
    <cellStyle name="Note 6 3 3" xfId="3141"/>
    <cellStyle name="Note 6 3 3 2" xfId="3142"/>
    <cellStyle name="Note 6 3 3 2 2" xfId="5653"/>
    <cellStyle name="Note 6 3 3 2 2 2" xfId="14866"/>
    <cellStyle name="Note 6 3 3 2 2 2 2" xfId="32301"/>
    <cellStyle name="Note 6 3 3 2 2 2 3" xfId="46754"/>
    <cellStyle name="Note 6 3 3 2 2 3" xfId="17327"/>
    <cellStyle name="Note 6 3 3 2 2 3 2" xfId="34762"/>
    <cellStyle name="Note 6 3 3 2 2 3 3" xfId="49215"/>
    <cellStyle name="Note 6 3 3 2 2 4" xfId="23089"/>
    <cellStyle name="Note 6 3 3 2 2 5" xfId="37542"/>
    <cellStyle name="Note 6 3 3 2 3" xfId="8115"/>
    <cellStyle name="Note 6 3 3 2 3 2" xfId="25550"/>
    <cellStyle name="Note 6 3 3 2 3 3" xfId="40003"/>
    <cellStyle name="Note 6 3 3 2 4" xfId="10556"/>
    <cellStyle name="Note 6 3 3 2 4 2" xfId="27991"/>
    <cellStyle name="Note 6 3 3 2 4 3" xfId="42444"/>
    <cellStyle name="Note 6 3 3 2 5" xfId="12976"/>
    <cellStyle name="Note 6 3 3 2 5 2" xfId="30411"/>
    <cellStyle name="Note 6 3 3 2 5 3" xfId="44864"/>
    <cellStyle name="Note 6 3 3 2 6" xfId="19983"/>
    <cellStyle name="Note 6 3 3 3" xfId="3143"/>
    <cellStyle name="Note 6 3 3 3 2" xfId="5654"/>
    <cellStyle name="Note 6 3 3 3 2 2" xfId="14867"/>
    <cellStyle name="Note 6 3 3 3 2 2 2" xfId="32302"/>
    <cellStyle name="Note 6 3 3 3 2 2 3" xfId="46755"/>
    <cellStyle name="Note 6 3 3 3 2 3" xfId="17328"/>
    <cellStyle name="Note 6 3 3 3 2 3 2" xfId="34763"/>
    <cellStyle name="Note 6 3 3 3 2 3 3" xfId="49216"/>
    <cellStyle name="Note 6 3 3 3 2 4" xfId="23090"/>
    <cellStyle name="Note 6 3 3 3 2 5" xfId="37543"/>
    <cellStyle name="Note 6 3 3 3 3" xfId="8116"/>
    <cellStyle name="Note 6 3 3 3 3 2" xfId="25551"/>
    <cellStyle name="Note 6 3 3 3 3 3" xfId="40004"/>
    <cellStyle name="Note 6 3 3 3 4" xfId="10557"/>
    <cellStyle name="Note 6 3 3 3 4 2" xfId="27992"/>
    <cellStyle name="Note 6 3 3 3 4 3" xfId="42445"/>
    <cellStyle name="Note 6 3 3 3 5" xfId="12977"/>
    <cellStyle name="Note 6 3 3 3 5 2" xfId="30412"/>
    <cellStyle name="Note 6 3 3 3 5 3" xfId="44865"/>
    <cellStyle name="Note 6 3 3 3 6" xfId="19984"/>
    <cellStyle name="Note 6 3 3 4" xfId="3144"/>
    <cellStyle name="Note 6 3 3 4 2" xfId="5655"/>
    <cellStyle name="Note 6 3 3 4 2 2" xfId="23091"/>
    <cellStyle name="Note 6 3 3 4 2 3" xfId="37544"/>
    <cellStyle name="Note 6 3 3 4 3" xfId="8117"/>
    <cellStyle name="Note 6 3 3 4 3 2" xfId="25552"/>
    <cellStyle name="Note 6 3 3 4 3 3" xfId="40005"/>
    <cellStyle name="Note 6 3 3 4 4" xfId="10558"/>
    <cellStyle name="Note 6 3 3 4 4 2" xfId="27993"/>
    <cellStyle name="Note 6 3 3 4 4 3" xfId="42446"/>
    <cellStyle name="Note 6 3 3 4 5" xfId="12978"/>
    <cellStyle name="Note 6 3 3 4 5 2" xfId="30413"/>
    <cellStyle name="Note 6 3 3 4 5 3" xfId="44866"/>
    <cellStyle name="Note 6 3 3 4 6" xfId="15555"/>
    <cellStyle name="Note 6 3 3 4 6 2" xfId="32990"/>
    <cellStyle name="Note 6 3 3 4 6 3" xfId="47443"/>
    <cellStyle name="Note 6 3 3 4 7" xfId="19985"/>
    <cellStyle name="Note 6 3 3 4 8" xfId="20717"/>
    <cellStyle name="Note 6 3 3 5" xfId="5652"/>
    <cellStyle name="Note 6 3 3 5 2" xfId="14865"/>
    <cellStyle name="Note 6 3 3 5 2 2" xfId="32300"/>
    <cellStyle name="Note 6 3 3 5 2 3" xfId="46753"/>
    <cellStyle name="Note 6 3 3 5 3" xfId="17326"/>
    <cellStyle name="Note 6 3 3 5 3 2" xfId="34761"/>
    <cellStyle name="Note 6 3 3 5 3 3" xfId="49214"/>
    <cellStyle name="Note 6 3 3 5 4" xfId="23088"/>
    <cellStyle name="Note 6 3 3 5 5" xfId="37541"/>
    <cellStyle name="Note 6 3 3 6" xfId="8114"/>
    <cellStyle name="Note 6 3 3 6 2" xfId="25549"/>
    <cellStyle name="Note 6 3 3 6 3" xfId="40002"/>
    <cellStyle name="Note 6 3 3 7" xfId="10555"/>
    <cellStyle name="Note 6 3 3 7 2" xfId="27990"/>
    <cellStyle name="Note 6 3 3 7 3" xfId="42443"/>
    <cellStyle name="Note 6 3 3 8" xfId="12975"/>
    <cellStyle name="Note 6 3 3 8 2" xfId="30410"/>
    <cellStyle name="Note 6 3 3 8 3" xfId="44863"/>
    <cellStyle name="Note 6 3 3 9" xfId="19982"/>
    <cellStyle name="Note 6 3 4" xfId="3145"/>
    <cellStyle name="Note 6 3 4 2" xfId="3146"/>
    <cellStyle name="Note 6 3 4 2 2" xfId="5657"/>
    <cellStyle name="Note 6 3 4 2 2 2" xfId="14869"/>
    <cellStyle name="Note 6 3 4 2 2 2 2" xfId="32304"/>
    <cellStyle name="Note 6 3 4 2 2 2 3" xfId="46757"/>
    <cellStyle name="Note 6 3 4 2 2 3" xfId="17330"/>
    <cellStyle name="Note 6 3 4 2 2 3 2" xfId="34765"/>
    <cellStyle name="Note 6 3 4 2 2 3 3" xfId="49218"/>
    <cellStyle name="Note 6 3 4 2 2 4" xfId="23093"/>
    <cellStyle name="Note 6 3 4 2 2 5" xfId="37546"/>
    <cellStyle name="Note 6 3 4 2 3" xfId="8119"/>
    <cellStyle name="Note 6 3 4 2 3 2" xfId="25554"/>
    <cellStyle name="Note 6 3 4 2 3 3" xfId="40007"/>
    <cellStyle name="Note 6 3 4 2 4" xfId="10560"/>
    <cellStyle name="Note 6 3 4 2 4 2" xfId="27995"/>
    <cellStyle name="Note 6 3 4 2 4 3" xfId="42448"/>
    <cellStyle name="Note 6 3 4 2 5" xfId="12980"/>
    <cellStyle name="Note 6 3 4 2 5 2" xfId="30415"/>
    <cellStyle name="Note 6 3 4 2 5 3" xfId="44868"/>
    <cellStyle name="Note 6 3 4 2 6" xfId="19987"/>
    <cellStyle name="Note 6 3 4 3" xfId="3147"/>
    <cellStyle name="Note 6 3 4 3 2" xfId="5658"/>
    <cellStyle name="Note 6 3 4 3 2 2" xfId="14870"/>
    <cellStyle name="Note 6 3 4 3 2 2 2" xfId="32305"/>
    <cellStyle name="Note 6 3 4 3 2 2 3" xfId="46758"/>
    <cellStyle name="Note 6 3 4 3 2 3" xfId="17331"/>
    <cellStyle name="Note 6 3 4 3 2 3 2" xfId="34766"/>
    <cellStyle name="Note 6 3 4 3 2 3 3" xfId="49219"/>
    <cellStyle name="Note 6 3 4 3 2 4" xfId="23094"/>
    <cellStyle name="Note 6 3 4 3 2 5" xfId="37547"/>
    <cellStyle name="Note 6 3 4 3 3" xfId="8120"/>
    <cellStyle name="Note 6 3 4 3 3 2" xfId="25555"/>
    <cellStyle name="Note 6 3 4 3 3 3" xfId="40008"/>
    <cellStyle name="Note 6 3 4 3 4" xfId="10561"/>
    <cellStyle name="Note 6 3 4 3 4 2" xfId="27996"/>
    <cellStyle name="Note 6 3 4 3 4 3" xfId="42449"/>
    <cellStyle name="Note 6 3 4 3 5" xfId="12981"/>
    <cellStyle name="Note 6 3 4 3 5 2" xfId="30416"/>
    <cellStyle name="Note 6 3 4 3 5 3" xfId="44869"/>
    <cellStyle name="Note 6 3 4 3 6" xfId="19988"/>
    <cellStyle name="Note 6 3 4 4" xfId="3148"/>
    <cellStyle name="Note 6 3 4 4 2" xfId="5659"/>
    <cellStyle name="Note 6 3 4 4 2 2" xfId="23095"/>
    <cellStyle name="Note 6 3 4 4 2 3" xfId="37548"/>
    <cellStyle name="Note 6 3 4 4 3" xfId="8121"/>
    <cellStyle name="Note 6 3 4 4 3 2" xfId="25556"/>
    <cellStyle name="Note 6 3 4 4 3 3" xfId="40009"/>
    <cellStyle name="Note 6 3 4 4 4" xfId="10562"/>
    <cellStyle name="Note 6 3 4 4 4 2" xfId="27997"/>
    <cellStyle name="Note 6 3 4 4 4 3" xfId="42450"/>
    <cellStyle name="Note 6 3 4 4 5" xfId="12982"/>
    <cellStyle name="Note 6 3 4 4 5 2" xfId="30417"/>
    <cellStyle name="Note 6 3 4 4 5 3" xfId="44870"/>
    <cellStyle name="Note 6 3 4 4 6" xfId="15556"/>
    <cellStyle name="Note 6 3 4 4 6 2" xfId="32991"/>
    <cellStyle name="Note 6 3 4 4 6 3" xfId="47444"/>
    <cellStyle name="Note 6 3 4 4 7" xfId="19989"/>
    <cellStyle name="Note 6 3 4 4 8" xfId="20718"/>
    <cellStyle name="Note 6 3 4 5" xfId="5656"/>
    <cellStyle name="Note 6 3 4 5 2" xfId="14868"/>
    <cellStyle name="Note 6 3 4 5 2 2" xfId="32303"/>
    <cellStyle name="Note 6 3 4 5 2 3" xfId="46756"/>
    <cellStyle name="Note 6 3 4 5 3" xfId="17329"/>
    <cellStyle name="Note 6 3 4 5 3 2" xfId="34764"/>
    <cellStyle name="Note 6 3 4 5 3 3" xfId="49217"/>
    <cellStyle name="Note 6 3 4 5 4" xfId="23092"/>
    <cellStyle name="Note 6 3 4 5 5" xfId="37545"/>
    <cellStyle name="Note 6 3 4 6" xfId="8118"/>
    <cellStyle name="Note 6 3 4 6 2" xfId="25553"/>
    <cellStyle name="Note 6 3 4 6 3" xfId="40006"/>
    <cellStyle name="Note 6 3 4 7" xfId="10559"/>
    <cellStyle name="Note 6 3 4 7 2" xfId="27994"/>
    <cellStyle name="Note 6 3 4 7 3" xfId="42447"/>
    <cellStyle name="Note 6 3 4 8" xfId="12979"/>
    <cellStyle name="Note 6 3 4 8 2" xfId="30414"/>
    <cellStyle name="Note 6 3 4 8 3" xfId="44867"/>
    <cellStyle name="Note 6 3 4 9" xfId="19986"/>
    <cellStyle name="Note 6 3 5" xfId="3149"/>
    <cellStyle name="Note 6 3 5 2" xfId="3150"/>
    <cellStyle name="Note 6 3 5 2 2" xfId="5661"/>
    <cellStyle name="Note 6 3 5 2 2 2" xfId="14872"/>
    <cellStyle name="Note 6 3 5 2 2 2 2" xfId="32307"/>
    <cellStyle name="Note 6 3 5 2 2 2 3" xfId="46760"/>
    <cellStyle name="Note 6 3 5 2 2 3" xfId="17333"/>
    <cellStyle name="Note 6 3 5 2 2 3 2" xfId="34768"/>
    <cellStyle name="Note 6 3 5 2 2 3 3" xfId="49221"/>
    <cellStyle name="Note 6 3 5 2 2 4" xfId="23097"/>
    <cellStyle name="Note 6 3 5 2 2 5" xfId="37550"/>
    <cellStyle name="Note 6 3 5 2 3" xfId="8123"/>
    <cellStyle name="Note 6 3 5 2 3 2" xfId="25558"/>
    <cellStyle name="Note 6 3 5 2 3 3" xfId="40011"/>
    <cellStyle name="Note 6 3 5 2 4" xfId="10564"/>
    <cellStyle name="Note 6 3 5 2 4 2" xfId="27999"/>
    <cellStyle name="Note 6 3 5 2 4 3" xfId="42452"/>
    <cellStyle name="Note 6 3 5 2 5" xfId="12984"/>
    <cellStyle name="Note 6 3 5 2 5 2" xfId="30419"/>
    <cellStyle name="Note 6 3 5 2 5 3" xfId="44872"/>
    <cellStyle name="Note 6 3 5 2 6" xfId="19991"/>
    <cellStyle name="Note 6 3 5 3" xfId="3151"/>
    <cellStyle name="Note 6 3 5 3 2" xfId="5662"/>
    <cellStyle name="Note 6 3 5 3 2 2" xfId="14873"/>
    <cellStyle name="Note 6 3 5 3 2 2 2" xfId="32308"/>
    <cellStyle name="Note 6 3 5 3 2 2 3" xfId="46761"/>
    <cellStyle name="Note 6 3 5 3 2 3" xfId="17334"/>
    <cellStyle name="Note 6 3 5 3 2 3 2" xfId="34769"/>
    <cellStyle name="Note 6 3 5 3 2 3 3" xfId="49222"/>
    <cellStyle name="Note 6 3 5 3 2 4" xfId="23098"/>
    <cellStyle name="Note 6 3 5 3 2 5" xfId="37551"/>
    <cellStyle name="Note 6 3 5 3 3" xfId="8124"/>
    <cellStyle name="Note 6 3 5 3 3 2" xfId="25559"/>
    <cellStyle name="Note 6 3 5 3 3 3" xfId="40012"/>
    <cellStyle name="Note 6 3 5 3 4" xfId="10565"/>
    <cellStyle name="Note 6 3 5 3 4 2" xfId="28000"/>
    <cellStyle name="Note 6 3 5 3 4 3" xfId="42453"/>
    <cellStyle name="Note 6 3 5 3 5" xfId="12985"/>
    <cellStyle name="Note 6 3 5 3 5 2" xfId="30420"/>
    <cellStyle name="Note 6 3 5 3 5 3" xfId="44873"/>
    <cellStyle name="Note 6 3 5 3 6" xfId="19992"/>
    <cellStyle name="Note 6 3 5 4" xfId="3152"/>
    <cellStyle name="Note 6 3 5 4 2" xfId="5663"/>
    <cellStyle name="Note 6 3 5 4 2 2" xfId="23099"/>
    <cellStyle name="Note 6 3 5 4 2 3" xfId="37552"/>
    <cellStyle name="Note 6 3 5 4 3" xfId="8125"/>
    <cellStyle name="Note 6 3 5 4 3 2" xfId="25560"/>
    <cellStyle name="Note 6 3 5 4 3 3" xfId="40013"/>
    <cellStyle name="Note 6 3 5 4 4" xfId="10566"/>
    <cellStyle name="Note 6 3 5 4 4 2" xfId="28001"/>
    <cellStyle name="Note 6 3 5 4 4 3" xfId="42454"/>
    <cellStyle name="Note 6 3 5 4 5" xfId="12986"/>
    <cellStyle name="Note 6 3 5 4 5 2" xfId="30421"/>
    <cellStyle name="Note 6 3 5 4 5 3" xfId="44874"/>
    <cellStyle name="Note 6 3 5 4 6" xfId="15557"/>
    <cellStyle name="Note 6 3 5 4 6 2" xfId="32992"/>
    <cellStyle name="Note 6 3 5 4 6 3" xfId="47445"/>
    <cellStyle name="Note 6 3 5 4 7" xfId="19993"/>
    <cellStyle name="Note 6 3 5 4 8" xfId="20719"/>
    <cellStyle name="Note 6 3 5 5" xfId="5660"/>
    <cellStyle name="Note 6 3 5 5 2" xfId="14871"/>
    <cellStyle name="Note 6 3 5 5 2 2" xfId="32306"/>
    <cellStyle name="Note 6 3 5 5 2 3" xfId="46759"/>
    <cellStyle name="Note 6 3 5 5 3" xfId="17332"/>
    <cellStyle name="Note 6 3 5 5 3 2" xfId="34767"/>
    <cellStyle name="Note 6 3 5 5 3 3" xfId="49220"/>
    <cellStyle name="Note 6 3 5 5 4" xfId="23096"/>
    <cellStyle name="Note 6 3 5 5 5" xfId="37549"/>
    <cellStyle name="Note 6 3 5 6" xfId="8122"/>
    <cellStyle name="Note 6 3 5 6 2" xfId="25557"/>
    <cellStyle name="Note 6 3 5 6 3" xfId="40010"/>
    <cellStyle name="Note 6 3 5 7" xfId="10563"/>
    <cellStyle name="Note 6 3 5 7 2" xfId="27998"/>
    <cellStyle name="Note 6 3 5 7 3" xfId="42451"/>
    <cellStyle name="Note 6 3 5 8" xfId="12983"/>
    <cellStyle name="Note 6 3 5 8 2" xfId="30418"/>
    <cellStyle name="Note 6 3 5 8 3" xfId="44871"/>
    <cellStyle name="Note 6 3 5 9" xfId="19990"/>
    <cellStyle name="Note 6 3 6" xfId="3153"/>
    <cellStyle name="Note 6 3 6 2" xfId="5664"/>
    <cellStyle name="Note 6 3 6 2 2" xfId="14874"/>
    <cellStyle name="Note 6 3 6 2 2 2" xfId="32309"/>
    <cellStyle name="Note 6 3 6 2 2 3" xfId="46762"/>
    <cellStyle name="Note 6 3 6 2 3" xfId="17335"/>
    <cellStyle name="Note 6 3 6 2 3 2" xfId="34770"/>
    <cellStyle name="Note 6 3 6 2 3 3" xfId="49223"/>
    <cellStyle name="Note 6 3 6 2 4" xfId="23100"/>
    <cellStyle name="Note 6 3 6 2 5" xfId="37553"/>
    <cellStyle name="Note 6 3 6 3" xfId="8126"/>
    <cellStyle name="Note 6 3 6 3 2" xfId="25561"/>
    <cellStyle name="Note 6 3 6 3 3" xfId="40014"/>
    <cellStyle name="Note 6 3 6 4" xfId="10567"/>
    <cellStyle name="Note 6 3 6 4 2" xfId="28002"/>
    <cellStyle name="Note 6 3 6 4 3" xfId="42455"/>
    <cellStyle name="Note 6 3 6 5" xfId="12987"/>
    <cellStyle name="Note 6 3 6 5 2" xfId="30422"/>
    <cellStyle name="Note 6 3 6 5 3" xfId="44875"/>
    <cellStyle name="Note 6 3 6 6" xfId="19994"/>
    <cellStyle name="Note 6 3 7" xfId="3154"/>
    <cellStyle name="Note 6 3 7 2" xfId="5665"/>
    <cellStyle name="Note 6 3 7 2 2" xfId="14875"/>
    <cellStyle name="Note 6 3 7 2 2 2" xfId="32310"/>
    <cellStyle name="Note 6 3 7 2 2 3" xfId="46763"/>
    <cellStyle name="Note 6 3 7 2 3" xfId="17336"/>
    <cellStyle name="Note 6 3 7 2 3 2" xfId="34771"/>
    <cellStyle name="Note 6 3 7 2 3 3" xfId="49224"/>
    <cellStyle name="Note 6 3 7 2 4" xfId="23101"/>
    <cellStyle name="Note 6 3 7 2 5" xfId="37554"/>
    <cellStyle name="Note 6 3 7 3" xfId="8127"/>
    <cellStyle name="Note 6 3 7 3 2" xfId="25562"/>
    <cellStyle name="Note 6 3 7 3 3" xfId="40015"/>
    <cellStyle name="Note 6 3 7 4" xfId="10568"/>
    <cellStyle name="Note 6 3 7 4 2" xfId="28003"/>
    <cellStyle name="Note 6 3 7 4 3" xfId="42456"/>
    <cellStyle name="Note 6 3 7 5" xfId="12988"/>
    <cellStyle name="Note 6 3 7 5 2" xfId="30423"/>
    <cellStyle name="Note 6 3 7 5 3" xfId="44876"/>
    <cellStyle name="Note 6 3 7 6" xfId="19995"/>
    <cellStyle name="Note 6 3 8" xfId="3155"/>
    <cellStyle name="Note 6 3 8 2" xfId="5666"/>
    <cellStyle name="Note 6 3 8 2 2" xfId="23102"/>
    <cellStyle name="Note 6 3 8 2 3" xfId="37555"/>
    <cellStyle name="Note 6 3 8 3" xfId="8128"/>
    <cellStyle name="Note 6 3 8 3 2" xfId="25563"/>
    <cellStyle name="Note 6 3 8 3 3" xfId="40016"/>
    <cellStyle name="Note 6 3 8 4" xfId="10569"/>
    <cellStyle name="Note 6 3 8 4 2" xfId="28004"/>
    <cellStyle name="Note 6 3 8 4 3" xfId="42457"/>
    <cellStyle name="Note 6 3 8 5" xfId="12989"/>
    <cellStyle name="Note 6 3 8 5 2" xfId="30424"/>
    <cellStyle name="Note 6 3 8 5 3" xfId="44877"/>
    <cellStyle name="Note 6 3 8 6" xfId="15558"/>
    <cellStyle name="Note 6 3 8 6 2" xfId="32993"/>
    <cellStyle name="Note 6 3 8 6 3" xfId="47446"/>
    <cellStyle name="Note 6 3 8 7" xfId="19996"/>
    <cellStyle name="Note 6 3 8 8" xfId="20720"/>
    <cellStyle name="Note 6 3 9" xfId="5647"/>
    <cellStyle name="Note 6 3 9 2" xfId="14861"/>
    <cellStyle name="Note 6 3 9 2 2" xfId="32296"/>
    <cellStyle name="Note 6 3 9 2 3" xfId="46749"/>
    <cellStyle name="Note 6 3 9 3" xfId="17322"/>
    <cellStyle name="Note 6 3 9 3 2" xfId="34757"/>
    <cellStyle name="Note 6 3 9 3 3" xfId="49210"/>
    <cellStyle name="Note 6 3 9 4" xfId="23083"/>
    <cellStyle name="Note 6 3 9 5" xfId="37536"/>
    <cellStyle name="Note 6 30" xfId="3156"/>
    <cellStyle name="Note 6 30 2" xfId="5667"/>
    <cellStyle name="Note 6 30 2 2" xfId="23103"/>
    <cellStyle name="Note 6 30 2 3" xfId="37556"/>
    <cellStyle name="Note 6 30 3" xfId="8129"/>
    <cellStyle name="Note 6 30 3 2" xfId="25564"/>
    <cellStyle name="Note 6 30 3 3" xfId="40017"/>
    <cellStyle name="Note 6 30 4" xfId="10570"/>
    <cellStyle name="Note 6 30 4 2" xfId="28005"/>
    <cellStyle name="Note 6 30 4 3" xfId="42458"/>
    <cellStyle name="Note 6 30 5" xfId="12990"/>
    <cellStyle name="Note 6 30 5 2" xfId="30425"/>
    <cellStyle name="Note 6 30 5 3" xfId="44878"/>
    <cellStyle name="Note 6 30 6" xfId="15559"/>
    <cellStyle name="Note 6 30 6 2" xfId="32994"/>
    <cellStyle name="Note 6 30 6 3" xfId="47447"/>
    <cellStyle name="Note 6 30 7" xfId="19997"/>
    <cellStyle name="Note 6 30 8" xfId="20721"/>
    <cellStyle name="Note 6 31" xfId="5328"/>
    <cellStyle name="Note 6 31 2" xfId="14621"/>
    <cellStyle name="Note 6 31 2 2" xfId="32056"/>
    <cellStyle name="Note 6 31 2 3" xfId="46509"/>
    <cellStyle name="Note 6 31 3" xfId="17082"/>
    <cellStyle name="Note 6 31 3 2" xfId="34517"/>
    <cellStyle name="Note 6 31 3 3" xfId="48970"/>
    <cellStyle name="Note 6 31 4" xfId="22764"/>
    <cellStyle name="Note 6 31 5" xfId="37217"/>
    <cellStyle name="Note 6 32" xfId="7790"/>
    <cellStyle name="Note 6 32 2" xfId="25225"/>
    <cellStyle name="Note 6 32 3" xfId="39678"/>
    <cellStyle name="Note 6 33" xfId="10231"/>
    <cellStyle name="Note 6 33 2" xfId="27666"/>
    <cellStyle name="Note 6 33 3" xfId="42119"/>
    <cellStyle name="Note 6 34" xfId="12651"/>
    <cellStyle name="Note 6 34 2" xfId="30086"/>
    <cellStyle name="Note 6 34 3" xfId="44539"/>
    <cellStyle name="Note 6 35" xfId="19658"/>
    <cellStyle name="Note 6 4" xfId="3157"/>
    <cellStyle name="Note 6 4 10" xfId="8130"/>
    <cellStyle name="Note 6 4 10 2" xfId="25565"/>
    <cellStyle name="Note 6 4 10 3" xfId="40018"/>
    <cellStyle name="Note 6 4 11" xfId="10571"/>
    <cellStyle name="Note 6 4 11 2" xfId="28006"/>
    <cellStyle name="Note 6 4 11 3" xfId="42459"/>
    <cellStyle name="Note 6 4 12" xfId="12991"/>
    <cellStyle name="Note 6 4 12 2" xfId="30426"/>
    <cellStyle name="Note 6 4 12 3" xfId="44879"/>
    <cellStyle name="Note 6 4 13" xfId="19998"/>
    <cellStyle name="Note 6 4 2" xfId="3158"/>
    <cellStyle name="Note 6 4 2 2" xfId="3159"/>
    <cellStyle name="Note 6 4 2 2 2" xfId="5670"/>
    <cellStyle name="Note 6 4 2 2 2 2" xfId="14878"/>
    <cellStyle name="Note 6 4 2 2 2 2 2" xfId="32313"/>
    <cellStyle name="Note 6 4 2 2 2 2 3" xfId="46766"/>
    <cellStyle name="Note 6 4 2 2 2 3" xfId="17339"/>
    <cellStyle name="Note 6 4 2 2 2 3 2" xfId="34774"/>
    <cellStyle name="Note 6 4 2 2 2 3 3" xfId="49227"/>
    <cellStyle name="Note 6 4 2 2 2 4" xfId="23106"/>
    <cellStyle name="Note 6 4 2 2 2 5" xfId="37559"/>
    <cellStyle name="Note 6 4 2 2 3" xfId="8132"/>
    <cellStyle name="Note 6 4 2 2 3 2" xfId="25567"/>
    <cellStyle name="Note 6 4 2 2 3 3" xfId="40020"/>
    <cellStyle name="Note 6 4 2 2 4" xfId="10573"/>
    <cellStyle name="Note 6 4 2 2 4 2" xfId="28008"/>
    <cellStyle name="Note 6 4 2 2 4 3" xfId="42461"/>
    <cellStyle name="Note 6 4 2 2 5" xfId="12993"/>
    <cellStyle name="Note 6 4 2 2 5 2" xfId="30428"/>
    <cellStyle name="Note 6 4 2 2 5 3" xfId="44881"/>
    <cellStyle name="Note 6 4 2 2 6" xfId="20000"/>
    <cellStyle name="Note 6 4 2 3" xfId="3160"/>
    <cellStyle name="Note 6 4 2 3 2" xfId="5671"/>
    <cellStyle name="Note 6 4 2 3 2 2" xfId="14879"/>
    <cellStyle name="Note 6 4 2 3 2 2 2" xfId="32314"/>
    <cellStyle name="Note 6 4 2 3 2 2 3" xfId="46767"/>
    <cellStyle name="Note 6 4 2 3 2 3" xfId="17340"/>
    <cellStyle name="Note 6 4 2 3 2 3 2" xfId="34775"/>
    <cellStyle name="Note 6 4 2 3 2 3 3" xfId="49228"/>
    <cellStyle name="Note 6 4 2 3 2 4" xfId="23107"/>
    <cellStyle name="Note 6 4 2 3 2 5" xfId="37560"/>
    <cellStyle name="Note 6 4 2 3 3" xfId="8133"/>
    <cellStyle name="Note 6 4 2 3 3 2" xfId="25568"/>
    <cellStyle name="Note 6 4 2 3 3 3" xfId="40021"/>
    <cellStyle name="Note 6 4 2 3 4" xfId="10574"/>
    <cellStyle name="Note 6 4 2 3 4 2" xfId="28009"/>
    <cellStyle name="Note 6 4 2 3 4 3" xfId="42462"/>
    <cellStyle name="Note 6 4 2 3 5" xfId="12994"/>
    <cellStyle name="Note 6 4 2 3 5 2" xfId="30429"/>
    <cellStyle name="Note 6 4 2 3 5 3" xfId="44882"/>
    <cellStyle name="Note 6 4 2 3 6" xfId="20001"/>
    <cellStyle name="Note 6 4 2 4" xfId="3161"/>
    <cellStyle name="Note 6 4 2 4 2" xfId="5672"/>
    <cellStyle name="Note 6 4 2 4 2 2" xfId="23108"/>
    <cellStyle name="Note 6 4 2 4 2 3" xfId="37561"/>
    <cellStyle name="Note 6 4 2 4 3" xfId="8134"/>
    <cellStyle name="Note 6 4 2 4 3 2" xfId="25569"/>
    <cellStyle name="Note 6 4 2 4 3 3" xfId="40022"/>
    <cellStyle name="Note 6 4 2 4 4" xfId="10575"/>
    <cellStyle name="Note 6 4 2 4 4 2" xfId="28010"/>
    <cellStyle name="Note 6 4 2 4 4 3" xfId="42463"/>
    <cellStyle name="Note 6 4 2 4 5" xfId="12995"/>
    <cellStyle name="Note 6 4 2 4 5 2" xfId="30430"/>
    <cellStyle name="Note 6 4 2 4 5 3" xfId="44883"/>
    <cellStyle name="Note 6 4 2 4 6" xfId="15560"/>
    <cellStyle name="Note 6 4 2 4 6 2" xfId="32995"/>
    <cellStyle name="Note 6 4 2 4 6 3" xfId="47448"/>
    <cellStyle name="Note 6 4 2 4 7" xfId="20002"/>
    <cellStyle name="Note 6 4 2 4 8" xfId="20722"/>
    <cellStyle name="Note 6 4 2 5" xfId="5669"/>
    <cellStyle name="Note 6 4 2 5 2" xfId="14877"/>
    <cellStyle name="Note 6 4 2 5 2 2" xfId="32312"/>
    <cellStyle name="Note 6 4 2 5 2 3" xfId="46765"/>
    <cellStyle name="Note 6 4 2 5 3" xfId="17338"/>
    <cellStyle name="Note 6 4 2 5 3 2" xfId="34773"/>
    <cellStyle name="Note 6 4 2 5 3 3" xfId="49226"/>
    <cellStyle name="Note 6 4 2 5 4" xfId="23105"/>
    <cellStyle name="Note 6 4 2 5 5" xfId="37558"/>
    <cellStyle name="Note 6 4 2 6" xfId="8131"/>
    <cellStyle name="Note 6 4 2 6 2" xfId="25566"/>
    <cellStyle name="Note 6 4 2 6 3" xfId="40019"/>
    <cellStyle name="Note 6 4 2 7" xfId="10572"/>
    <cellStyle name="Note 6 4 2 7 2" xfId="28007"/>
    <cellStyle name="Note 6 4 2 7 3" xfId="42460"/>
    <cellStyle name="Note 6 4 2 8" xfId="12992"/>
    <cellStyle name="Note 6 4 2 8 2" xfId="30427"/>
    <cellStyle name="Note 6 4 2 8 3" xfId="44880"/>
    <cellStyle name="Note 6 4 2 9" xfId="19999"/>
    <cellStyle name="Note 6 4 3" xfId="3162"/>
    <cellStyle name="Note 6 4 3 2" xfId="3163"/>
    <cellStyle name="Note 6 4 3 2 2" xfId="5674"/>
    <cellStyle name="Note 6 4 3 2 2 2" xfId="14881"/>
    <cellStyle name="Note 6 4 3 2 2 2 2" xfId="32316"/>
    <cellStyle name="Note 6 4 3 2 2 2 3" xfId="46769"/>
    <cellStyle name="Note 6 4 3 2 2 3" xfId="17342"/>
    <cellStyle name="Note 6 4 3 2 2 3 2" xfId="34777"/>
    <cellStyle name="Note 6 4 3 2 2 3 3" xfId="49230"/>
    <cellStyle name="Note 6 4 3 2 2 4" xfId="23110"/>
    <cellStyle name="Note 6 4 3 2 2 5" xfId="37563"/>
    <cellStyle name="Note 6 4 3 2 3" xfId="8136"/>
    <cellStyle name="Note 6 4 3 2 3 2" xfId="25571"/>
    <cellStyle name="Note 6 4 3 2 3 3" xfId="40024"/>
    <cellStyle name="Note 6 4 3 2 4" xfId="10577"/>
    <cellStyle name="Note 6 4 3 2 4 2" xfId="28012"/>
    <cellStyle name="Note 6 4 3 2 4 3" xfId="42465"/>
    <cellStyle name="Note 6 4 3 2 5" xfId="12997"/>
    <cellStyle name="Note 6 4 3 2 5 2" xfId="30432"/>
    <cellStyle name="Note 6 4 3 2 5 3" xfId="44885"/>
    <cellStyle name="Note 6 4 3 2 6" xfId="20004"/>
    <cellStyle name="Note 6 4 3 3" xfId="3164"/>
    <cellStyle name="Note 6 4 3 3 2" xfId="5675"/>
    <cellStyle name="Note 6 4 3 3 2 2" xfId="14882"/>
    <cellStyle name="Note 6 4 3 3 2 2 2" xfId="32317"/>
    <cellStyle name="Note 6 4 3 3 2 2 3" xfId="46770"/>
    <cellStyle name="Note 6 4 3 3 2 3" xfId="17343"/>
    <cellStyle name="Note 6 4 3 3 2 3 2" xfId="34778"/>
    <cellStyle name="Note 6 4 3 3 2 3 3" xfId="49231"/>
    <cellStyle name="Note 6 4 3 3 2 4" xfId="23111"/>
    <cellStyle name="Note 6 4 3 3 2 5" xfId="37564"/>
    <cellStyle name="Note 6 4 3 3 3" xfId="8137"/>
    <cellStyle name="Note 6 4 3 3 3 2" xfId="25572"/>
    <cellStyle name="Note 6 4 3 3 3 3" xfId="40025"/>
    <cellStyle name="Note 6 4 3 3 4" xfId="10578"/>
    <cellStyle name="Note 6 4 3 3 4 2" xfId="28013"/>
    <cellStyle name="Note 6 4 3 3 4 3" xfId="42466"/>
    <cellStyle name="Note 6 4 3 3 5" xfId="12998"/>
    <cellStyle name="Note 6 4 3 3 5 2" xfId="30433"/>
    <cellStyle name="Note 6 4 3 3 5 3" xfId="44886"/>
    <cellStyle name="Note 6 4 3 3 6" xfId="20005"/>
    <cellStyle name="Note 6 4 3 4" xfId="3165"/>
    <cellStyle name="Note 6 4 3 4 2" xfId="5676"/>
    <cellStyle name="Note 6 4 3 4 2 2" xfId="23112"/>
    <cellStyle name="Note 6 4 3 4 2 3" xfId="37565"/>
    <cellStyle name="Note 6 4 3 4 3" xfId="8138"/>
    <cellStyle name="Note 6 4 3 4 3 2" xfId="25573"/>
    <cellStyle name="Note 6 4 3 4 3 3" xfId="40026"/>
    <cellStyle name="Note 6 4 3 4 4" xfId="10579"/>
    <cellStyle name="Note 6 4 3 4 4 2" xfId="28014"/>
    <cellStyle name="Note 6 4 3 4 4 3" xfId="42467"/>
    <cellStyle name="Note 6 4 3 4 5" xfId="12999"/>
    <cellStyle name="Note 6 4 3 4 5 2" xfId="30434"/>
    <cellStyle name="Note 6 4 3 4 5 3" xfId="44887"/>
    <cellStyle name="Note 6 4 3 4 6" xfId="15561"/>
    <cellStyle name="Note 6 4 3 4 6 2" xfId="32996"/>
    <cellStyle name="Note 6 4 3 4 6 3" xfId="47449"/>
    <cellStyle name="Note 6 4 3 4 7" xfId="20006"/>
    <cellStyle name="Note 6 4 3 4 8" xfId="20723"/>
    <cellStyle name="Note 6 4 3 5" xfId="5673"/>
    <cellStyle name="Note 6 4 3 5 2" xfId="14880"/>
    <cellStyle name="Note 6 4 3 5 2 2" xfId="32315"/>
    <cellStyle name="Note 6 4 3 5 2 3" xfId="46768"/>
    <cellStyle name="Note 6 4 3 5 3" xfId="17341"/>
    <cellStyle name="Note 6 4 3 5 3 2" xfId="34776"/>
    <cellStyle name="Note 6 4 3 5 3 3" xfId="49229"/>
    <cellStyle name="Note 6 4 3 5 4" xfId="23109"/>
    <cellStyle name="Note 6 4 3 5 5" xfId="37562"/>
    <cellStyle name="Note 6 4 3 6" xfId="8135"/>
    <cellStyle name="Note 6 4 3 6 2" xfId="25570"/>
    <cellStyle name="Note 6 4 3 6 3" xfId="40023"/>
    <cellStyle name="Note 6 4 3 7" xfId="10576"/>
    <cellStyle name="Note 6 4 3 7 2" xfId="28011"/>
    <cellStyle name="Note 6 4 3 7 3" xfId="42464"/>
    <cellStyle name="Note 6 4 3 8" xfId="12996"/>
    <cellStyle name="Note 6 4 3 8 2" xfId="30431"/>
    <cellStyle name="Note 6 4 3 8 3" xfId="44884"/>
    <cellStyle name="Note 6 4 3 9" xfId="20003"/>
    <cellStyle name="Note 6 4 4" xfId="3166"/>
    <cellStyle name="Note 6 4 4 2" xfId="3167"/>
    <cellStyle name="Note 6 4 4 2 2" xfId="5678"/>
    <cellStyle name="Note 6 4 4 2 2 2" xfId="14884"/>
    <cellStyle name="Note 6 4 4 2 2 2 2" xfId="32319"/>
    <cellStyle name="Note 6 4 4 2 2 2 3" xfId="46772"/>
    <cellStyle name="Note 6 4 4 2 2 3" xfId="17345"/>
    <cellStyle name="Note 6 4 4 2 2 3 2" xfId="34780"/>
    <cellStyle name="Note 6 4 4 2 2 3 3" xfId="49233"/>
    <cellStyle name="Note 6 4 4 2 2 4" xfId="23114"/>
    <cellStyle name="Note 6 4 4 2 2 5" xfId="37567"/>
    <cellStyle name="Note 6 4 4 2 3" xfId="8140"/>
    <cellStyle name="Note 6 4 4 2 3 2" xfId="25575"/>
    <cellStyle name="Note 6 4 4 2 3 3" xfId="40028"/>
    <cellStyle name="Note 6 4 4 2 4" xfId="10581"/>
    <cellStyle name="Note 6 4 4 2 4 2" xfId="28016"/>
    <cellStyle name="Note 6 4 4 2 4 3" xfId="42469"/>
    <cellStyle name="Note 6 4 4 2 5" xfId="13001"/>
    <cellStyle name="Note 6 4 4 2 5 2" xfId="30436"/>
    <cellStyle name="Note 6 4 4 2 5 3" xfId="44889"/>
    <cellStyle name="Note 6 4 4 2 6" xfId="20008"/>
    <cellStyle name="Note 6 4 4 3" xfId="3168"/>
    <cellStyle name="Note 6 4 4 3 2" xfId="5679"/>
    <cellStyle name="Note 6 4 4 3 2 2" xfId="14885"/>
    <cellStyle name="Note 6 4 4 3 2 2 2" xfId="32320"/>
    <cellStyle name="Note 6 4 4 3 2 2 3" xfId="46773"/>
    <cellStyle name="Note 6 4 4 3 2 3" xfId="17346"/>
    <cellStyle name="Note 6 4 4 3 2 3 2" xfId="34781"/>
    <cellStyle name="Note 6 4 4 3 2 3 3" xfId="49234"/>
    <cellStyle name="Note 6 4 4 3 2 4" xfId="23115"/>
    <cellStyle name="Note 6 4 4 3 2 5" xfId="37568"/>
    <cellStyle name="Note 6 4 4 3 3" xfId="8141"/>
    <cellStyle name="Note 6 4 4 3 3 2" xfId="25576"/>
    <cellStyle name="Note 6 4 4 3 3 3" xfId="40029"/>
    <cellStyle name="Note 6 4 4 3 4" xfId="10582"/>
    <cellStyle name="Note 6 4 4 3 4 2" xfId="28017"/>
    <cellStyle name="Note 6 4 4 3 4 3" xfId="42470"/>
    <cellStyle name="Note 6 4 4 3 5" xfId="13002"/>
    <cellStyle name="Note 6 4 4 3 5 2" xfId="30437"/>
    <cellStyle name="Note 6 4 4 3 5 3" xfId="44890"/>
    <cellStyle name="Note 6 4 4 3 6" xfId="20009"/>
    <cellStyle name="Note 6 4 4 4" xfId="3169"/>
    <cellStyle name="Note 6 4 4 4 2" xfId="5680"/>
    <cellStyle name="Note 6 4 4 4 2 2" xfId="23116"/>
    <cellStyle name="Note 6 4 4 4 2 3" xfId="37569"/>
    <cellStyle name="Note 6 4 4 4 3" xfId="8142"/>
    <cellStyle name="Note 6 4 4 4 3 2" xfId="25577"/>
    <cellStyle name="Note 6 4 4 4 3 3" xfId="40030"/>
    <cellStyle name="Note 6 4 4 4 4" xfId="10583"/>
    <cellStyle name="Note 6 4 4 4 4 2" xfId="28018"/>
    <cellStyle name="Note 6 4 4 4 4 3" xfId="42471"/>
    <cellStyle name="Note 6 4 4 4 5" xfId="13003"/>
    <cellStyle name="Note 6 4 4 4 5 2" xfId="30438"/>
    <cellStyle name="Note 6 4 4 4 5 3" xfId="44891"/>
    <cellStyle name="Note 6 4 4 4 6" xfId="15562"/>
    <cellStyle name="Note 6 4 4 4 6 2" xfId="32997"/>
    <cellStyle name="Note 6 4 4 4 6 3" xfId="47450"/>
    <cellStyle name="Note 6 4 4 4 7" xfId="20010"/>
    <cellStyle name="Note 6 4 4 4 8" xfId="20724"/>
    <cellStyle name="Note 6 4 4 5" xfId="5677"/>
    <cellStyle name="Note 6 4 4 5 2" xfId="14883"/>
    <cellStyle name="Note 6 4 4 5 2 2" xfId="32318"/>
    <cellStyle name="Note 6 4 4 5 2 3" xfId="46771"/>
    <cellStyle name="Note 6 4 4 5 3" xfId="17344"/>
    <cellStyle name="Note 6 4 4 5 3 2" xfId="34779"/>
    <cellStyle name="Note 6 4 4 5 3 3" xfId="49232"/>
    <cellStyle name="Note 6 4 4 5 4" xfId="23113"/>
    <cellStyle name="Note 6 4 4 5 5" xfId="37566"/>
    <cellStyle name="Note 6 4 4 6" xfId="8139"/>
    <cellStyle name="Note 6 4 4 6 2" xfId="25574"/>
    <cellStyle name="Note 6 4 4 6 3" xfId="40027"/>
    <cellStyle name="Note 6 4 4 7" xfId="10580"/>
    <cellStyle name="Note 6 4 4 7 2" xfId="28015"/>
    <cellStyle name="Note 6 4 4 7 3" xfId="42468"/>
    <cellStyle name="Note 6 4 4 8" xfId="13000"/>
    <cellStyle name="Note 6 4 4 8 2" xfId="30435"/>
    <cellStyle name="Note 6 4 4 8 3" xfId="44888"/>
    <cellStyle name="Note 6 4 4 9" xfId="20007"/>
    <cellStyle name="Note 6 4 5" xfId="3170"/>
    <cellStyle name="Note 6 4 5 2" xfId="3171"/>
    <cellStyle name="Note 6 4 5 2 2" xfId="5682"/>
    <cellStyle name="Note 6 4 5 2 2 2" xfId="14887"/>
    <cellStyle name="Note 6 4 5 2 2 2 2" xfId="32322"/>
    <cellStyle name="Note 6 4 5 2 2 2 3" xfId="46775"/>
    <cellStyle name="Note 6 4 5 2 2 3" xfId="17348"/>
    <cellStyle name="Note 6 4 5 2 2 3 2" xfId="34783"/>
    <cellStyle name="Note 6 4 5 2 2 3 3" xfId="49236"/>
    <cellStyle name="Note 6 4 5 2 2 4" xfId="23118"/>
    <cellStyle name="Note 6 4 5 2 2 5" xfId="37571"/>
    <cellStyle name="Note 6 4 5 2 3" xfId="8144"/>
    <cellStyle name="Note 6 4 5 2 3 2" xfId="25579"/>
    <cellStyle name="Note 6 4 5 2 3 3" xfId="40032"/>
    <cellStyle name="Note 6 4 5 2 4" xfId="10585"/>
    <cellStyle name="Note 6 4 5 2 4 2" xfId="28020"/>
    <cellStyle name="Note 6 4 5 2 4 3" xfId="42473"/>
    <cellStyle name="Note 6 4 5 2 5" xfId="13005"/>
    <cellStyle name="Note 6 4 5 2 5 2" xfId="30440"/>
    <cellStyle name="Note 6 4 5 2 5 3" xfId="44893"/>
    <cellStyle name="Note 6 4 5 2 6" xfId="20012"/>
    <cellStyle name="Note 6 4 5 3" xfId="3172"/>
    <cellStyle name="Note 6 4 5 3 2" xfId="5683"/>
    <cellStyle name="Note 6 4 5 3 2 2" xfId="14888"/>
    <cellStyle name="Note 6 4 5 3 2 2 2" xfId="32323"/>
    <cellStyle name="Note 6 4 5 3 2 2 3" xfId="46776"/>
    <cellStyle name="Note 6 4 5 3 2 3" xfId="17349"/>
    <cellStyle name="Note 6 4 5 3 2 3 2" xfId="34784"/>
    <cellStyle name="Note 6 4 5 3 2 3 3" xfId="49237"/>
    <cellStyle name="Note 6 4 5 3 2 4" xfId="23119"/>
    <cellStyle name="Note 6 4 5 3 2 5" xfId="37572"/>
    <cellStyle name="Note 6 4 5 3 3" xfId="8145"/>
    <cellStyle name="Note 6 4 5 3 3 2" xfId="25580"/>
    <cellStyle name="Note 6 4 5 3 3 3" xfId="40033"/>
    <cellStyle name="Note 6 4 5 3 4" xfId="10586"/>
    <cellStyle name="Note 6 4 5 3 4 2" xfId="28021"/>
    <cellStyle name="Note 6 4 5 3 4 3" xfId="42474"/>
    <cellStyle name="Note 6 4 5 3 5" xfId="13006"/>
    <cellStyle name="Note 6 4 5 3 5 2" xfId="30441"/>
    <cellStyle name="Note 6 4 5 3 5 3" xfId="44894"/>
    <cellStyle name="Note 6 4 5 3 6" xfId="20013"/>
    <cellStyle name="Note 6 4 5 4" xfId="3173"/>
    <cellStyle name="Note 6 4 5 4 2" xfId="5684"/>
    <cellStyle name="Note 6 4 5 4 2 2" xfId="23120"/>
    <cellStyle name="Note 6 4 5 4 2 3" xfId="37573"/>
    <cellStyle name="Note 6 4 5 4 3" xfId="8146"/>
    <cellStyle name="Note 6 4 5 4 3 2" xfId="25581"/>
    <cellStyle name="Note 6 4 5 4 3 3" xfId="40034"/>
    <cellStyle name="Note 6 4 5 4 4" xfId="10587"/>
    <cellStyle name="Note 6 4 5 4 4 2" xfId="28022"/>
    <cellStyle name="Note 6 4 5 4 4 3" xfId="42475"/>
    <cellStyle name="Note 6 4 5 4 5" xfId="13007"/>
    <cellStyle name="Note 6 4 5 4 5 2" xfId="30442"/>
    <cellStyle name="Note 6 4 5 4 5 3" xfId="44895"/>
    <cellStyle name="Note 6 4 5 4 6" xfId="15563"/>
    <cellStyle name="Note 6 4 5 4 6 2" xfId="32998"/>
    <cellStyle name="Note 6 4 5 4 6 3" xfId="47451"/>
    <cellStyle name="Note 6 4 5 4 7" xfId="20014"/>
    <cellStyle name="Note 6 4 5 4 8" xfId="20725"/>
    <cellStyle name="Note 6 4 5 5" xfId="5681"/>
    <cellStyle name="Note 6 4 5 5 2" xfId="14886"/>
    <cellStyle name="Note 6 4 5 5 2 2" xfId="32321"/>
    <cellStyle name="Note 6 4 5 5 2 3" xfId="46774"/>
    <cellStyle name="Note 6 4 5 5 3" xfId="17347"/>
    <cellStyle name="Note 6 4 5 5 3 2" xfId="34782"/>
    <cellStyle name="Note 6 4 5 5 3 3" xfId="49235"/>
    <cellStyle name="Note 6 4 5 5 4" xfId="23117"/>
    <cellStyle name="Note 6 4 5 5 5" xfId="37570"/>
    <cellStyle name="Note 6 4 5 6" xfId="8143"/>
    <cellStyle name="Note 6 4 5 6 2" xfId="25578"/>
    <cellStyle name="Note 6 4 5 6 3" xfId="40031"/>
    <cellStyle name="Note 6 4 5 7" xfId="10584"/>
    <cellStyle name="Note 6 4 5 7 2" xfId="28019"/>
    <cellStyle name="Note 6 4 5 7 3" xfId="42472"/>
    <cellStyle name="Note 6 4 5 8" xfId="13004"/>
    <cellStyle name="Note 6 4 5 8 2" xfId="30439"/>
    <cellStyle name="Note 6 4 5 8 3" xfId="44892"/>
    <cellStyle name="Note 6 4 5 9" xfId="20011"/>
    <cellStyle name="Note 6 4 6" xfId="3174"/>
    <cellStyle name="Note 6 4 6 2" xfId="5685"/>
    <cellStyle name="Note 6 4 6 2 2" xfId="14889"/>
    <cellStyle name="Note 6 4 6 2 2 2" xfId="32324"/>
    <cellStyle name="Note 6 4 6 2 2 3" xfId="46777"/>
    <cellStyle name="Note 6 4 6 2 3" xfId="17350"/>
    <cellStyle name="Note 6 4 6 2 3 2" xfId="34785"/>
    <cellStyle name="Note 6 4 6 2 3 3" xfId="49238"/>
    <cellStyle name="Note 6 4 6 2 4" xfId="23121"/>
    <cellStyle name="Note 6 4 6 2 5" xfId="37574"/>
    <cellStyle name="Note 6 4 6 3" xfId="8147"/>
    <cellStyle name="Note 6 4 6 3 2" xfId="25582"/>
    <cellStyle name="Note 6 4 6 3 3" xfId="40035"/>
    <cellStyle name="Note 6 4 6 4" xfId="10588"/>
    <cellStyle name="Note 6 4 6 4 2" xfId="28023"/>
    <cellStyle name="Note 6 4 6 4 3" xfId="42476"/>
    <cellStyle name="Note 6 4 6 5" xfId="13008"/>
    <cellStyle name="Note 6 4 6 5 2" xfId="30443"/>
    <cellStyle name="Note 6 4 6 5 3" xfId="44896"/>
    <cellStyle name="Note 6 4 6 6" xfId="20015"/>
    <cellStyle name="Note 6 4 7" xfId="3175"/>
    <cellStyle name="Note 6 4 7 2" xfId="5686"/>
    <cellStyle name="Note 6 4 7 2 2" xfId="14890"/>
    <cellStyle name="Note 6 4 7 2 2 2" xfId="32325"/>
    <cellStyle name="Note 6 4 7 2 2 3" xfId="46778"/>
    <cellStyle name="Note 6 4 7 2 3" xfId="17351"/>
    <cellStyle name="Note 6 4 7 2 3 2" xfId="34786"/>
    <cellStyle name="Note 6 4 7 2 3 3" xfId="49239"/>
    <cellStyle name="Note 6 4 7 2 4" xfId="23122"/>
    <cellStyle name="Note 6 4 7 2 5" xfId="37575"/>
    <cellStyle name="Note 6 4 7 3" xfId="8148"/>
    <cellStyle name="Note 6 4 7 3 2" xfId="25583"/>
    <cellStyle name="Note 6 4 7 3 3" xfId="40036"/>
    <cellStyle name="Note 6 4 7 4" xfId="10589"/>
    <cellStyle name="Note 6 4 7 4 2" xfId="28024"/>
    <cellStyle name="Note 6 4 7 4 3" xfId="42477"/>
    <cellStyle name="Note 6 4 7 5" xfId="13009"/>
    <cellStyle name="Note 6 4 7 5 2" xfId="30444"/>
    <cellStyle name="Note 6 4 7 5 3" xfId="44897"/>
    <cellStyle name="Note 6 4 7 6" xfId="20016"/>
    <cellStyle name="Note 6 4 8" xfId="3176"/>
    <cellStyle name="Note 6 4 8 2" xfId="5687"/>
    <cellStyle name="Note 6 4 8 2 2" xfId="23123"/>
    <cellStyle name="Note 6 4 8 2 3" xfId="37576"/>
    <cellStyle name="Note 6 4 8 3" xfId="8149"/>
    <cellStyle name="Note 6 4 8 3 2" xfId="25584"/>
    <cellStyle name="Note 6 4 8 3 3" xfId="40037"/>
    <cellStyle name="Note 6 4 8 4" xfId="10590"/>
    <cellStyle name="Note 6 4 8 4 2" xfId="28025"/>
    <cellStyle name="Note 6 4 8 4 3" xfId="42478"/>
    <cellStyle name="Note 6 4 8 5" xfId="13010"/>
    <cellStyle name="Note 6 4 8 5 2" xfId="30445"/>
    <cellStyle name="Note 6 4 8 5 3" xfId="44898"/>
    <cellStyle name="Note 6 4 8 6" xfId="15564"/>
    <cellStyle name="Note 6 4 8 6 2" xfId="32999"/>
    <cellStyle name="Note 6 4 8 6 3" xfId="47452"/>
    <cellStyle name="Note 6 4 8 7" xfId="20017"/>
    <cellStyle name="Note 6 4 8 8" xfId="20726"/>
    <cellStyle name="Note 6 4 9" xfId="5668"/>
    <cellStyle name="Note 6 4 9 2" xfId="14876"/>
    <cellStyle name="Note 6 4 9 2 2" xfId="32311"/>
    <cellStyle name="Note 6 4 9 2 3" xfId="46764"/>
    <cellStyle name="Note 6 4 9 3" xfId="17337"/>
    <cellStyle name="Note 6 4 9 3 2" xfId="34772"/>
    <cellStyle name="Note 6 4 9 3 3" xfId="49225"/>
    <cellStyle name="Note 6 4 9 4" xfId="23104"/>
    <cellStyle name="Note 6 4 9 5" xfId="37557"/>
    <cellStyle name="Note 6 5" xfId="3177"/>
    <cellStyle name="Note 6 5 10" xfId="8150"/>
    <cellStyle name="Note 6 5 10 2" xfId="25585"/>
    <cellStyle name="Note 6 5 10 3" xfId="40038"/>
    <cellStyle name="Note 6 5 11" xfId="10591"/>
    <cellStyle name="Note 6 5 11 2" xfId="28026"/>
    <cellStyle name="Note 6 5 11 3" xfId="42479"/>
    <cellStyle name="Note 6 5 12" xfId="13011"/>
    <cellStyle name="Note 6 5 12 2" xfId="30446"/>
    <cellStyle name="Note 6 5 12 3" xfId="44899"/>
    <cellStyle name="Note 6 5 13" xfId="20018"/>
    <cellStyle name="Note 6 5 2" xfId="3178"/>
    <cellStyle name="Note 6 5 2 2" xfId="3179"/>
    <cellStyle name="Note 6 5 2 2 2" xfId="5690"/>
    <cellStyle name="Note 6 5 2 2 2 2" xfId="14893"/>
    <cellStyle name="Note 6 5 2 2 2 2 2" xfId="32328"/>
    <cellStyle name="Note 6 5 2 2 2 2 3" xfId="46781"/>
    <cellStyle name="Note 6 5 2 2 2 3" xfId="17354"/>
    <cellStyle name="Note 6 5 2 2 2 3 2" xfId="34789"/>
    <cellStyle name="Note 6 5 2 2 2 3 3" xfId="49242"/>
    <cellStyle name="Note 6 5 2 2 2 4" xfId="23126"/>
    <cellStyle name="Note 6 5 2 2 2 5" xfId="37579"/>
    <cellStyle name="Note 6 5 2 2 3" xfId="8152"/>
    <cellStyle name="Note 6 5 2 2 3 2" xfId="25587"/>
    <cellStyle name="Note 6 5 2 2 3 3" xfId="40040"/>
    <cellStyle name="Note 6 5 2 2 4" xfId="10593"/>
    <cellStyle name="Note 6 5 2 2 4 2" xfId="28028"/>
    <cellStyle name="Note 6 5 2 2 4 3" xfId="42481"/>
    <cellStyle name="Note 6 5 2 2 5" xfId="13013"/>
    <cellStyle name="Note 6 5 2 2 5 2" xfId="30448"/>
    <cellStyle name="Note 6 5 2 2 5 3" xfId="44901"/>
    <cellStyle name="Note 6 5 2 2 6" xfId="20020"/>
    <cellStyle name="Note 6 5 2 3" xfId="3180"/>
    <cellStyle name="Note 6 5 2 3 2" xfId="5691"/>
    <cellStyle name="Note 6 5 2 3 2 2" xfId="14894"/>
    <cellStyle name="Note 6 5 2 3 2 2 2" xfId="32329"/>
    <cellStyle name="Note 6 5 2 3 2 2 3" xfId="46782"/>
    <cellStyle name="Note 6 5 2 3 2 3" xfId="17355"/>
    <cellStyle name="Note 6 5 2 3 2 3 2" xfId="34790"/>
    <cellStyle name="Note 6 5 2 3 2 3 3" xfId="49243"/>
    <cellStyle name="Note 6 5 2 3 2 4" xfId="23127"/>
    <cellStyle name="Note 6 5 2 3 2 5" xfId="37580"/>
    <cellStyle name="Note 6 5 2 3 3" xfId="8153"/>
    <cellStyle name="Note 6 5 2 3 3 2" xfId="25588"/>
    <cellStyle name="Note 6 5 2 3 3 3" xfId="40041"/>
    <cellStyle name="Note 6 5 2 3 4" xfId="10594"/>
    <cellStyle name="Note 6 5 2 3 4 2" xfId="28029"/>
    <cellStyle name="Note 6 5 2 3 4 3" xfId="42482"/>
    <cellStyle name="Note 6 5 2 3 5" xfId="13014"/>
    <cellStyle name="Note 6 5 2 3 5 2" xfId="30449"/>
    <cellStyle name="Note 6 5 2 3 5 3" xfId="44902"/>
    <cellStyle name="Note 6 5 2 3 6" xfId="20021"/>
    <cellStyle name="Note 6 5 2 4" xfId="3181"/>
    <cellStyle name="Note 6 5 2 4 2" xfId="5692"/>
    <cellStyle name="Note 6 5 2 4 2 2" xfId="23128"/>
    <cellStyle name="Note 6 5 2 4 2 3" xfId="37581"/>
    <cellStyle name="Note 6 5 2 4 3" xfId="8154"/>
    <cellStyle name="Note 6 5 2 4 3 2" xfId="25589"/>
    <cellStyle name="Note 6 5 2 4 3 3" xfId="40042"/>
    <cellStyle name="Note 6 5 2 4 4" xfId="10595"/>
    <cellStyle name="Note 6 5 2 4 4 2" xfId="28030"/>
    <cellStyle name="Note 6 5 2 4 4 3" xfId="42483"/>
    <cellStyle name="Note 6 5 2 4 5" xfId="13015"/>
    <cellStyle name="Note 6 5 2 4 5 2" xfId="30450"/>
    <cellStyle name="Note 6 5 2 4 5 3" xfId="44903"/>
    <cellStyle name="Note 6 5 2 4 6" xfId="15565"/>
    <cellStyle name="Note 6 5 2 4 6 2" xfId="33000"/>
    <cellStyle name="Note 6 5 2 4 6 3" xfId="47453"/>
    <cellStyle name="Note 6 5 2 4 7" xfId="20022"/>
    <cellStyle name="Note 6 5 2 4 8" xfId="20727"/>
    <cellStyle name="Note 6 5 2 5" xfId="5689"/>
    <cellStyle name="Note 6 5 2 5 2" xfId="14892"/>
    <cellStyle name="Note 6 5 2 5 2 2" xfId="32327"/>
    <cellStyle name="Note 6 5 2 5 2 3" xfId="46780"/>
    <cellStyle name="Note 6 5 2 5 3" xfId="17353"/>
    <cellStyle name="Note 6 5 2 5 3 2" xfId="34788"/>
    <cellStyle name="Note 6 5 2 5 3 3" xfId="49241"/>
    <cellStyle name="Note 6 5 2 5 4" xfId="23125"/>
    <cellStyle name="Note 6 5 2 5 5" xfId="37578"/>
    <cellStyle name="Note 6 5 2 6" xfId="8151"/>
    <cellStyle name="Note 6 5 2 6 2" xfId="25586"/>
    <cellStyle name="Note 6 5 2 6 3" xfId="40039"/>
    <cellStyle name="Note 6 5 2 7" xfId="10592"/>
    <cellStyle name="Note 6 5 2 7 2" xfId="28027"/>
    <cellStyle name="Note 6 5 2 7 3" xfId="42480"/>
    <cellStyle name="Note 6 5 2 8" xfId="13012"/>
    <cellStyle name="Note 6 5 2 8 2" xfId="30447"/>
    <cellStyle name="Note 6 5 2 8 3" xfId="44900"/>
    <cellStyle name="Note 6 5 2 9" xfId="20019"/>
    <cellStyle name="Note 6 5 3" xfId="3182"/>
    <cellStyle name="Note 6 5 3 2" xfId="3183"/>
    <cellStyle name="Note 6 5 3 2 2" xfId="5694"/>
    <cellStyle name="Note 6 5 3 2 2 2" xfId="14896"/>
    <cellStyle name="Note 6 5 3 2 2 2 2" xfId="32331"/>
    <cellStyle name="Note 6 5 3 2 2 2 3" xfId="46784"/>
    <cellStyle name="Note 6 5 3 2 2 3" xfId="17357"/>
    <cellStyle name="Note 6 5 3 2 2 3 2" xfId="34792"/>
    <cellStyle name="Note 6 5 3 2 2 3 3" xfId="49245"/>
    <cellStyle name="Note 6 5 3 2 2 4" xfId="23130"/>
    <cellStyle name="Note 6 5 3 2 2 5" xfId="37583"/>
    <cellStyle name="Note 6 5 3 2 3" xfId="8156"/>
    <cellStyle name="Note 6 5 3 2 3 2" xfId="25591"/>
    <cellStyle name="Note 6 5 3 2 3 3" xfId="40044"/>
    <cellStyle name="Note 6 5 3 2 4" xfId="10597"/>
    <cellStyle name="Note 6 5 3 2 4 2" xfId="28032"/>
    <cellStyle name="Note 6 5 3 2 4 3" xfId="42485"/>
    <cellStyle name="Note 6 5 3 2 5" xfId="13017"/>
    <cellStyle name="Note 6 5 3 2 5 2" xfId="30452"/>
    <cellStyle name="Note 6 5 3 2 5 3" xfId="44905"/>
    <cellStyle name="Note 6 5 3 2 6" xfId="20024"/>
    <cellStyle name="Note 6 5 3 3" xfId="3184"/>
    <cellStyle name="Note 6 5 3 3 2" xfId="5695"/>
    <cellStyle name="Note 6 5 3 3 2 2" xfId="14897"/>
    <cellStyle name="Note 6 5 3 3 2 2 2" xfId="32332"/>
    <cellStyle name="Note 6 5 3 3 2 2 3" xfId="46785"/>
    <cellStyle name="Note 6 5 3 3 2 3" xfId="17358"/>
    <cellStyle name="Note 6 5 3 3 2 3 2" xfId="34793"/>
    <cellStyle name="Note 6 5 3 3 2 3 3" xfId="49246"/>
    <cellStyle name="Note 6 5 3 3 2 4" xfId="23131"/>
    <cellStyle name="Note 6 5 3 3 2 5" xfId="37584"/>
    <cellStyle name="Note 6 5 3 3 3" xfId="8157"/>
    <cellStyle name="Note 6 5 3 3 3 2" xfId="25592"/>
    <cellStyle name="Note 6 5 3 3 3 3" xfId="40045"/>
    <cellStyle name="Note 6 5 3 3 4" xfId="10598"/>
    <cellStyle name="Note 6 5 3 3 4 2" xfId="28033"/>
    <cellStyle name="Note 6 5 3 3 4 3" xfId="42486"/>
    <cellStyle name="Note 6 5 3 3 5" xfId="13018"/>
    <cellStyle name="Note 6 5 3 3 5 2" xfId="30453"/>
    <cellStyle name="Note 6 5 3 3 5 3" xfId="44906"/>
    <cellStyle name="Note 6 5 3 3 6" xfId="20025"/>
    <cellStyle name="Note 6 5 3 4" xfId="3185"/>
    <cellStyle name="Note 6 5 3 4 2" xfId="5696"/>
    <cellStyle name="Note 6 5 3 4 2 2" xfId="23132"/>
    <cellStyle name="Note 6 5 3 4 2 3" xfId="37585"/>
    <cellStyle name="Note 6 5 3 4 3" xfId="8158"/>
    <cellStyle name="Note 6 5 3 4 3 2" xfId="25593"/>
    <cellStyle name="Note 6 5 3 4 3 3" xfId="40046"/>
    <cellStyle name="Note 6 5 3 4 4" xfId="10599"/>
    <cellStyle name="Note 6 5 3 4 4 2" xfId="28034"/>
    <cellStyle name="Note 6 5 3 4 4 3" xfId="42487"/>
    <cellStyle name="Note 6 5 3 4 5" xfId="13019"/>
    <cellStyle name="Note 6 5 3 4 5 2" xfId="30454"/>
    <cellStyle name="Note 6 5 3 4 5 3" xfId="44907"/>
    <cellStyle name="Note 6 5 3 4 6" xfId="15566"/>
    <cellStyle name="Note 6 5 3 4 6 2" xfId="33001"/>
    <cellStyle name="Note 6 5 3 4 6 3" xfId="47454"/>
    <cellStyle name="Note 6 5 3 4 7" xfId="20026"/>
    <cellStyle name="Note 6 5 3 4 8" xfId="20728"/>
    <cellStyle name="Note 6 5 3 5" xfId="5693"/>
    <cellStyle name="Note 6 5 3 5 2" xfId="14895"/>
    <cellStyle name="Note 6 5 3 5 2 2" xfId="32330"/>
    <cellStyle name="Note 6 5 3 5 2 3" xfId="46783"/>
    <cellStyle name="Note 6 5 3 5 3" xfId="17356"/>
    <cellStyle name="Note 6 5 3 5 3 2" xfId="34791"/>
    <cellStyle name="Note 6 5 3 5 3 3" xfId="49244"/>
    <cellStyle name="Note 6 5 3 5 4" xfId="23129"/>
    <cellStyle name="Note 6 5 3 5 5" xfId="37582"/>
    <cellStyle name="Note 6 5 3 6" xfId="8155"/>
    <cellStyle name="Note 6 5 3 6 2" xfId="25590"/>
    <cellStyle name="Note 6 5 3 6 3" xfId="40043"/>
    <cellStyle name="Note 6 5 3 7" xfId="10596"/>
    <cellStyle name="Note 6 5 3 7 2" xfId="28031"/>
    <cellStyle name="Note 6 5 3 7 3" xfId="42484"/>
    <cellStyle name="Note 6 5 3 8" xfId="13016"/>
    <cellStyle name="Note 6 5 3 8 2" xfId="30451"/>
    <cellStyle name="Note 6 5 3 8 3" xfId="44904"/>
    <cellStyle name="Note 6 5 3 9" xfId="20023"/>
    <cellStyle name="Note 6 5 4" xfId="3186"/>
    <cellStyle name="Note 6 5 4 2" xfId="3187"/>
    <cellStyle name="Note 6 5 4 2 2" xfId="5698"/>
    <cellStyle name="Note 6 5 4 2 2 2" xfId="14899"/>
    <cellStyle name="Note 6 5 4 2 2 2 2" xfId="32334"/>
    <cellStyle name="Note 6 5 4 2 2 2 3" xfId="46787"/>
    <cellStyle name="Note 6 5 4 2 2 3" xfId="17360"/>
    <cellStyle name="Note 6 5 4 2 2 3 2" xfId="34795"/>
    <cellStyle name="Note 6 5 4 2 2 3 3" xfId="49248"/>
    <cellStyle name="Note 6 5 4 2 2 4" xfId="23134"/>
    <cellStyle name="Note 6 5 4 2 2 5" xfId="37587"/>
    <cellStyle name="Note 6 5 4 2 3" xfId="8160"/>
    <cellStyle name="Note 6 5 4 2 3 2" xfId="25595"/>
    <cellStyle name="Note 6 5 4 2 3 3" xfId="40048"/>
    <cellStyle name="Note 6 5 4 2 4" xfId="10601"/>
    <cellStyle name="Note 6 5 4 2 4 2" xfId="28036"/>
    <cellStyle name="Note 6 5 4 2 4 3" xfId="42489"/>
    <cellStyle name="Note 6 5 4 2 5" xfId="13021"/>
    <cellStyle name="Note 6 5 4 2 5 2" xfId="30456"/>
    <cellStyle name="Note 6 5 4 2 5 3" xfId="44909"/>
    <cellStyle name="Note 6 5 4 2 6" xfId="20028"/>
    <cellStyle name="Note 6 5 4 3" xfId="3188"/>
    <cellStyle name="Note 6 5 4 3 2" xfId="5699"/>
    <cellStyle name="Note 6 5 4 3 2 2" xfId="14900"/>
    <cellStyle name="Note 6 5 4 3 2 2 2" xfId="32335"/>
    <cellStyle name="Note 6 5 4 3 2 2 3" xfId="46788"/>
    <cellStyle name="Note 6 5 4 3 2 3" xfId="17361"/>
    <cellStyle name="Note 6 5 4 3 2 3 2" xfId="34796"/>
    <cellStyle name="Note 6 5 4 3 2 3 3" xfId="49249"/>
    <cellStyle name="Note 6 5 4 3 2 4" xfId="23135"/>
    <cellStyle name="Note 6 5 4 3 2 5" xfId="37588"/>
    <cellStyle name="Note 6 5 4 3 3" xfId="8161"/>
    <cellStyle name="Note 6 5 4 3 3 2" xfId="25596"/>
    <cellStyle name="Note 6 5 4 3 3 3" xfId="40049"/>
    <cellStyle name="Note 6 5 4 3 4" xfId="10602"/>
    <cellStyle name="Note 6 5 4 3 4 2" xfId="28037"/>
    <cellStyle name="Note 6 5 4 3 4 3" xfId="42490"/>
    <cellStyle name="Note 6 5 4 3 5" xfId="13022"/>
    <cellStyle name="Note 6 5 4 3 5 2" xfId="30457"/>
    <cellStyle name="Note 6 5 4 3 5 3" xfId="44910"/>
    <cellStyle name="Note 6 5 4 3 6" xfId="20029"/>
    <cellStyle name="Note 6 5 4 4" xfId="3189"/>
    <cellStyle name="Note 6 5 4 4 2" xfId="5700"/>
    <cellStyle name="Note 6 5 4 4 2 2" xfId="23136"/>
    <cellStyle name="Note 6 5 4 4 2 3" xfId="37589"/>
    <cellStyle name="Note 6 5 4 4 3" xfId="8162"/>
    <cellStyle name="Note 6 5 4 4 3 2" xfId="25597"/>
    <cellStyle name="Note 6 5 4 4 3 3" xfId="40050"/>
    <cellStyle name="Note 6 5 4 4 4" xfId="10603"/>
    <cellStyle name="Note 6 5 4 4 4 2" xfId="28038"/>
    <cellStyle name="Note 6 5 4 4 4 3" xfId="42491"/>
    <cellStyle name="Note 6 5 4 4 5" xfId="13023"/>
    <cellStyle name="Note 6 5 4 4 5 2" xfId="30458"/>
    <cellStyle name="Note 6 5 4 4 5 3" xfId="44911"/>
    <cellStyle name="Note 6 5 4 4 6" xfId="15567"/>
    <cellStyle name="Note 6 5 4 4 6 2" xfId="33002"/>
    <cellStyle name="Note 6 5 4 4 6 3" xfId="47455"/>
    <cellStyle name="Note 6 5 4 4 7" xfId="20030"/>
    <cellStyle name="Note 6 5 4 4 8" xfId="20729"/>
    <cellStyle name="Note 6 5 4 5" xfId="5697"/>
    <cellStyle name="Note 6 5 4 5 2" xfId="14898"/>
    <cellStyle name="Note 6 5 4 5 2 2" xfId="32333"/>
    <cellStyle name="Note 6 5 4 5 2 3" xfId="46786"/>
    <cellStyle name="Note 6 5 4 5 3" xfId="17359"/>
    <cellStyle name="Note 6 5 4 5 3 2" xfId="34794"/>
    <cellStyle name="Note 6 5 4 5 3 3" xfId="49247"/>
    <cellStyle name="Note 6 5 4 5 4" xfId="23133"/>
    <cellStyle name="Note 6 5 4 5 5" xfId="37586"/>
    <cellStyle name="Note 6 5 4 6" xfId="8159"/>
    <cellStyle name="Note 6 5 4 6 2" xfId="25594"/>
    <cellStyle name="Note 6 5 4 6 3" xfId="40047"/>
    <cellStyle name="Note 6 5 4 7" xfId="10600"/>
    <cellStyle name="Note 6 5 4 7 2" xfId="28035"/>
    <cellStyle name="Note 6 5 4 7 3" xfId="42488"/>
    <cellStyle name="Note 6 5 4 8" xfId="13020"/>
    <cellStyle name="Note 6 5 4 8 2" xfId="30455"/>
    <cellStyle name="Note 6 5 4 8 3" xfId="44908"/>
    <cellStyle name="Note 6 5 4 9" xfId="20027"/>
    <cellStyle name="Note 6 5 5" xfId="3190"/>
    <cellStyle name="Note 6 5 5 2" xfId="3191"/>
    <cellStyle name="Note 6 5 5 2 2" xfId="5702"/>
    <cellStyle name="Note 6 5 5 2 2 2" xfId="14902"/>
    <cellStyle name="Note 6 5 5 2 2 2 2" xfId="32337"/>
    <cellStyle name="Note 6 5 5 2 2 2 3" xfId="46790"/>
    <cellStyle name="Note 6 5 5 2 2 3" xfId="17363"/>
    <cellStyle name="Note 6 5 5 2 2 3 2" xfId="34798"/>
    <cellStyle name="Note 6 5 5 2 2 3 3" xfId="49251"/>
    <cellStyle name="Note 6 5 5 2 2 4" xfId="23138"/>
    <cellStyle name="Note 6 5 5 2 2 5" xfId="37591"/>
    <cellStyle name="Note 6 5 5 2 3" xfId="8164"/>
    <cellStyle name="Note 6 5 5 2 3 2" xfId="25599"/>
    <cellStyle name="Note 6 5 5 2 3 3" xfId="40052"/>
    <cellStyle name="Note 6 5 5 2 4" xfId="10605"/>
    <cellStyle name="Note 6 5 5 2 4 2" xfId="28040"/>
    <cellStyle name="Note 6 5 5 2 4 3" xfId="42493"/>
    <cellStyle name="Note 6 5 5 2 5" xfId="13025"/>
    <cellStyle name="Note 6 5 5 2 5 2" xfId="30460"/>
    <cellStyle name="Note 6 5 5 2 5 3" xfId="44913"/>
    <cellStyle name="Note 6 5 5 2 6" xfId="20032"/>
    <cellStyle name="Note 6 5 5 3" xfId="3192"/>
    <cellStyle name="Note 6 5 5 3 2" xfId="5703"/>
    <cellStyle name="Note 6 5 5 3 2 2" xfId="14903"/>
    <cellStyle name="Note 6 5 5 3 2 2 2" xfId="32338"/>
    <cellStyle name="Note 6 5 5 3 2 2 3" xfId="46791"/>
    <cellStyle name="Note 6 5 5 3 2 3" xfId="17364"/>
    <cellStyle name="Note 6 5 5 3 2 3 2" xfId="34799"/>
    <cellStyle name="Note 6 5 5 3 2 3 3" xfId="49252"/>
    <cellStyle name="Note 6 5 5 3 2 4" xfId="23139"/>
    <cellStyle name="Note 6 5 5 3 2 5" xfId="37592"/>
    <cellStyle name="Note 6 5 5 3 3" xfId="8165"/>
    <cellStyle name="Note 6 5 5 3 3 2" xfId="25600"/>
    <cellStyle name="Note 6 5 5 3 3 3" xfId="40053"/>
    <cellStyle name="Note 6 5 5 3 4" xfId="10606"/>
    <cellStyle name="Note 6 5 5 3 4 2" xfId="28041"/>
    <cellStyle name="Note 6 5 5 3 4 3" xfId="42494"/>
    <cellStyle name="Note 6 5 5 3 5" xfId="13026"/>
    <cellStyle name="Note 6 5 5 3 5 2" xfId="30461"/>
    <cellStyle name="Note 6 5 5 3 5 3" xfId="44914"/>
    <cellStyle name="Note 6 5 5 3 6" xfId="20033"/>
    <cellStyle name="Note 6 5 5 4" xfId="3193"/>
    <cellStyle name="Note 6 5 5 4 2" xfId="5704"/>
    <cellStyle name="Note 6 5 5 4 2 2" xfId="23140"/>
    <cellStyle name="Note 6 5 5 4 2 3" xfId="37593"/>
    <cellStyle name="Note 6 5 5 4 3" xfId="8166"/>
    <cellStyle name="Note 6 5 5 4 3 2" xfId="25601"/>
    <cellStyle name="Note 6 5 5 4 3 3" xfId="40054"/>
    <cellStyle name="Note 6 5 5 4 4" xfId="10607"/>
    <cellStyle name="Note 6 5 5 4 4 2" xfId="28042"/>
    <cellStyle name="Note 6 5 5 4 4 3" xfId="42495"/>
    <cellStyle name="Note 6 5 5 4 5" xfId="13027"/>
    <cellStyle name="Note 6 5 5 4 5 2" xfId="30462"/>
    <cellStyle name="Note 6 5 5 4 5 3" xfId="44915"/>
    <cellStyle name="Note 6 5 5 4 6" xfId="15568"/>
    <cellStyle name="Note 6 5 5 4 6 2" xfId="33003"/>
    <cellStyle name="Note 6 5 5 4 6 3" xfId="47456"/>
    <cellStyle name="Note 6 5 5 4 7" xfId="20034"/>
    <cellStyle name="Note 6 5 5 4 8" xfId="20730"/>
    <cellStyle name="Note 6 5 5 5" xfId="5701"/>
    <cellStyle name="Note 6 5 5 5 2" xfId="14901"/>
    <cellStyle name="Note 6 5 5 5 2 2" xfId="32336"/>
    <cellStyle name="Note 6 5 5 5 2 3" xfId="46789"/>
    <cellStyle name="Note 6 5 5 5 3" xfId="17362"/>
    <cellStyle name="Note 6 5 5 5 3 2" xfId="34797"/>
    <cellStyle name="Note 6 5 5 5 3 3" xfId="49250"/>
    <cellStyle name="Note 6 5 5 5 4" xfId="23137"/>
    <cellStyle name="Note 6 5 5 5 5" xfId="37590"/>
    <cellStyle name="Note 6 5 5 6" xfId="8163"/>
    <cellStyle name="Note 6 5 5 6 2" xfId="25598"/>
    <cellStyle name="Note 6 5 5 6 3" xfId="40051"/>
    <cellStyle name="Note 6 5 5 7" xfId="10604"/>
    <cellStyle name="Note 6 5 5 7 2" xfId="28039"/>
    <cellStyle name="Note 6 5 5 7 3" xfId="42492"/>
    <cellStyle name="Note 6 5 5 8" xfId="13024"/>
    <cellStyle name="Note 6 5 5 8 2" xfId="30459"/>
    <cellStyle name="Note 6 5 5 8 3" xfId="44912"/>
    <cellStyle name="Note 6 5 5 9" xfId="20031"/>
    <cellStyle name="Note 6 5 6" xfId="3194"/>
    <cellStyle name="Note 6 5 6 2" xfId="5705"/>
    <cellStyle name="Note 6 5 6 2 2" xfId="14904"/>
    <cellStyle name="Note 6 5 6 2 2 2" xfId="32339"/>
    <cellStyle name="Note 6 5 6 2 2 3" xfId="46792"/>
    <cellStyle name="Note 6 5 6 2 3" xfId="17365"/>
    <cellStyle name="Note 6 5 6 2 3 2" xfId="34800"/>
    <cellStyle name="Note 6 5 6 2 3 3" xfId="49253"/>
    <cellStyle name="Note 6 5 6 2 4" xfId="23141"/>
    <cellStyle name="Note 6 5 6 2 5" xfId="37594"/>
    <cellStyle name="Note 6 5 6 3" xfId="8167"/>
    <cellStyle name="Note 6 5 6 3 2" xfId="25602"/>
    <cellStyle name="Note 6 5 6 3 3" xfId="40055"/>
    <cellStyle name="Note 6 5 6 4" xfId="10608"/>
    <cellStyle name="Note 6 5 6 4 2" xfId="28043"/>
    <cellStyle name="Note 6 5 6 4 3" xfId="42496"/>
    <cellStyle name="Note 6 5 6 5" xfId="13028"/>
    <cellStyle name="Note 6 5 6 5 2" xfId="30463"/>
    <cellStyle name="Note 6 5 6 5 3" xfId="44916"/>
    <cellStyle name="Note 6 5 6 6" xfId="20035"/>
    <cellStyle name="Note 6 5 7" xfId="3195"/>
    <cellStyle name="Note 6 5 7 2" xfId="5706"/>
    <cellStyle name="Note 6 5 7 2 2" xfId="14905"/>
    <cellStyle name="Note 6 5 7 2 2 2" xfId="32340"/>
    <cellStyle name="Note 6 5 7 2 2 3" xfId="46793"/>
    <cellStyle name="Note 6 5 7 2 3" xfId="17366"/>
    <cellStyle name="Note 6 5 7 2 3 2" xfId="34801"/>
    <cellStyle name="Note 6 5 7 2 3 3" xfId="49254"/>
    <cellStyle name="Note 6 5 7 2 4" xfId="23142"/>
    <cellStyle name="Note 6 5 7 2 5" xfId="37595"/>
    <cellStyle name="Note 6 5 7 3" xfId="8168"/>
    <cellStyle name="Note 6 5 7 3 2" xfId="25603"/>
    <cellStyle name="Note 6 5 7 3 3" xfId="40056"/>
    <cellStyle name="Note 6 5 7 4" xfId="10609"/>
    <cellStyle name="Note 6 5 7 4 2" xfId="28044"/>
    <cellStyle name="Note 6 5 7 4 3" xfId="42497"/>
    <cellStyle name="Note 6 5 7 5" xfId="13029"/>
    <cellStyle name="Note 6 5 7 5 2" xfId="30464"/>
    <cellStyle name="Note 6 5 7 5 3" xfId="44917"/>
    <cellStyle name="Note 6 5 7 6" xfId="20036"/>
    <cellStyle name="Note 6 5 8" xfId="3196"/>
    <cellStyle name="Note 6 5 8 2" xfId="5707"/>
    <cellStyle name="Note 6 5 8 2 2" xfId="23143"/>
    <cellStyle name="Note 6 5 8 2 3" xfId="37596"/>
    <cellStyle name="Note 6 5 8 3" xfId="8169"/>
    <cellStyle name="Note 6 5 8 3 2" xfId="25604"/>
    <cellStyle name="Note 6 5 8 3 3" xfId="40057"/>
    <cellStyle name="Note 6 5 8 4" xfId="10610"/>
    <cellStyle name="Note 6 5 8 4 2" xfId="28045"/>
    <cellStyle name="Note 6 5 8 4 3" xfId="42498"/>
    <cellStyle name="Note 6 5 8 5" xfId="13030"/>
    <cellStyle name="Note 6 5 8 5 2" xfId="30465"/>
    <cellStyle name="Note 6 5 8 5 3" xfId="44918"/>
    <cellStyle name="Note 6 5 8 6" xfId="15569"/>
    <cellStyle name="Note 6 5 8 6 2" xfId="33004"/>
    <cellStyle name="Note 6 5 8 6 3" xfId="47457"/>
    <cellStyle name="Note 6 5 8 7" xfId="20037"/>
    <cellStyle name="Note 6 5 8 8" xfId="20731"/>
    <cellStyle name="Note 6 5 9" xfId="5688"/>
    <cellStyle name="Note 6 5 9 2" xfId="14891"/>
    <cellStyle name="Note 6 5 9 2 2" xfId="32326"/>
    <cellStyle name="Note 6 5 9 2 3" xfId="46779"/>
    <cellStyle name="Note 6 5 9 3" xfId="17352"/>
    <cellStyle name="Note 6 5 9 3 2" xfId="34787"/>
    <cellStyle name="Note 6 5 9 3 3" xfId="49240"/>
    <cellStyle name="Note 6 5 9 4" xfId="23124"/>
    <cellStyle name="Note 6 5 9 5" xfId="37577"/>
    <cellStyle name="Note 6 6" xfId="3197"/>
    <cellStyle name="Note 6 6 10" xfId="8170"/>
    <cellStyle name="Note 6 6 10 2" xfId="25605"/>
    <cellStyle name="Note 6 6 10 3" xfId="40058"/>
    <cellStyle name="Note 6 6 11" xfId="10611"/>
    <cellStyle name="Note 6 6 11 2" xfId="28046"/>
    <cellStyle name="Note 6 6 11 3" xfId="42499"/>
    <cellStyle name="Note 6 6 12" xfId="13031"/>
    <cellStyle name="Note 6 6 12 2" xfId="30466"/>
    <cellStyle name="Note 6 6 12 3" xfId="44919"/>
    <cellStyle name="Note 6 6 13" xfId="20038"/>
    <cellStyle name="Note 6 6 2" xfId="3198"/>
    <cellStyle name="Note 6 6 2 2" xfId="3199"/>
    <cellStyle name="Note 6 6 2 2 2" xfId="5710"/>
    <cellStyle name="Note 6 6 2 2 2 2" xfId="14908"/>
    <cellStyle name="Note 6 6 2 2 2 2 2" xfId="32343"/>
    <cellStyle name="Note 6 6 2 2 2 2 3" xfId="46796"/>
    <cellStyle name="Note 6 6 2 2 2 3" xfId="17369"/>
    <cellStyle name="Note 6 6 2 2 2 3 2" xfId="34804"/>
    <cellStyle name="Note 6 6 2 2 2 3 3" xfId="49257"/>
    <cellStyle name="Note 6 6 2 2 2 4" xfId="23146"/>
    <cellStyle name="Note 6 6 2 2 2 5" xfId="37599"/>
    <cellStyle name="Note 6 6 2 2 3" xfId="8172"/>
    <cellStyle name="Note 6 6 2 2 3 2" xfId="25607"/>
    <cellStyle name="Note 6 6 2 2 3 3" xfId="40060"/>
    <cellStyle name="Note 6 6 2 2 4" xfId="10613"/>
    <cellStyle name="Note 6 6 2 2 4 2" xfId="28048"/>
    <cellStyle name="Note 6 6 2 2 4 3" xfId="42501"/>
    <cellStyle name="Note 6 6 2 2 5" xfId="13033"/>
    <cellStyle name="Note 6 6 2 2 5 2" xfId="30468"/>
    <cellStyle name="Note 6 6 2 2 5 3" xfId="44921"/>
    <cellStyle name="Note 6 6 2 2 6" xfId="20040"/>
    <cellStyle name="Note 6 6 2 3" xfId="3200"/>
    <cellStyle name="Note 6 6 2 3 2" xfId="5711"/>
    <cellStyle name="Note 6 6 2 3 2 2" xfId="14909"/>
    <cellStyle name="Note 6 6 2 3 2 2 2" xfId="32344"/>
    <cellStyle name="Note 6 6 2 3 2 2 3" xfId="46797"/>
    <cellStyle name="Note 6 6 2 3 2 3" xfId="17370"/>
    <cellStyle name="Note 6 6 2 3 2 3 2" xfId="34805"/>
    <cellStyle name="Note 6 6 2 3 2 3 3" xfId="49258"/>
    <cellStyle name="Note 6 6 2 3 2 4" xfId="23147"/>
    <cellStyle name="Note 6 6 2 3 2 5" xfId="37600"/>
    <cellStyle name="Note 6 6 2 3 3" xfId="8173"/>
    <cellStyle name="Note 6 6 2 3 3 2" xfId="25608"/>
    <cellStyle name="Note 6 6 2 3 3 3" xfId="40061"/>
    <cellStyle name="Note 6 6 2 3 4" xfId="10614"/>
    <cellStyle name="Note 6 6 2 3 4 2" xfId="28049"/>
    <cellStyle name="Note 6 6 2 3 4 3" xfId="42502"/>
    <cellStyle name="Note 6 6 2 3 5" xfId="13034"/>
    <cellStyle name="Note 6 6 2 3 5 2" xfId="30469"/>
    <cellStyle name="Note 6 6 2 3 5 3" xfId="44922"/>
    <cellStyle name="Note 6 6 2 3 6" xfId="20041"/>
    <cellStyle name="Note 6 6 2 4" xfId="3201"/>
    <cellStyle name="Note 6 6 2 4 2" xfId="5712"/>
    <cellStyle name="Note 6 6 2 4 2 2" xfId="23148"/>
    <cellStyle name="Note 6 6 2 4 2 3" xfId="37601"/>
    <cellStyle name="Note 6 6 2 4 3" xfId="8174"/>
    <cellStyle name="Note 6 6 2 4 3 2" xfId="25609"/>
    <cellStyle name="Note 6 6 2 4 3 3" xfId="40062"/>
    <cellStyle name="Note 6 6 2 4 4" xfId="10615"/>
    <cellStyle name="Note 6 6 2 4 4 2" xfId="28050"/>
    <cellStyle name="Note 6 6 2 4 4 3" xfId="42503"/>
    <cellStyle name="Note 6 6 2 4 5" xfId="13035"/>
    <cellStyle name="Note 6 6 2 4 5 2" xfId="30470"/>
    <cellStyle name="Note 6 6 2 4 5 3" xfId="44923"/>
    <cellStyle name="Note 6 6 2 4 6" xfId="15570"/>
    <cellStyle name="Note 6 6 2 4 6 2" xfId="33005"/>
    <cellStyle name="Note 6 6 2 4 6 3" xfId="47458"/>
    <cellStyle name="Note 6 6 2 4 7" xfId="20042"/>
    <cellStyle name="Note 6 6 2 4 8" xfId="20732"/>
    <cellStyle name="Note 6 6 2 5" xfId="5709"/>
    <cellStyle name="Note 6 6 2 5 2" xfId="14907"/>
    <cellStyle name="Note 6 6 2 5 2 2" xfId="32342"/>
    <cellStyle name="Note 6 6 2 5 2 3" xfId="46795"/>
    <cellStyle name="Note 6 6 2 5 3" xfId="17368"/>
    <cellStyle name="Note 6 6 2 5 3 2" xfId="34803"/>
    <cellStyle name="Note 6 6 2 5 3 3" xfId="49256"/>
    <cellStyle name="Note 6 6 2 5 4" xfId="23145"/>
    <cellStyle name="Note 6 6 2 5 5" xfId="37598"/>
    <cellStyle name="Note 6 6 2 6" xfId="8171"/>
    <cellStyle name="Note 6 6 2 6 2" xfId="25606"/>
    <cellStyle name="Note 6 6 2 6 3" xfId="40059"/>
    <cellStyle name="Note 6 6 2 7" xfId="10612"/>
    <cellStyle name="Note 6 6 2 7 2" xfId="28047"/>
    <cellStyle name="Note 6 6 2 7 3" xfId="42500"/>
    <cellStyle name="Note 6 6 2 8" xfId="13032"/>
    <cellStyle name="Note 6 6 2 8 2" xfId="30467"/>
    <cellStyle name="Note 6 6 2 8 3" xfId="44920"/>
    <cellStyle name="Note 6 6 2 9" xfId="20039"/>
    <cellStyle name="Note 6 6 3" xfId="3202"/>
    <cellStyle name="Note 6 6 3 2" xfId="3203"/>
    <cellStyle name="Note 6 6 3 2 2" xfId="5714"/>
    <cellStyle name="Note 6 6 3 2 2 2" xfId="14911"/>
    <cellStyle name="Note 6 6 3 2 2 2 2" xfId="32346"/>
    <cellStyle name="Note 6 6 3 2 2 2 3" xfId="46799"/>
    <cellStyle name="Note 6 6 3 2 2 3" xfId="17372"/>
    <cellStyle name="Note 6 6 3 2 2 3 2" xfId="34807"/>
    <cellStyle name="Note 6 6 3 2 2 3 3" xfId="49260"/>
    <cellStyle name="Note 6 6 3 2 2 4" xfId="23150"/>
    <cellStyle name="Note 6 6 3 2 2 5" xfId="37603"/>
    <cellStyle name="Note 6 6 3 2 3" xfId="8176"/>
    <cellStyle name="Note 6 6 3 2 3 2" xfId="25611"/>
    <cellStyle name="Note 6 6 3 2 3 3" xfId="40064"/>
    <cellStyle name="Note 6 6 3 2 4" xfId="10617"/>
    <cellStyle name="Note 6 6 3 2 4 2" xfId="28052"/>
    <cellStyle name="Note 6 6 3 2 4 3" xfId="42505"/>
    <cellStyle name="Note 6 6 3 2 5" xfId="13037"/>
    <cellStyle name="Note 6 6 3 2 5 2" xfId="30472"/>
    <cellStyle name="Note 6 6 3 2 5 3" xfId="44925"/>
    <cellStyle name="Note 6 6 3 2 6" xfId="20044"/>
    <cellStyle name="Note 6 6 3 3" xfId="3204"/>
    <cellStyle name="Note 6 6 3 3 2" xfId="5715"/>
    <cellStyle name="Note 6 6 3 3 2 2" xfId="14912"/>
    <cellStyle name="Note 6 6 3 3 2 2 2" xfId="32347"/>
    <cellStyle name="Note 6 6 3 3 2 2 3" xfId="46800"/>
    <cellStyle name="Note 6 6 3 3 2 3" xfId="17373"/>
    <cellStyle name="Note 6 6 3 3 2 3 2" xfId="34808"/>
    <cellStyle name="Note 6 6 3 3 2 3 3" xfId="49261"/>
    <cellStyle name="Note 6 6 3 3 2 4" xfId="23151"/>
    <cellStyle name="Note 6 6 3 3 2 5" xfId="37604"/>
    <cellStyle name="Note 6 6 3 3 3" xfId="8177"/>
    <cellStyle name="Note 6 6 3 3 3 2" xfId="25612"/>
    <cellStyle name="Note 6 6 3 3 3 3" xfId="40065"/>
    <cellStyle name="Note 6 6 3 3 4" xfId="10618"/>
    <cellStyle name="Note 6 6 3 3 4 2" xfId="28053"/>
    <cellStyle name="Note 6 6 3 3 4 3" xfId="42506"/>
    <cellStyle name="Note 6 6 3 3 5" xfId="13038"/>
    <cellStyle name="Note 6 6 3 3 5 2" xfId="30473"/>
    <cellStyle name="Note 6 6 3 3 5 3" xfId="44926"/>
    <cellStyle name="Note 6 6 3 3 6" xfId="20045"/>
    <cellStyle name="Note 6 6 3 4" xfId="3205"/>
    <cellStyle name="Note 6 6 3 4 2" xfId="5716"/>
    <cellStyle name="Note 6 6 3 4 2 2" xfId="23152"/>
    <cellStyle name="Note 6 6 3 4 2 3" xfId="37605"/>
    <cellStyle name="Note 6 6 3 4 3" xfId="8178"/>
    <cellStyle name="Note 6 6 3 4 3 2" xfId="25613"/>
    <cellStyle name="Note 6 6 3 4 3 3" xfId="40066"/>
    <cellStyle name="Note 6 6 3 4 4" xfId="10619"/>
    <cellStyle name="Note 6 6 3 4 4 2" xfId="28054"/>
    <cellStyle name="Note 6 6 3 4 4 3" xfId="42507"/>
    <cellStyle name="Note 6 6 3 4 5" xfId="13039"/>
    <cellStyle name="Note 6 6 3 4 5 2" xfId="30474"/>
    <cellStyle name="Note 6 6 3 4 5 3" xfId="44927"/>
    <cellStyle name="Note 6 6 3 4 6" xfId="15571"/>
    <cellStyle name="Note 6 6 3 4 6 2" xfId="33006"/>
    <cellStyle name="Note 6 6 3 4 6 3" xfId="47459"/>
    <cellStyle name="Note 6 6 3 4 7" xfId="20046"/>
    <cellStyle name="Note 6 6 3 4 8" xfId="20733"/>
    <cellStyle name="Note 6 6 3 5" xfId="5713"/>
    <cellStyle name="Note 6 6 3 5 2" xfId="14910"/>
    <cellStyle name="Note 6 6 3 5 2 2" xfId="32345"/>
    <cellStyle name="Note 6 6 3 5 2 3" xfId="46798"/>
    <cellStyle name="Note 6 6 3 5 3" xfId="17371"/>
    <cellStyle name="Note 6 6 3 5 3 2" xfId="34806"/>
    <cellStyle name="Note 6 6 3 5 3 3" xfId="49259"/>
    <cellStyle name="Note 6 6 3 5 4" xfId="23149"/>
    <cellStyle name="Note 6 6 3 5 5" xfId="37602"/>
    <cellStyle name="Note 6 6 3 6" xfId="8175"/>
    <cellStyle name="Note 6 6 3 6 2" xfId="25610"/>
    <cellStyle name="Note 6 6 3 6 3" xfId="40063"/>
    <cellStyle name="Note 6 6 3 7" xfId="10616"/>
    <cellStyle name="Note 6 6 3 7 2" xfId="28051"/>
    <cellStyle name="Note 6 6 3 7 3" xfId="42504"/>
    <cellStyle name="Note 6 6 3 8" xfId="13036"/>
    <cellStyle name="Note 6 6 3 8 2" xfId="30471"/>
    <cellStyle name="Note 6 6 3 8 3" xfId="44924"/>
    <cellStyle name="Note 6 6 3 9" xfId="20043"/>
    <cellStyle name="Note 6 6 4" xfId="3206"/>
    <cellStyle name="Note 6 6 4 2" xfId="3207"/>
    <cellStyle name="Note 6 6 4 2 2" xfId="5718"/>
    <cellStyle name="Note 6 6 4 2 2 2" xfId="14914"/>
    <cellStyle name="Note 6 6 4 2 2 2 2" xfId="32349"/>
    <cellStyle name="Note 6 6 4 2 2 2 3" xfId="46802"/>
    <cellStyle name="Note 6 6 4 2 2 3" xfId="17375"/>
    <cellStyle name="Note 6 6 4 2 2 3 2" xfId="34810"/>
    <cellStyle name="Note 6 6 4 2 2 3 3" xfId="49263"/>
    <cellStyle name="Note 6 6 4 2 2 4" xfId="23154"/>
    <cellStyle name="Note 6 6 4 2 2 5" xfId="37607"/>
    <cellStyle name="Note 6 6 4 2 3" xfId="8180"/>
    <cellStyle name="Note 6 6 4 2 3 2" xfId="25615"/>
    <cellStyle name="Note 6 6 4 2 3 3" xfId="40068"/>
    <cellStyle name="Note 6 6 4 2 4" xfId="10621"/>
    <cellStyle name="Note 6 6 4 2 4 2" xfId="28056"/>
    <cellStyle name="Note 6 6 4 2 4 3" xfId="42509"/>
    <cellStyle name="Note 6 6 4 2 5" xfId="13041"/>
    <cellStyle name="Note 6 6 4 2 5 2" xfId="30476"/>
    <cellStyle name="Note 6 6 4 2 5 3" xfId="44929"/>
    <cellStyle name="Note 6 6 4 2 6" xfId="20048"/>
    <cellStyle name="Note 6 6 4 3" xfId="3208"/>
    <cellStyle name="Note 6 6 4 3 2" xfId="5719"/>
    <cellStyle name="Note 6 6 4 3 2 2" xfId="14915"/>
    <cellStyle name="Note 6 6 4 3 2 2 2" xfId="32350"/>
    <cellStyle name="Note 6 6 4 3 2 2 3" xfId="46803"/>
    <cellStyle name="Note 6 6 4 3 2 3" xfId="17376"/>
    <cellStyle name="Note 6 6 4 3 2 3 2" xfId="34811"/>
    <cellStyle name="Note 6 6 4 3 2 3 3" xfId="49264"/>
    <cellStyle name="Note 6 6 4 3 2 4" xfId="23155"/>
    <cellStyle name="Note 6 6 4 3 2 5" xfId="37608"/>
    <cellStyle name="Note 6 6 4 3 3" xfId="8181"/>
    <cellStyle name="Note 6 6 4 3 3 2" xfId="25616"/>
    <cellStyle name="Note 6 6 4 3 3 3" xfId="40069"/>
    <cellStyle name="Note 6 6 4 3 4" xfId="10622"/>
    <cellStyle name="Note 6 6 4 3 4 2" xfId="28057"/>
    <cellStyle name="Note 6 6 4 3 4 3" xfId="42510"/>
    <cellStyle name="Note 6 6 4 3 5" xfId="13042"/>
    <cellStyle name="Note 6 6 4 3 5 2" xfId="30477"/>
    <cellStyle name="Note 6 6 4 3 5 3" xfId="44930"/>
    <cellStyle name="Note 6 6 4 3 6" xfId="20049"/>
    <cellStyle name="Note 6 6 4 4" xfId="3209"/>
    <cellStyle name="Note 6 6 4 4 2" xfId="5720"/>
    <cellStyle name="Note 6 6 4 4 2 2" xfId="23156"/>
    <cellStyle name="Note 6 6 4 4 2 3" xfId="37609"/>
    <cellStyle name="Note 6 6 4 4 3" xfId="8182"/>
    <cellStyle name="Note 6 6 4 4 3 2" xfId="25617"/>
    <cellStyle name="Note 6 6 4 4 3 3" xfId="40070"/>
    <cellStyle name="Note 6 6 4 4 4" xfId="10623"/>
    <cellStyle name="Note 6 6 4 4 4 2" xfId="28058"/>
    <cellStyle name="Note 6 6 4 4 4 3" xfId="42511"/>
    <cellStyle name="Note 6 6 4 4 5" xfId="13043"/>
    <cellStyle name="Note 6 6 4 4 5 2" xfId="30478"/>
    <cellStyle name="Note 6 6 4 4 5 3" xfId="44931"/>
    <cellStyle name="Note 6 6 4 4 6" xfId="15572"/>
    <cellStyle name="Note 6 6 4 4 6 2" xfId="33007"/>
    <cellStyle name="Note 6 6 4 4 6 3" xfId="47460"/>
    <cellStyle name="Note 6 6 4 4 7" xfId="20050"/>
    <cellStyle name="Note 6 6 4 4 8" xfId="20734"/>
    <cellStyle name="Note 6 6 4 5" xfId="5717"/>
    <cellStyle name="Note 6 6 4 5 2" xfId="14913"/>
    <cellStyle name="Note 6 6 4 5 2 2" xfId="32348"/>
    <cellStyle name="Note 6 6 4 5 2 3" xfId="46801"/>
    <cellStyle name="Note 6 6 4 5 3" xfId="17374"/>
    <cellStyle name="Note 6 6 4 5 3 2" xfId="34809"/>
    <cellStyle name="Note 6 6 4 5 3 3" xfId="49262"/>
    <cellStyle name="Note 6 6 4 5 4" xfId="23153"/>
    <cellStyle name="Note 6 6 4 5 5" xfId="37606"/>
    <cellStyle name="Note 6 6 4 6" xfId="8179"/>
    <cellStyle name="Note 6 6 4 6 2" xfId="25614"/>
    <cellStyle name="Note 6 6 4 6 3" xfId="40067"/>
    <cellStyle name="Note 6 6 4 7" xfId="10620"/>
    <cellStyle name="Note 6 6 4 7 2" xfId="28055"/>
    <cellStyle name="Note 6 6 4 7 3" xfId="42508"/>
    <cellStyle name="Note 6 6 4 8" xfId="13040"/>
    <cellStyle name="Note 6 6 4 8 2" xfId="30475"/>
    <cellStyle name="Note 6 6 4 8 3" xfId="44928"/>
    <cellStyle name="Note 6 6 4 9" xfId="20047"/>
    <cellStyle name="Note 6 6 5" xfId="3210"/>
    <cellStyle name="Note 6 6 5 2" xfId="3211"/>
    <cellStyle name="Note 6 6 5 2 2" xfId="5722"/>
    <cellStyle name="Note 6 6 5 2 2 2" xfId="14917"/>
    <cellStyle name="Note 6 6 5 2 2 2 2" xfId="32352"/>
    <cellStyle name="Note 6 6 5 2 2 2 3" xfId="46805"/>
    <cellStyle name="Note 6 6 5 2 2 3" xfId="17378"/>
    <cellStyle name="Note 6 6 5 2 2 3 2" xfId="34813"/>
    <cellStyle name="Note 6 6 5 2 2 3 3" xfId="49266"/>
    <cellStyle name="Note 6 6 5 2 2 4" xfId="23158"/>
    <cellStyle name="Note 6 6 5 2 2 5" xfId="37611"/>
    <cellStyle name="Note 6 6 5 2 3" xfId="8184"/>
    <cellStyle name="Note 6 6 5 2 3 2" xfId="25619"/>
    <cellStyle name="Note 6 6 5 2 3 3" xfId="40072"/>
    <cellStyle name="Note 6 6 5 2 4" xfId="10625"/>
    <cellStyle name="Note 6 6 5 2 4 2" xfId="28060"/>
    <cellStyle name="Note 6 6 5 2 4 3" xfId="42513"/>
    <cellStyle name="Note 6 6 5 2 5" xfId="13045"/>
    <cellStyle name="Note 6 6 5 2 5 2" xfId="30480"/>
    <cellStyle name="Note 6 6 5 2 5 3" xfId="44933"/>
    <cellStyle name="Note 6 6 5 2 6" xfId="20052"/>
    <cellStyle name="Note 6 6 5 3" xfId="3212"/>
    <cellStyle name="Note 6 6 5 3 2" xfId="5723"/>
    <cellStyle name="Note 6 6 5 3 2 2" xfId="14918"/>
    <cellStyle name="Note 6 6 5 3 2 2 2" xfId="32353"/>
    <cellStyle name="Note 6 6 5 3 2 2 3" xfId="46806"/>
    <cellStyle name="Note 6 6 5 3 2 3" xfId="17379"/>
    <cellStyle name="Note 6 6 5 3 2 3 2" xfId="34814"/>
    <cellStyle name="Note 6 6 5 3 2 3 3" xfId="49267"/>
    <cellStyle name="Note 6 6 5 3 2 4" xfId="23159"/>
    <cellStyle name="Note 6 6 5 3 2 5" xfId="37612"/>
    <cellStyle name="Note 6 6 5 3 3" xfId="8185"/>
    <cellStyle name="Note 6 6 5 3 3 2" xfId="25620"/>
    <cellStyle name="Note 6 6 5 3 3 3" xfId="40073"/>
    <cellStyle name="Note 6 6 5 3 4" xfId="10626"/>
    <cellStyle name="Note 6 6 5 3 4 2" xfId="28061"/>
    <cellStyle name="Note 6 6 5 3 4 3" xfId="42514"/>
    <cellStyle name="Note 6 6 5 3 5" xfId="13046"/>
    <cellStyle name="Note 6 6 5 3 5 2" xfId="30481"/>
    <cellStyle name="Note 6 6 5 3 5 3" xfId="44934"/>
    <cellStyle name="Note 6 6 5 3 6" xfId="20053"/>
    <cellStyle name="Note 6 6 5 4" xfId="3213"/>
    <cellStyle name="Note 6 6 5 4 2" xfId="5724"/>
    <cellStyle name="Note 6 6 5 4 2 2" xfId="23160"/>
    <cellStyle name="Note 6 6 5 4 2 3" xfId="37613"/>
    <cellStyle name="Note 6 6 5 4 3" xfId="8186"/>
    <cellStyle name="Note 6 6 5 4 3 2" xfId="25621"/>
    <cellStyle name="Note 6 6 5 4 3 3" xfId="40074"/>
    <cellStyle name="Note 6 6 5 4 4" xfId="10627"/>
    <cellStyle name="Note 6 6 5 4 4 2" xfId="28062"/>
    <cellStyle name="Note 6 6 5 4 4 3" xfId="42515"/>
    <cellStyle name="Note 6 6 5 4 5" xfId="13047"/>
    <cellStyle name="Note 6 6 5 4 5 2" xfId="30482"/>
    <cellStyle name="Note 6 6 5 4 5 3" xfId="44935"/>
    <cellStyle name="Note 6 6 5 4 6" xfId="15573"/>
    <cellStyle name="Note 6 6 5 4 6 2" xfId="33008"/>
    <cellStyle name="Note 6 6 5 4 6 3" xfId="47461"/>
    <cellStyle name="Note 6 6 5 4 7" xfId="20054"/>
    <cellStyle name="Note 6 6 5 4 8" xfId="20735"/>
    <cellStyle name="Note 6 6 5 5" xfId="5721"/>
    <cellStyle name="Note 6 6 5 5 2" xfId="14916"/>
    <cellStyle name="Note 6 6 5 5 2 2" xfId="32351"/>
    <cellStyle name="Note 6 6 5 5 2 3" xfId="46804"/>
    <cellStyle name="Note 6 6 5 5 3" xfId="17377"/>
    <cellStyle name="Note 6 6 5 5 3 2" xfId="34812"/>
    <cellStyle name="Note 6 6 5 5 3 3" xfId="49265"/>
    <cellStyle name="Note 6 6 5 5 4" xfId="23157"/>
    <cellStyle name="Note 6 6 5 5 5" xfId="37610"/>
    <cellStyle name="Note 6 6 5 6" xfId="8183"/>
    <cellStyle name="Note 6 6 5 6 2" xfId="25618"/>
    <cellStyle name="Note 6 6 5 6 3" xfId="40071"/>
    <cellStyle name="Note 6 6 5 7" xfId="10624"/>
    <cellStyle name="Note 6 6 5 7 2" xfId="28059"/>
    <cellStyle name="Note 6 6 5 7 3" xfId="42512"/>
    <cellStyle name="Note 6 6 5 8" xfId="13044"/>
    <cellStyle name="Note 6 6 5 8 2" xfId="30479"/>
    <cellStyle name="Note 6 6 5 8 3" xfId="44932"/>
    <cellStyle name="Note 6 6 5 9" xfId="20051"/>
    <cellStyle name="Note 6 6 6" xfId="3214"/>
    <cellStyle name="Note 6 6 6 2" xfId="5725"/>
    <cellStyle name="Note 6 6 6 2 2" xfId="14919"/>
    <cellStyle name="Note 6 6 6 2 2 2" xfId="32354"/>
    <cellStyle name="Note 6 6 6 2 2 3" xfId="46807"/>
    <cellStyle name="Note 6 6 6 2 3" xfId="17380"/>
    <cellStyle name="Note 6 6 6 2 3 2" xfId="34815"/>
    <cellStyle name="Note 6 6 6 2 3 3" xfId="49268"/>
    <cellStyle name="Note 6 6 6 2 4" xfId="23161"/>
    <cellStyle name="Note 6 6 6 2 5" xfId="37614"/>
    <cellStyle name="Note 6 6 6 3" xfId="8187"/>
    <cellStyle name="Note 6 6 6 3 2" xfId="25622"/>
    <cellStyle name="Note 6 6 6 3 3" xfId="40075"/>
    <cellStyle name="Note 6 6 6 4" xfId="10628"/>
    <cellStyle name="Note 6 6 6 4 2" xfId="28063"/>
    <cellStyle name="Note 6 6 6 4 3" xfId="42516"/>
    <cellStyle name="Note 6 6 6 5" xfId="13048"/>
    <cellStyle name="Note 6 6 6 5 2" xfId="30483"/>
    <cellStyle name="Note 6 6 6 5 3" xfId="44936"/>
    <cellStyle name="Note 6 6 6 6" xfId="20055"/>
    <cellStyle name="Note 6 6 7" xfId="3215"/>
    <cellStyle name="Note 6 6 7 2" xfId="5726"/>
    <cellStyle name="Note 6 6 7 2 2" xfId="14920"/>
    <cellStyle name="Note 6 6 7 2 2 2" xfId="32355"/>
    <cellStyle name="Note 6 6 7 2 2 3" xfId="46808"/>
    <cellStyle name="Note 6 6 7 2 3" xfId="17381"/>
    <cellStyle name="Note 6 6 7 2 3 2" xfId="34816"/>
    <cellStyle name="Note 6 6 7 2 3 3" xfId="49269"/>
    <cellStyle name="Note 6 6 7 2 4" xfId="23162"/>
    <cellStyle name="Note 6 6 7 2 5" xfId="37615"/>
    <cellStyle name="Note 6 6 7 3" xfId="8188"/>
    <cellStyle name="Note 6 6 7 3 2" xfId="25623"/>
    <cellStyle name="Note 6 6 7 3 3" xfId="40076"/>
    <cellStyle name="Note 6 6 7 4" xfId="10629"/>
    <cellStyle name="Note 6 6 7 4 2" xfId="28064"/>
    <cellStyle name="Note 6 6 7 4 3" xfId="42517"/>
    <cellStyle name="Note 6 6 7 5" xfId="13049"/>
    <cellStyle name="Note 6 6 7 5 2" xfId="30484"/>
    <cellStyle name="Note 6 6 7 5 3" xfId="44937"/>
    <cellStyle name="Note 6 6 7 6" xfId="20056"/>
    <cellStyle name="Note 6 6 8" xfId="3216"/>
    <cellStyle name="Note 6 6 8 2" xfId="5727"/>
    <cellStyle name="Note 6 6 8 2 2" xfId="23163"/>
    <cellStyle name="Note 6 6 8 2 3" xfId="37616"/>
    <cellStyle name="Note 6 6 8 3" xfId="8189"/>
    <cellStyle name="Note 6 6 8 3 2" xfId="25624"/>
    <cellStyle name="Note 6 6 8 3 3" xfId="40077"/>
    <cellStyle name="Note 6 6 8 4" xfId="10630"/>
    <cellStyle name="Note 6 6 8 4 2" xfId="28065"/>
    <cellStyle name="Note 6 6 8 4 3" xfId="42518"/>
    <cellStyle name="Note 6 6 8 5" xfId="13050"/>
    <cellStyle name="Note 6 6 8 5 2" xfId="30485"/>
    <cellStyle name="Note 6 6 8 5 3" xfId="44938"/>
    <cellStyle name="Note 6 6 8 6" xfId="15574"/>
    <cellStyle name="Note 6 6 8 6 2" xfId="33009"/>
    <cellStyle name="Note 6 6 8 6 3" xfId="47462"/>
    <cellStyle name="Note 6 6 8 7" xfId="20057"/>
    <cellStyle name="Note 6 6 8 8" xfId="20736"/>
    <cellStyle name="Note 6 6 9" xfId="5708"/>
    <cellStyle name="Note 6 6 9 2" xfId="14906"/>
    <cellStyle name="Note 6 6 9 2 2" xfId="32341"/>
    <cellStyle name="Note 6 6 9 2 3" xfId="46794"/>
    <cellStyle name="Note 6 6 9 3" xfId="17367"/>
    <cellStyle name="Note 6 6 9 3 2" xfId="34802"/>
    <cellStyle name="Note 6 6 9 3 3" xfId="49255"/>
    <cellStyle name="Note 6 6 9 4" xfId="23144"/>
    <cellStyle name="Note 6 6 9 5" xfId="37597"/>
    <cellStyle name="Note 6 7" xfId="3217"/>
    <cellStyle name="Note 6 7 10" xfId="8190"/>
    <cellStyle name="Note 6 7 10 2" xfId="25625"/>
    <cellStyle name="Note 6 7 10 3" xfId="40078"/>
    <cellStyle name="Note 6 7 11" xfId="10631"/>
    <cellStyle name="Note 6 7 11 2" xfId="28066"/>
    <cellStyle name="Note 6 7 11 3" xfId="42519"/>
    <cellStyle name="Note 6 7 12" xfId="13051"/>
    <cellStyle name="Note 6 7 12 2" xfId="30486"/>
    <cellStyle name="Note 6 7 12 3" xfId="44939"/>
    <cellStyle name="Note 6 7 13" xfId="20058"/>
    <cellStyle name="Note 6 7 2" xfId="3218"/>
    <cellStyle name="Note 6 7 2 2" xfId="3219"/>
    <cellStyle name="Note 6 7 2 2 2" xfId="5730"/>
    <cellStyle name="Note 6 7 2 2 2 2" xfId="14923"/>
    <cellStyle name="Note 6 7 2 2 2 2 2" xfId="32358"/>
    <cellStyle name="Note 6 7 2 2 2 2 3" xfId="46811"/>
    <cellStyle name="Note 6 7 2 2 2 3" xfId="17384"/>
    <cellStyle name="Note 6 7 2 2 2 3 2" xfId="34819"/>
    <cellStyle name="Note 6 7 2 2 2 3 3" xfId="49272"/>
    <cellStyle name="Note 6 7 2 2 2 4" xfId="23166"/>
    <cellStyle name="Note 6 7 2 2 2 5" xfId="37619"/>
    <cellStyle name="Note 6 7 2 2 3" xfId="8192"/>
    <cellStyle name="Note 6 7 2 2 3 2" xfId="25627"/>
    <cellStyle name="Note 6 7 2 2 3 3" xfId="40080"/>
    <cellStyle name="Note 6 7 2 2 4" xfId="10633"/>
    <cellStyle name="Note 6 7 2 2 4 2" xfId="28068"/>
    <cellStyle name="Note 6 7 2 2 4 3" xfId="42521"/>
    <cellStyle name="Note 6 7 2 2 5" xfId="13053"/>
    <cellStyle name="Note 6 7 2 2 5 2" xfId="30488"/>
    <cellStyle name="Note 6 7 2 2 5 3" xfId="44941"/>
    <cellStyle name="Note 6 7 2 2 6" xfId="20060"/>
    <cellStyle name="Note 6 7 2 3" xfId="3220"/>
    <cellStyle name="Note 6 7 2 3 2" xfId="5731"/>
    <cellStyle name="Note 6 7 2 3 2 2" xfId="14924"/>
    <cellStyle name="Note 6 7 2 3 2 2 2" xfId="32359"/>
    <cellStyle name="Note 6 7 2 3 2 2 3" xfId="46812"/>
    <cellStyle name="Note 6 7 2 3 2 3" xfId="17385"/>
    <cellStyle name="Note 6 7 2 3 2 3 2" xfId="34820"/>
    <cellStyle name="Note 6 7 2 3 2 3 3" xfId="49273"/>
    <cellStyle name="Note 6 7 2 3 2 4" xfId="23167"/>
    <cellStyle name="Note 6 7 2 3 2 5" xfId="37620"/>
    <cellStyle name="Note 6 7 2 3 3" xfId="8193"/>
    <cellStyle name="Note 6 7 2 3 3 2" xfId="25628"/>
    <cellStyle name="Note 6 7 2 3 3 3" xfId="40081"/>
    <cellStyle name="Note 6 7 2 3 4" xfId="10634"/>
    <cellStyle name="Note 6 7 2 3 4 2" xfId="28069"/>
    <cellStyle name="Note 6 7 2 3 4 3" xfId="42522"/>
    <cellStyle name="Note 6 7 2 3 5" xfId="13054"/>
    <cellStyle name="Note 6 7 2 3 5 2" xfId="30489"/>
    <cellStyle name="Note 6 7 2 3 5 3" xfId="44942"/>
    <cellStyle name="Note 6 7 2 3 6" xfId="20061"/>
    <cellStyle name="Note 6 7 2 4" xfId="3221"/>
    <cellStyle name="Note 6 7 2 4 2" xfId="5732"/>
    <cellStyle name="Note 6 7 2 4 2 2" xfId="23168"/>
    <cellStyle name="Note 6 7 2 4 2 3" xfId="37621"/>
    <cellStyle name="Note 6 7 2 4 3" xfId="8194"/>
    <cellStyle name="Note 6 7 2 4 3 2" xfId="25629"/>
    <cellStyle name="Note 6 7 2 4 3 3" xfId="40082"/>
    <cellStyle name="Note 6 7 2 4 4" xfId="10635"/>
    <cellStyle name="Note 6 7 2 4 4 2" xfId="28070"/>
    <cellStyle name="Note 6 7 2 4 4 3" xfId="42523"/>
    <cellStyle name="Note 6 7 2 4 5" xfId="13055"/>
    <cellStyle name="Note 6 7 2 4 5 2" xfId="30490"/>
    <cellStyle name="Note 6 7 2 4 5 3" xfId="44943"/>
    <cellStyle name="Note 6 7 2 4 6" xfId="15575"/>
    <cellStyle name="Note 6 7 2 4 6 2" xfId="33010"/>
    <cellStyle name="Note 6 7 2 4 6 3" xfId="47463"/>
    <cellStyle name="Note 6 7 2 4 7" xfId="20062"/>
    <cellStyle name="Note 6 7 2 4 8" xfId="20737"/>
    <cellStyle name="Note 6 7 2 5" xfId="5729"/>
    <cellStyle name="Note 6 7 2 5 2" xfId="14922"/>
    <cellStyle name="Note 6 7 2 5 2 2" xfId="32357"/>
    <cellStyle name="Note 6 7 2 5 2 3" xfId="46810"/>
    <cellStyle name="Note 6 7 2 5 3" xfId="17383"/>
    <cellStyle name="Note 6 7 2 5 3 2" xfId="34818"/>
    <cellStyle name="Note 6 7 2 5 3 3" xfId="49271"/>
    <cellStyle name="Note 6 7 2 5 4" xfId="23165"/>
    <cellStyle name="Note 6 7 2 5 5" xfId="37618"/>
    <cellStyle name="Note 6 7 2 6" xfId="8191"/>
    <cellStyle name="Note 6 7 2 6 2" xfId="25626"/>
    <cellStyle name="Note 6 7 2 6 3" xfId="40079"/>
    <cellStyle name="Note 6 7 2 7" xfId="10632"/>
    <cellStyle name="Note 6 7 2 7 2" xfId="28067"/>
    <cellStyle name="Note 6 7 2 7 3" xfId="42520"/>
    <cellStyle name="Note 6 7 2 8" xfId="13052"/>
    <cellStyle name="Note 6 7 2 8 2" xfId="30487"/>
    <cellStyle name="Note 6 7 2 8 3" xfId="44940"/>
    <cellStyle name="Note 6 7 2 9" xfId="20059"/>
    <cellStyle name="Note 6 7 3" xfId="3222"/>
    <cellStyle name="Note 6 7 3 2" xfId="3223"/>
    <cellStyle name="Note 6 7 3 2 2" xfId="5734"/>
    <cellStyle name="Note 6 7 3 2 2 2" xfId="14926"/>
    <cellStyle name="Note 6 7 3 2 2 2 2" xfId="32361"/>
    <cellStyle name="Note 6 7 3 2 2 2 3" xfId="46814"/>
    <cellStyle name="Note 6 7 3 2 2 3" xfId="17387"/>
    <cellStyle name="Note 6 7 3 2 2 3 2" xfId="34822"/>
    <cellStyle name="Note 6 7 3 2 2 3 3" xfId="49275"/>
    <cellStyle name="Note 6 7 3 2 2 4" xfId="23170"/>
    <cellStyle name="Note 6 7 3 2 2 5" xfId="37623"/>
    <cellStyle name="Note 6 7 3 2 3" xfId="8196"/>
    <cellStyle name="Note 6 7 3 2 3 2" xfId="25631"/>
    <cellStyle name="Note 6 7 3 2 3 3" xfId="40084"/>
    <cellStyle name="Note 6 7 3 2 4" xfId="10637"/>
    <cellStyle name="Note 6 7 3 2 4 2" xfId="28072"/>
    <cellStyle name="Note 6 7 3 2 4 3" xfId="42525"/>
    <cellStyle name="Note 6 7 3 2 5" xfId="13057"/>
    <cellStyle name="Note 6 7 3 2 5 2" xfId="30492"/>
    <cellStyle name="Note 6 7 3 2 5 3" xfId="44945"/>
    <cellStyle name="Note 6 7 3 2 6" xfId="20064"/>
    <cellStyle name="Note 6 7 3 3" xfId="3224"/>
    <cellStyle name="Note 6 7 3 3 2" xfId="5735"/>
    <cellStyle name="Note 6 7 3 3 2 2" xfId="14927"/>
    <cellStyle name="Note 6 7 3 3 2 2 2" xfId="32362"/>
    <cellStyle name="Note 6 7 3 3 2 2 3" xfId="46815"/>
    <cellStyle name="Note 6 7 3 3 2 3" xfId="17388"/>
    <cellStyle name="Note 6 7 3 3 2 3 2" xfId="34823"/>
    <cellStyle name="Note 6 7 3 3 2 3 3" xfId="49276"/>
    <cellStyle name="Note 6 7 3 3 2 4" xfId="23171"/>
    <cellStyle name="Note 6 7 3 3 2 5" xfId="37624"/>
    <cellStyle name="Note 6 7 3 3 3" xfId="8197"/>
    <cellStyle name="Note 6 7 3 3 3 2" xfId="25632"/>
    <cellStyle name="Note 6 7 3 3 3 3" xfId="40085"/>
    <cellStyle name="Note 6 7 3 3 4" xfId="10638"/>
    <cellStyle name="Note 6 7 3 3 4 2" xfId="28073"/>
    <cellStyle name="Note 6 7 3 3 4 3" xfId="42526"/>
    <cellStyle name="Note 6 7 3 3 5" xfId="13058"/>
    <cellStyle name="Note 6 7 3 3 5 2" xfId="30493"/>
    <cellStyle name="Note 6 7 3 3 5 3" xfId="44946"/>
    <cellStyle name="Note 6 7 3 3 6" xfId="20065"/>
    <cellStyle name="Note 6 7 3 4" xfId="3225"/>
    <cellStyle name="Note 6 7 3 4 2" xfId="5736"/>
    <cellStyle name="Note 6 7 3 4 2 2" xfId="23172"/>
    <cellStyle name="Note 6 7 3 4 2 3" xfId="37625"/>
    <cellStyle name="Note 6 7 3 4 3" xfId="8198"/>
    <cellStyle name="Note 6 7 3 4 3 2" xfId="25633"/>
    <cellStyle name="Note 6 7 3 4 3 3" xfId="40086"/>
    <cellStyle name="Note 6 7 3 4 4" xfId="10639"/>
    <cellStyle name="Note 6 7 3 4 4 2" xfId="28074"/>
    <cellStyle name="Note 6 7 3 4 4 3" xfId="42527"/>
    <cellStyle name="Note 6 7 3 4 5" xfId="13059"/>
    <cellStyle name="Note 6 7 3 4 5 2" xfId="30494"/>
    <cellStyle name="Note 6 7 3 4 5 3" xfId="44947"/>
    <cellStyle name="Note 6 7 3 4 6" xfId="15576"/>
    <cellStyle name="Note 6 7 3 4 6 2" xfId="33011"/>
    <cellStyle name="Note 6 7 3 4 6 3" xfId="47464"/>
    <cellStyle name="Note 6 7 3 4 7" xfId="20066"/>
    <cellStyle name="Note 6 7 3 4 8" xfId="20738"/>
    <cellStyle name="Note 6 7 3 5" xfId="5733"/>
    <cellStyle name="Note 6 7 3 5 2" xfId="14925"/>
    <cellStyle name="Note 6 7 3 5 2 2" xfId="32360"/>
    <cellStyle name="Note 6 7 3 5 2 3" xfId="46813"/>
    <cellStyle name="Note 6 7 3 5 3" xfId="17386"/>
    <cellStyle name="Note 6 7 3 5 3 2" xfId="34821"/>
    <cellStyle name="Note 6 7 3 5 3 3" xfId="49274"/>
    <cellStyle name="Note 6 7 3 5 4" xfId="23169"/>
    <cellStyle name="Note 6 7 3 5 5" xfId="37622"/>
    <cellStyle name="Note 6 7 3 6" xfId="8195"/>
    <cellStyle name="Note 6 7 3 6 2" xfId="25630"/>
    <cellStyle name="Note 6 7 3 6 3" xfId="40083"/>
    <cellStyle name="Note 6 7 3 7" xfId="10636"/>
    <cellStyle name="Note 6 7 3 7 2" xfId="28071"/>
    <cellStyle name="Note 6 7 3 7 3" xfId="42524"/>
    <cellStyle name="Note 6 7 3 8" xfId="13056"/>
    <cellStyle name="Note 6 7 3 8 2" xfId="30491"/>
    <cellStyle name="Note 6 7 3 8 3" xfId="44944"/>
    <cellStyle name="Note 6 7 3 9" xfId="20063"/>
    <cellStyle name="Note 6 7 4" xfId="3226"/>
    <cellStyle name="Note 6 7 4 2" xfId="3227"/>
    <cellStyle name="Note 6 7 4 2 2" xfId="5738"/>
    <cellStyle name="Note 6 7 4 2 2 2" xfId="14929"/>
    <cellStyle name="Note 6 7 4 2 2 2 2" xfId="32364"/>
    <cellStyle name="Note 6 7 4 2 2 2 3" xfId="46817"/>
    <cellStyle name="Note 6 7 4 2 2 3" xfId="17390"/>
    <cellStyle name="Note 6 7 4 2 2 3 2" xfId="34825"/>
    <cellStyle name="Note 6 7 4 2 2 3 3" xfId="49278"/>
    <cellStyle name="Note 6 7 4 2 2 4" xfId="23174"/>
    <cellStyle name="Note 6 7 4 2 2 5" xfId="37627"/>
    <cellStyle name="Note 6 7 4 2 3" xfId="8200"/>
    <cellStyle name="Note 6 7 4 2 3 2" xfId="25635"/>
    <cellStyle name="Note 6 7 4 2 3 3" xfId="40088"/>
    <cellStyle name="Note 6 7 4 2 4" xfId="10641"/>
    <cellStyle name="Note 6 7 4 2 4 2" xfId="28076"/>
    <cellStyle name="Note 6 7 4 2 4 3" xfId="42529"/>
    <cellStyle name="Note 6 7 4 2 5" xfId="13061"/>
    <cellStyle name="Note 6 7 4 2 5 2" xfId="30496"/>
    <cellStyle name="Note 6 7 4 2 5 3" xfId="44949"/>
    <cellStyle name="Note 6 7 4 2 6" xfId="20068"/>
    <cellStyle name="Note 6 7 4 3" xfId="3228"/>
    <cellStyle name="Note 6 7 4 3 2" xfId="5739"/>
    <cellStyle name="Note 6 7 4 3 2 2" xfId="14930"/>
    <cellStyle name="Note 6 7 4 3 2 2 2" xfId="32365"/>
    <cellStyle name="Note 6 7 4 3 2 2 3" xfId="46818"/>
    <cellStyle name="Note 6 7 4 3 2 3" xfId="17391"/>
    <cellStyle name="Note 6 7 4 3 2 3 2" xfId="34826"/>
    <cellStyle name="Note 6 7 4 3 2 3 3" xfId="49279"/>
    <cellStyle name="Note 6 7 4 3 2 4" xfId="23175"/>
    <cellStyle name="Note 6 7 4 3 2 5" xfId="37628"/>
    <cellStyle name="Note 6 7 4 3 3" xfId="8201"/>
    <cellStyle name="Note 6 7 4 3 3 2" xfId="25636"/>
    <cellStyle name="Note 6 7 4 3 3 3" xfId="40089"/>
    <cellStyle name="Note 6 7 4 3 4" xfId="10642"/>
    <cellStyle name="Note 6 7 4 3 4 2" xfId="28077"/>
    <cellStyle name="Note 6 7 4 3 4 3" xfId="42530"/>
    <cellStyle name="Note 6 7 4 3 5" xfId="13062"/>
    <cellStyle name="Note 6 7 4 3 5 2" xfId="30497"/>
    <cellStyle name="Note 6 7 4 3 5 3" xfId="44950"/>
    <cellStyle name="Note 6 7 4 3 6" xfId="20069"/>
    <cellStyle name="Note 6 7 4 4" xfId="3229"/>
    <cellStyle name="Note 6 7 4 4 2" xfId="5740"/>
    <cellStyle name="Note 6 7 4 4 2 2" xfId="23176"/>
    <cellStyle name="Note 6 7 4 4 2 3" xfId="37629"/>
    <cellStyle name="Note 6 7 4 4 3" xfId="8202"/>
    <cellStyle name="Note 6 7 4 4 3 2" xfId="25637"/>
    <cellStyle name="Note 6 7 4 4 3 3" xfId="40090"/>
    <cellStyle name="Note 6 7 4 4 4" xfId="10643"/>
    <cellStyle name="Note 6 7 4 4 4 2" xfId="28078"/>
    <cellStyle name="Note 6 7 4 4 4 3" xfId="42531"/>
    <cellStyle name="Note 6 7 4 4 5" xfId="13063"/>
    <cellStyle name="Note 6 7 4 4 5 2" xfId="30498"/>
    <cellStyle name="Note 6 7 4 4 5 3" xfId="44951"/>
    <cellStyle name="Note 6 7 4 4 6" xfId="15577"/>
    <cellStyle name="Note 6 7 4 4 6 2" xfId="33012"/>
    <cellStyle name="Note 6 7 4 4 6 3" xfId="47465"/>
    <cellStyle name="Note 6 7 4 4 7" xfId="20070"/>
    <cellStyle name="Note 6 7 4 4 8" xfId="20739"/>
    <cellStyle name="Note 6 7 4 5" xfId="5737"/>
    <cellStyle name="Note 6 7 4 5 2" xfId="14928"/>
    <cellStyle name="Note 6 7 4 5 2 2" xfId="32363"/>
    <cellStyle name="Note 6 7 4 5 2 3" xfId="46816"/>
    <cellStyle name="Note 6 7 4 5 3" xfId="17389"/>
    <cellStyle name="Note 6 7 4 5 3 2" xfId="34824"/>
    <cellStyle name="Note 6 7 4 5 3 3" xfId="49277"/>
    <cellStyle name="Note 6 7 4 5 4" xfId="23173"/>
    <cellStyle name="Note 6 7 4 5 5" xfId="37626"/>
    <cellStyle name="Note 6 7 4 6" xfId="8199"/>
    <cellStyle name="Note 6 7 4 6 2" xfId="25634"/>
    <cellStyle name="Note 6 7 4 6 3" xfId="40087"/>
    <cellStyle name="Note 6 7 4 7" xfId="10640"/>
    <cellStyle name="Note 6 7 4 7 2" xfId="28075"/>
    <cellStyle name="Note 6 7 4 7 3" xfId="42528"/>
    <cellStyle name="Note 6 7 4 8" xfId="13060"/>
    <cellStyle name="Note 6 7 4 8 2" xfId="30495"/>
    <cellStyle name="Note 6 7 4 8 3" xfId="44948"/>
    <cellStyle name="Note 6 7 4 9" xfId="20067"/>
    <cellStyle name="Note 6 7 5" xfId="3230"/>
    <cellStyle name="Note 6 7 5 2" xfId="3231"/>
    <cellStyle name="Note 6 7 5 2 2" xfId="5742"/>
    <cellStyle name="Note 6 7 5 2 2 2" xfId="14932"/>
    <cellStyle name="Note 6 7 5 2 2 2 2" xfId="32367"/>
    <cellStyle name="Note 6 7 5 2 2 2 3" xfId="46820"/>
    <cellStyle name="Note 6 7 5 2 2 3" xfId="17393"/>
    <cellStyle name="Note 6 7 5 2 2 3 2" xfId="34828"/>
    <cellStyle name="Note 6 7 5 2 2 3 3" xfId="49281"/>
    <cellStyle name="Note 6 7 5 2 2 4" xfId="23178"/>
    <cellStyle name="Note 6 7 5 2 2 5" xfId="37631"/>
    <cellStyle name="Note 6 7 5 2 3" xfId="8204"/>
    <cellStyle name="Note 6 7 5 2 3 2" xfId="25639"/>
    <cellStyle name="Note 6 7 5 2 3 3" xfId="40092"/>
    <cellStyle name="Note 6 7 5 2 4" xfId="10645"/>
    <cellStyle name="Note 6 7 5 2 4 2" xfId="28080"/>
    <cellStyle name="Note 6 7 5 2 4 3" xfId="42533"/>
    <cellStyle name="Note 6 7 5 2 5" xfId="13065"/>
    <cellStyle name="Note 6 7 5 2 5 2" xfId="30500"/>
    <cellStyle name="Note 6 7 5 2 5 3" xfId="44953"/>
    <cellStyle name="Note 6 7 5 2 6" xfId="20072"/>
    <cellStyle name="Note 6 7 5 3" xfId="3232"/>
    <cellStyle name="Note 6 7 5 3 2" xfId="5743"/>
    <cellStyle name="Note 6 7 5 3 2 2" xfId="14933"/>
    <cellStyle name="Note 6 7 5 3 2 2 2" xfId="32368"/>
    <cellStyle name="Note 6 7 5 3 2 2 3" xfId="46821"/>
    <cellStyle name="Note 6 7 5 3 2 3" xfId="17394"/>
    <cellStyle name="Note 6 7 5 3 2 3 2" xfId="34829"/>
    <cellStyle name="Note 6 7 5 3 2 3 3" xfId="49282"/>
    <cellStyle name="Note 6 7 5 3 2 4" xfId="23179"/>
    <cellStyle name="Note 6 7 5 3 2 5" xfId="37632"/>
    <cellStyle name="Note 6 7 5 3 3" xfId="8205"/>
    <cellStyle name="Note 6 7 5 3 3 2" xfId="25640"/>
    <cellStyle name="Note 6 7 5 3 3 3" xfId="40093"/>
    <cellStyle name="Note 6 7 5 3 4" xfId="10646"/>
    <cellStyle name="Note 6 7 5 3 4 2" xfId="28081"/>
    <cellStyle name="Note 6 7 5 3 4 3" xfId="42534"/>
    <cellStyle name="Note 6 7 5 3 5" xfId="13066"/>
    <cellStyle name="Note 6 7 5 3 5 2" xfId="30501"/>
    <cellStyle name="Note 6 7 5 3 5 3" xfId="44954"/>
    <cellStyle name="Note 6 7 5 3 6" xfId="20073"/>
    <cellStyle name="Note 6 7 5 4" xfId="3233"/>
    <cellStyle name="Note 6 7 5 4 2" xfId="5744"/>
    <cellStyle name="Note 6 7 5 4 2 2" xfId="23180"/>
    <cellStyle name="Note 6 7 5 4 2 3" xfId="37633"/>
    <cellStyle name="Note 6 7 5 4 3" xfId="8206"/>
    <cellStyle name="Note 6 7 5 4 3 2" xfId="25641"/>
    <cellStyle name="Note 6 7 5 4 3 3" xfId="40094"/>
    <cellStyle name="Note 6 7 5 4 4" xfId="10647"/>
    <cellStyle name="Note 6 7 5 4 4 2" xfId="28082"/>
    <cellStyle name="Note 6 7 5 4 4 3" xfId="42535"/>
    <cellStyle name="Note 6 7 5 4 5" xfId="13067"/>
    <cellStyle name="Note 6 7 5 4 5 2" xfId="30502"/>
    <cellStyle name="Note 6 7 5 4 5 3" xfId="44955"/>
    <cellStyle name="Note 6 7 5 4 6" xfId="15578"/>
    <cellStyle name="Note 6 7 5 4 6 2" xfId="33013"/>
    <cellStyle name="Note 6 7 5 4 6 3" xfId="47466"/>
    <cellStyle name="Note 6 7 5 4 7" xfId="20074"/>
    <cellStyle name="Note 6 7 5 4 8" xfId="20740"/>
    <cellStyle name="Note 6 7 5 5" xfId="5741"/>
    <cellStyle name="Note 6 7 5 5 2" xfId="14931"/>
    <cellStyle name="Note 6 7 5 5 2 2" xfId="32366"/>
    <cellStyle name="Note 6 7 5 5 2 3" xfId="46819"/>
    <cellStyle name="Note 6 7 5 5 3" xfId="17392"/>
    <cellStyle name="Note 6 7 5 5 3 2" xfId="34827"/>
    <cellStyle name="Note 6 7 5 5 3 3" xfId="49280"/>
    <cellStyle name="Note 6 7 5 5 4" xfId="23177"/>
    <cellStyle name="Note 6 7 5 5 5" xfId="37630"/>
    <cellStyle name="Note 6 7 5 6" xfId="8203"/>
    <cellStyle name="Note 6 7 5 6 2" xfId="25638"/>
    <cellStyle name="Note 6 7 5 6 3" xfId="40091"/>
    <cellStyle name="Note 6 7 5 7" xfId="10644"/>
    <cellStyle name="Note 6 7 5 7 2" xfId="28079"/>
    <cellStyle name="Note 6 7 5 7 3" xfId="42532"/>
    <cellStyle name="Note 6 7 5 8" xfId="13064"/>
    <cellStyle name="Note 6 7 5 8 2" xfId="30499"/>
    <cellStyle name="Note 6 7 5 8 3" xfId="44952"/>
    <cellStyle name="Note 6 7 5 9" xfId="20071"/>
    <cellStyle name="Note 6 7 6" xfId="3234"/>
    <cellStyle name="Note 6 7 6 2" xfId="5745"/>
    <cellStyle name="Note 6 7 6 2 2" xfId="14934"/>
    <cellStyle name="Note 6 7 6 2 2 2" xfId="32369"/>
    <cellStyle name="Note 6 7 6 2 2 3" xfId="46822"/>
    <cellStyle name="Note 6 7 6 2 3" xfId="17395"/>
    <cellStyle name="Note 6 7 6 2 3 2" xfId="34830"/>
    <cellStyle name="Note 6 7 6 2 3 3" xfId="49283"/>
    <cellStyle name="Note 6 7 6 2 4" xfId="23181"/>
    <cellStyle name="Note 6 7 6 2 5" xfId="37634"/>
    <cellStyle name="Note 6 7 6 3" xfId="8207"/>
    <cellStyle name="Note 6 7 6 3 2" xfId="25642"/>
    <cellStyle name="Note 6 7 6 3 3" xfId="40095"/>
    <cellStyle name="Note 6 7 6 4" xfId="10648"/>
    <cellStyle name="Note 6 7 6 4 2" xfId="28083"/>
    <cellStyle name="Note 6 7 6 4 3" xfId="42536"/>
    <cellStyle name="Note 6 7 6 5" xfId="13068"/>
    <cellStyle name="Note 6 7 6 5 2" xfId="30503"/>
    <cellStyle name="Note 6 7 6 5 3" xfId="44956"/>
    <cellStyle name="Note 6 7 6 6" xfId="20075"/>
    <cellStyle name="Note 6 7 7" xfId="3235"/>
    <cellStyle name="Note 6 7 7 2" xfId="5746"/>
    <cellStyle name="Note 6 7 7 2 2" xfId="14935"/>
    <cellStyle name="Note 6 7 7 2 2 2" xfId="32370"/>
    <cellStyle name="Note 6 7 7 2 2 3" xfId="46823"/>
    <cellStyle name="Note 6 7 7 2 3" xfId="17396"/>
    <cellStyle name="Note 6 7 7 2 3 2" xfId="34831"/>
    <cellStyle name="Note 6 7 7 2 3 3" xfId="49284"/>
    <cellStyle name="Note 6 7 7 2 4" xfId="23182"/>
    <cellStyle name="Note 6 7 7 2 5" xfId="37635"/>
    <cellStyle name="Note 6 7 7 3" xfId="8208"/>
    <cellStyle name="Note 6 7 7 3 2" xfId="25643"/>
    <cellStyle name="Note 6 7 7 3 3" xfId="40096"/>
    <cellStyle name="Note 6 7 7 4" xfId="10649"/>
    <cellStyle name="Note 6 7 7 4 2" xfId="28084"/>
    <cellStyle name="Note 6 7 7 4 3" xfId="42537"/>
    <cellStyle name="Note 6 7 7 5" xfId="13069"/>
    <cellStyle name="Note 6 7 7 5 2" xfId="30504"/>
    <cellStyle name="Note 6 7 7 5 3" xfId="44957"/>
    <cellStyle name="Note 6 7 7 6" xfId="20076"/>
    <cellStyle name="Note 6 7 8" xfId="3236"/>
    <cellStyle name="Note 6 7 8 2" xfId="5747"/>
    <cellStyle name="Note 6 7 8 2 2" xfId="23183"/>
    <cellStyle name="Note 6 7 8 2 3" xfId="37636"/>
    <cellStyle name="Note 6 7 8 3" xfId="8209"/>
    <cellStyle name="Note 6 7 8 3 2" xfId="25644"/>
    <cellStyle name="Note 6 7 8 3 3" xfId="40097"/>
    <cellStyle name="Note 6 7 8 4" xfId="10650"/>
    <cellStyle name="Note 6 7 8 4 2" xfId="28085"/>
    <cellStyle name="Note 6 7 8 4 3" xfId="42538"/>
    <cellStyle name="Note 6 7 8 5" xfId="13070"/>
    <cellStyle name="Note 6 7 8 5 2" xfId="30505"/>
    <cellStyle name="Note 6 7 8 5 3" xfId="44958"/>
    <cellStyle name="Note 6 7 8 6" xfId="15579"/>
    <cellStyle name="Note 6 7 8 6 2" xfId="33014"/>
    <cellStyle name="Note 6 7 8 6 3" xfId="47467"/>
    <cellStyle name="Note 6 7 8 7" xfId="20077"/>
    <cellStyle name="Note 6 7 8 8" xfId="20741"/>
    <cellStyle name="Note 6 7 9" xfId="5728"/>
    <cellStyle name="Note 6 7 9 2" xfId="14921"/>
    <cellStyle name="Note 6 7 9 2 2" xfId="32356"/>
    <cellStyle name="Note 6 7 9 2 3" xfId="46809"/>
    <cellStyle name="Note 6 7 9 3" xfId="17382"/>
    <cellStyle name="Note 6 7 9 3 2" xfId="34817"/>
    <cellStyle name="Note 6 7 9 3 3" xfId="49270"/>
    <cellStyle name="Note 6 7 9 4" xfId="23164"/>
    <cellStyle name="Note 6 7 9 5" xfId="37617"/>
    <cellStyle name="Note 6 8" xfId="3237"/>
    <cellStyle name="Note 6 8 10" xfId="8210"/>
    <cellStyle name="Note 6 8 10 2" xfId="25645"/>
    <cellStyle name="Note 6 8 10 3" xfId="40098"/>
    <cellStyle name="Note 6 8 11" xfId="10651"/>
    <cellStyle name="Note 6 8 11 2" xfId="28086"/>
    <cellStyle name="Note 6 8 11 3" xfId="42539"/>
    <cellStyle name="Note 6 8 12" xfId="13071"/>
    <cellStyle name="Note 6 8 12 2" xfId="30506"/>
    <cellStyle name="Note 6 8 12 3" xfId="44959"/>
    <cellStyle name="Note 6 8 13" xfId="20078"/>
    <cellStyle name="Note 6 8 2" xfId="3238"/>
    <cellStyle name="Note 6 8 2 2" xfId="3239"/>
    <cellStyle name="Note 6 8 2 2 2" xfId="5750"/>
    <cellStyle name="Note 6 8 2 2 2 2" xfId="14938"/>
    <cellStyle name="Note 6 8 2 2 2 2 2" xfId="32373"/>
    <cellStyle name="Note 6 8 2 2 2 2 3" xfId="46826"/>
    <cellStyle name="Note 6 8 2 2 2 3" xfId="17399"/>
    <cellStyle name="Note 6 8 2 2 2 3 2" xfId="34834"/>
    <cellStyle name="Note 6 8 2 2 2 3 3" xfId="49287"/>
    <cellStyle name="Note 6 8 2 2 2 4" xfId="23186"/>
    <cellStyle name="Note 6 8 2 2 2 5" xfId="37639"/>
    <cellStyle name="Note 6 8 2 2 3" xfId="8212"/>
    <cellStyle name="Note 6 8 2 2 3 2" xfId="25647"/>
    <cellStyle name="Note 6 8 2 2 3 3" xfId="40100"/>
    <cellStyle name="Note 6 8 2 2 4" xfId="10653"/>
    <cellStyle name="Note 6 8 2 2 4 2" xfId="28088"/>
    <cellStyle name="Note 6 8 2 2 4 3" xfId="42541"/>
    <cellStyle name="Note 6 8 2 2 5" xfId="13073"/>
    <cellStyle name="Note 6 8 2 2 5 2" xfId="30508"/>
    <cellStyle name="Note 6 8 2 2 5 3" xfId="44961"/>
    <cellStyle name="Note 6 8 2 2 6" xfId="20080"/>
    <cellStyle name="Note 6 8 2 3" xfId="3240"/>
    <cellStyle name="Note 6 8 2 3 2" xfId="5751"/>
    <cellStyle name="Note 6 8 2 3 2 2" xfId="14939"/>
    <cellStyle name="Note 6 8 2 3 2 2 2" xfId="32374"/>
    <cellStyle name="Note 6 8 2 3 2 2 3" xfId="46827"/>
    <cellStyle name="Note 6 8 2 3 2 3" xfId="17400"/>
    <cellStyle name="Note 6 8 2 3 2 3 2" xfId="34835"/>
    <cellStyle name="Note 6 8 2 3 2 3 3" xfId="49288"/>
    <cellStyle name="Note 6 8 2 3 2 4" xfId="23187"/>
    <cellStyle name="Note 6 8 2 3 2 5" xfId="37640"/>
    <cellStyle name="Note 6 8 2 3 3" xfId="8213"/>
    <cellStyle name="Note 6 8 2 3 3 2" xfId="25648"/>
    <cellStyle name="Note 6 8 2 3 3 3" xfId="40101"/>
    <cellStyle name="Note 6 8 2 3 4" xfId="10654"/>
    <cellStyle name="Note 6 8 2 3 4 2" xfId="28089"/>
    <cellStyle name="Note 6 8 2 3 4 3" xfId="42542"/>
    <cellStyle name="Note 6 8 2 3 5" xfId="13074"/>
    <cellStyle name="Note 6 8 2 3 5 2" xfId="30509"/>
    <cellStyle name="Note 6 8 2 3 5 3" xfId="44962"/>
    <cellStyle name="Note 6 8 2 3 6" xfId="20081"/>
    <cellStyle name="Note 6 8 2 4" xfId="3241"/>
    <cellStyle name="Note 6 8 2 4 2" xfId="5752"/>
    <cellStyle name="Note 6 8 2 4 2 2" xfId="23188"/>
    <cellStyle name="Note 6 8 2 4 2 3" xfId="37641"/>
    <cellStyle name="Note 6 8 2 4 3" xfId="8214"/>
    <cellStyle name="Note 6 8 2 4 3 2" xfId="25649"/>
    <cellStyle name="Note 6 8 2 4 3 3" xfId="40102"/>
    <cellStyle name="Note 6 8 2 4 4" xfId="10655"/>
    <cellStyle name="Note 6 8 2 4 4 2" xfId="28090"/>
    <cellStyle name="Note 6 8 2 4 4 3" xfId="42543"/>
    <cellStyle name="Note 6 8 2 4 5" xfId="13075"/>
    <cellStyle name="Note 6 8 2 4 5 2" xfId="30510"/>
    <cellStyle name="Note 6 8 2 4 5 3" xfId="44963"/>
    <cellStyle name="Note 6 8 2 4 6" xfId="15580"/>
    <cellStyle name="Note 6 8 2 4 6 2" xfId="33015"/>
    <cellStyle name="Note 6 8 2 4 6 3" xfId="47468"/>
    <cellStyle name="Note 6 8 2 4 7" xfId="20082"/>
    <cellStyle name="Note 6 8 2 4 8" xfId="20742"/>
    <cellStyle name="Note 6 8 2 5" xfId="5749"/>
    <cellStyle name="Note 6 8 2 5 2" xfId="14937"/>
    <cellStyle name="Note 6 8 2 5 2 2" xfId="32372"/>
    <cellStyle name="Note 6 8 2 5 2 3" xfId="46825"/>
    <cellStyle name="Note 6 8 2 5 3" xfId="17398"/>
    <cellStyle name="Note 6 8 2 5 3 2" xfId="34833"/>
    <cellStyle name="Note 6 8 2 5 3 3" xfId="49286"/>
    <cellStyle name="Note 6 8 2 5 4" xfId="23185"/>
    <cellStyle name="Note 6 8 2 5 5" xfId="37638"/>
    <cellStyle name="Note 6 8 2 6" xfId="8211"/>
    <cellStyle name="Note 6 8 2 6 2" xfId="25646"/>
    <cellStyle name="Note 6 8 2 6 3" xfId="40099"/>
    <cellStyle name="Note 6 8 2 7" xfId="10652"/>
    <cellStyle name="Note 6 8 2 7 2" xfId="28087"/>
    <cellStyle name="Note 6 8 2 7 3" xfId="42540"/>
    <cellStyle name="Note 6 8 2 8" xfId="13072"/>
    <cellStyle name="Note 6 8 2 8 2" xfId="30507"/>
    <cellStyle name="Note 6 8 2 8 3" xfId="44960"/>
    <cellStyle name="Note 6 8 2 9" xfId="20079"/>
    <cellStyle name="Note 6 8 3" xfId="3242"/>
    <cellStyle name="Note 6 8 3 2" xfId="3243"/>
    <cellStyle name="Note 6 8 3 2 2" xfId="5754"/>
    <cellStyle name="Note 6 8 3 2 2 2" xfId="14941"/>
    <cellStyle name="Note 6 8 3 2 2 2 2" xfId="32376"/>
    <cellStyle name="Note 6 8 3 2 2 2 3" xfId="46829"/>
    <cellStyle name="Note 6 8 3 2 2 3" xfId="17402"/>
    <cellStyle name="Note 6 8 3 2 2 3 2" xfId="34837"/>
    <cellStyle name="Note 6 8 3 2 2 3 3" xfId="49290"/>
    <cellStyle name="Note 6 8 3 2 2 4" xfId="23190"/>
    <cellStyle name="Note 6 8 3 2 2 5" xfId="37643"/>
    <cellStyle name="Note 6 8 3 2 3" xfId="8216"/>
    <cellStyle name="Note 6 8 3 2 3 2" xfId="25651"/>
    <cellStyle name="Note 6 8 3 2 3 3" xfId="40104"/>
    <cellStyle name="Note 6 8 3 2 4" xfId="10657"/>
    <cellStyle name="Note 6 8 3 2 4 2" xfId="28092"/>
    <cellStyle name="Note 6 8 3 2 4 3" xfId="42545"/>
    <cellStyle name="Note 6 8 3 2 5" xfId="13077"/>
    <cellStyle name="Note 6 8 3 2 5 2" xfId="30512"/>
    <cellStyle name="Note 6 8 3 2 5 3" xfId="44965"/>
    <cellStyle name="Note 6 8 3 2 6" xfId="20084"/>
    <cellStyle name="Note 6 8 3 3" xfId="3244"/>
    <cellStyle name="Note 6 8 3 3 2" xfId="5755"/>
    <cellStyle name="Note 6 8 3 3 2 2" xfId="14942"/>
    <cellStyle name="Note 6 8 3 3 2 2 2" xfId="32377"/>
    <cellStyle name="Note 6 8 3 3 2 2 3" xfId="46830"/>
    <cellStyle name="Note 6 8 3 3 2 3" xfId="17403"/>
    <cellStyle name="Note 6 8 3 3 2 3 2" xfId="34838"/>
    <cellStyle name="Note 6 8 3 3 2 3 3" xfId="49291"/>
    <cellStyle name="Note 6 8 3 3 2 4" xfId="23191"/>
    <cellStyle name="Note 6 8 3 3 2 5" xfId="37644"/>
    <cellStyle name="Note 6 8 3 3 3" xfId="8217"/>
    <cellStyle name="Note 6 8 3 3 3 2" xfId="25652"/>
    <cellStyle name="Note 6 8 3 3 3 3" xfId="40105"/>
    <cellStyle name="Note 6 8 3 3 4" xfId="10658"/>
    <cellStyle name="Note 6 8 3 3 4 2" xfId="28093"/>
    <cellStyle name="Note 6 8 3 3 4 3" xfId="42546"/>
    <cellStyle name="Note 6 8 3 3 5" xfId="13078"/>
    <cellStyle name="Note 6 8 3 3 5 2" xfId="30513"/>
    <cellStyle name="Note 6 8 3 3 5 3" xfId="44966"/>
    <cellStyle name="Note 6 8 3 3 6" xfId="20085"/>
    <cellStyle name="Note 6 8 3 4" xfId="3245"/>
    <cellStyle name="Note 6 8 3 4 2" xfId="5756"/>
    <cellStyle name="Note 6 8 3 4 2 2" xfId="23192"/>
    <cellStyle name="Note 6 8 3 4 2 3" xfId="37645"/>
    <cellStyle name="Note 6 8 3 4 3" xfId="8218"/>
    <cellStyle name="Note 6 8 3 4 3 2" xfId="25653"/>
    <cellStyle name="Note 6 8 3 4 3 3" xfId="40106"/>
    <cellStyle name="Note 6 8 3 4 4" xfId="10659"/>
    <cellStyle name="Note 6 8 3 4 4 2" xfId="28094"/>
    <cellStyle name="Note 6 8 3 4 4 3" xfId="42547"/>
    <cellStyle name="Note 6 8 3 4 5" xfId="13079"/>
    <cellStyle name="Note 6 8 3 4 5 2" xfId="30514"/>
    <cellStyle name="Note 6 8 3 4 5 3" xfId="44967"/>
    <cellStyle name="Note 6 8 3 4 6" xfId="15581"/>
    <cellStyle name="Note 6 8 3 4 6 2" xfId="33016"/>
    <cellStyle name="Note 6 8 3 4 6 3" xfId="47469"/>
    <cellStyle name="Note 6 8 3 4 7" xfId="20086"/>
    <cellStyle name="Note 6 8 3 4 8" xfId="20743"/>
    <cellStyle name="Note 6 8 3 5" xfId="5753"/>
    <cellStyle name="Note 6 8 3 5 2" xfId="14940"/>
    <cellStyle name="Note 6 8 3 5 2 2" xfId="32375"/>
    <cellStyle name="Note 6 8 3 5 2 3" xfId="46828"/>
    <cellStyle name="Note 6 8 3 5 3" xfId="17401"/>
    <cellStyle name="Note 6 8 3 5 3 2" xfId="34836"/>
    <cellStyle name="Note 6 8 3 5 3 3" xfId="49289"/>
    <cellStyle name="Note 6 8 3 5 4" xfId="23189"/>
    <cellStyle name="Note 6 8 3 5 5" xfId="37642"/>
    <cellStyle name="Note 6 8 3 6" xfId="8215"/>
    <cellStyle name="Note 6 8 3 6 2" xfId="25650"/>
    <cellStyle name="Note 6 8 3 6 3" xfId="40103"/>
    <cellStyle name="Note 6 8 3 7" xfId="10656"/>
    <cellStyle name="Note 6 8 3 7 2" xfId="28091"/>
    <cellStyle name="Note 6 8 3 7 3" xfId="42544"/>
    <cellStyle name="Note 6 8 3 8" xfId="13076"/>
    <cellStyle name="Note 6 8 3 8 2" xfId="30511"/>
    <cellStyle name="Note 6 8 3 8 3" xfId="44964"/>
    <cellStyle name="Note 6 8 3 9" xfId="20083"/>
    <cellStyle name="Note 6 8 4" xfId="3246"/>
    <cellStyle name="Note 6 8 4 2" xfId="3247"/>
    <cellStyle name="Note 6 8 4 2 2" xfId="5758"/>
    <cellStyle name="Note 6 8 4 2 2 2" xfId="14944"/>
    <cellStyle name="Note 6 8 4 2 2 2 2" xfId="32379"/>
    <cellStyle name="Note 6 8 4 2 2 2 3" xfId="46832"/>
    <cellStyle name="Note 6 8 4 2 2 3" xfId="17405"/>
    <cellStyle name="Note 6 8 4 2 2 3 2" xfId="34840"/>
    <cellStyle name="Note 6 8 4 2 2 3 3" xfId="49293"/>
    <cellStyle name="Note 6 8 4 2 2 4" xfId="23194"/>
    <cellStyle name="Note 6 8 4 2 2 5" xfId="37647"/>
    <cellStyle name="Note 6 8 4 2 3" xfId="8220"/>
    <cellStyle name="Note 6 8 4 2 3 2" xfId="25655"/>
    <cellStyle name="Note 6 8 4 2 3 3" xfId="40108"/>
    <cellStyle name="Note 6 8 4 2 4" xfId="10661"/>
    <cellStyle name="Note 6 8 4 2 4 2" xfId="28096"/>
    <cellStyle name="Note 6 8 4 2 4 3" xfId="42549"/>
    <cellStyle name="Note 6 8 4 2 5" xfId="13081"/>
    <cellStyle name="Note 6 8 4 2 5 2" xfId="30516"/>
    <cellStyle name="Note 6 8 4 2 5 3" xfId="44969"/>
    <cellStyle name="Note 6 8 4 2 6" xfId="20088"/>
    <cellStyle name="Note 6 8 4 3" xfId="3248"/>
    <cellStyle name="Note 6 8 4 3 2" xfId="5759"/>
    <cellStyle name="Note 6 8 4 3 2 2" xfId="14945"/>
    <cellStyle name="Note 6 8 4 3 2 2 2" xfId="32380"/>
    <cellStyle name="Note 6 8 4 3 2 2 3" xfId="46833"/>
    <cellStyle name="Note 6 8 4 3 2 3" xfId="17406"/>
    <cellStyle name="Note 6 8 4 3 2 3 2" xfId="34841"/>
    <cellStyle name="Note 6 8 4 3 2 3 3" xfId="49294"/>
    <cellStyle name="Note 6 8 4 3 2 4" xfId="23195"/>
    <cellStyle name="Note 6 8 4 3 2 5" xfId="37648"/>
    <cellStyle name="Note 6 8 4 3 3" xfId="8221"/>
    <cellStyle name="Note 6 8 4 3 3 2" xfId="25656"/>
    <cellStyle name="Note 6 8 4 3 3 3" xfId="40109"/>
    <cellStyle name="Note 6 8 4 3 4" xfId="10662"/>
    <cellStyle name="Note 6 8 4 3 4 2" xfId="28097"/>
    <cellStyle name="Note 6 8 4 3 4 3" xfId="42550"/>
    <cellStyle name="Note 6 8 4 3 5" xfId="13082"/>
    <cellStyle name="Note 6 8 4 3 5 2" xfId="30517"/>
    <cellStyle name="Note 6 8 4 3 5 3" xfId="44970"/>
    <cellStyle name="Note 6 8 4 3 6" xfId="20089"/>
    <cellStyle name="Note 6 8 4 4" xfId="3249"/>
    <cellStyle name="Note 6 8 4 4 2" xfId="5760"/>
    <cellStyle name="Note 6 8 4 4 2 2" xfId="23196"/>
    <cellStyle name="Note 6 8 4 4 2 3" xfId="37649"/>
    <cellStyle name="Note 6 8 4 4 3" xfId="8222"/>
    <cellStyle name="Note 6 8 4 4 3 2" xfId="25657"/>
    <cellStyle name="Note 6 8 4 4 3 3" xfId="40110"/>
    <cellStyle name="Note 6 8 4 4 4" xfId="10663"/>
    <cellStyle name="Note 6 8 4 4 4 2" xfId="28098"/>
    <cellStyle name="Note 6 8 4 4 4 3" xfId="42551"/>
    <cellStyle name="Note 6 8 4 4 5" xfId="13083"/>
    <cellStyle name="Note 6 8 4 4 5 2" xfId="30518"/>
    <cellStyle name="Note 6 8 4 4 5 3" xfId="44971"/>
    <cellStyle name="Note 6 8 4 4 6" xfId="15582"/>
    <cellStyle name="Note 6 8 4 4 6 2" xfId="33017"/>
    <cellStyle name="Note 6 8 4 4 6 3" xfId="47470"/>
    <cellStyle name="Note 6 8 4 4 7" xfId="20090"/>
    <cellStyle name="Note 6 8 4 4 8" xfId="20744"/>
    <cellStyle name="Note 6 8 4 5" xfId="5757"/>
    <cellStyle name="Note 6 8 4 5 2" xfId="14943"/>
    <cellStyle name="Note 6 8 4 5 2 2" xfId="32378"/>
    <cellStyle name="Note 6 8 4 5 2 3" xfId="46831"/>
    <cellStyle name="Note 6 8 4 5 3" xfId="17404"/>
    <cellStyle name="Note 6 8 4 5 3 2" xfId="34839"/>
    <cellStyle name="Note 6 8 4 5 3 3" xfId="49292"/>
    <cellStyle name="Note 6 8 4 5 4" xfId="23193"/>
    <cellStyle name="Note 6 8 4 5 5" xfId="37646"/>
    <cellStyle name="Note 6 8 4 6" xfId="8219"/>
    <cellStyle name="Note 6 8 4 6 2" xfId="25654"/>
    <cellStyle name="Note 6 8 4 6 3" xfId="40107"/>
    <cellStyle name="Note 6 8 4 7" xfId="10660"/>
    <cellStyle name="Note 6 8 4 7 2" xfId="28095"/>
    <cellStyle name="Note 6 8 4 7 3" xfId="42548"/>
    <cellStyle name="Note 6 8 4 8" xfId="13080"/>
    <cellStyle name="Note 6 8 4 8 2" xfId="30515"/>
    <cellStyle name="Note 6 8 4 8 3" xfId="44968"/>
    <cellStyle name="Note 6 8 4 9" xfId="20087"/>
    <cellStyle name="Note 6 8 5" xfId="3250"/>
    <cellStyle name="Note 6 8 5 2" xfId="3251"/>
    <cellStyle name="Note 6 8 5 2 2" xfId="5762"/>
    <cellStyle name="Note 6 8 5 2 2 2" xfId="14947"/>
    <cellStyle name="Note 6 8 5 2 2 2 2" xfId="32382"/>
    <cellStyle name="Note 6 8 5 2 2 2 3" xfId="46835"/>
    <cellStyle name="Note 6 8 5 2 2 3" xfId="17408"/>
    <cellStyle name="Note 6 8 5 2 2 3 2" xfId="34843"/>
    <cellStyle name="Note 6 8 5 2 2 3 3" xfId="49296"/>
    <cellStyle name="Note 6 8 5 2 2 4" xfId="23198"/>
    <cellStyle name="Note 6 8 5 2 2 5" xfId="37651"/>
    <cellStyle name="Note 6 8 5 2 3" xfId="8224"/>
    <cellStyle name="Note 6 8 5 2 3 2" xfId="25659"/>
    <cellStyle name="Note 6 8 5 2 3 3" xfId="40112"/>
    <cellStyle name="Note 6 8 5 2 4" xfId="10665"/>
    <cellStyle name="Note 6 8 5 2 4 2" xfId="28100"/>
    <cellStyle name="Note 6 8 5 2 4 3" xfId="42553"/>
    <cellStyle name="Note 6 8 5 2 5" xfId="13085"/>
    <cellStyle name="Note 6 8 5 2 5 2" xfId="30520"/>
    <cellStyle name="Note 6 8 5 2 5 3" xfId="44973"/>
    <cellStyle name="Note 6 8 5 2 6" xfId="20092"/>
    <cellStyle name="Note 6 8 5 3" xfId="3252"/>
    <cellStyle name="Note 6 8 5 3 2" xfId="5763"/>
    <cellStyle name="Note 6 8 5 3 2 2" xfId="14948"/>
    <cellStyle name="Note 6 8 5 3 2 2 2" xfId="32383"/>
    <cellStyle name="Note 6 8 5 3 2 2 3" xfId="46836"/>
    <cellStyle name="Note 6 8 5 3 2 3" xfId="17409"/>
    <cellStyle name="Note 6 8 5 3 2 3 2" xfId="34844"/>
    <cellStyle name="Note 6 8 5 3 2 3 3" xfId="49297"/>
    <cellStyle name="Note 6 8 5 3 2 4" xfId="23199"/>
    <cellStyle name="Note 6 8 5 3 2 5" xfId="37652"/>
    <cellStyle name="Note 6 8 5 3 3" xfId="8225"/>
    <cellStyle name="Note 6 8 5 3 3 2" xfId="25660"/>
    <cellStyle name="Note 6 8 5 3 3 3" xfId="40113"/>
    <cellStyle name="Note 6 8 5 3 4" xfId="10666"/>
    <cellStyle name="Note 6 8 5 3 4 2" xfId="28101"/>
    <cellStyle name="Note 6 8 5 3 4 3" xfId="42554"/>
    <cellStyle name="Note 6 8 5 3 5" xfId="13086"/>
    <cellStyle name="Note 6 8 5 3 5 2" xfId="30521"/>
    <cellStyle name="Note 6 8 5 3 5 3" xfId="44974"/>
    <cellStyle name="Note 6 8 5 3 6" xfId="20093"/>
    <cellStyle name="Note 6 8 5 4" xfId="3253"/>
    <cellStyle name="Note 6 8 5 4 2" xfId="5764"/>
    <cellStyle name="Note 6 8 5 4 2 2" xfId="23200"/>
    <cellStyle name="Note 6 8 5 4 2 3" xfId="37653"/>
    <cellStyle name="Note 6 8 5 4 3" xfId="8226"/>
    <cellStyle name="Note 6 8 5 4 3 2" xfId="25661"/>
    <cellStyle name="Note 6 8 5 4 3 3" xfId="40114"/>
    <cellStyle name="Note 6 8 5 4 4" xfId="10667"/>
    <cellStyle name="Note 6 8 5 4 4 2" xfId="28102"/>
    <cellStyle name="Note 6 8 5 4 4 3" xfId="42555"/>
    <cellStyle name="Note 6 8 5 4 5" xfId="13087"/>
    <cellStyle name="Note 6 8 5 4 5 2" xfId="30522"/>
    <cellStyle name="Note 6 8 5 4 5 3" xfId="44975"/>
    <cellStyle name="Note 6 8 5 4 6" xfId="15583"/>
    <cellStyle name="Note 6 8 5 4 6 2" xfId="33018"/>
    <cellStyle name="Note 6 8 5 4 6 3" xfId="47471"/>
    <cellStyle name="Note 6 8 5 4 7" xfId="20094"/>
    <cellStyle name="Note 6 8 5 4 8" xfId="20745"/>
    <cellStyle name="Note 6 8 5 5" xfId="5761"/>
    <cellStyle name="Note 6 8 5 5 2" xfId="14946"/>
    <cellStyle name="Note 6 8 5 5 2 2" xfId="32381"/>
    <cellStyle name="Note 6 8 5 5 2 3" xfId="46834"/>
    <cellStyle name="Note 6 8 5 5 3" xfId="17407"/>
    <cellStyle name="Note 6 8 5 5 3 2" xfId="34842"/>
    <cellStyle name="Note 6 8 5 5 3 3" xfId="49295"/>
    <cellStyle name="Note 6 8 5 5 4" xfId="23197"/>
    <cellStyle name="Note 6 8 5 5 5" xfId="37650"/>
    <cellStyle name="Note 6 8 5 6" xfId="8223"/>
    <cellStyle name="Note 6 8 5 6 2" xfId="25658"/>
    <cellStyle name="Note 6 8 5 6 3" xfId="40111"/>
    <cellStyle name="Note 6 8 5 7" xfId="10664"/>
    <cellStyle name="Note 6 8 5 7 2" xfId="28099"/>
    <cellStyle name="Note 6 8 5 7 3" xfId="42552"/>
    <cellStyle name="Note 6 8 5 8" xfId="13084"/>
    <cellStyle name="Note 6 8 5 8 2" xfId="30519"/>
    <cellStyle name="Note 6 8 5 8 3" xfId="44972"/>
    <cellStyle name="Note 6 8 5 9" xfId="20091"/>
    <cellStyle name="Note 6 8 6" xfId="3254"/>
    <cellStyle name="Note 6 8 6 2" xfId="5765"/>
    <cellStyle name="Note 6 8 6 2 2" xfId="14949"/>
    <cellStyle name="Note 6 8 6 2 2 2" xfId="32384"/>
    <cellStyle name="Note 6 8 6 2 2 3" xfId="46837"/>
    <cellStyle name="Note 6 8 6 2 3" xfId="17410"/>
    <cellStyle name="Note 6 8 6 2 3 2" xfId="34845"/>
    <cellStyle name="Note 6 8 6 2 3 3" xfId="49298"/>
    <cellStyle name="Note 6 8 6 2 4" xfId="23201"/>
    <cellStyle name="Note 6 8 6 2 5" xfId="37654"/>
    <cellStyle name="Note 6 8 6 3" xfId="8227"/>
    <cellStyle name="Note 6 8 6 3 2" xfId="25662"/>
    <cellStyle name="Note 6 8 6 3 3" xfId="40115"/>
    <cellStyle name="Note 6 8 6 4" xfId="10668"/>
    <cellStyle name="Note 6 8 6 4 2" xfId="28103"/>
    <cellStyle name="Note 6 8 6 4 3" xfId="42556"/>
    <cellStyle name="Note 6 8 6 5" xfId="13088"/>
    <cellStyle name="Note 6 8 6 5 2" xfId="30523"/>
    <cellStyle name="Note 6 8 6 5 3" xfId="44976"/>
    <cellStyle name="Note 6 8 6 6" xfId="20095"/>
    <cellStyle name="Note 6 8 7" xfId="3255"/>
    <cellStyle name="Note 6 8 7 2" xfId="5766"/>
    <cellStyle name="Note 6 8 7 2 2" xfId="14950"/>
    <cellStyle name="Note 6 8 7 2 2 2" xfId="32385"/>
    <cellStyle name="Note 6 8 7 2 2 3" xfId="46838"/>
    <cellStyle name="Note 6 8 7 2 3" xfId="17411"/>
    <cellStyle name="Note 6 8 7 2 3 2" xfId="34846"/>
    <cellStyle name="Note 6 8 7 2 3 3" xfId="49299"/>
    <cellStyle name="Note 6 8 7 2 4" xfId="23202"/>
    <cellStyle name="Note 6 8 7 2 5" xfId="37655"/>
    <cellStyle name="Note 6 8 7 3" xfId="8228"/>
    <cellStyle name="Note 6 8 7 3 2" xfId="25663"/>
    <cellStyle name="Note 6 8 7 3 3" xfId="40116"/>
    <cellStyle name="Note 6 8 7 4" xfId="10669"/>
    <cellStyle name="Note 6 8 7 4 2" xfId="28104"/>
    <cellStyle name="Note 6 8 7 4 3" xfId="42557"/>
    <cellStyle name="Note 6 8 7 5" xfId="13089"/>
    <cellStyle name="Note 6 8 7 5 2" xfId="30524"/>
    <cellStyle name="Note 6 8 7 5 3" xfId="44977"/>
    <cellStyle name="Note 6 8 7 6" xfId="20096"/>
    <cellStyle name="Note 6 8 8" xfId="3256"/>
    <cellStyle name="Note 6 8 8 2" xfId="5767"/>
    <cellStyle name="Note 6 8 8 2 2" xfId="23203"/>
    <cellStyle name="Note 6 8 8 2 3" xfId="37656"/>
    <cellStyle name="Note 6 8 8 3" xfId="8229"/>
    <cellStyle name="Note 6 8 8 3 2" xfId="25664"/>
    <cellStyle name="Note 6 8 8 3 3" xfId="40117"/>
    <cellStyle name="Note 6 8 8 4" xfId="10670"/>
    <cellStyle name="Note 6 8 8 4 2" xfId="28105"/>
    <cellStyle name="Note 6 8 8 4 3" xfId="42558"/>
    <cellStyle name="Note 6 8 8 5" xfId="13090"/>
    <cellStyle name="Note 6 8 8 5 2" xfId="30525"/>
    <cellStyle name="Note 6 8 8 5 3" xfId="44978"/>
    <cellStyle name="Note 6 8 8 6" xfId="15584"/>
    <cellStyle name="Note 6 8 8 6 2" xfId="33019"/>
    <cellStyle name="Note 6 8 8 6 3" xfId="47472"/>
    <cellStyle name="Note 6 8 8 7" xfId="20097"/>
    <cellStyle name="Note 6 8 8 8" xfId="20746"/>
    <cellStyle name="Note 6 8 9" xfId="5748"/>
    <cellStyle name="Note 6 8 9 2" xfId="14936"/>
    <cellStyle name="Note 6 8 9 2 2" xfId="32371"/>
    <cellStyle name="Note 6 8 9 2 3" xfId="46824"/>
    <cellStyle name="Note 6 8 9 3" xfId="17397"/>
    <cellStyle name="Note 6 8 9 3 2" xfId="34832"/>
    <cellStyle name="Note 6 8 9 3 3" xfId="49285"/>
    <cellStyle name="Note 6 8 9 4" xfId="23184"/>
    <cellStyle name="Note 6 8 9 5" xfId="37637"/>
    <cellStyle name="Note 6 9" xfId="3257"/>
    <cellStyle name="Note 6 9 10" xfId="8230"/>
    <cellStyle name="Note 6 9 10 2" xfId="25665"/>
    <cellStyle name="Note 6 9 10 3" xfId="40118"/>
    <cellStyle name="Note 6 9 11" xfId="10671"/>
    <cellStyle name="Note 6 9 11 2" xfId="28106"/>
    <cellStyle name="Note 6 9 11 3" xfId="42559"/>
    <cellStyle name="Note 6 9 12" xfId="13091"/>
    <cellStyle name="Note 6 9 12 2" xfId="30526"/>
    <cellStyle name="Note 6 9 12 3" xfId="44979"/>
    <cellStyle name="Note 6 9 13" xfId="20098"/>
    <cellStyle name="Note 6 9 2" xfId="3258"/>
    <cellStyle name="Note 6 9 2 2" xfId="3259"/>
    <cellStyle name="Note 6 9 2 2 2" xfId="5770"/>
    <cellStyle name="Note 6 9 2 2 2 2" xfId="14953"/>
    <cellStyle name="Note 6 9 2 2 2 2 2" xfId="32388"/>
    <cellStyle name="Note 6 9 2 2 2 2 3" xfId="46841"/>
    <cellStyle name="Note 6 9 2 2 2 3" xfId="17414"/>
    <cellStyle name="Note 6 9 2 2 2 3 2" xfId="34849"/>
    <cellStyle name="Note 6 9 2 2 2 3 3" xfId="49302"/>
    <cellStyle name="Note 6 9 2 2 2 4" xfId="23206"/>
    <cellStyle name="Note 6 9 2 2 2 5" xfId="37659"/>
    <cellStyle name="Note 6 9 2 2 3" xfId="8232"/>
    <cellStyle name="Note 6 9 2 2 3 2" xfId="25667"/>
    <cellStyle name="Note 6 9 2 2 3 3" xfId="40120"/>
    <cellStyle name="Note 6 9 2 2 4" xfId="10673"/>
    <cellStyle name="Note 6 9 2 2 4 2" xfId="28108"/>
    <cellStyle name="Note 6 9 2 2 4 3" xfId="42561"/>
    <cellStyle name="Note 6 9 2 2 5" xfId="13093"/>
    <cellStyle name="Note 6 9 2 2 5 2" xfId="30528"/>
    <cellStyle name="Note 6 9 2 2 5 3" xfId="44981"/>
    <cellStyle name="Note 6 9 2 2 6" xfId="20100"/>
    <cellStyle name="Note 6 9 2 3" xfId="3260"/>
    <cellStyle name="Note 6 9 2 3 2" xfId="5771"/>
    <cellStyle name="Note 6 9 2 3 2 2" xfId="14954"/>
    <cellStyle name="Note 6 9 2 3 2 2 2" xfId="32389"/>
    <cellStyle name="Note 6 9 2 3 2 2 3" xfId="46842"/>
    <cellStyle name="Note 6 9 2 3 2 3" xfId="17415"/>
    <cellStyle name="Note 6 9 2 3 2 3 2" xfId="34850"/>
    <cellStyle name="Note 6 9 2 3 2 3 3" xfId="49303"/>
    <cellStyle name="Note 6 9 2 3 2 4" xfId="23207"/>
    <cellStyle name="Note 6 9 2 3 2 5" xfId="37660"/>
    <cellStyle name="Note 6 9 2 3 3" xfId="8233"/>
    <cellStyle name="Note 6 9 2 3 3 2" xfId="25668"/>
    <cellStyle name="Note 6 9 2 3 3 3" xfId="40121"/>
    <cellStyle name="Note 6 9 2 3 4" xfId="10674"/>
    <cellStyle name="Note 6 9 2 3 4 2" xfId="28109"/>
    <cellStyle name="Note 6 9 2 3 4 3" xfId="42562"/>
    <cellStyle name="Note 6 9 2 3 5" xfId="13094"/>
    <cellStyle name="Note 6 9 2 3 5 2" xfId="30529"/>
    <cellStyle name="Note 6 9 2 3 5 3" xfId="44982"/>
    <cellStyle name="Note 6 9 2 3 6" xfId="20101"/>
    <cellStyle name="Note 6 9 2 4" xfId="3261"/>
    <cellStyle name="Note 6 9 2 4 2" xfId="5772"/>
    <cellStyle name="Note 6 9 2 4 2 2" xfId="23208"/>
    <cellStyle name="Note 6 9 2 4 2 3" xfId="37661"/>
    <cellStyle name="Note 6 9 2 4 3" xfId="8234"/>
    <cellStyle name="Note 6 9 2 4 3 2" xfId="25669"/>
    <cellStyle name="Note 6 9 2 4 3 3" xfId="40122"/>
    <cellStyle name="Note 6 9 2 4 4" xfId="10675"/>
    <cellStyle name="Note 6 9 2 4 4 2" xfId="28110"/>
    <cellStyle name="Note 6 9 2 4 4 3" xfId="42563"/>
    <cellStyle name="Note 6 9 2 4 5" xfId="13095"/>
    <cellStyle name="Note 6 9 2 4 5 2" xfId="30530"/>
    <cellStyle name="Note 6 9 2 4 5 3" xfId="44983"/>
    <cellStyle name="Note 6 9 2 4 6" xfId="15585"/>
    <cellStyle name="Note 6 9 2 4 6 2" xfId="33020"/>
    <cellStyle name="Note 6 9 2 4 6 3" xfId="47473"/>
    <cellStyle name="Note 6 9 2 4 7" xfId="20102"/>
    <cellStyle name="Note 6 9 2 4 8" xfId="20747"/>
    <cellStyle name="Note 6 9 2 5" xfId="5769"/>
    <cellStyle name="Note 6 9 2 5 2" xfId="14952"/>
    <cellStyle name="Note 6 9 2 5 2 2" xfId="32387"/>
    <cellStyle name="Note 6 9 2 5 2 3" xfId="46840"/>
    <cellStyle name="Note 6 9 2 5 3" xfId="17413"/>
    <cellStyle name="Note 6 9 2 5 3 2" xfId="34848"/>
    <cellStyle name="Note 6 9 2 5 3 3" xfId="49301"/>
    <cellStyle name="Note 6 9 2 5 4" xfId="23205"/>
    <cellStyle name="Note 6 9 2 5 5" xfId="37658"/>
    <cellStyle name="Note 6 9 2 6" xfId="8231"/>
    <cellStyle name="Note 6 9 2 6 2" xfId="25666"/>
    <cellStyle name="Note 6 9 2 6 3" xfId="40119"/>
    <cellStyle name="Note 6 9 2 7" xfId="10672"/>
    <cellStyle name="Note 6 9 2 7 2" xfId="28107"/>
    <cellStyle name="Note 6 9 2 7 3" xfId="42560"/>
    <cellStyle name="Note 6 9 2 8" xfId="13092"/>
    <cellStyle name="Note 6 9 2 8 2" xfId="30527"/>
    <cellStyle name="Note 6 9 2 8 3" xfId="44980"/>
    <cellStyle name="Note 6 9 2 9" xfId="20099"/>
    <cellStyle name="Note 6 9 3" xfId="3262"/>
    <cellStyle name="Note 6 9 3 2" xfId="3263"/>
    <cellStyle name="Note 6 9 3 2 2" xfId="5774"/>
    <cellStyle name="Note 6 9 3 2 2 2" xfId="14956"/>
    <cellStyle name="Note 6 9 3 2 2 2 2" xfId="32391"/>
    <cellStyle name="Note 6 9 3 2 2 2 3" xfId="46844"/>
    <cellStyle name="Note 6 9 3 2 2 3" xfId="17417"/>
    <cellStyle name="Note 6 9 3 2 2 3 2" xfId="34852"/>
    <cellStyle name="Note 6 9 3 2 2 3 3" xfId="49305"/>
    <cellStyle name="Note 6 9 3 2 2 4" xfId="23210"/>
    <cellStyle name="Note 6 9 3 2 2 5" xfId="37663"/>
    <cellStyle name="Note 6 9 3 2 3" xfId="8236"/>
    <cellStyle name="Note 6 9 3 2 3 2" xfId="25671"/>
    <cellStyle name="Note 6 9 3 2 3 3" xfId="40124"/>
    <cellStyle name="Note 6 9 3 2 4" xfId="10677"/>
    <cellStyle name="Note 6 9 3 2 4 2" xfId="28112"/>
    <cellStyle name="Note 6 9 3 2 4 3" xfId="42565"/>
    <cellStyle name="Note 6 9 3 2 5" xfId="13097"/>
    <cellStyle name="Note 6 9 3 2 5 2" xfId="30532"/>
    <cellStyle name="Note 6 9 3 2 5 3" xfId="44985"/>
    <cellStyle name="Note 6 9 3 2 6" xfId="20104"/>
    <cellStyle name="Note 6 9 3 3" xfId="3264"/>
    <cellStyle name="Note 6 9 3 3 2" xfId="5775"/>
    <cellStyle name="Note 6 9 3 3 2 2" xfId="14957"/>
    <cellStyle name="Note 6 9 3 3 2 2 2" xfId="32392"/>
    <cellStyle name="Note 6 9 3 3 2 2 3" xfId="46845"/>
    <cellStyle name="Note 6 9 3 3 2 3" xfId="17418"/>
    <cellStyle name="Note 6 9 3 3 2 3 2" xfId="34853"/>
    <cellStyle name="Note 6 9 3 3 2 3 3" xfId="49306"/>
    <cellStyle name="Note 6 9 3 3 2 4" xfId="23211"/>
    <cellStyle name="Note 6 9 3 3 2 5" xfId="37664"/>
    <cellStyle name="Note 6 9 3 3 3" xfId="8237"/>
    <cellStyle name="Note 6 9 3 3 3 2" xfId="25672"/>
    <cellStyle name="Note 6 9 3 3 3 3" xfId="40125"/>
    <cellStyle name="Note 6 9 3 3 4" xfId="10678"/>
    <cellStyle name="Note 6 9 3 3 4 2" xfId="28113"/>
    <cellStyle name="Note 6 9 3 3 4 3" xfId="42566"/>
    <cellStyle name="Note 6 9 3 3 5" xfId="13098"/>
    <cellStyle name="Note 6 9 3 3 5 2" xfId="30533"/>
    <cellStyle name="Note 6 9 3 3 5 3" xfId="44986"/>
    <cellStyle name="Note 6 9 3 3 6" xfId="20105"/>
    <cellStyle name="Note 6 9 3 4" xfId="3265"/>
    <cellStyle name="Note 6 9 3 4 2" xfId="5776"/>
    <cellStyle name="Note 6 9 3 4 2 2" xfId="23212"/>
    <cellStyle name="Note 6 9 3 4 2 3" xfId="37665"/>
    <cellStyle name="Note 6 9 3 4 3" xfId="8238"/>
    <cellStyle name="Note 6 9 3 4 3 2" xfId="25673"/>
    <cellStyle name="Note 6 9 3 4 3 3" xfId="40126"/>
    <cellStyle name="Note 6 9 3 4 4" xfId="10679"/>
    <cellStyle name="Note 6 9 3 4 4 2" xfId="28114"/>
    <cellStyle name="Note 6 9 3 4 4 3" xfId="42567"/>
    <cellStyle name="Note 6 9 3 4 5" xfId="13099"/>
    <cellStyle name="Note 6 9 3 4 5 2" xfId="30534"/>
    <cellStyle name="Note 6 9 3 4 5 3" xfId="44987"/>
    <cellStyle name="Note 6 9 3 4 6" xfId="15586"/>
    <cellStyle name="Note 6 9 3 4 6 2" xfId="33021"/>
    <cellStyle name="Note 6 9 3 4 6 3" xfId="47474"/>
    <cellStyle name="Note 6 9 3 4 7" xfId="20106"/>
    <cellStyle name="Note 6 9 3 4 8" xfId="20748"/>
    <cellStyle name="Note 6 9 3 5" xfId="5773"/>
    <cellStyle name="Note 6 9 3 5 2" xfId="14955"/>
    <cellStyle name="Note 6 9 3 5 2 2" xfId="32390"/>
    <cellStyle name="Note 6 9 3 5 2 3" xfId="46843"/>
    <cellStyle name="Note 6 9 3 5 3" xfId="17416"/>
    <cellStyle name="Note 6 9 3 5 3 2" xfId="34851"/>
    <cellStyle name="Note 6 9 3 5 3 3" xfId="49304"/>
    <cellStyle name="Note 6 9 3 5 4" xfId="23209"/>
    <cellStyle name="Note 6 9 3 5 5" xfId="37662"/>
    <cellStyle name="Note 6 9 3 6" xfId="8235"/>
    <cellStyle name="Note 6 9 3 6 2" xfId="25670"/>
    <cellStyle name="Note 6 9 3 6 3" xfId="40123"/>
    <cellStyle name="Note 6 9 3 7" xfId="10676"/>
    <cellStyle name="Note 6 9 3 7 2" xfId="28111"/>
    <cellStyle name="Note 6 9 3 7 3" xfId="42564"/>
    <cellStyle name="Note 6 9 3 8" xfId="13096"/>
    <cellStyle name="Note 6 9 3 8 2" xfId="30531"/>
    <cellStyle name="Note 6 9 3 8 3" xfId="44984"/>
    <cellStyle name="Note 6 9 3 9" xfId="20103"/>
    <cellStyle name="Note 6 9 4" xfId="3266"/>
    <cellStyle name="Note 6 9 4 2" xfId="3267"/>
    <cellStyle name="Note 6 9 4 2 2" xfId="5778"/>
    <cellStyle name="Note 6 9 4 2 2 2" xfId="14959"/>
    <cellStyle name="Note 6 9 4 2 2 2 2" xfId="32394"/>
    <cellStyle name="Note 6 9 4 2 2 2 3" xfId="46847"/>
    <cellStyle name="Note 6 9 4 2 2 3" xfId="17420"/>
    <cellStyle name="Note 6 9 4 2 2 3 2" xfId="34855"/>
    <cellStyle name="Note 6 9 4 2 2 3 3" xfId="49308"/>
    <cellStyle name="Note 6 9 4 2 2 4" xfId="23214"/>
    <cellStyle name="Note 6 9 4 2 2 5" xfId="37667"/>
    <cellStyle name="Note 6 9 4 2 3" xfId="8240"/>
    <cellStyle name="Note 6 9 4 2 3 2" xfId="25675"/>
    <cellStyle name="Note 6 9 4 2 3 3" xfId="40128"/>
    <cellStyle name="Note 6 9 4 2 4" xfId="10681"/>
    <cellStyle name="Note 6 9 4 2 4 2" xfId="28116"/>
    <cellStyle name="Note 6 9 4 2 4 3" xfId="42569"/>
    <cellStyle name="Note 6 9 4 2 5" xfId="13101"/>
    <cellStyle name="Note 6 9 4 2 5 2" xfId="30536"/>
    <cellStyle name="Note 6 9 4 2 5 3" xfId="44989"/>
    <cellStyle name="Note 6 9 4 2 6" xfId="20108"/>
    <cellStyle name="Note 6 9 4 3" xfId="3268"/>
    <cellStyle name="Note 6 9 4 3 2" xfId="5779"/>
    <cellStyle name="Note 6 9 4 3 2 2" xfId="14960"/>
    <cellStyle name="Note 6 9 4 3 2 2 2" xfId="32395"/>
    <cellStyle name="Note 6 9 4 3 2 2 3" xfId="46848"/>
    <cellStyle name="Note 6 9 4 3 2 3" xfId="17421"/>
    <cellStyle name="Note 6 9 4 3 2 3 2" xfId="34856"/>
    <cellStyle name="Note 6 9 4 3 2 3 3" xfId="49309"/>
    <cellStyle name="Note 6 9 4 3 2 4" xfId="23215"/>
    <cellStyle name="Note 6 9 4 3 2 5" xfId="37668"/>
    <cellStyle name="Note 6 9 4 3 3" xfId="8241"/>
    <cellStyle name="Note 6 9 4 3 3 2" xfId="25676"/>
    <cellStyle name="Note 6 9 4 3 3 3" xfId="40129"/>
    <cellStyle name="Note 6 9 4 3 4" xfId="10682"/>
    <cellStyle name="Note 6 9 4 3 4 2" xfId="28117"/>
    <cellStyle name="Note 6 9 4 3 4 3" xfId="42570"/>
    <cellStyle name="Note 6 9 4 3 5" xfId="13102"/>
    <cellStyle name="Note 6 9 4 3 5 2" xfId="30537"/>
    <cellStyle name="Note 6 9 4 3 5 3" xfId="44990"/>
    <cellStyle name="Note 6 9 4 3 6" xfId="20109"/>
    <cellStyle name="Note 6 9 4 4" xfId="3269"/>
    <cellStyle name="Note 6 9 4 4 2" xfId="5780"/>
    <cellStyle name="Note 6 9 4 4 2 2" xfId="23216"/>
    <cellStyle name="Note 6 9 4 4 2 3" xfId="37669"/>
    <cellStyle name="Note 6 9 4 4 3" xfId="8242"/>
    <cellStyle name="Note 6 9 4 4 3 2" xfId="25677"/>
    <cellStyle name="Note 6 9 4 4 3 3" xfId="40130"/>
    <cellStyle name="Note 6 9 4 4 4" xfId="10683"/>
    <cellStyle name="Note 6 9 4 4 4 2" xfId="28118"/>
    <cellStyle name="Note 6 9 4 4 4 3" xfId="42571"/>
    <cellStyle name="Note 6 9 4 4 5" xfId="13103"/>
    <cellStyle name="Note 6 9 4 4 5 2" xfId="30538"/>
    <cellStyle name="Note 6 9 4 4 5 3" xfId="44991"/>
    <cellStyle name="Note 6 9 4 4 6" xfId="15587"/>
    <cellStyle name="Note 6 9 4 4 6 2" xfId="33022"/>
    <cellStyle name="Note 6 9 4 4 6 3" xfId="47475"/>
    <cellStyle name="Note 6 9 4 4 7" xfId="20110"/>
    <cellStyle name="Note 6 9 4 4 8" xfId="20749"/>
    <cellStyle name="Note 6 9 4 5" xfId="5777"/>
    <cellStyle name="Note 6 9 4 5 2" xfId="14958"/>
    <cellStyle name="Note 6 9 4 5 2 2" xfId="32393"/>
    <cellStyle name="Note 6 9 4 5 2 3" xfId="46846"/>
    <cellStyle name="Note 6 9 4 5 3" xfId="17419"/>
    <cellStyle name="Note 6 9 4 5 3 2" xfId="34854"/>
    <cellStyle name="Note 6 9 4 5 3 3" xfId="49307"/>
    <cellStyle name="Note 6 9 4 5 4" xfId="23213"/>
    <cellStyle name="Note 6 9 4 5 5" xfId="37666"/>
    <cellStyle name="Note 6 9 4 6" xfId="8239"/>
    <cellStyle name="Note 6 9 4 6 2" xfId="25674"/>
    <cellStyle name="Note 6 9 4 6 3" xfId="40127"/>
    <cellStyle name="Note 6 9 4 7" xfId="10680"/>
    <cellStyle name="Note 6 9 4 7 2" xfId="28115"/>
    <cellStyle name="Note 6 9 4 7 3" xfId="42568"/>
    <cellStyle name="Note 6 9 4 8" xfId="13100"/>
    <cellStyle name="Note 6 9 4 8 2" xfId="30535"/>
    <cellStyle name="Note 6 9 4 8 3" xfId="44988"/>
    <cellStyle name="Note 6 9 4 9" xfId="20107"/>
    <cellStyle name="Note 6 9 5" xfId="3270"/>
    <cellStyle name="Note 6 9 5 2" xfId="3271"/>
    <cellStyle name="Note 6 9 5 2 2" xfId="5782"/>
    <cellStyle name="Note 6 9 5 2 2 2" xfId="14962"/>
    <cellStyle name="Note 6 9 5 2 2 2 2" xfId="32397"/>
    <cellStyle name="Note 6 9 5 2 2 2 3" xfId="46850"/>
    <cellStyle name="Note 6 9 5 2 2 3" xfId="17423"/>
    <cellStyle name="Note 6 9 5 2 2 3 2" xfId="34858"/>
    <cellStyle name="Note 6 9 5 2 2 3 3" xfId="49311"/>
    <cellStyle name="Note 6 9 5 2 2 4" xfId="23218"/>
    <cellStyle name="Note 6 9 5 2 2 5" xfId="37671"/>
    <cellStyle name="Note 6 9 5 2 3" xfId="8244"/>
    <cellStyle name="Note 6 9 5 2 3 2" xfId="25679"/>
    <cellStyle name="Note 6 9 5 2 3 3" xfId="40132"/>
    <cellStyle name="Note 6 9 5 2 4" xfId="10685"/>
    <cellStyle name="Note 6 9 5 2 4 2" xfId="28120"/>
    <cellStyle name="Note 6 9 5 2 4 3" xfId="42573"/>
    <cellStyle name="Note 6 9 5 2 5" xfId="13105"/>
    <cellStyle name="Note 6 9 5 2 5 2" xfId="30540"/>
    <cellStyle name="Note 6 9 5 2 5 3" xfId="44993"/>
    <cellStyle name="Note 6 9 5 2 6" xfId="20112"/>
    <cellStyle name="Note 6 9 5 3" xfId="3272"/>
    <cellStyle name="Note 6 9 5 3 2" xfId="5783"/>
    <cellStyle name="Note 6 9 5 3 2 2" xfId="14963"/>
    <cellStyle name="Note 6 9 5 3 2 2 2" xfId="32398"/>
    <cellStyle name="Note 6 9 5 3 2 2 3" xfId="46851"/>
    <cellStyle name="Note 6 9 5 3 2 3" xfId="17424"/>
    <cellStyle name="Note 6 9 5 3 2 3 2" xfId="34859"/>
    <cellStyle name="Note 6 9 5 3 2 3 3" xfId="49312"/>
    <cellStyle name="Note 6 9 5 3 2 4" xfId="23219"/>
    <cellStyle name="Note 6 9 5 3 2 5" xfId="37672"/>
    <cellStyle name="Note 6 9 5 3 3" xfId="8245"/>
    <cellStyle name="Note 6 9 5 3 3 2" xfId="25680"/>
    <cellStyle name="Note 6 9 5 3 3 3" xfId="40133"/>
    <cellStyle name="Note 6 9 5 3 4" xfId="10686"/>
    <cellStyle name="Note 6 9 5 3 4 2" xfId="28121"/>
    <cellStyle name="Note 6 9 5 3 4 3" xfId="42574"/>
    <cellStyle name="Note 6 9 5 3 5" xfId="13106"/>
    <cellStyle name="Note 6 9 5 3 5 2" xfId="30541"/>
    <cellStyle name="Note 6 9 5 3 5 3" xfId="44994"/>
    <cellStyle name="Note 6 9 5 3 6" xfId="20113"/>
    <cellStyle name="Note 6 9 5 4" xfId="3273"/>
    <cellStyle name="Note 6 9 5 4 2" xfId="5784"/>
    <cellStyle name="Note 6 9 5 4 2 2" xfId="23220"/>
    <cellStyle name="Note 6 9 5 4 2 3" xfId="37673"/>
    <cellStyle name="Note 6 9 5 4 3" xfId="8246"/>
    <cellStyle name="Note 6 9 5 4 3 2" xfId="25681"/>
    <cellStyle name="Note 6 9 5 4 3 3" xfId="40134"/>
    <cellStyle name="Note 6 9 5 4 4" xfId="10687"/>
    <cellStyle name="Note 6 9 5 4 4 2" xfId="28122"/>
    <cellStyle name="Note 6 9 5 4 4 3" xfId="42575"/>
    <cellStyle name="Note 6 9 5 4 5" xfId="13107"/>
    <cellStyle name="Note 6 9 5 4 5 2" xfId="30542"/>
    <cellStyle name="Note 6 9 5 4 5 3" xfId="44995"/>
    <cellStyle name="Note 6 9 5 4 6" xfId="15588"/>
    <cellStyle name="Note 6 9 5 4 6 2" xfId="33023"/>
    <cellStyle name="Note 6 9 5 4 6 3" xfId="47476"/>
    <cellStyle name="Note 6 9 5 4 7" xfId="20114"/>
    <cellStyle name="Note 6 9 5 4 8" xfId="20750"/>
    <cellStyle name="Note 6 9 5 5" xfId="5781"/>
    <cellStyle name="Note 6 9 5 5 2" xfId="14961"/>
    <cellStyle name="Note 6 9 5 5 2 2" xfId="32396"/>
    <cellStyle name="Note 6 9 5 5 2 3" xfId="46849"/>
    <cellStyle name="Note 6 9 5 5 3" xfId="17422"/>
    <cellStyle name="Note 6 9 5 5 3 2" xfId="34857"/>
    <cellStyle name="Note 6 9 5 5 3 3" xfId="49310"/>
    <cellStyle name="Note 6 9 5 5 4" xfId="23217"/>
    <cellStyle name="Note 6 9 5 5 5" xfId="37670"/>
    <cellStyle name="Note 6 9 5 6" xfId="8243"/>
    <cellStyle name="Note 6 9 5 6 2" xfId="25678"/>
    <cellStyle name="Note 6 9 5 6 3" xfId="40131"/>
    <cellStyle name="Note 6 9 5 7" xfId="10684"/>
    <cellStyle name="Note 6 9 5 7 2" xfId="28119"/>
    <cellStyle name="Note 6 9 5 7 3" xfId="42572"/>
    <cellStyle name="Note 6 9 5 8" xfId="13104"/>
    <cellStyle name="Note 6 9 5 8 2" xfId="30539"/>
    <cellStyle name="Note 6 9 5 8 3" xfId="44992"/>
    <cellStyle name="Note 6 9 5 9" xfId="20111"/>
    <cellStyle name="Note 6 9 6" xfId="3274"/>
    <cellStyle name="Note 6 9 6 2" xfId="5785"/>
    <cellStyle name="Note 6 9 6 2 2" xfId="14964"/>
    <cellStyle name="Note 6 9 6 2 2 2" xfId="32399"/>
    <cellStyle name="Note 6 9 6 2 2 3" xfId="46852"/>
    <cellStyle name="Note 6 9 6 2 3" xfId="17425"/>
    <cellStyle name="Note 6 9 6 2 3 2" xfId="34860"/>
    <cellStyle name="Note 6 9 6 2 3 3" xfId="49313"/>
    <cellStyle name="Note 6 9 6 2 4" xfId="23221"/>
    <cellStyle name="Note 6 9 6 2 5" xfId="37674"/>
    <cellStyle name="Note 6 9 6 3" xfId="8247"/>
    <cellStyle name="Note 6 9 6 3 2" xfId="25682"/>
    <cellStyle name="Note 6 9 6 3 3" xfId="40135"/>
    <cellStyle name="Note 6 9 6 4" xfId="10688"/>
    <cellStyle name="Note 6 9 6 4 2" xfId="28123"/>
    <cellStyle name="Note 6 9 6 4 3" xfId="42576"/>
    <cellStyle name="Note 6 9 6 5" xfId="13108"/>
    <cellStyle name="Note 6 9 6 5 2" xfId="30543"/>
    <cellStyle name="Note 6 9 6 5 3" xfId="44996"/>
    <cellStyle name="Note 6 9 6 6" xfId="20115"/>
    <cellStyle name="Note 6 9 7" xfId="3275"/>
    <cellStyle name="Note 6 9 7 2" xfId="5786"/>
    <cellStyle name="Note 6 9 7 2 2" xfId="14965"/>
    <cellStyle name="Note 6 9 7 2 2 2" xfId="32400"/>
    <cellStyle name="Note 6 9 7 2 2 3" xfId="46853"/>
    <cellStyle name="Note 6 9 7 2 3" xfId="17426"/>
    <cellStyle name="Note 6 9 7 2 3 2" xfId="34861"/>
    <cellStyle name="Note 6 9 7 2 3 3" xfId="49314"/>
    <cellStyle name="Note 6 9 7 2 4" xfId="23222"/>
    <cellStyle name="Note 6 9 7 2 5" xfId="37675"/>
    <cellStyle name="Note 6 9 7 3" xfId="8248"/>
    <cellStyle name="Note 6 9 7 3 2" xfId="25683"/>
    <cellStyle name="Note 6 9 7 3 3" xfId="40136"/>
    <cellStyle name="Note 6 9 7 4" xfId="10689"/>
    <cellStyle name="Note 6 9 7 4 2" xfId="28124"/>
    <cellStyle name="Note 6 9 7 4 3" xfId="42577"/>
    <cellStyle name="Note 6 9 7 5" xfId="13109"/>
    <cellStyle name="Note 6 9 7 5 2" xfId="30544"/>
    <cellStyle name="Note 6 9 7 5 3" xfId="44997"/>
    <cellStyle name="Note 6 9 7 6" xfId="20116"/>
    <cellStyle name="Note 6 9 8" xfId="3276"/>
    <cellStyle name="Note 6 9 8 2" xfId="5787"/>
    <cellStyle name="Note 6 9 8 2 2" xfId="23223"/>
    <cellStyle name="Note 6 9 8 2 3" xfId="37676"/>
    <cellStyle name="Note 6 9 8 3" xfId="8249"/>
    <cellStyle name="Note 6 9 8 3 2" xfId="25684"/>
    <cellStyle name="Note 6 9 8 3 3" xfId="40137"/>
    <cellStyle name="Note 6 9 8 4" xfId="10690"/>
    <cellStyle name="Note 6 9 8 4 2" xfId="28125"/>
    <cellStyle name="Note 6 9 8 4 3" xfId="42578"/>
    <cellStyle name="Note 6 9 8 5" xfId="13110"/>
    <cellStyle name="Note 6 9 8 5 2" xfId="30545"/>
    <cellStyle name="Note 6 9 8 5 3" xfId="44998"/>
    <cellStyle name="Note 6 9 8 6" xfId="15589"/>
    <cellStyle name="Note 6 9 8 6 2" xfId="33024"/>
    <cellStyle name="Note 6 9 8 6 3" xfId="47477"/>
    <cellStyle name="Note 6 9 8 7" xfId="20117"/>
    <cellStyle name="Note 6 9 8 8" xfId="20751"/>
    <cellStyle name="Note 6 9 9" xfId="5768"/>
    <cellStyle name="Note 6 9 9 2" xfId="14951"/>
    <cellStyle name="Note 6 9 9 2 2" xfId="32386"/>
    <cellStyle name="Note 6 9 9 2 3" xfId="46839"/>
    <cellStyle name="Note 6 9 9 3" xfId="17412"/>
    <cellStyle name="Note 6 9 9 3 2" xfId="34847"/>
    <cellStyle name="Note 6 9 9 3 3" xfId="49300"/>
    <cellStyle name="Note 6 9 9 4" xfId="23204"/>
    <cellStyle name="Note 6 9 9 5" xfId="37657"/>
    <cellStyle name="Note 7" xfId="3277"/>
    <cellStyle name="Note 7 2" xfId="3278"/>
    <cellStyle name="Note 7 2 2" xfId="5789"/>
    <cellStyle name="Note 7 2 2 2" xfId="14967"/>
    <cellStyle name="Note 7 2 2 2 2" xfId="32402"/>
    <cellStyle name="Note 7 2 2 2 3" xfId="46855"/>
    <cellStyle name="Note 7 2 2 3" xfId="17428"/>
    <cellStyle name="Note 7 2 2 3 2" xfId="34863"/>
    <cellStyle name="Note 7 2 2 3 3" xfId="49316"/>
    <cellStyle name="Note 7 2 2 4" xfId="23225"/>
    <cellStyle name="Note 7 2 2 5" xfId="37678"/>
    <cellStyle name="Note 7 2 3" xfId="8251"/>
    <cellStyle name="Note 7 2 3 2" xfId="25686"/>
    <cellStyle name="Note 7 2 3 3" xfId="40139"/>
    <cellStyle name="Note 7 2 4" xfId="10692"/>
    <cellStyle name="Note 7 2 4 2" xfId="28127"/>
    <cellStyle name="Note 7 2 4 3" xfId="42580"/>
    <cellStyle name="Note 7 2 5" xfId="13112"/>
    <cellStyle name="Note 7 2 5 2" xfId="30547"/>
    <cellStyle name="Note 7 2 5 3" xfId="45000"/>
    <cellStyle name="Note 7 2 6" xfId="20119"/>
    <cellStyle name="Note 7 3" xfId="3279"/>
    <cellStyle name="Note 7 3 2" xfId="5790"/>
    <cellStyle name="Note 7 3 2 2" xfId="14968"/>
    <cellStyle name="Note 7 3 2 2 2" xfId="32403"/>
    <cellStyle name="Note 7 3 2 2 3" xfId="46856"/>
    <cellStyle name="Note 7 3 2 3" xfId="17429"/>
    <cellStyle name="Note 7 3 2 3 2" xfId="34864"/>
    <cellStyle name="Note 7 3 2 3 3" xfId="49317"/>
    <cellStyle name="Note 7 3 2 4" xfId="23226"/>
    <cellStyle name="Note 7 3 2 5" xfId="37679"/>
    <cellStyle name="Note 7 3 3" xfId="8252"/>
    <cellStyle name="Note 7 3 3 2" xfId="25687"/>
    <cellStyle name="Note 7 3 3 3" xfId="40140"/>
    <cellStyle name="Note 7 3 4" xfId="10693"/>
    <cellStyle name="Note 7 3 4 2" xfId="28128"/>
    <cellStyle name="Note 7 3 4 3" xfId="42581"/>
    <cellStyle name="Note 7 3 5" xfId="13113"/>
    <cellStyle name="Note 7 3 5 2" xfId="30548"/>
    <cellStyle name="Note 7 3 5 3" xfId="45001"/>
    <cellStyle name="Note 7 3 6" xfId="20120"/>
    <cellStyle name="Note 7 4" xfId="3280"/>
    <cellStyle name="Note 7 4 2" xfId="5791"/>
    <cellStyle name="Note 7 4 2 2" xfId="23227"/>
    <cellStyle name="Note 7 4 2 3" xfId="37680"/>
    <cellStyle name="Note 7 4 3" xfId="8253"/>
    <cellStyle name="Note 7 4 3 2" xfId="25688"/>
    <cellStyle name="Note 7 4 3 3" xfId="40141"/>
    <cellStyle name="Note 7 4 4" xfId="10694"/>
    <cellStyle name="Note 7 4 4 2" xfId="28129"/>
    <cellStyle name="Note 7 4 4 3" xfId="42582"/>
    <cellStyle name="Note 7 4 5" xfId="13114"/>
    <cellStyle name="Note 7 4 5 2" xfId="30549"/>
    <cellStyle name="Note 7 4 5 3" xfId="45002"/>
    <cellStyle name="Note 7 4 6" xfId="15590"/>
    <cellStyle name="Note 7 4 6 2" xfId="33025"/>
    <cellStyle name="Note 7 4 6 3" xfId="47478"/>
    <cellStyle name="Note 7 4 7" xfId="20121"/>
    <cellStyle name="Note 7 4 8" xfId="20752"/>
    <cellStyle name="Note 7 5" xfId="5788"/>
    <cellStyle name="Note 7 5 2" xfId="14966"/>
    <cellStyle name="Note 7 5 2 2" xfId="32401"/>
    <cellStyle name="Note 7 5 2 3" xfId="46854"/>
    <cellStyle name="Note 7 5 3" xfId="17427"/>
    <cellStyle name="Note 7 5 3 2" xfId="34862"/>
    <cellStyle name="Note 7 5 3 3" xfId="49315"/>
    <cellStyle name="Note 7 5 4" xfId="23224"/>
    <cellStyle name="Note 7 5 5" xfId="37677"/>
    <cellStyle name="Note 7 6" xfId="8250"/>
    <cellStyle name="Note 7 6 2" xfId="25685"/>
    <cellStyle name="Note 7 6 3" xfId="40138"/>
    <cellStyle name="Note 7 7" xfId="10691"/>
    <cellStyle name="Note 7 7 2" xfId="28126"/>
    <cellStyle name="Note 7 7 3" xfId="42579"/>
    <cellStyle name="Note 7 8" xfId="13111"/>
    <cellStyle name="Note 7 8 2" xfId="30546"/>
    <cellStyle name="Note 7 8 3" xfId="44999"/>
    <cellStyle name="Note 7 9" xfId="20118"/>
    <cellStyle name="Note 8" xfId="3281"/>
    <cellStyle name="Note 8 2" xfId="3282"/>
    <cellStyle name="Note 8 2 2" xfId="5793"/>
    <cellStyle name="Note 8 2 2 2" xfId="14970"/>
    <cellStyle name="Note 8 2 2 2 2" xfId="32405"/>
    <cellStyle name="Note 8 2 2 2 3" xfId="46858"/>
    <cellStyle name="Note 8 2 2 3" xfId="17431"/>
    <cellStyle name="Note 8 2 2 3 2" xfId="34866"/>
    <cellStyle name="Note 8 2 2 3 3" xfId="49319"/>
    <cellStyle name="Note 8 2 2 4" xfId="23229"/>
    <cellStyle name="Note 8 2 2 5" xfId="37682"/>
    <cellStyle name="Note 8 2 3" xfId="8255"/>
    <cellStyle name="Note 8 2 3 2" xfId="25690"/>
    <cellStyle name="Note 8 2 3 3" xfId="40143"/>
    <cellStyle name="Note 8 2 4" xfId="10696"/>
    <cellStyle name="Note 8 2 4 2" xfId="28131"/>
    <cellStyle name="Note 8 2 4 3" xfId="42584"/>
    <cellStyle name="Note 8 2 5" xfId="13116"/>
    <cellStyle name="Note 8 2 5 2" xfId="30551"/>
    <cellStyle name="Note 8 2 5 3" xfId="45004"/>
    <cellStyle name="Note 8 2 6" xfId="20123"/>
    <cellStyle name="Note 8 3" xfId="3283"/>
    <cellStyle name="Note 8 3 2" xfId="5794"/>
    <cellStyle name="Note 8 3 2 2" xfId="14971"/>
    <cellStyle name="Note 8 3 2 2 2" xfId="32406"/>
    <cellStyle name="Note 8 3 2 2 3" xfId="46859"/>
    <cellStyle name="Note 8 3 2 3" xfId="17432"/>
    <cellStyle name="Note 8 3 2 3 2" xfId="34867"/>
    <cellStyle name="Note 8 3 2 3 3" xfId="49320"/>
    <cellStyle name="Note 8 3 2 4" xfId="23230"/>
    <cellStyle name="Note 8 3 2 5" xfId="37683"/>
    <cellStyle name="Note 8 3 3" xfId="8256"/>
    <cellStyle name="Note 8 3 3 2" xfId="25691"/>
    <cellStyle name="Note 8 3 3 3" xfId="40144"/>
    <cellStyle name="Note 8 3 4" xfId="10697"/>
    <cellStyle name="Note 8 3 4 2" xfId="28132"/>
    <cellStyle name="Note 8 3 4 3" xfId="42585"/>
    <cellStyle name="Note 8 3 5" xfId="13117"/>
    <cellStyle name="Note 8 3 5 2" xfId="30552"/>
    <cellStyle name="Note 8 3 5 3" xfId="45005"/>
    <cellStyle name="Note 8 3 6" xfId="20124"/>
    <cellStyle name="Note 8 4" xfId="3284"/>
    <cellStyle name="Note 8 4 2" xfId="5795"/>
    <cellStyle name="Note 8 4 2 2" xfId="23231"/>
    <cellStyle name="Note 8 4 2 3" xfId="37684"/>
    <cellStyle name="Note 8 4 3" xfId="8257"/>
    <cellStyle name="Note 8 4 3 2" xfId="25692"/>
    <cellStyle name="Note 8 4 3 3" xfId="40145"/>
    <cellStyle name="Note 8 4 4" xfId="10698"/>
    <cellStyle name="Note 8 4 4 2" xfId="28133"/>
    <cellStyle name="Note 8 4 4 3" xfId="42586"/>
    <cellStyle name="Note 8 4 5" xfId="13118"/>
    <cellStyle name="Note 8 4 5 2" xfId="30553"/>
    <cellStyle name="Note 8 4 5 3" xfId="45006"/>
    <cellStyle name="Note 8 4 6" xfId="15591"/>
    <cellStyle name="Note 8 4 6 2" xfId="33026"/>
    <cellStyle name="Note 8 4 6 3" xfId="47479"/>
    <cellStyle name="Note 8 4 7" xfId="20125"/>
    <cellStyle name="Note 8 4 8" xfId="20753"/>
    <cellStyle name="Note 8 5" xfId="5792"/>
    <cellStyle name="Note 8 5 2" xfId="14969"/>
    <cellStyle name="Note 8 5 2 2" xfId="32404"/>
    <cellStyle name="Note 8 5 2 3" xfId="46857"/>
    <cellStyle name="Note 8 5 3" xfId="17430"/>
    <cellStyle name="Note 8 5 3 2" xfId="34865"/>
    <cellStyle name="Note 8 5 3 3" xfId="49318"/>
    <cellStyle name="Note 8 5 4" xfId="23228"/>
    <cellStyle name="Note 8 5 5" xfId="37681"/>
    <cellStyle name="Note 8 6" xfId="8254"/>
    <cellStyle name="Note 8 6 2" xfId="25689"/>
    <cellStyle name="Note 8 6 3" xfId="40142"/>
    <cellStyle name="Note 8 7" xfId="10695"/>
    <cellStyle name="Note 8 7 2" xfId="28130"/>
    <cellStyle name="Note 8 7 3" xfId="42583"/>
    <cellStyle name="Note 8 8" xfId="13115"/>
    <cellStyle name="Note 8 8 2" xfId="30550"/>
    <cellStyle name="Note 8 8 3" xfId="45003"/>
    <cellStyle name="Note 8 9" xfId="20122"/>
    <cellStyle name="Note 9" xfId="3285"/>
    <cellStyle name="Note 9 2" xfId="3286"/>
    <cellStyle name="Note 9 2 2" xfId="5797"/>
    <cellStyle name="Note 9 2 2 2" xfId="14973"/>
    <cellStyle name="Note 9 2 2 2 2" xfId="32408"/>
    <cellStyle name="Note 9 2 2 2 3" xfId="46861"/>
    <cellStyle name="Note 9 2 2 3" xfId="17434"/>
    <cellStyle name="Note 9 2 2 3 2" xfId="34869"/>
    <cellStyle name="Note 9 2 2 3 3" xfId="49322"/>
    <cellStyle name="Note 9 2 2 4" xfId="23233"/>
    <cellStyle name="Note 9 2 2 5" xfId="37686"/>
    <cellStyle name="Note 9 2 3" xfId="8259"/>
    <cellStyle name="Note 9 2 3 2" xfId="25694"/>
    <cellStyle name="Note 9 2 3 3" xfId="40147"/>
    <cellStyle name="Note 9 2 4" xfId="10700"/>
    <cellStyle name="Note 9 2 4 2" xfId="28135"/>
    <cellStyle name="Note 9 2 4 3" xfId="42588"/>
    <cellStyle name="Note 9 2 5" xfId="13120"/>
    <cellStyle name="Note 9 2 5 2" xfId="30555"/>
    <cellStyle name="Note 9 2 5 3" xfId="45008"/>
    <cellStyle name="Note 9 2 6" xfId="20127"/>
    <cellStyle name="Note 9 3" xfId="3287"/>
    <cellStyle name="Note 9 3 2" xfId="5798"/>
    <cellStyle name="Note 9 3 2 2" xfId="14974"/>
    <cellStyle name="Note 9 3 2 2 2" xfId="32409"/>
    <cellStyle name="Note 9 3 2 2 3" xfId="46862"/>
    <cellStyle name="Note 9 3 2 3" xfId="17435"/>
    <cellStyle name="Note 9 3 2 3 2" xfId="34870"/>
    <cellStyle name="Note 9 3 2 3 3" xfId="49323"/>
    <cellStyle name="Note 9 3 2 4" xfId="23234"/>
    <cellStyle name="Note 9 3 2 5" xfId="37687"/>
    <cellStyle name="Note 9 3 3" xfId="8260"/>
    <cellStyle name="Note 9 3 3 2" xfId="25695"/>
    <cellStyle name="Note 9 3 3 3" xfId="40148"/>
    <cellStyle name="Note 9 3 4" xfId="10701"/>
    <cellStyle name="Note 9 3 4 2" xfId="28136"/>
    <cellStyle name="Note 9 3 4 3" xfId="42589"/>
    <cellStyle name="Note 9 3 5" xfId="13121"/>
    <cellStyle name="Note 9 3 5 2" xfId="30556"/>
    <cellStyle name="Note 9 3 5 3" xfId="45009"/>
    <cellStyle name="Note 9 3 6" xfId="20128"/>
    <cellStyle name="Note 9 4" xfId="3288"/>
    <cellStyle name="Note 9 4 2" xfId="5799"/>
    <cellStyle name="Note 9 4 2 2" xfId="23235"/>
    <cellStyle name="Note 9 4 2 3" xfId="37688"/>
    <cellStyle name="Note 9 4 3" xfId="8261"/>
    <cellStyle name="Note 9 4 3 2" xfId="25696"/>
    <cellStyle name="Note 9 4 3 3" xfId="40149"/>
    <cellStyle name="Note 9 4 4" xfId="10702"/>
    <cellStyle name="Note 9 4 4 2" xfId="28137"/>
    <cellStyle name="Note 9 4 4 3" xfId="42590"/>
    <cellStyle name="Note 9 4 5" xfId="13122"/>
    <cellStyle name="Note 9 4 5 2" xfId="30557"/>
    <cellStyle name="Note 9 4 5 3" xfId="45010"/>
    <cellStyle name="Note 9 4 6" xfId="15592"/>
    <cellStyle name="Note 9 4 6 2" xfId="33027"/>
    <cellStyle name="Note 9 4 6 3" xfId="47480"/>
    <cellStyle name="Note 9 4 7" xfId="20129"/>
    <cellStyle name="Note 9 4 8" xfId="20754"/>
    <cellStyle name="Note 9 5" xfId="5796"/>
    <cellStyle name="Note 9 5 2" xfId="14972"/>
    <cellStyle name="Note 9 5 2 2" xfId="32407"/>
    <cellStyle name="Note 9 5 2 3" xfId="46860"/>
    <cellStyle name="Note 9 5 3" xfId="17433"/>
    <cellStyle name="Note 9 5 3 2" xfId="34868"/>
    <cellStyle name="Note 9 5 3 3" xfId="49321"/>
    <cellStyle name="Note 9 5 4" xfId="23232"/>
    <cellStyle name="Note 9 5 5" xfId="37685"/>
    <cellStyle name="Note 9 6" xfId="8258"/>
    <cellStyle name="Note 9 6 2" xfId="25693"/>
    <cellStyle name="Note 9 6 3" xfId="40146"/>
    <cellStyle name="Note 9 7" xfId="10699"/>
    <cellStyle name="Note 9 7 2" xfId="28134"/>
    <cellStyle name="Note 9 7 3" xfId="42587"/>
    <cellStyle name="Note 9 8" xfId="13119"/>
    <cellStyle name="Note 9 8 2" xfId="30554"/>
    <cellStyle name="Note 9 8 3" xfId="45007"/>
    <cellStyle name="Note 9 9" xfId="20126"/>
    <cellStyle name="Output 2" xfId="3289"/>
    <cellStyle name="Output 2 2" xfId="3290"/>
    <cellStyle name="Output 2 2 2" xfId="5801"/>
    <cellStyle name="Output 2 2 2 2" xfId="14976"/>
    <cellStyle name="Output 2 2 2 2 2" xfId="32411"/>
    <cellStyle name="Output 2 2 2 2 3" xfId="46864"/>
    <cellStyle name="Output 2 2 2 3" xfId="17437"/>
    <cellStyle name="Output 2 2 2 3 2" xfId="34872"/>
    <cellStyle name="Output 2 2 2 3 3" xfId="49325"/>
    <cellStyle name="Output 2 2 2 4" xfId="23237"/>
    <cellStyle name="Output 2 2 2 5" xfId="37690"/>
    <cellStyle name="Output 2 2 3" xfId="8263"/>
    <cellStyle name="Output 2 2 3 2" xfId="25698"/>
    <cellStyle name="Output 2 2 3 3" xfId="40151"/>
    <cellStyle name="Output 2 2 4" xfId="10704"/>
    <cellStyle name="Output 2 2 4 2" xfId="28139"/>
    <cellStyle name="Output 2 2 4 3" xfId="42592"/>
    <cellStyle name="Output 2 2 5" xfId="13124"/>
    <cellStyle name="Output 2 2 5 2" xfId="30559"/>
    <cellStyle name="Output 2 2 5 3" xfId="45012"/>
    <cellStyle name="Output 2 2 6" xfId="20131"/>
    <cellStyle name="Output 2 3" xfId="5800"/>
    <cellStyle name="Output 2 3 2" xfId="14975"/>
    <cellStyle name="Output 2 3 2 2" xfId="32410"/>
    <cellStyle name="Output 2 3 2 3" xfId="46863"/>
    <cellStyle name="Output 2 3 3" xfId="17436"/>
    <cellStyle name="Output 2 3 3 2" xfId="34871"/>
    <cellStyle name="Output 2 3 3 3" xfId="49324"/>
    <cellStyle name="Output 2 3 4" xfId="23236"/>
    <cellStyle name="Output 2 3 5" xfId="37689"/>
    <cellStyle name="Output 2 4" xfId="8262"/>
    <cellStyle name="Output 2 4 2" xfId="25697"/>
    <cellStyle name="Output 2 4 3" xfId="40150"/>
    <cellStyle name="Output 2 5" xfId="10703"/>
    <cellStyle name="Output 2 5 2" xfId="28138"/>
    <cellStyle name="Output 2 5 3" xfId="42591"/>
    <cellStyle name="Output 2 6" xfId="13123"/>
    <cellStyle name="Output 2 6 2" xfId="30558"/>
    <cellStyle name="Output 2 6 3" xfId="45011"/>
    <cellStyle name="Output 2 7" xfId="20130"/>
    <cellStyle name="Output 3" xfId="3291"/>
    <cellStyle name="Output 3 2" xfId="5802"/>
    <cellStyle name="Output 3 2 2" xfId="14977"/>
    <cellStyle name="Output 3 2 2 2" xfId="32412"/>
    <cellStyle name="Output 3 2 2 3" xfId="46865"/>
    <cellStyle name="Output 3 2 3" xfId="17438"/>
    <cellStyle name="Output 3 2 3 2" xfId="34873"/>
    <cellStyle name="Output 3 2 3 3" xfId="49326"/>
    <cellStyle name="Output 3 2 4" xfId="23238"/>
    <cellStyle name="Output 3 2 5" xfId="37691"/>
    <cellStyle name="Output 3 3" xfId="8264"/>
    <cellStyle name="Output 3 3 2" xfId="25699"/>
    <cellStyle name="Output 3 3 3" xfId="40152"/>
    <cellStyle name="Output 3 4" xfId="10705"/>
    <cellStyle name="Output 3 4 2" xfId="28140"/>
    <cellStyle name="Output 3 4 3" xfId="42593"/>
    <cellStyle name="Output 3 5" xfId="13125"/>
    <cellStyle name="Output 3 5 2" xfId="30560"/>
    <cellStyle name="Output 3 5 3" xfId="45013"/>
    <cellStyle name="Output 3 6" xfId="20132"/>
    <cellStyle name="Output 4" xfId="35197"/>
    <cellStyle name="Percent" xfId="3292" builtinId="5"/>
    <cellStyle name="Percent 10" xfId="17484"/>
    <cellStyle name="Percent 10 2" xfId="17670"/>
    <cellStyle name="Percent 11" xfId="17500"/>
    <cellStyle name="Percent 12" xfId="17503"/>
    <cellStyle name="Percent 13" xfId="49349"/>
    <cellStyle name="Percent 2" xfId="3293"/>
    <cellStyle name="Percent 2 2" xfId="17485"/>
    <cellStyle name="Percent 2 2 2" xfId="35198"/>
    <cellStyle name="Percent 2 3" xfId="17486"/>
    <cellStyle name="Percent 2 3 2" xfId="35199"/>
    <cellStyle name="Percent 2 4" xfId="17671"/>
    <cellStyle name="Percent 3" xfId="3294"/>
    <cellStyle name="Percent 3 2" xfId="3295"/>
    <cellStyle name="Percent 3 2 2" xfId="17672"/>
    <cellStyle name="Percent 3 2 3" xfId="17487"/>
    <cellStyle name="Percent 3 3" xfId="3296"/>
    <cellStyle name="Percent 3 4" xfId="3297"/>
    <cellStyle name="Percent 4" xfId="3298"/>
    <cellStyle name="Percent 4 2" xfId="3299"/>
    <cellStyle name="Percent 4 2 2" xfId="17674"/>
    <cellStyle name="Percent 4 3" xfId="3300"/>
    <cellStyle name="Percent 4 3 2" xfId="17675"/>
    <cellStyle name="Percent 4 4" xfId="3301"/>
    <cellStyle name="Percent 4 4 2" xfId="17488"/>
    <cellStyle name="Percent 4 5" xfId="17673"/>
    <cellStyle name="Percent 5" xfId="3302"/>
    <cellStyle name="Percent 5 2" xfId="3303"/>
    <cellStyle name="Percent 5 2 2" xfId="3304"/>
    <cellStyle name="Percent 5 2 3" xfId="17490"/>
    <cellStyle name="Percent 5 2 4" xfId="35200"/>
    <cellStyle name="Percent 5 3" xfId="3305"/>
    <cellStyle name="Percent 5 3 2" xfId="17676"/>
    <cellStyle name="Percent 5 4" xfId="3306"/>
    <cellStyle name="Percent 5 5" xfId="3307"/>
    <cellStyle name="Percent 5 6" xfId="3308"/>
    <cellStyle name="Percent 5 6 2" xfId="5819"/>
    <cellStyle name="Percent 5 7" xfId="3322"/>
    <cellStyle name="Percent 5 7 2" xfId="5831"/>
    <cellStyle name="Percent 5 7 2 2" xfId="23266"/>
    <cellStyle name="Percent 5 7 2 3" xfId="37719"/>
    <cellStyle name="Percent 5 7 3" xfId="13138"/>
    <cellStyle name="Percent 5 7 3 2" xfId="30573"/>
    <cellStyle name="Percent 5 7 3 3" xfId="45026"/>
    <cellStyle name="Percent 5 7 4" xfId="15599"/>
    <cellStyle name="Percent 5 7 4 2" xfId="33034"/>
    <cellStyle name="Percent 5 7 4 3" xfId="47487"/>
    <cellStyle name="Percent 5 7 5" xfId="20142"/>
    <cellStyle name="Percent 5 7 6" xfId="20761"/>
    <cellStyle name="Percent 5 7 7" xfId="35214"/>
    <cellStyle name="Percent 5 7 8" xfId="49345"/>
    <cellStyle name="Percent 5 8" xfId="17489"/>
    <cellStyle name="Percent 6" xfId="3309"/>
    <cellStyle name="Percent 6 2" xfId="17491"/>
    <cellStyle name="Percent 6 2 2" xfId="17492"/>
    <cellStyle name="Percent 6 2 2 2" xfId="17679"/>
    <cellStyle name="Percent 6 2 3" xfId="17678"/>
    <cellStyle name="Percent 6 3" xfId="17493"/>
    <cellStyle name="Percent 6 3 2" xfId="17680"/>
    <cellStyle name="Percent 6 4" xfId="17677"/>
    <cellStyle name="Percent 7" xfId="17494"/>
    <cellStyle name="Percent 7 2" xfId="17495"/>
    <cellStyle name="Percent 7 2 2" xfId="17682"/>
    <cellStyle name="Percent 7 3" xfId="17681"/>
    <cellStyle name="Percent 8" xfId="17496"/>
    <cellStyle name="Percent 8 2" xfId="17683"/>
    <cellStyle name="Percent 8 3" xfId="35201"/>
    <cellStyle name="Percent 9" xfId="17497"/>
    <cellStyle name="Percent 9 2" xfId="17684"/>
    <cellStyle name="Title" xfId="34878" builtinId="15" customBuiltin="1"/>
    <cellStyle name="Title 2" xfId="3310"/>
    <cellStyle name="Title 2 2" xfId="35202"/>
    <cellStyle name="Total 2" xfId="3311"/>
    <cellStyle name="Total 2 2" xfId="3312"/>
    <cellStyle name="Total 2 2 2" xfId="5823"/>
    <cellStyle name="Total 2 2 2 2" xfId="14979"/>
    <cellStyle name="Total 2 2 2 2 2" xfId="32414"/>
    <cellStyle name="Total 2 2 2 2 3" xfId="46867"/>
    <cellStyle name="Total 2 2 2 3" xfId="17440"/>
    <cellStyle name="Total 2 2 2 3 2" xfId="34875"/>
    <cellStyle name="Total 2 2 2 3 3" xfId="49328"/>
    <cellStyle name="Total 2 2 2 4" xfId="23258"/>
    <cellStyle name="Total 2 2 2 5" xfId="37711"/>
    <cellStyle name="Total 2 2 3" xfId="8285"/>
    <cellStyle name="Total 2 2 3 2" xfId="25720"/>
    <cellStyle name="Total 2 2 3 3" xfId="40173"/>
    <cellStyle name="Total 2 2 4" xfId="10707"/>
    <cellStyle name="Total 2 2 4 2" xfId="28142"/>
    <cellStyle name="Total 2 2 4 3" xfId="42595"/>
    <cellStyle name="Total 2 2 5" xfId="13127"/>
    <cellStyle name="Total 2 2 5 2" xfId="30562"/>
    <cellStyle name="Total 2 2 5 3" xfId="45015"/>
    <cellStyle name="Total 2 2 6" xfId="20134"/>
    <cellStyle name="Total 2 3" xfId="5822"/>
    <cellStyle name="Total 2 3 2" xfId="14978"/>
    <cellStyle name="Total 2 3 2 2" xfId="32413"/>
    <cellStyle name="Total 2 3 2 3" xfId="46866"/>
    <cellStyle name="Total 2 3 3" xfId="17439"/>
    <cellStyle name="Total 2 3 3 2" xfId="34874"/>
    <cellStyle name="Total 2 3 3 3" xfId="49327"/>
    <cellStyle name="Total 2 3 4" xfId="23257"/>
    <cellStyle name="Total 2 3 5" xfId="37710"/>
    <cellStyle name="Total 2 4" xfId="8284"/>
    <cellStyle name="Total 2 4 2" xfId="25719"/>
    <cellStyle name="Total 2 4 3" xfId="40172"/>
    <cellStyle name="Total 2 5" xfId="10706"/>
    <cellStyle name="Total 2 5 2" xfId="28141"/>
    <cellStyle name="Total 2 5 3" xfId="42594"/>
    <cellStyle name="Total 2 6" xfId="13126"/>
    <cellStyle name="Total 2 6 2" xfId="30561"/>
    <cellStyle name="Total 2 6 3" xfId="45014"/>
    <cellStyle name="Total 2 7" xfId="20133"/>
    <cellStyle name="Total 3" xfId="3313"/>
    <cellStyle name="Total 3 2" xfId="5824"/>
    <cellStyle name="Total 3 2 2" xfId="14980"/>
    <cellStyle name="Total 3 2 2 2" xfId="32415"/>
    <cellStyle name="Total 3 2 2 3" xfId="46868"/>
    <cellStyle name="Total 3 2 3" xfId="17441"/>
    <cellStyle name="Total 3 2 3 2" xfId="34876"/>
    <cellStyle name="Total 3 2 3 3" xfId="49329"/>
    <cellStyle name="Total 3 2 4" xfId="23259"/>
    <cellStyle name="Total 3 2 5" xfId="37712"/>
    <cellStyle name="Total 3 3" xfId="8286"/>
    <cellStyle name="Total 3 3 2" xfId="25721"/>
    <cellStyle name="Total 3 3 3" xfId="40174"/>
    <cellStyle name="Total 3 4" xfId="10708"/>
    <cellStyle name="Total 3 4 2" xfId="28143"/>
    <cellStyle name="Total 3 4 3" xfId="42596"/>
    <cellStyle name="Total 3 5" xfId="13128"/>
    <cellStyle name="Total 3 5 2" xfId="30563"/>
    <cellStyle name="Total 3 5 3" xfId="45016"/>
    <cellStyle name="Total 3 6" xfId="20135"/>
    <cellStyle name="Total 4" xfId="35203"/>
    <cellStyle name="Warning Text 2" xfId="3314"/>
    <cellStyle name="Warning Text 3" xfId="3315"/>
    <cellStyle name="Warning Text 4" xfId="35204"/>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5829300</xdr:colOff>
          <xdr:row>49</xdr:row>
          <xdr:rowOff>142875</xdr:rowOff>
        </xdr:to>
        <xdr:sp macro="" textlink="">
          <xdr:nvSpPr>
            <xdr:cNvPr id="1031" name="Object 7" descr="2022-23 Annual College Operating Budget Workbook Instructions" hidden="1">
              <a:extLst>
                <a:ext uri="{63B3BB69-23CF-44E3-9099-C40C66FF867C}">
                  <a14:compatExt spid="_x0000_s1031"/>
                </a:ext>
                <a:ext uri="{FF2B5EF4-FFF2-40B4-BE49-F238E27FC236}">
                  <a16:creationId xmlns:a16="http://schemas.microsoft.com/office/drawing/2014/main" id="{00000000-0008-0000-0100-000007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B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1</xdr:col>
          <xdr:colOff>581025</xdr:colOff>
          <xdr:row>50</xdr:row>
          <xdr:rowOff>95250</xdr:rowOff>
        </xdr:to>
        <xdr:sp macro="" textlink="">
          <xdr:nvSpPr>
            <xdr:cNvPr id="38916" name="Object 4" descr="Exhibit F attached" hidden="1">
              <a:extLst>
                <a:ext uri="{63B3BB69-23CF-44E3-9099-C40C66FF867C}">
                  <a14:compatExt spid="_x0000_s38916"/>
                </a:ext>
                <a:ext uri="{FF2B5EF4-FFF2-40B4-BE49-F238E27FC236}">
                  <a16:creationId xmlns:a16="http://schemas.microsoft.com/office/drawing/2014/main" id="{00000000-0008-0000-0B00-000004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 ref="B42" personId="{1F471670-B2F1-431A-BF2E-14A22D9B5720}" id="{0C2A31F6-540E-44F1-92CB-B89B2BC334AA}">
    <text xml:space="preserve">Source Data:   J:\Finance\Operating Budgets - current year\2020-21 OPERATING BUDGET\Forms and Instructions\Working Documents\2020-21 Appropriated Special Projects.xlsx
GAA Specific Appropriations 134.
</text>
  </threadedComment>
  <threadedComment ref="A65" personId="{1F471670-B2F1-431A-BF2E-14A22D9B5720}" id="{55DCAC58-9647-4D0E-B033-FF408B92170A}">
    <text xml:space="preserve">Source: General Appropriations Act, Specific Appropriation 35.
</text>
  </threadedComment>
  <threadedComment ref="B73"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E73"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11" personId="{1F471670-B2F1-431A-BF2E-14A22D9B5720}" id="{ECAE66B6-F674-4BF0-9FF2-897DE90B034A}">
    <text xml:space="preserve">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ext>
  </threadedComment>
  <threadedComment ref="T112" personId="{1F471670-B2F1-431A-BF2E-14A22D9B5720}" id="{97127F23-FD53-4C98-BD0E-AD4E1F96A69A}">
    <text>Note: Total Fee Paying should agree with the Fee Calculator Total Fee Paying - CellU121.</text>
  </threadedComment>
  <threadedComment ref="B115" personId="{1F471670-B2F1-431A-BF2E-14A22D9B5720}" id="{0E17BC91-BE20-4A25-A7D8-943BE122B06F}">
    <text xml:space="preserve">Upper Level FTE Resident, Cell Q93
</text>
  </threadedComment>
  <threadedComment ref="E115" personId="{1F471670-B2F1-431A-BF2E-14A22D9B5720}" id="{F21ABF8C-3F93-40C3-B556-B1AD2D545056}">
    <text>A &amp; P Resident, Cell B93
Resident A &amp; P Fee Paying FTE does not include non-Florida Resident FTE and Dual Enrolled FTE.</text>
  </threadedComment>
  <threadedComment ref="F115" personId="{CF12A810-03EA-4300-AFB9-893D1BC43909}" id="{E577ECD5-318A-43C6-B5C9-6703669EDBE1}">
    <text>A &amp; P FTE Estimated Non-Florida Resident, Cell P54</text>
  </threadedComment>
  <threadedComment ref="H115" personId="{1F471670-B2F1-431A-BF2E-14A22D9B5720}" id="{5D079386-487B-4A39-BBE3-35243C5504B3}">
    <text xml:space="preserve">PSV FTE Resident, Cell E93
Resident PSV Fee Paying FTE does not include non-Florida Resident FTE and Dual Enrolled FTE. 
</text>
  </threadedComment>
  <threadedComment ref="I115" personId="{CF12A810-03EA-4300-AFB9-893D1BC43909}" id="{8EBECDCE-BD35-4FE7-90A5-285907FB34E4}">
    <text xml:space="preserve">PSV Estimated Non-Florida Resident FTE, Cell Q54
</text>
  </threadedComment>
  <threadedComment ref="K115" personId="{1F471670-B2F1-431A-BF2E-14A22D9B5720}" id="{8EF7C769-F880-4C8A-80BE-59BF0D2E88E5}">
    <text xml:space="preserve">DEV ED FTE Resident, Cell H93
Resident DEV ED Fee Paying FTE does not include non-Florida Resident FTE.
</text>
  </threadedComment>
  <threadedComment ref="L115" personId="{CF12A810-03EA-4300-AFB9-893D1BC43909}" id="{6FDACA1F-54E8-45A8-8703-4774D8EFD9D2}">
    <text>DEV ED Estimated Non-Florida Resident FTE, Cell T54</text>
  </threadedComment>
  <threadedComment ref="N115" personId="{1F471670-B2F1-431A-BF2E-14A22D9B5720}" id="{A6AC8CD1-2B10-4147-9844-D324F71DBF2C}">
    <text>EPI FTE Resident, Cell K93. 
Resident EPI Fee Paying FTE does not include non-Florida Resident FTE.</text>
  </threadedComment>
  <threadedComment ref="O115" personId="{CF12A810-03EA-4300-AFB9-893D1BC43909}" id="{F7AFCA54-3658-4ED4-BF75-5B879FB58103}">
    <text>EPI Estimated Non-Florida Resident FTE, Cell W54</text>
  </threadedComment>
  <threadedComment ref="Q115" personId="{1F471670-B2F1-431A-BF2E-14A22D9B5720}" id="{9A19A128-2C5D-49FC-91FF-496FBD0040ED}">
    <text xml:space="preserve">CCATD FTE Resident, Cell N93. 
Resident CCATD Paying FTE does not include non-Florida Resident FTE and Dual Enrolled FTE. </text>
  </threadedComment>
  <threadedComment ref="R115" personId="{CF12A810-03EA-4300-AFB9-893D1BC43909}" id="{1A1D73E9-E4F1-4240-B864-6D373B51C436}">
    <text>CCATD FTE Estimated Non-Florida Resident FTE, Cell R54.</text>
  </threadedComment>
  <threadedComment ref="W115" personId="{CF12A810-03EA-4300-AFB9-893D1BC43909}" id="{EB6DA77F-6AE0-4ED0-BFC4-9E01A2EC7C48}">
    <text>Voc Prep FTE Estimated Non-Florida Resident, Cell U54</text>
  </threadedComment>
  <threadedComment ref="X115" personId="{CF12A810-03EA-4300-AFB9-893D1BC43909}" id="{9CCC2418-FC98-4D67-BE81-AC59529DA44C}">
    <text xml:space="preserve">Voc. Prep FTE Total, Cell G54
</text>
  </threadedComment>
  <threadedComment ref="AA115" personId="{CF12A810-03EA-4300-AFB9-893D1BC43909}" id="{C398493A-27F9-41CA-B815-9405846000B7}">
    <text>Adult FTE Estimated Non-Florida Resident, Cell V54</text>
  </threadedComment>
  <threadedComment ref="AE115" personId="{1F471670-B2F1-431A-BF2E-14A22D9B5720}" id="{815CD3A1-1A1F-4342-B015-5E0FBE34EDD1}">
    <text xml:space="preserve">Adult Basic FTE, Cell H54
 </text>
  </threadedComment>
  <threadedComment ref="AF115" personId="{1F471670-B2F1-431A-BF2E-14A22D9B5720}" id="{3A891C23-FB36-4B68-ADDC-98949430BBD4}">
    <text>Adult Second. &amp; GED  FTE, Cell I54</text>
  </threadedComment>
  <threadedComment ref="AO117" personId="{1F471670-B2F1-431A-BF2E-14A22D9B5720}" id="{0B3BE2BC-403A-4EEC-8852-A4CAB5B94B01}">
    <text>Fee Calculator File:   This amount is from the Estimated Duel Enrolled FTE Total Column, Cell AF82.</text>
  </threadedComment>
  <threadedComment ref="AO118" personId="{1F471670-B2F1-431A-BF2E-14A22D9B5720}" id="{17930007-AA0C-4C5B-897A-5AE306D64E8A}">
    <text xml:space="preserve">Fee Calculator File: Apprent FTE Total, Cell E82 minus the Estimated Dual Enrolled Apprent FTE, Cell AE82. 
</text>
  </threadedComment>
  <threadedComment ref="AO121" personId="{1F471670-B2F1-431A-BF2E-14A22D9B5720}" id="{345656CD-C971-4C73-AC2F-FA450CAA5C2E}">
    <text>Fee Calculator File: This amount is from the FTE-1B Total column, Cell L82.</text>
  </threadedComment>
</ThreadedComments>
</file>

<file path=xl/threadedComments/threadedComment2.xml><?xml version="1.0" encoding="utf-8"?>
<ThreadedComments xmlns="http://schemas.microsoft.com/office/spreadsheetml/2018/threadedcomments" xmlns:x="http://schemas.openxmlformats.org/spreadsheetml/2006/main">
  <threadedComment ref="D7" personId="{1F471670-B2F1-431A-BF2E-14A22D9B5720}" id="{BC3BF45D-059B-47E7-9F5C-C4CAD1C30643}">
    <text>SELECT COLLEGE NAME 
THE COLLEGE NAME SHOULD AUTO-POPULATE IN EXHIBITS A, B, C, C2, D, E AND G.</text>
  </threadedComment>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67" personId="{CF12A810-03EA-4300-AFB9-893D1BC43909}" id="{78B00E4D-4A44-48B6-9998-D3F172A541B4}">
    <text xml:space="preserve">VLOOKUP Tab - Cells 
A108 to S141
</text>
  </threadedComment>
  <threadedComment ref="G67" personId="{1F471670-B2F1-431A-BF2E-14A22D9B5720}" id="{B82D3A2A-092B-4169-B2AA-2D42D095B31B}">
    <text xml:space="preserve">Please enter an explanation if the difference is greater than 5% in any area in the Explanation box below.
</text>
  </threadedComment>
  <threadedComment ref="C121"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7" personId="{1F471670-B2F1-431A-BF2E-14A22D9B5720}" id="{F6256170-DDF7-4C98-A790-4C4A90690A5F}">
    <text xml:space="preserve">The amount for the FCSPF Performance Based Incentives Funds should be entered in (General Ledger Code 42150)
</text>
  </threadedComment>
  <threadedComment ref="G80"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71"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A2" personId="{1F471670-B2F1-431A-BF2E-14A22D9B5720}" id="{DC875DD8-5FF6-4E31-A958-1794E0EB84F0}">
    <text xml:space="preserve">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
</text>
  </threadedComment>
  <threadedComment ref="D124" personId="{1F471670-B2F1-431A-BF2E-14A22D9B5720}" id="{C439E12A-A2BD-4B44-9D99-3AC88DA9BEC8}">
    <text xml:space="preserve">This cell will automatically populate. Should agree with Exhibit C, Cell H10. Resident and nonresident students pay resident tuition.
</text>
  </threadedComment>
  <threadedComment ref="D125" personId="{1F471670-B2F1-431A-BF2E-14A22D9B5720}" id="{4955338F-1120-4255-A902-FC2660602E1E}">
    <text xml:space="preserve">This Cell will automatically populate.  Should agree with Exhibit C, Cell F19.
</text>
  </threadedComment>
</ThreadedComments>
</file>

<file path=xl/threadedComments/threadedComment6.xml><?xml version="1.0" encoding="utf-8"?>
<ThreadedComments xmlns="http://schemas.microsoft.com/office/spreadsheetml/2018/threadedcomments" xmlns:x="http://schemas.openxmlformats.org/spreadsheetml/2006/main">
  <threadedComment ref="C5" personId="{1F471670-B2F1-431A-BF2E-14A22D9B5720}" id="{81B98475-356F-4099-9989-358D50031851}">
    <text>Note: update the chart if there is any new  language regarding the standard fee.</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0.bin"/><Relationship Id="rId4" Type="http://schemas.microsoft.com/office/2017/10/relationships/threadedComment" Target="../threadedComments/threadedComment5.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11.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2.bin"/><Relationship Id="rId4" Type="http://schemas.microsoft.com/office/2017/10/relationships/threadedComment" Target="../threadedComments/threadedComment6.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7030A0"/>
  </sheetPr>
  <dimension ref="A1:F25"/>
  <sheetViews>
    <sheetView showGridLines="0" zoomScale="50" zoomScaleNormal="50" zoomScalePageLayoutView="50" workbookViewId="0">
      <selection activeCell="E10" sqref="E10"/>
    </sheetView>
  </sheetViews>
  <sheetFormatPr defaultColWidth="9.140625" defaultRowHeight="12.75"/>
  <cols>
    <col min="1" max="1" width="116.28515625" style="2" customWidth="1"/>
    <col min="2" max="2" width="3.28515625" style="2" customWidth="1"/>
    <col min="3" max="3" width="16.28515625" style="2" customWidth="1"/>
    <col min="4" max="4" width="16.85546875" style="2" customWidth="1"/>
    <col min="5" max="5" width="20.85546875" style="2" customWidth="1"/>
    <col min="6" max="6" width="15.85546875" style="2" customWidth="1"/>
    <col min="7" max="7" width="18.140625" style="2" customWidth="1"/>
    <col min="8" max="8" width="3" style="2" customWidth="1"/>
    <col min="9" max="16384" width="9.140625" style="2"/>
  </cols>
  <sheetData>
    <row r="1" spans="1:5" ht="21" customHeight="1">
      <c r="A1" s="755" t="s">
        <v>0</v>
      </c>
      <c r="B1" s="755"/>
      <c r="C1" s="755"/>
      <c r="D1" s="755"/>
      <c r="E1" s="755"/>
    </row>
    <row r="2" spans="1:5" ht="23.25">
      <c r="A2" s="755" t="s">
        <v>729</v>
      </c>
      <c r="B2" s="755"/>
      <c r="C2" s="755"/>
      <c r="D2" s="755"/>
      <c r="E2" s="755"/>
    </row>
    <row r="3" spans="1:5" ht="21" customHeight="1">
      <c r="A3" s="755" t="s">
        <v>1</v>
      </c>
      <c r="B3" s="755"/>
      <c r="C3" s="755"/>
      <c r="D3" s="755"/>
      <c r="E3" s="755"/>
    </row>
    <row r="4" spans="1:5" ht="32.1" customHeight="1">
      <c r="A4" s="10" t="s">
        <v>2</v>
      </c>
      <c r="B4" s="10"/>
      <c r="C4" s="10"/>
      <c r="D4" s="10"/>
      <c r="E4" s="10"/>
    </row>
    <row r="5" spans="1:5" ht="107.25" customHeight="1">
      <c r="A5" s="6" t="s">
        <v>3</v>
      </c>
      <c r="B5" s="7"/>
      <c r="C5" s="8" t="s">
        <v>4</v>
      </c>
      <c r="D5" s="8" t="s">
        <v>5</v>
      </c>
      <c r="E5" s="8" t="s">
        <v>6</v>
      </c>
    </row>
    <row r="6" spans="1:5" s="4" customFormat="1" ht="18" customHeight="1"/>
    <row r="7" spans="1:5" s="4" customFormat="1" ht="20.100000000000001" customHeight="1">
      <c r="A7" s="735"/>
      <c r="B7" s="736"/>
      <c r="C7" s="737"/>
      <c r="D7" s="739"/>
      <c r="E7" s="738"/>
    </row>
    <row r="8" spans="1:5" s="4" customFormat="1" ht="20.100000000000001" customHeight="1">
      <c r="A8" s="735"/>
      <c r="B8" s="736"/>
      <c r="C8" s="737"/>
      <c r="D8" s="739"/>
      <c r="E8" s="738"/>
    </row>
    <row r="9" spans="1:5" s="4" customFormat="1" ht="20.100000000000001" customHeight="1">
      <c r="A9" s="739"/>
      <c r="B9" s="11"/>
      <c r="C9" s="737"/>
      <c r="D9" s="987"/>
      <c r="E9" s="738"/>
    </row>
    <row r="10" spans="1:5" s="4" customFormat="1" ht="20.100000000000001" customHeight="1">
      <c r="A10" s="756" t="s">
        <v>9</v>
      </c>
      <c r="B10" s="13"/>
      <c r="C10" s="14" t="s">
        <v>10</v>
      </c>
      <c r="D10" s="15"/>
      <c r="E10" s="12" t="s">
        <v>10</v>
      </c>
    </row>
    <row r="11" spans="1:5" s="4" customFormat="1" ht="20.100000000000001" customHeight="1">
      <c r="A11" s="756"/>
      <c r="B11" s="13"/>
      <c r="C11" s="13"/>
      <c r="D11" s="15"/>
      <c r="E11" s="13"/>
    </row>
    <row r="12" spans="1:5" ht="20.100000000000001" customHeight="1">
      <c r="A12" s="16"/>
      <c r="B12" s="16"/>
      <c r="C12" s="16"/>
      <c r="D12" s="17"/>
      <c r="E12" s="16"/>
    </row>
    <row r="13" spans="1:5" ht="20.100000000000001" customHeight="1">
      <c r="A13" s="757" t="s">
        <v>10</v>
      </c>
      <c r="B13" s="16"/>
      <c r="C13" s="16"/>
      <c r="D13" s="17"/>
      <c r="E13" s="16"/>
    </row>
    <row r="14" spans="1:5" ht="20.100000000000001" customHeight="1">
      <c r="A14" s="757"/>
      <c r="B14" s="16"/>
      <c r="C14" s="16"/>
      <c r="D14" s="16"/>
      <c r="E14" s="16"/>
    </row>
    <row r="15" spans="1:5" ht="20.100000000000001" customHeight="1">
      <c r="A15" s="757"/>
      <c r="B15" s="16"/>
      <c r="C15" s="16"/>
      <c r="D15" s="16"/>
      <c r="E15" s="16"/>
    </row>
    <row r="16" spans="1:5" ht="20.100000000000001" customHeight="1">
      <c r="A16" s="757"/>
      <c r="B16" s="16"/>
      <c r="C16" s="16"/>
      <c r="D16" s="16"/>
      <c r="E16" s="16"/>
    </row>
    <row r="17" spans="1:6" ht="15" customHeight="1">
      <c r="A17" s="9"/>
      <c r="B17" s="3"/>
      <c r="C17" s="3"/>
      <c r="D17" s="3"/>
      <c r="E17" s="3"/>
    </row>
    <row r="18" spans="1:6" ht="15" customHeight="1">
      <c r="A18" s="732"/>
      <c r="B18" s="733"/>
      <c r="C18" s="733"/>
      <c r="D18" s="733"/>
      <c r="E18" s="733"/>
      <c r="F18" s="734"/>
    </row>
    <row r="19" spans="1:6" ht="19.5" customHeight="1">
      <c r="A19" s="732"/>
      <c r="B19" s="733"/>
      <c r="C19" s="733"/>
      <c r="D19" s="733"/>
      <c r="E19" s="733"/>
      <c r="F19" s="734"/>
    </row>
    <row r="20" spans="1:6" ht="17.100000000000001" customHeight="1">
      <c r="A20" s="5"/>
      <c r="C20" s="4"/>
      <c r="D20" s="4"/>
      <c r="E20" s="4"/>
    </row>
    <row r="21" spans="1:6" ht="17.100000000000001" customHeight="1">
      <c r="C21" s="4"/>
      <c r="D21" s="4"/>
      <c r="E21" s="4"/>
    </row>
    <row r="22" spans="1:6" ht="17.100000000000001" customHeight="1">
      <c r="C22" s="4"/>
      <c r="D22" s="4"/>
      <c r="E22" s="4"/>
    </row>
    <row r="23" spans="1:6" ht="17.100000000000001" customHeight="1">
      <c r="C23" s="4"/>
      <c r="D23" s="4"/>
      <c r="E23" s="4"/>
    </row>
    <row r="24" spans="1:6" ht="17.100000000000001" customHeight="1">
      <c r="C24" s="4"/>
      <c r="D24" s="4"/>
      <c r="E24" s="4"/>
    </row>
    <row r="25" spans="1:6" ht="17.100000000000001" customHeight="1">
      <c r="C25" s="4"/>
      <c r="D25" s="4"/>
      <c r="E25" s="4"/>
    </row>
  </sheetData>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3" tint="0.79998168889431442"/>
  </sheetPr>
  <dimension ref="A1:H96"/>
  <sheetViews>
    <sheetView showGridLines="0" zoomScale="80" zoomScaleNormal="80" zoomScalePageLayoutView="80" workbookViewId="0"/>
  </sheetViews>
  <sheetFormatPr defaultColWidth="9.140625" defaultRowHeight="23.25"/>
  <cols>
    <col min="1" max="1" width="47.7109375" style="419" customWidth="1"/>
    <col min="2" max="2" width="20.7109375" style="419" customWidth="1"/>
    <col min="3" max="4" width="17.42578125" style="419" customWidth="1"/>
    <col min="5" max="5" width="19.85546875" style="419" customWidth="1"/>
    <col min="6" max="6" width="7.42578125" style="419" customWidth="1"/>
    <col min="7" max="16384" width="9.140625" style="419"/>
  </cols>
  <sheetData>
    <row r="1" spans="1:8" ht="24" customHeight="1">
      <c r="A1" s="428"/>
      <c r="B1" s="428"/>
      <c r="C1" s="428"/>
      <c r="D1" s="428"/>
      <c r="E1" s="429" t="s">
        <v>612</v>
      </c>
      <c r="F1" s="428"/>
    </row>
    <row r="2" spans="1:8" ht="24" customHeight="1">
      <c r="A2" s="428"/>
      <c r="B2" s="428"/>
      <c r="C2" s="428"/>
      <c r="D2" s="428"/>
      <c r="E2" s="430"/>
      <c r="F2" s="428"/>
    </row>
    <row r="3" spans="1:8" ht="24" customHeight="1" thickBot="1">
      <c r="A3" s="1146" t="s">
        <v>183</v>
      </c>
      <c r="B3" s="1133" t="str">
        <f>'CHECK SHEET'!D7</f>
        <v>Lake-Sumter State College</v>
      </c>
      <c r="C3" s="1133"/>
      <c r="D3" s="1133"/>
      <c r="E3" s="1133"/>
      <c r="F3" s="431"/>
      <c r="G3" s="424"/>
    </row>
    <row r="4" spans="1:8" ht="24" customHeight="1">
      <c r="A4" s="1129" t="s">
        <v>613</v>
      </c>
      <c r="B4" s="1129"/>
      <c r="C4" s="1129"/>
      <c r="D4" s="1129"/>
      <c r="E4" s="1129"/>
      <c r="F4" s="463"/>
    </row>
    <row r="5" spans="1:8" ht="24" customHeight="1">
      <c r="A5" s="1129" t="s">
        <v>614</v>
      </c>
      <c r="B5" s="1129"/>
      <c r="C5" s="1129"/>
      <c r="D5" s="1129"/>
      <c r="E5" s="1129"/>
      <c r="F5" s="463"/>
    </row>
    <row r="6" spans="1:8" ht="24" customHeight="1">
      <c r="A6" s="1152" t="s">
        <v>756</v>
      </c>
      <c r="B6" s="1152"/>
      <c r="C6" s="1152"/>
      <c r="D6" s="1152"/>
      <c r="E6" s="1152"/>
      <c r="F6" s="464"/>
    </row>
    <row r="7" spans="1:8" ht="20.100000000000001" customHeight="1">
      <c r="A7" s="1150"/>
      <c r="B7" s="1150"/>
      <c r="C7" s="1150"/>
      <c r="D7" s="1151"/>
      <c r="E7" s="1151"/>
      <c r="F7" s="423"/>
    </row>
    <row r="8" spans="1:8" ht="24" customHeight="1" thickBot="1">
      <c r="A8" s="1072" t="s">
        <v>615</v>
      </c>
      <c r="B8" s="1072"/>
      <c r="C8" s="1072"/>
      <c r="D8" s="423"/>
      <c r="E8" s="423"/>
      <c r="F8" s="423"/>
      <c r="H8" s="425"/>
    </row>
    <row r="9" spans="1:8" s="37" customFormat="1" ht="64.349999999999994" customHeight="1" thickBot="1">
      <c r="A9" s="370" t="s">
        <v>616</v>
      </c>
      <c r="B9" s="1045" t="s">
        <v>617</v>
      </c>
      <c r="C9" s="389" t="s">
        <v>618</v>
      </c>
      <c r="D9" s="389" t="s">
        <v>619</v>
      </c>
      <c r="E9" s="459" t="s">
        <v>50</v>
      </c>
      <c r="F9" s="465"/>
      <c r="H9" s="456"/>
    </row>
    <row r="10" spans="1:8" s="37" customFormat="1" ht="20.100000000000001" customHeight="1">
      <c r="A10" s="479" t="s">
        <v>620</v>
      </c>
      <c r="B10" s="576">
        <v>9061202</v>
      </c>
      <c r="C10" s="577">
        <v>596620</v>
      </c>
      <c r="D10" s="577">
        <v>750</v>
      </c>
      <c r="E10" s="480">
        <f>SUM(B10:D10)</f>
        <v>9658572</v>
      </c>
      <c r="F10" s="457"/>
      <c r="G10" s="456"/>
    </row>
    <row r="11" spans="1:8" s="37" customFormat="1" ht="20.100000000000001" customHeight="1">
      <c r="A11" s="479" t="s">
        <v>621</v>
      </c>
      <c r="B11" s="578">
        <v>526868</v>
      </c>
      <c r="C11" s="567">
        <v>0</v>
      </c>
      <c r="D11" s="567">
        <v>0</v>
      </c>
      <c r="E11" s="480">
        <f>SUM(B11:D11)</f>
        <v>526868</v>
      </c>
      <c r="F11" s="457"/>
      <c r="G11" s="456"/>
      <c r="H11" s="456"/>
    </row>
    <row r="12" spans="1:8" s="37" customFormat="1" ht="20.100000000000001" customHeight="1" thickBot="1">
      <c r="A12" s="479" t="s">
        <v>622</v>
      </c>
      <c r="B12" s="578">
        <v>9916</v>
      </c>
      <c r="C12" s="567">
        <v>13300</v>
      </c>
      <c r="D12" s="567">
        <v>0</v>
      </c>
      <c r="E12" s="481">
        <f>SUM(B12:D12)</f>
        <v>23216</v>
      </c>
      <c r="F12" s="457"/>
    </row>
    <row r="13" spans="1:8" s="37" customFormat="1" ht="20.100000000000001" customHeight="1" thickBot="1">
      <c r="A13" s="479" t="s">
        <v>623</v>
      </c>
      <c r="B13" s="482"/>
      <c r="C13" s="483"/>
      <c r="D13" s="483"/>
      <c r="E13" s="484"/>
      <c r="F13" s="457"/>
    </row>
    <row r="14" spans="1:8" s="37" customFormat="1" ht="20.100000000000001" customHeight="1">
      <c r="A14" s="479" t="s">
        <v>624</v>
      </c>
      <c r="B14" s="578">
        <v>3407742</v>
      </c>
      <c r="C14" s="579">
        <v>571439.25</v>
      </c>
      <c r="D14" s="579">
        <v>10000</v>
      </c>
      <c r="E14" s="481">
        <f t="shared" ref="E14:E20" si="0">SUM(B14:D14)</f>
        <v>3989181.25</v>
      </c>
      <c r="F14" s="457"/>
    </row>
    <row r="15" spans="1:8" s="37" customFormat="1" ht="20.100000000000001" customHeight="1">
      <c r="A15" s="479" t="s">
        <v>625</v>
      </c>
      <c r="B15" s="578">
        <v>0</v>
      </c>
      <c r="C15" s="567">
        <v>0</v>
      </c>
      <c r="D15" s="567">
        <v>0</v>
      </c>
      <c r="E15" s="481">
        <f>SUM(B15:D15)</f>
        <v>0</v>
      </c>
      <c r="F15" s="457"/>
    </row>
    <row r="16" spans="1:8" s="37" customFormat="1" ht="20.100000000000001" customHeight="1">
      <c r="A16" s="479" t="s">
        <v>626</v>
      </c>
      <c r="B16" s="578">
        <v>4203773</v>
      </c>
      <c r="C16" s="567">
        <v>297485</v>
      </c>
      <c r="D16" s="567">
        <v>0</v>
      </c>
      <c r="E16" s="481">
        <f t="shared" si="0"/>
        <v>4501258</v>
      </c>
      <c r="F16" s="457"/>
    </row>
    <row r="17" spans="1:6" s="37" customFormat="1" ht="20.100000000000001" customHeight="1">
      <c r="A17" s="479" t="s">
        <v>627</v>
      </c>
      <c r="B17" s="578">
        <v>4920952</v>
      </c>
      <c r="C17" s="567">
        <v>2740550</v>
      </c>
      <c r="D17" s="567">
        <v>8100</v>
      </c>
      <c r="E17" s="481">
        <f t="shared" si="0"/>
        <v>7669602</v>
      </c>
      <c r="F17" s="457"/>
    </row>
    <row r="18" spans="1:6" s="37" customFormat="1" ht="20.100000000000001" customHeight="1">
      <c r="A18" s="479" t="s">
        <v>628</v>
      </c>
      <c r="B18" s="578">
        <v>1000379</v>
      </c>
      <c r="C18" s="567">
        <v>3418325</v>
      </c>
      <c r="D18" s="567">
        <v>0</v>
      </c>
      <c r="E18" s="481">
        <f t="shared" si="0"/>
        <v>4418704</v>
      </c>
      <c r="F18" s="457"/>
    </row>
    <row r="19" spans="1:6" s="37" customFormat="1" ht="20.100000000000001" customHeight="1">
      <c r="A19" s="479" t="s">
        <v>629</v>
      </c>
      <c r="B19" s="578">
        <v>0</v>
      </c>
      <c r="C19" s="567">
        <v>0</v>
      </c>
      <c r="D19" s="567">
        <v>0</v>
      </c>
      <c r="E19" s="481">
        <f t="shared" si="0"/>
        <v>0</v>
      </c>
      <c r="F19" s="457"/>
    </row>
    <row r="20" spans="1:6" s="37" customFormat="1" ht="20.100000000000001" customHeight="1" thickBot="1">
      <c r="A20" s="479" t="s">
        <v>630</v>
      </c>
      <c r="B20" s="578">
        <v>0</v>
      </c>
      <c r="C20" s="568">
        <v>3500000</v>
      </c>
      <c r="D20" s="568">
        <v>0</v>
      </c>
      <c r="E20" s="481">
        <f t="shared" si="0"/>
        <v>3500000</v>
      </c>
      <c r="F20" s="457"/>
    </row>
    <row r="21" spans="1:6" s="37" customFormat="1" ht="24" customHeight="1" thickBot="1">
      <c r="A21" s="377" t="s">
        <v>50</v>
      </c>
      <c r="B21" s="458">
        <f>SUM(B10:B20)</f>
        <v>23130832</v>
      </c>
      <c r="C21" s="461">
        <f>SUM(C10:C20)</f>
        <v>11137719.25</v>
      </c>
      <c r="D21" s="461">
        <f>SUM(D10:D20)</f>
        <v>18850</v>
      </c>
      <c r="E21" s="460">
        <f>SUM(E10:E20)</f>
        <v>34287401.25</v>
      </c>
      <c r="F21" s="457"/>
    </row>
    <row r="22" spans="1:6" ht="24" customHeight="1">
      <c r="A22" s="423"/>
      <c r="B22" s="427"/>
      <c r="C22" s="423"/>
      <c r="D22" s="423"/>
      <c r="E22" s="423"/>
      <c r="F22" s="426"/>
    </row>
    <row r="23" spans="1:6" ht="24" customHeight="1">
      <c r="A23" s="423"/>
      <c r="B23" s="423"/>
      <c r="C23" s="423"/>
      <c r="D23" s="423"/>
      <c r="E23" s="423"/>
      <c r="F23" s="426"/>
    </row>
    <row r="24" spans="1:6">
      <c r="A24" s="423"/>
      <c r="B24" s="423"/>
      <c r="C24" s="423"/>
      <c r="D24" s="423"/>
      <c r="E24" s="423"/>
      <c r="F24" s="426"/>
    </row>
    <row r="25" spans="1:6">
      <c r="A25" s="423"/>
      <c r="B25" s="423"/>
      <c r="C25" s="423"/>
      <c r="D25" s="423"/>
      <c r="E25" s="423"/>
      <c r="F25" s="426"/>
    </row>
    <row r="26" spans="1:6">
      <c r="A26" s="423"/>
      <c r="B26" s="423"/>
      <c r="C26" s="423"/>
      <c r="D26" s="423"/>
      <c r="E26" s="423"/>
      <c r="F26" s="423"/>
    </row>
    <row r="27" spans="1:6">
      <c r="A27" s="423"/>
      <c r="B27" s="423"/>
      <c r="C27" s="423"/>
      <c r="D27" s="423"/>
      <c r="E27" s="423"/>
      <c r="F27" s="423"/>
    </row>
    <row r="28" spans="1:6">
      <c r="A28" s="423"/>
      <c r="B28" s="423"/>
      <c r="C28" s="423"/>
      <c r="D28" s="423"/>
      <c r="E28" s="423"/>
      <c r="F28" s="423"/>
    </row>
    <row r="29" spans="1:6">
      <c r="A29" s="423"/>
      <c r="B29" s="423"/>
      <c r="C29" s="423"/>
      <c r="D29" s="423"/>
      <c r="E29" s="423"/>
      <c r="F29" s="423"/>
    </row>
    <row r="30" spans="1:6">
      <c r="A30" s="423"/>
      <c r="B30" s="423"/>
      <c r="C30" s="423"/>
      <c r="D30" s="423"/>
      <c r="E30" s="423"/>
      <c r="F30" s="423"/>
    </row>
    <row r="31" spans="1:6">
      <c r="A31" s="423"/>
      <c r="B31" s="423"/>
      <c r="C31" s="423"/>
      <c r="D31" s="423"/>
      <c r="E31" s="423"/>
      <c r="F31" s="423"/>
    </row>
    <row r="32" spans="1:6">
      <c r="A32" s="423"/>
      <c r="B32" s="423"/>
      <c r="C32" s="423"/>
      <c r="D32" s="423"/>
      <c r="E32" s="423"/>
      <c r="F32" s="423"/>
    </row>
    <row r="96" spans="3:4">
      <c r="C96" s="419">
        <f>SUM(C91:C95)</f>
        <v>0</v>
      </c>
      <c r="D96" s="419">
        <f>SUM(D91:D95)</f>
        <v>0</v>
      </c>
    </row>
  </sheetData>
  <sheetProtection algorithmName="SHA-512" hashValue="gr7sq8J5RTgA4QI6OB2VyHO8NaKalPdLRjOTtqL5N5B31AQ1SRnZcblGXLG/bYdw6pE03dQMauUAc2yQpAs+Hg==" saltValue="EohZnFN/+BBcrvZyr5p8WQ=="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theme="3" tint="0.79998168889431442"/>
  </sheetPr>
  <dimension ref="A1:HP1206"/>
  <sheetViews>
    <sheetView showGridLines="0" zoomScale="60" zoomScaleNormal="60" zoomScaleSheetLayoutView="50" zoomScalePageLayoutView="60" workbookViewId="0"/>
  </sheetViews>
  <sheetFormatPr defaultColWidth="12.42578125" defaultRowHeight="15.75"/>
  <cols>
    <col min="1" max="1" width="26.42578125" style="281" customWidth="1"/>
    <col min="2" max="2" width="94.28515625" style="281" customWidth="1"/>
    <col min="3" max="3" width="66.85546875" style="281" customWidth="1"/>
    <col min="4" max="5" width="25.85546875" style="329" customWidth="1"/>
    <col min="6" max="6" width="33.7109375" style="329" customWidth="1"/>
    <col min="7" max="7" width="3.140625" style="281" customWidth="1"/>
    <col min="8" max="16384" width="12.42578125" style="281"/>
  </cols>
  <sheetData>
    <row r="1" spans="1:224" ht="30" customHeight="1" thickBot="1">
      <c r="A1" s="1129" t="s">
        <v>183</v>
      </c>
      <c r="B1" s="1153" t="str">
        <f>'CHECK SHEET'!D7</f>
        <v>Lake-Sumter State College</v>
      </c>
      <c r="C1" s="1153"/>
      <c r="D1" s="1153"/>
      <c r="E1" s="1153"/>
      <c r="F1" s="1153"/>
      <c r="G1" s="279"/>
      <c r="H1" s="280"/>
      <c r="I1" s="280"/>
      <c r="J1" s="280"/>
      <c r="K1" s="280"/>
      <c r="L1" s="280"/>
      <c r="M1" s="280"/>
      <c r="N1" s="280"/>
      <c r="O1" s="280"/>
      <c r="P1" s="280"/>
      <c r="Q1" s="280"/>
      <c r="R1" s="280"/>
      <c r="S1" s="280"/>
      <c r="T1" s="280"/>
      <c r="U1" s="280"/>
      <c r="V1" s="280"/>
      <c r="W1" s="280"/>
      <c r="X1" s="280"/>
      <c r="Y1" s="280"/>
      <c r="Z1" s="280"/>
      <c r="AA1" s="280"/>
      <c r="AB1" s="280"/>
      <c r="AC1" s="280"/>
      <c r="AD1" s="280"/>
      <c r="AE1" s="280"/>
      <c r="AF1" s="280"/>
      <c r="AG1" s="280"/>
      <c r="AH1" s="280"/>
      <c r="AI1" s="280"/>
      <c r="AJ1" s="280"/>
      <c r="AK1" s="280"/>
      <c r="AL1" s="280"/>
      <c r="AM1" s="280"/>
      <c r="AN1" s="280"/>
      <c r="AO1" s="280"/>
      <c r="AP1" s="280"/>
      <c r="AQ1" s="280"/>
      <c r="AR1" s="280"/>
      <c r="AS1" s="280"/>
      <c r="AT1" s="280"/>
      <c r="AU1" s="280"/>
      <c r="AV1" s="280"/>
      <c r="AW1" s="280"/>
      <c r="AX1" s="280"/>
      <c r="AY1" s="280"/>
      <c r="AZ1" s="280"/>
      <c r="BA1" s="280"/>
      <c r="BB1" s="280"/>
      <c r="BC1" s="280"/>
      <c r="BD1" s="280"/>
      <c r="BE1" s="280"/>
      <c r="BF1" s="280"/>
      <c r="BG1" s="280"/>
      <c r="BH1" s="280"/>
      <c r="BI1" s="280"/>
      <c r="BJ1" s="280"/>
      <c r="BK1" s="280"/>
      <c r="BL1" s="280"/>
      <c r="BM1" s="280"/>
      <c r="BN1" s="280"/>
      <c r="BO1" s="280"/>
      <c r="BP1" s="280"/>
      <c r="BQ1" s="280"/>
      <c r="BR1" s="280"/>
      <c r="BS1" s="280"/>
      <c r="BT1" s="280"/>
      <c r="BU1" s="280"/>
      <c r="BV1" s="280"/>
      <c r="BW1" s="280"/>
      <c r="BX1" s="280"/>
      <c r="BY1" s="280"/>
      <c r="BZ1" s="280"/>
      <c r="CA1" s="280"/>
      <c r="CB1" s="280"/>
      <c r="CC1" s="280"/>
      <c r="CD1" s="280"/>
      <c r="CE1" s="280"/>
      <c r="CF1" s="280"/>
      <c r="CG1" s="280"/>
      <c r="CH1" s="280"/>
      <c r="CI1" s="280"/>
      <c r="CJ1" s="280"/>
      <c r="CK1" s="280"/>
      <c r="CL1" s="280"/>
      <c r="CM1" s="280"/>
      <c r="CN1" s="280"/>
      <c r="CO1" s="280"/>
      <c r="CP1" s="280"/>
      <c r="CQ1" s="280"/>
      <c r="CR1" s="280"/>
      <c r="CS1" s="280"/>
      <c r="CT1" s="280"/>
      <c r="CU1" s="280"/>
      <c r="CV1" s="280"/>
      <c r="CW1" s="280"/>
      <c r="CX1" s="280"/>
      <c r="CY1" s="280"/>
      <c r="CZ1" s="280"/>
      <c r="DA1" s="280"/>
      <c r="DB1" s="280"/>
      <c r="DC1" s="280"/>
      <c r="DD1" s="280"/>
      <c r="DE1" s="280"/>
      <c r="DF1" s="280"/>
      <c r="DG1" s="280"/>
      <c r="DH1" s="280"/>
      <c r="DI1" s="280"/>
      <c r="DJ1" s="280"/>
      <c r="DK1" s="280"/>
      <c r="DL1" s="280"/>
      <c r="DM1" s="280"/>
      <c r="DN1" s="280"/>
      <c r="DO1" s="280"/>
      <c r="DP1" s="280"/>
      <c r="DQ1" s="280"/>
      <c r="DR1" s="280"/>
      <c r="DS1" s="280"/>
      <c r="DT1" s="280"/>
      <c r="DU1" s="280"/>
      <c r="DV1" s="280"/>
      <c r="DW1" s="280"/>
      <c r="DX1" s="280"/>
      <c r="DY1" s="280"/>
      <c r="DZ1" s="280"/>
      <c r="EA1" s="280"/>
      <c r="EB1" s="280"/>
      <c r="EC1" s="280"/>
      <c r="ED1" s="280"/>
      <c r="EE1" s="280"/>
      <c r="EF1" s="280"/>
      <c r="EG1" s="280"/>
      <c r="EH1" s="280"/>
      <c r="EI1" s="280"/>
      <c r="EJ1" s="280"/>
      <c r="EK1" s="280"/>
      <c r="EL1" s="280"/>
      <c r="EM1" s="280"/>
      <c r="EN1" s="280"/>
      <c r="EO1" s="280"/>
      <c r="EP1" s="280"/>
      <c r="EQ1" s="280"/>
      <c r="ER1" s="280"/>
      <c r="ES1" s="280"/>
      <c r="ET1" s="280"/>
      <c r="EU1" s="280"/>
      <c r="EV1" s="280"/>
      <c r="EW1" s="280"/>
      <c r="EX1" s="280"/>
      <c r="EY1" s="280"/>
      <c r="EZ1" s="280"/>
      <c r="FA1" s="280"/>
      <c r="FB1" s="280"/>
      <c r="FC1" s="280"/>
      <c r="FD1" s="280"/>
      <c r="FE1" s="280"/>
      <c r="FF1" s="280"/>
      <c r="FG1" s="280"/>
      <c r="FH1" s="280"/>
      <c r="FI1" s="280"/>
      <c r="FJ1" s="280"/>
      <c r="FK1" s="280"/>
      <c r="FL1" s="280"/>
      <c r="FM1" s="280"/>
      <c r="FN1" s="280"/>
      <c r="FO1" s="280"/>
      <c r="FP1" s="280"/>
      <c r="FQ1" s="280"/>
      <c r="FR1" s="280"/>
      <c r="FS1" s="280"/>
      <c r="FT1" s="280"/>
      <c r="FU1" s="280"/>
      <c r="FV1" s="280"/>
      <c r="FW1" s="280"/>
      <c r="FX1" s="280"/>
      <c r="FY1" s="280"/>
      <c r="FZ1" s="280"/>
      <c r="GA1" s="280"/>
      <c r="GB1" s="280"/>
      <c r="GC1" s="280"/>
      <c r="GD1" s="280"/>
      <c r="GE1" s="280"/>
      <c r="GF1" s="280"/>
      <c r="GG1" s="280"/>
      <c r="GH1" s="280"/>
      <c r="GI1" s="280"/>
      <c r="GJ1" s="280"/>
      <c r="GK1" s="280"/>
      <c r="GL1" s="280"/>
      <c r="GM1" s="280"/>
      <c r="GN1" s="280"/>
      <c r="GO1" s="280"/>
      <c r="GP1" s="280"/>
      <c r="GQ1" s="280"/>
      <c r="GR1" s="280"/>
      <c r="GS1" s="280"/>
      <c r="GT1" s="280"/>
      <c r="GU1" s="280"/>
      <c r="GV1" s="280"/>
      <c r="GW1" s="280"/>
      <c r="GX1" s="280"/>
      <c r="GY1" s="280"/>
      <c r="GZ1" s="280"/>
      <c r="HA1" s="280"/>
      <c r="HB1" s="280"/>
      <c r="HC1" s="280"/>
      <c r="HD1" s="280"/>
      <c r="HE1" s="280"/>
      <c r="HF1" s="280"/>
      <c r="HG1" s="280"/>
      <c r="HH1" s="280"/>
      <c r="HI1" s="280"/>
      <c r="HJ1" s="280"/>
      <c r="HK1" s="280"/>
      <c r="HL1" s="280"/>
      <c r="HM1" s="280"/>
      <c r="HN1" s="280"/>
      <c r="HO1" s="280"/>
      <c r="HP1" s="280"/>
    </row>
    <row r="2" spans="1:224" ht="30" customHeight="1">
      <c r="A2" s="1154" t="s">
        <v>634</v>
      </c>
      <c r="B2" s="1154"/>
      <c r="C2" s="1154"/>
      <c r="D2" s="1154"/>
      <c r="E2" s="1154"/>
      <c r="F2" s="1154"/>
      <c r="G2" s="282"/>
      <c r="H2" s="280"/>
      <c r="I2" s="280"/>
      <c r="J2" s="280"/>
      <c r="K2" s="280"/>
      <c r="L2" s="280"/>
      <c r="M2" s="280"/>
      <c r="N2" s="280"/>
      <c r="O2" s="280"/>
      <c r="P2" s="280"/>
      <c r="Q2" s="280"/>
      <c r="R2" s="280"/>
      <c r="S2" s="280"/>
      <c r="T2" s="280"/>
      <c r="U2" s="280"/>
      <c r="V2" s="280"/>
      <c r="W2" s="280"/>
      <c r="X2" s="280"/>
      <c r="Y2" s="280"/>
      <c r="Z2" s="280"/>
      <c r="AA2" s="280"/>
      <c r="AB2" s="280"/>
      <c r="AC2" s="280"/>
      <c r="AD2" s="280"/>
      <c r="AE2" s="280"/>
      <c r="AF2" s="280"/>
      <c r="AG2" s="280"/>
      <c r="AH2" s="280"/>
      <c r="AI2" s="280"/>
      <c r="AJ2" s="280"/>
      <c r="AK2" s="280"/>
      <c r="AL2" s="280"/>
      <c r="AM2" s="280"/>
      <c r="AN2" s="280"/>
      <c r="AO2" s="280"/>
      <c r="AP2" s="280"/>
      <c r="AQ2" s="280"/>
      <c r="AR2" s="280"/>
      <c r="AS2" s="280"/>
      <c r="AT2" s="280"/>
      <c r="AU2" s="280"/>
      <c r="AV2" s="280"/>
      <c r="AW2" s="280"/>
      <c r="AX2" s="280"/>
      <c r="AY2" s="280"/>
      <c r="AZ2" s="280"/>
      <c r="BA2" s="280"/>
      <c r="BB2" s="280"/>
      <c r="BC2" s="280"/>
      <c r="BD2" s="280"/>
      <c r="BE2" s="280"/>
      <c r="BF2" s="280"/>
      <c r="BG2" s="280"/>
      <c r="BH2" s="280"/>
      <c r="BI2" s="280"/>
      <c r="BJ2" s="280"/>
      <c r="BK2" s="280"/>
      <c r="BL2" s="280"/>
      <c r="BM2" s="280"/>
      <c r="BN2" s="280"/>
      <c r="BO2" s="280"/>
      <c r="BP2" s="280"/>
      <c r="BQ2" s="280"/>
      <c r="BR2" s="280"/>
      <c r="BS2" s="280"/>
      <c r="BT2" s="280"/>
      <c r="BU2" s="280"/>
      <c r="BV2" s="280"/>
      <c r="BW2" s="280"/>
      <c r="BX2" s="280"/>
      <c r="BY2" s="280"/>
      <c r="BZ2" s="280"/>
      <c r="CA2" s="280"/>
      <c r="CB2" s="280"/>
      <c r="CC2" s="280"/>
      <c r="CD2" s="280"/>
      <c r="CE2" s="280"/>
      <c r="CF2" s="280"/>
      <c r="CG2" s="280"/>
      <c r="CH2" s="280"/>
      <c r="CI2" s="280"/>
      <c r="CJ2" s="280"/>
      <c r="CK2" s="280"/>
      <c r="CL2" s="280"/>
      <c r="CM2" s="280"/>
      <c r="CN2" s="280"/>
      <c r="CO2" s="280"/>
      <c r="CP2" s="280"/>
      <c r="CQ2" s="280"/>
      <c r="CR2" s="280"/>
      <c r="CS2" s="280"/>
      <c r="CT2" s="280"/>
      <c r="CU2" s="280"/>
      <c r="CV2" s="280"/>
      <c r="CW2" s="280"/>
      <c r="CX2" s="280"/>
      <c r="CY2" s="280"/>
      <c r="CZ2" s="280"/>
      <c r="DA2" s="280"/>
      <c r="DB2" s="280"/>
      <c r="DC2" s="280"/>
      <c r="DD2" s="280"/>
      <c r="DE2" s="280"/>
      <c r="DF2" s="280"/>
      <c r="DG2" s="280"/>
      <c r="DH2" s="280"/>
      <c r="DI2" s="280"/>
      <c r="DJ2" s="280"/>
      <c r="DK2" s="280"/>
      <c r="DL2" s="280"/>
      <c r="DM2" s="280"/>
      <c r="DN2" s="280"/>
      <c r="DO2" s="280"/>
      <c r="DP2" s="280"/>
      <c r="DQ2" s="280"/>
      <c r="DR2" s="280"/>
      <c r="DS2" s="280"/>
      <c r="DT2" s="280"/>
      <c r="DU2" s="280"/>
      <c r="DV2" s="280"/>
      <c r="DW2" s="280"/>
      <c r="DX2" s="280"/>
      <c r="DY2" s="280"/>
      <c r="DZ2" s="280"/>
      <c r="EA2" s="280"/>
      <c r="EB2" s="280"/>
      <c r="EC2" s="280"/>
      <c r="ED2" s="280"/>
      <c r="EE2" s="280"/>
      <c r="EF2" s="280"/>
      <c r="EG2" s="280"/>
      <c r="EH2" s="280"/>
      <c r="EI2" s="280"/>
      <c r="EJ2" s="280"/>
      <c r="EK2" s="280"/>
      <c r="EL2" s="280"/>
      <c r="EM2" s="280"/>
      <c r="EN2" s="280"/>
      <c r="EO2" s="280"/>
      <c r="EP2" s="280"/>
      <c r="EQ2" s="280"/>
      <c r="ER2" s="280"/>
      <c r="ES2" s="280"/>
      <c r="ET2" s="280"/>
      <c r="EU2" s="280"/>
      <c r="EV2" s="280"/>
      <c r="EW2" s="280"/>
      <c r="EX2" s="280"/>
      <c r="EY2" s="280"/>
      <c r="EZ2" s="280"/>
      <c r="FA2" s="280"/>
      <c r="FB2" s="280"/>
      <c r="FC2" s="280"/>
      <c r="FD2" s="280"/>
      <c r="FE2" s="280"/>
      <c r="FF2" s="280"/>
      <c r="FG2" s="280"/>
      <c r="FH2" s="280"/>
      <c r="FI2" s="280"/>
      <c r="FJ2" s="280"/>
      <c r="FK2" s="280"/>
      <c r="FL2" s="280"/>
      <c r="FM2" s="280"/>
      <c r="FN2" s="280"/>
      <c r="FO2" s="280"/>
      <c r="FP2" s="280"/>
      <c r="FQ2" s="280"/>
      <c r="FR2" s="280"/>
      <c r="FS2" s="280"/>
      <c r="FT2" s="280"/>
      <c r="FU2" s="280"/>
      <c r="FV2" s="280"/>
      <c r="FW2" s="280"/>
      <c r="FX2" s="280"/>
      <c r="FY2" s="280"/>
      <c r="FZ2" s="280"/>
      <c r="GA2" s="280"/>
      <c r="GB2" s="280"/>
      <c r="GC2" s="280"/>
      <c r="GD2" s="280"/>
      <c r="GE2" s="280"/>
      <c r="GF2" s="280"/>
      <c r="GG2" s="280"/>
      <c r="GH2" s="280"/>
      <c r="GI2" s="280"/>
      <c r="GJ2" s="280"/>
      <c r="GK2" s="280"/>
      <c r="GL2" s="280"/>
      <c r="GM2" s="280"/>
      <c r="GN2" s="280"/>
      <c r="GO2" s="280"/>
      <c r="GP2" s="280"/>
      <c r="GQ2" s="280"/>
      <c r="GR2" s="280"/>
      <c r="GS2" s="280"/>
      <c r="GT2" s="280"/>
      <c r="GU2" s="280"/>
      <c r="GV2" s="280"/>
      <c r="GW2" s="280"/>
      <c r="GX2" s="280"/>
      <c r="GY2" s="280"/>
      <c r="GZ2" s="280"/>
      <c r="HA2" s="280"/>
      <c r="HB2" s="280"/>
      <c r="HC2" s="280"/>
      <c r="HD2" s="280"/>
      <c r="HE2" s="280"/>
      <c r="HF2" s="280"/>
      <c r="HG2" s="280"/>
      <c r="HH2" s="280"/>
      <c r="HI2" s="280"/>
      <c r="HJ2" s="280"/>
      <c r="HK2" s="280"/>
      <c r="HL2" s="280"/>
      <c r="HM2" s="280"/>
      <c r="HN2" s="280"/>
      <c r="HO2" s="280"/>
      <c r="HP2" s="280"/>
    </row>
    <row r="3" spans="1:224" s="283" customFormat="1" ht="30" customHeight="1">
      <c r="A3" s="1155" t="s">
        <v>635</v>
      </c>
      <c r="B3" s="1155"/>
      <c r="C3" s="1155"/>
      <c r="D3" s="1155"/>
      <c r="E3" s="1155"/>
      <c r="F3" s="1155"/>
    </row>
    <row r="4" spans="1:224" ht="30" customHeight="1">
      <c r="A4" s="1154" t="s">
        <v>756</v>
      </c>
      <c r="B4" s="1154"/>
      <c r="C4" s="1154"/>
      <c r="D4" s="1154"/>
      <c r="E4" s="1154"/>
      <c r="F4" s="1154"/>
      <c r="H4" s="280"/>
      <c r="I4" s="280"/>
      <c r="J4" s="280"/>
      <c r="K4" s="280"/>
      <c r="L4" s="280"/>
      <c r="M4" s="280"/>
      <c r="N4" s="280"/>
      <c r="O4" s="280"/>
      <c r="P4" s="280"/>
      <c r="Q4" s="280"/>
      <c r="R4" s="280"/>
      <c r="S4" s="280"/>
      <c r="T4" s="280"/>
      <c r="U4" s="280"/>
      <c r="V4" s="280"/>
      <c r="W4" s="280"/>
      <c r="X4" s="280"/>
      <c r="Y4" s="280"/>
      <c r="Z4" s="280"/>
      <c r="AA4" s="280"/>
      <c r="AB4" s="280"/>
      <c r="AC4" s="280"/>
      <c r="AD4" s="280"/>
      <c r="AE4" s="280"/>
      <c r="AF4" s="280"/>
      <c r="AG4" s="280"/>
      <c r="AH4" s="280"/>
      <c r="AI4" s="280"/>
      <c r="AJ4" s="280"/>
      <c r="AK4" s="280"/>
      <c r="AL4" s="280"/>
      <c r="AM4" s="280"/>
      <c r="AN4" s="280"/>
      <c r="AO4" s="280"/>
      <c r="AP4" s="280"/>
      <c r="AQ4" s="280"/>
      <c r="AR4" s="280"/>
      <c r="AS4" s="280"/>
      <c r="AT4" s="280"/>
      <c r="AU4" s="280"/>
      <c r="AV4" s="280"/>
      <c r="AW4" s="280"/>
      <c r="AX4" s="280"/>
      <c r="AY4" s="280"/>
      <c r="AZ4" s="280"/>
      <c r="BA4" s="280"/>
      <c r="BB4" s="280"/>
      <c r="BC4" s="280"/>
      <c r="BD4" s="280"/>
      <c r="BE4" s="280"/>
      <c r="BF4" s="280"/>
      <c r="BG4" s="280"/>
      <c r="BH4" s="280"/>
      <c r="BI4" s="280"/>
      <c r="BJ4" s="280"/>
      <c r="BK4" s="280"/>
      <c r="BL4" s="280"/>
      <c r="BM4" s="280"/>
      <c r="BN4" s="280"/>
      <c r="BO4" s="280"/>
      <c r="BP4" s="280"/>
      <c r="BQ4" s="280"/>
      <c r="BR4" s="280"/>
      <c r="BS4" s="280"/>
      <c r="BT4" s="280"/>
      <c r="BU4" s="280"/>
      <c r="BV4" s="280"/>
      <c r="BW4" s="280"/>
      <c r="BX4" s="280"/>
      <c r="BY4" s="280"/>
      <c r="BZ4" s="280"/>
      <c r="CA4" s="280"/>
      <c r="CB4" s="280"/>
      <c r="CC4" s="280"/>
      <c r="CD4" s="280"/>
      <c r="CE4" s="280"/>
      <c r="CF4" s="280"/>
      <c r="CG4" s="280"/>
      <c r="CH4" s="280"/>
      <c r="CI4" s="280"/>
      <c r="CJ4" s="280"/>
      <c r="CK4" s="280"/>
      <c r="CL4" s="280"/>
      <c r="CM4" s="280"/>
      <c r="CN4" s="280"/>
      <c r="CO4" s="280"/>
      <c r="CP4" s="280"/>
      <c r="CQ4" s="280"/>
      <c r="CR4" s="280"/>
      <c r="CS4" s="280"/>
      <c r="CT4" s="280"/>
      <c r="CU4" s="280"/>
      <c r="CV4" s="280"/>
      <c r="CW4" s="280"/>
      <c r="CX4" s="280"/>
      <c r="CY4" s="280"/>
      <c r="CZ4" s="280"/>
      <c r="DA4" s="280"/>
      <c r="DB4" s="280"/>
      <c r="DC4" s="280"/>
      <c r="DD4" s="280"/>
      <c r="DE4" s="280"/>
      <c r="DF4" s="280"/>
      <c r="DG4" s="280"/>
      <c r="DH4" s="280"/>
      <c r="DI4" s="280"/>
      <c r="DJ4" s="280"/>
      <c r="DK4" s="280"/>
      <c r="DL4" s="280"/>
      <c r="DM4" s="280"/>
      <c r="DN4" s="280"/>
      <c r="DO4" s="280"/>
      <c r="DP4" s="280"/>
      <c r="DQ4" s="280"/>
      <c r="DR4" s="280"/>
      <c r="DS4" s="280"/>
      <c r="DT4" s="280"/>
      <c r="DU4" s="280"/>
      <c r="DV4" s="280"/>
      <c r="DW4" s="280"/>
      <c r="DX4" s="280"/>
      <c r="DY4" s="280"/>
      <c r="DZ4" s="280"/>
      <c r="EA4" s="280"/>
      <c r="EB4" s="280"/>
      <c r="EC4" s="280"/>
      <c r="ED4" s="280"/>
      <c r="EE4" s="280"/>
      <c r="EF4" s="280"/>
      <c r="EG4" s="280"/>
      <c r="EH4" s="280"/>
      <c r="EI4" s="280"/>
      <c r="EJ4" s="280"/>
      <c r="EK4" s="280"/>
      <c r="EL4" s="280"/>
      <c r="EM4" s="280"/>
      <c r="EN4" s="280"/>
      <c r="EO4" s="280"/>
      <c r="EP4" s="280"/>
      <c r="EQ4" s="280"/>
      <c r="ER4" s="280"/>
      <c r="ES4" s="280"/>
      <c r="ET4" s="280"/>
      <c r="EU4" s="280"/>
      <c r="EV4" s="280"/>
      <c r="EW4" s="280"/>
      <c r="EX4" s="280"/>
      <c r="EY4" s="280"/>
      <c r="EZ4" s="280"/>
      <c r="FA4" s="280"/>
      <c r="FB4" s="280"/>
      <c r="FC4" s="280"/>
      <c r="FD4" s="280"/>
      <c r="FE4" s="280"/>
      <c r="FF4" s="280"/>
      <c r="FG4" s="280"/>
      <c r="FH4" s="280"/>
      <c r="FI4" s="280"/>
      <c r="FJ4" s="280"/>
      <c r="FK4" s="280"/>
      <c r="FL4" s="280"/>
      <c r="FM4" s="280"/>
      <c r="FN4" s="280"/>
      <c r="FO4" s="280"/>
      <c r="FP4" s="280"/>
      <c r="FQ4" s="280"/>
      <c r="FR4" s="280"/>
      <c r="FS4" s="280"/>
      <c r="FT4" s="280"/>
      <c r="FU4" s="280"/>
      <c r="FV4" s="280"/>
      <c r="FW4" s="280"/>
      <c r="FX4" s="280"/>
      <c r="FY4" s="280"/>
      <c r="FZ4" s="280"/>
      <c r="GA4" s="280"/>
      <c r="GB4" s="280"/>
      <c r="GC4" s="280"/>
      <c r="GD4" s="280"/>
      <c r="GE4" s="280"/>
      <c r="GF4" s="280"/>
      <c r="GG4" s="280"/>
      <c r="GH4" s="280"/>
      <c r="GI4" s="280"/>
      <c r="GJ4" s="280"/>
      <c r="GK4" s="280"/>
      <c r="GL4" s="280"/>
      <c r="GM4" s="280"/>
      <c r="GN4" s="280"/>
      <c r="GO4" s="280"/>
      <c r="GP4" s="280"/>
      <c r="GQ4" s="280"/>
      <c r="GR4" s="280"/>
      <c r="GS4" s="280"/>
      <c r="GT4" s="280"/>
      <c r="GU4" s="280"/>
      <c r="GV4" s="280"/>
      <c r="GW4" s="280"/>
      <c r="GX4" s="280"/>
      <c r="GY4" s="280"/>
      <c r="GZ4" s="280"/>
      <c r="HA4" s="280"/>
      <c r="HB4" s="280"/>
      <c r="HC4" s="280"/>
      <c r="HD4" s="280"/>
      <c r="HE4" s="280"/>
      <c r="HF4" s="280"/>
      <c r="HG4" s="280"/>
      <c r="HH4" s="280"/>
      <c r="HI4" s="280"/>
      <c r="HJ4" s="280"/>
      <c r="HK4" s="280"/>
      <c r="HL4" s="280"/>
      <c r="HM4" s="280"/>
      <c r="HN4" s="280"/>
      <c r="HO4" s="280"/>
      <c r="HP4" s="280"/>
    </row>
    <row r="5" spans="1:224" ht="30" customHeight="1">
      <c r="A5" s="1091"/>
      <c r="B5" s="1091"/>
      <c r="C5" s="1091"/>
      <c r="D5" s="1091"/>
      <c r="E5" s="1091"/>
      <c r="F5" s="1091"/>
      <c r="H5" s="280"/>
      <c r="I5" s="280"/>
      <c r="J5" s="280"/>
      <c r="K5" s="280"/>
      <c r="L5" s="280"/>
      <c r="M5" s="280"/>
      <c r="N5" s="280"/>
      <c r="O5" s="280"/>
      <c r="P5" s="280"/>
      <c r="Q5" s="280"/>
      <c r="R5" s="280"/>
      <c r="S5" s="280"/>
      <c r="T5" s="280"/>
      <c r="U5" s="280"/>
      <c r="V5" s="280"/>
      <c r="W5" s="280"/>
      <c r="X5" s="280"/>
      <c r="Y5" s="280"/>
      <c r="Z5" s="280"/>
      <c r="AA5" s="280"/>
      <c r="AB5" s="280"/>
      <c r="AC5" s="280"/>
      <c r="AD5" s="280"/>
      <c r="AE5" s="280"/>
      <c r="AF5" s="280"/>
      <c r="AG5" s="280"/>
      <c r="AH5" s="280"/>
      <c r="AI5" s="280"/>
      <c r="AJ5" s="280"/>
      <c r="AK5" s="280"/>
      <c r="AL5" s="280"/>
      <c r="AM5" s="280"/>
      <c r="AN5" s="280"/>
      <c r="AO5" s="280"/>
      <c r="AP5" s="280"/>
      <c r="AQ5" s="280"/>
      <c r="AR5" s="280"/>
      <c r="AS5" s="280"/>
      <c r="AT5" s="280"/>
      <c r="AU5" s="280"/>
      <c r="AV5" s="280"/>
      <c r="AW5" s="280"/>
      <c r="AX5" s="280"/>
      <c r="AY5" s="280"/>
      <c r="AZ5" s="280"/>
      <c r="BA5" s="280"/>
      <c r="BB5" s="280"/>
      <c r="BC5" s="280"/>
      <c r="BD5" s="280"/>
      <c r="BE5" s="280"/>
      <c r="BF5" s="280"/>
      <c r="BG5" s="280"/>
      <c r="BH5" s="280"/>
      <c r="BI5" s="280"/>
      <c r="BJ5" s="280"/>
      <c r="BK5" s="280"/>
      <c r="BL5" s="280"/>
      <c r="BM5" s="280"/>
      <c r="BN5" s="280"/>
      <c r="BO5" s="280"/>
      <c r="BP5" s="280"/>
      <c r="BQ5" s="280"/>
      <c r="BR5" s="280"/>
      <c r="BS5" s="280"/>
      <c r="BT5" s="280"/>
      <c r="BU5" s="280"/>
      <c r="BV5" s="280"/>
      <c r="BW5" s="280"/>
      <c r="BX5" s="280"/>
      <c r="BY5" s="280"/>
      <c r="BZ5" s="280"/>
      <c r="CA5" s="280"/>
      <c r="CB5" s="280"/>
      <c r="CC5" s="280"/>
      <c r="CD5" s="280"/>
      <c r="CE5" s="280"/>
      <c r="CF5" s="280"/>
      <c r="CG5" s="280"/>
      <c r="CH5" s="280"/>
      <c r="CI5" s="280"/>
      <c r="CJ5" s="280"/>
      <c r="CK5" s="280"/>
      <c r="CL5" s="280"/>
      <c r="CM5" s="280"/>
      <c r="CN5" s="280"/>
      <c r="CO5" s="280"/>
      <c r="CP5" s="280"/>
      <c r="CQ5" s="280"/>
      <c r="CR5" s="280"/>
      <c r="CS5" s="280"/>
      <c r="CT5" s="280"/>
      <c r="CU5" s="280"/>
      <c r="CV5" s="280"/>
      <c r="CW5" s="280"/>
      <c r="CX5" s="280"/>
      <c r="CY5" s="280"/>
      <c r="CZ5" s="280"/>
      <c r="DA5" s="280"/>
      <c r="DB5" s="280"/>
      <c r="DC5" s="280"/>
      <c r="DD5" s="280"/>
      <c r="DE5" s="280"/>
      <c r="DF5" s="280"/>
      <c r="DG5" s="280"/>
      <c r="DH5" s="280"/>
      <c r="DI5" s="280"/>
      <c r="DJ5" s="280"/>
      <c r="DK5" s="280"/>
      <c r="DL5" s="280"/>
      <c r="DM5" s="280"/>
      <c r="DN5" s="280"/>
      <c r="DO5" s="280"/>
      <c r="DP5" s="280"/>
      <c r="DQ5" s="280"/>
      <c r="DR5" s="280"/>
      <c r="DS5" s="280"/>
      <c r="DT5" s="280"/>
      <c r="DU5" s="280"/>
      <c r="DV5" s="280"/>
      <c r="DW5" s="280"/>
      <c r="DX5" s="280"/>
      <c r="DY5" s="280"/>
      <c r="DZ5" s="280"/>
      <c r="EA5" s="280"/>
      <c r="EB5" s="280"/>
      <c r="EC5" s="280"/>
      <c r="ED5" s="280"/>
      <c r="EE5" s="280"/>
      <c r="EF5" s="280"/>
      <c r="EG5" s="280"/>
      <c r="EH5" s="280"/>
      <c r="EI5" s="280"/>
      <c r="EJ5" s="280"/>
      <c r="EK5" s="280"/>
      <c r="EL5" s="280"/>
      <c r="EM5" s="280"/>
      <c r="EN5" s="280"/>
      <c r="EO5" s="280"/>
      <c r="EP5" s="280"/>
      <c r="EQ5" s="280"/>
      <c r="ER5" s="280"/>
      <c r="ES5" s="280"/>
      <c r="ET5" s="280"/>
      <c r="EU5" s="280"/>
      <c r="EV5" s="280"/>
      <c r="EW5" s="280"/>
      <c r="EX5" s="280"/>
      <c r="EY5" s="280"/>
      <c r="EZ5" s="280"/>
      <c r="FA5" s="280"/>
      <c r="FB5" s="280"/>
      <c r="FC5" s="280"/>
      <c r="FD5" s="280"/>
      <c r="FE5" s="280"/>
      <c r="FF5" s="280"/>
      <c r="FG5" s="280"/>
      <c r="FH5" s="280"/>
      <c r="FI5" s="280"/>
      <c r="FJ5" s="280"/>
      <c r="FK5" s="280"/>
      <c r="FL5" s="280"/>
      <c r="FM5" s="280"/>
      <c r="FN5" s="280"/>
      <c r="FO5" s="280"/>
      <c r="FP5" s="280"/>
      <c r="FQ5" s="280"/>
      <c r="FR5" s="280"/>
      <c r="FS5" s="280"/>
      <c r="FT5" s="280"/>
      <c r="FU5" s="280"/>
      <c r="FV5" s="280"/>
      <c r="FW5" s="280"/>
      <c r="FX5" s="280"/>
      <c r="FY5" s="280"/>
      <c r="FZ5" s="280"/>
      <c r="GA5" s="280"/>
      <c r="GB5" s="280"/>
      <c r="GC5" s="280"/>
      <c r="GD5" s="280"/>
      <c r="GE5" s="280"/>
      <c r="GF5" s="280"/>
      <c r="GG5" s="280"/>
      <c r="GH5" s="280"/>
      <c r="GI5" s="280"/>
      <c r="GJ5" s="280"/>
      <c r="GK5" s="280"/>
      <c r="GL5" s="280"/>
      <c r="GM5" s="280"/>
      <c r="GN5" s="280"/>
      <c r="GO5" s="280"/>
      <c r="GP5" s="280"/>
      <c r="GQ5" s="280"/>
      <c r="GR5" s="280"/>
      <c r="GS5" s="280"/>
      <c r="GT5" s="280"/>
      <c r="GU5" s="280"/>
      <c r="GV5" s="280"/>
      <c r="GW5" s="280"/>
      <c r="GX5" s="280"/>
      <c r="GY5" s="280"/>
      <c r="GZ5" s="280"/>
      <c r="HA5" s="280"/>
      <c r="HB5" s="280"/>
      <c r="HC5" s="280"/>
      <c r="HD5" s="280"/>
      <c r="HE5" s="280"/>
      <c r="HF5" s="280"/>
      <c r="HG5" s="280"/>
      <c r="HH5" s="280"/>
      <c r="HI5" s="280"/>
      <c r="HJ5" s="280"/>
      <c r="HK5" s="280"/>
      <c r="HL5" s="280"/>
      <c r="HM5" s="280"/>
      <c r="HN5" s="280"/>
      <c r="HO5" s="280"/>
      <c r="HP5" s="280"/>
    </row>
    <row r="6" spans="1:224" ht="22.35" customHeight="1" thickBot="1">
      <c r="A6" s="284"/>
      <c r="C6" s="285"/>
      <c r="D6" s="285"/>
      <c r="E6" s="285"/>
      <c r="F6" s="285"/>
      <c r="H6" s="280"/>
      <c r="I6" s="280"/>
      <c r="J6" s="280"/>
      <c r="K6" s="280"/>
      <c r="L6" s="280"/>
      <c r="M6" s="280"/>
      <c r="N6" s="280"/>
      <c r="O6" s="280"/>
      <c r="P6" s="280"/>
      <c r="Q6" s="280"/>
      <c r="R6" s="280"/>
      <c r="S6" s="280"/>
      <c r="T6" s="280"/>
      <c r="U6" s="280"/>
      <c r="V6" s="280"/>
      <c r="W6" s="280"/>
      <c r="X6" s="280"/>
      <c r="Y6" s="280"/>
      <c r="Z6" s="280"/>
      <c r="AA6" s="280"/>
      <c r="AB6" s="280"/>
      <c r="AC6" s="280"/>
      <c r="AD6" s="280"/>
      <c r="AE6" s="280"/>
      <c r="AF6" s="280"/>
      <c r="AG6" s="280"/>
      <c r="AH6" s="280"/>
      <c r="AI6" s="280"/>
      <c r="AJ6" s="280"/>
      <c r="AK6" s="280"/>
      <c r="AL6" s="280"/>
      <c r="AM6" s="280"/>
      <c r="AN6" s="280"/>
      <c r="AO6" s="280"/>
      <c r="AP6" s="280"/>
      <c r="AQ6" s="280"/>
      <c r="AR6" s="280"/>
      <c r="AS6" s="280"/>
      <c r="AT6" s="280"/>
      <c r="AU6" s="280"/>
      <c r="AV6" s="280"/>
      <c r="AW6" s="280"/>
      <c r="AX6" s="280"/>
      <c r="AY6" s="280"/>
      <c r="AZ6" s="280"/>
      <c r="BA6" s="280"/>
      <c r="BB6" s="280"/>
      <c r="BC6" s="280"/>
      <c r="BD6" s="280"/>
      <c r="BE6" s="280"/>
      <c r="BF6" s="280"/>
      <c r="BG6" s="280"/>
      <c r="BH6" s="280"/>
      <c r="BI6" s="280"/>
      <c r="BJ6" s="280"/>
      <c r="BK6" s="280"/>
      <c r="BL6" s="280"/>
      <c r="BM6" s="280"/>
      <c r="BN6" s="280"/>
      <c r="BO6" s="280"/>
      <c r="BP6" s="280"/>
      <c r="BQ6" s="280"/>
      <c r="BR6" s="280"/>
      <c r="BS6" s="280"/>
      <c r="BT6" s="280"/>
      <c r="BU6" s="280"/>
      <c r="BV6" s="280"/>
      <c r="BW6" s="280"/>
      <c r="BX6" s="280"/>
      <c r="BY6" s="280"/>
      <c r="BZ6" s="280"/>
      <c r="CA6" s="280"/>
      <c r="CB6" s="280"/>
      <c r="CC6" s="280"/>
      <c r="CD6" s="280"/>
      <c r="CE6" s="280"/>
      <c r="CF6" s="280"/>
      <c r="CG6" s="280"/>
      <c r="CH6" s="280"/>
      <c r="CI6" s="280"/>
      <c r="CJ6" s="280"/>
      <c r="CK6" s="280"/>
      <c r="CL6" s="280"/>
      <c r="CM6" s="280"/>
      <c r="CN6" s="280"/>
      <c r="CO6" s="280"/>
      <c r="CP6" s="280"/>
      <c r="CQ6" s="280"/>
      <c r="CR6" s="280"/>
      <c r="CS6" s="280"/>
      <c r="CT6" s="280"/>
      <c r="CU6" s="280"/>
      <c r="CV6" s="280"/>
      <c r="CW6" s="280"/>
      <c r="CX6" s="280"/>
      <c r="CY6" s="280"/>
      <c r="CZ6" s="280"/>
      <c r="DA6" s="280"/>
      <c r="DB6" s="280"/>
      <c r="DC6" s="280"/>
      <c r="DD6" s="280"/>
      <c r="DE6" s="280"/>
      <c r="DF6" s="280"/>
      <c r="DG6" s="280"/>
      <c r="DH6" s="280"/>
      <c r="DI6" s="280"/>
      <c r="DJ6" s="280"/>
      <c r="DK6" s="280"/>
      <c r="DL6" s="280"/>
      <c r="DM6" s="280"/>
      <c r="DN6" s="280"/>
      <c r="DO6" s="280"/>
      <c r="DP6" s="280"/>
      <c r="DQ6" s="280"/>
      <c r="DR6" s="280"/>
      <c r="DS6" s="280"/>
      <c r="DT6" s="280"/>
      <c r="DU6" s="280"/>
      <c r="DV6" s="280"/>
      <c r="DW6" s="280"/>
      <c r="DX6" s="280"/>
      <c r="DY6" s="280"/>
      <c r="DZ6" s="280"/>
      <c r="EA6" s="280"/>
      <c r="EB6" s="280"/>
      <c r="EC6" s="280"/>
      <c r="ED6" s="280"/>
      <c r="EE6" s="280"/>
      <c r="EF6" s="280"/>
      <c r="EG6" s="280"/>
      <c r="EH6" s="280"/>
      <c r="EI6" s="280"/>
      <c r="EJ6" s="280"/>
      <c r="EK6" s="280"/>
      <c r="EL6" s="280"/>
      <c r="EM6" s="280"/>
      <c r="EN6" s="280"/>
      <c r="EO6" s="280"/>
      <c r="EP6" s="280"/>
      <c r="EQ6" s="280"/>
      <c r="ER6" s="280"/>
      <c r="ES6" s="280"/>
      <c r="ET6" s="280"/>
      <c r="EU6" s="280"/>
      <c r="EV6" s="280"/>
      <c r="EW6" s="280"/>
      <c r="EX6" s="280"/>
      <c r="EY6" s="280"/>
      <c r="EZ6" s="280"/>
      <c r="FA6" s="280"/>
      <c r="FB6" s="280"/>
      <c r="FC6" s="280"/>
      <c r="FD6" s="280"/>
      <c r="FE6" s="280"/>
      <c r="FF6" s="280"/>
      <c r="FG6" s="280"/>
      <c r="FH6" s="280"/>
      <c r="FI6" s="280"/>
      <c r="FJ6" s="280"/>
      <c r="FK6" s="280"/>
      <c r="FL6" s="280"/>
      <c r="FM6" s="280"/>
      <c r="FN6" s="280"/>
      <c r="FO6" s="280"/>
      <c r="FP6" s="280"/>
      <c r="FQ6" s="280"/>
      <c r="FR6" s="280"/>
      <c r="FS6" s="280"/>
      <c r="FT6" s="280"/>
      <c r="FU6" s="280"/>
      <c r="FV6" s="280"/>
      <c r="FW6" s="280"/>
      <c r="FX6" s="280"/>
      <c r="FY6" s="280"/>
      <c r="FZ6" s="280"/>
      <c r="GA6" s="280"/>
      <c r="GB6" s="280"/>
      <c r="GC6" s="280"/>
      <c r="GD6" s="280"/>
      <c r="GE6" s="280"/>
      <c r="GF6" s="280"/>
      <c r="GG6" s="280"/>
      <c r="GH6" s="280"/>
      <c r="GI6" s="280"/>
      <c r="GJ6" s="280"/>
      <c r="GK6" s="280"/>
      <c r="GL6" s="280"/>
      <c r="GM6" s="280"/>
      <c r="GN6" s="280"/>
      <c r="GO6" s="280"/>
      <c r="GP6" s="280"/>
      <c r="GQ6" s="280"/>
      <c r="GR6" s="280"/>
      <c r="GS6" s="280"/>
      <c r="GT6" s="280"/>
      <c r="GU6" s="280"/>
      <c r="GV6" s="280"/>
      <c r="GW6" s="280"/>
      <c r="GX6" s="280"/>
      <c r="GY6" s="280"/>
      <c r="GZ6" s="280"/>
      <c r="HA6" s="280"/>
      <c r="HB6" s="280"/>
      <c r="HC6" s="280"/>
      <c r="HD6" s="280"/>
      <c r="HE6" s="280"/>
      <c r="HF6" s="280"/>
      <c r="HG6" s="280"/>
      <c r="HH6" s="280"/>
      <c r="HI6" s="280"/>
      <c r="HJ6" s="280"/>
      <c r="HK6" s="280"/>
      <c r="HL6" s="280"/>
      <c r="HM6" s="280"/>
      <c r="HN6" s="280"/>
      <c r="HO6" s="280"/>
      <c r="HP6" s="280"/>
    </row>
    <row r="7" spans="1:224" ht="30" customHeight="1" thickBot="1">
      <c r="A7" s="1089" t="s">
        <v>615</v>
      </c>
      <c r="B7" s="1090"/>
      <c r="C7" s="1083" t="s">
        <v>738</v>
      </c>
      <c r="D7" s="1084"/>
      <c r="E7" s="1084"/>
      <c r="F7" s="1085"/>
      <c r="G7" s="288"/>
      <c r="H7" s="289"/>
      <c r="I7" s="290"/>
      <c r="J7" s="290"/>
      <c r="K7" s="291"/>
      <c r="L7" s="291"/>
      <c r="M7" s="291"/>
      <c r="N7" s="291"/>
      <c r="O7" s="289"/>
      <c r="P7" s="289"/>
      <c r="Q7" s="289"/>
      <c r="R7" s="289"/>
      <c r="S7" s="289"/>
      <c r="T7" s="289"/>
      <c r="U7" s="289"/>
      <c r="V7" s="280"/>
      <c r="W7" s="280"/>
      <c r="X7" s="280"/>
      <c r="Y7" s="280"/>
      <c r="Z7" s="280"/>
      <c r="AA7" s="280"/>
      <c r="AB7" s="280"/>
      <c r="AC7" s="280"/>
      <c r="AD7" s="280"/>
      <c r="AE7" s="280"/>
      <c r="AF7" s="280"/>
      <c r="AG7" s="280"/>
      <c r="AH7" s="280"/>
      <c r="AI7" s="280"/>
      <c r="AJ7" s="280"/>
      <c r="AK7" s="280"/>
      <c r="AL7" s="280"/>
      <c r="AM7" s="280"/>
      <c r="AN7" s="280"/>
      <c r="AO7" s="280"/>
      <c r="AP7" s="280"/>
      <c r="AQ7" s="280"/>
      <c r="AR7" s="280"/>
      <c r="AS7" s="280"/>
      <c r="AT7" s="280"/>
      <c r="AU7" s="280"/>
      <c r="AV7" s="280"/>
      <c r="AW7" s="280"/>
      <c r="AX7" s="280"/>
      <c r="AY7" s="280"/>
      <c r="AZ7" s="280"/>
      <c r="BA7" s="280"/>
      <c r="BB7" s="280"/>
      <c r="BC7" s="280"/>
      <c r="BD7" s="280"/>
      <c r="BE7" s="280"/>
      <c r="BF7" s="280"/>
      <c r="BG7" s="280"/>
      <c r="BH7" s="280"/>
      <c r="BI7" s="280"/>
      <c r="BJ7" s="280"/>
      <c r="BK7" s="280"/>
      <c r="BL7" s="280"/>
      <c r="BM7" s="280"/>
      <c r="BN7" s="280"/>
      <c r="BO7" s="280"/>
      <c r="BP7" s="280"/>
      <c r="BQ7" s="280"/>
      <c r="BR7" s="280"/>
      <c r="BS7" s="280"/>
      <c r="BT7" s="280"/>
      <c r="BU7" s="280"/>
      <c r="BV7" s="280"/>
      <c r="BW7" s="280"/>
      <c r="BX7" s="280"/>
      <c r="BY7" s="280"/>
      <c r="BZ7" s="280"/>
      <c r="CA7" s="280"/>
      <c r="CB7" s="280"/>
      <c r="CC7" s="280"/>
      <c r="CD7" s="280"/>
      <c r="CE7" s="280"/>
      <c r="CF7" s="280"/>
      <c r="CG7" s="280"/>
      <c r="CH7" s="280"/>
      <c r="CI7" s="280"/>
      <c r="CJ7" s="280"/>
      <c r="CK7" s="280"/>
      <c r="CL7" s="280"/>
      <c r="CM7" s="280"/>
      <c r="CN7" s="280"/>
      <c r="CO7" s="280"/>
      <c r="CP7" s="280"/>
      <c r="CQ7" s="280"/>
      <c r="CR7" s="280"/>
      <c r="CS7" s="280"/>
      <c r="CT7" s="280"/>
      <c r="CU7" s="280"/>
      <c r="CV7" s="280"/>
      <c r="CW7" s="280"/>
      <c r="CX7" s="280"/>
      <c r="CY7" s="280"/>
      <c r="CZ7" s="280"/>
      <c r="DA7" s="280"/>
      <c r="DB7" s="280"/>
      <c r="DC7" s="280"/>
      <c r="DD7" s="280"/>
      <c r="DE7" s="280"/>
      <c r="DF7" s="280"/>
      <c r="DG7" s="280"/>
      <c r="DH7" s="280"/>
      <c r="DI7" s="280"/>
      <c r="DJ7" s="280"/>
      <c r="DK7" s="280"/>
      <c r="DL7" s="280"/>
      <c r="DM7" s="280"/>
      <c r="DN7" s="280"/>
      <c r="DO7" s="280"/>
      <c r="DP7" s="280"/>
      <c r="DQ7" s="280"/>
      <c r="DR7" s="280"/>
      <c r="DS7" s="280"/>
      <c r="DT7" s="280"/>
      <c r="DU7" s="280"/>
      <c r="DV7" s="280"/>
      <c r="DW7" s="280"/>
      <c r="DX7" s="280"/>
      <c r="DY7" s="280"/>
      <c r="DZ7" s="280"/>
      <c r="EA7" s="280"/>
      <c r="EB7" s="280"/>
      <c r="EC7" s="280"/>
      <c r="ED7" s="280"/>
      <c r="EE7" s="280"/>
      <c r="EF7" s="280"/>
      <c r="EG7" s="280"/>
      <c r="EH7" s="280"/>
      <c r="EI7" s="280"/>
      <c r="EJ7" s="280"/>
      <c r="EK7" s="280"/>
      <c r="EL7" s="280"/>
      <c r="EM7" s="280"/>
      <c r="EN7" s="280"/>
      <c r="EO7" s="280"/>
      <c r="EP7" s="280"/>
      <c r="EQ7" s="280"/>
      <c r="ER7" s="280"/>
      <c r="ES7" s="280"/>
      <c r="ET7" s="280"/>
      <c r="EU7" s="280"/>
      <c r="EV7" s="280"/>
      <c r="EW7" s="280"/>
      <c r="EX7" s="280"/>
      <c r="EY7" s="280"/>
      <c r="EZ7" s="280"/>
      <c r="FA7" s="280"/>
      <c r="FB7" s="280"/>
      <c r="FC7" s="280"/>
      <c r="FD7" s="280"/>
      <c r="FE7" s="280"/>
      <c r="FF7" s="280"/>
      <c r="FG7" s="280"/>
      <c r="FH7" s="280"/>
      <c r="FI7" s="280"/>
      <c r="FJ7" s="280"/>
      <c r="FK7" s="280"/>
      <c r="FL7" s="280"/>
      <c r="FM7" s="280"/>
      <c r="FN7" s="280"/>
      <c r="FO7" s="280"/>
      <c r="FP7" s="280"/>
      <c r="FQ7" s="280"/>
      <c r="FR7" s="280"/>
      <c r="FS7" s="280"/>
      <c r="FT7" s="280"/>
      <c r="FU7" s="280"/>
      <c r="FV7" s="280"/>
      <c r="FW7" s="280"/>
      <c r="FX7" s="280"/>
      <c r="FY7" s="280"/>
      <c r="FZ7" s="280"/>
      <c r="GA7" s="280"/>
      <c r="GB7" s="280"/>
      <c r="GC7" s="280"/>
      <c r="GD7" s="280"/>
      <c r="GE7" s="280"/>
      <c r="GF7" s="280"/>
      <c r="GG7" s="280"/>
      <c r="GH7" s="280"/>
      <c r="GI7" s="280"/>
      <c r="GJ7" s="280"/>
      <c r="GK7" s="280"/>
      <c r="GL7" s="280"/>
      <c r="GM7" s="280"/>
      <c r="GN7" s="280"/>
      <c r="GO7" s="280"/>
      <c r="GP7" s="280"/>
      <c r="GQ7" s="280"/>
      <c r="GR7" s="280"/>
      <c r="GS7" s="280"/>
      <c r="GT7" s="280"/>
      <c r="GU7" s="280"/>
      <c r="GV7" s="280"/>
      <c r="GW7" s="280"/>
      <c r="GX7" s="280"/>
      <c r="GY7" s="280"/>
      <c r="GZ7" s="280"/>
      <c r="HA7" s="280"/>
      <c r="HB7" s="280"/>
      <c r="HC7" s="280"/>
      <c r="HD7" s="280"/>
      <c r="HE7" s="280"/>
      <c r="HF7" s="280"/>
      <c r="HG7" s="280"/>
      <c r="HH7" s="280"/>
      <c r="HI7" s="280"/>
      <c r="HJ7" s="280"/>
      <c r="HK7" s="280"/>
      <c r="HL7" s="280"/>
      <c r="HM7" s="280"/>
      <c r="HN7" s="280"/>
      <c r="HO7" s="280"/>
      <c r="HP7" s="280"/>
    </row>
    <row r="8" spans="1:224" s="284" customFormat="1" ht="114.6" customHeight="1" thickBot="1">
      <c r="A8" s="1215" t="s">
        <v>636</v>
      </c>
      <c r="B8" s="1216"/>
      <c r="C8" s="292" t="s">
        <v>275</v>
      </c>
      <c r="D8" s="293" t="s">
        <v>637</v>
      </c>
      <c r="E8" s="699" t="s">
        <v>638</v>
      </c>
      <c r="F8" s="294" t="s">
        <v>639</v>
      </c>
      <c r="G8" s="295"/>
      <c r="H8" s="296"/>
      <c r="I8" s="297"/>
      <c r="J8" s="290"/>
      <c r="K8" s="298"/>
      <c r="L8" s="298"/>
      <c r="M8" s="298"/>
      <c r="N8" s="298"/>
      <c r="O8" s="296"/>
      <c r="P8" s="296"/>
      <c r="Q8" s="296"/>
      <c r="R8" s="299"/>
      <c r="S8" s="299"/>
      <c r="T8" s="299"/>
      <c r="U8" s="299"/>
      <c r="V8" s="287"/>
      <c r="W8" s="287"/>
      <c r="X8" s="287"/>
      <c r="Y8" s="287"/>
      <c r="Z8" s="287"/>
      <c r="AA8" s="287"/>
      <c r="AB8" s="287"/>
      <c r="AC8" s="287"/>
      <c r="AD8" s="287"/>
      <c r="AE8" s="287"/>
      <c r="AF8" s="287"/>
      <c r="AG8" s="287"/>
      <c r="AH8" s="287"/>
      <c r="AI8" s="287"/>
      <c r="AJ8" s="287"/>
      <c r="AK8" s="287"/>
      <c r="AL8" s="287"/>
      <c r="AM8" s="287"/>
      <c r="AN8" s="287"/>
      <c r="AO8" s="287"/>
      <c r="AP8" s="287"/>
      <c r="AQ8" s="287"/>
      <c r="AR8" s="287"/>
      <c r="AS8" s="287"/>
      <c r="AT8" s="287"/>
      <c r="AU8" s="287"/>
      <c r="AV8" s="287"/>
      <c r="AW8" s="287"/>
      <c r="AX8" s="287"/>
      <c r="AY8" s="287"/>
      <c r="AZ8" s="287"/>
      <c r="BA8" s="287"/>
      <c r="BB8" s="287"/>
      <c r="BC8" s="287"/>
      <c r="BD8" s="287"/>
      <c r="BE8" s="287"/>
      <c r="BF8" s="287"/>
      <c r="BG8" s="287"/>
      <c r="BH8" s="287"/>
      <c r="BI8" s="287"/>
      <c r="BJ8" s="287"/>
      <c r="BK8" s="287"/>
      <c r="BL8" s="287"/>
      <c r="BM8" s="287"/>
      <c r="BN8" s="287"/>
      <c r="BO8" s="287"/>
      <c r="BP8" s="287"/>
      <c r="BQ8" s="287"/>
      <c r="BR8" s="287"/>
      <c r="BS8" s="287"/>
      <c r="BT8" s="287"/>
      <c r="BU8" s="287"/>
      <c r="BV8" s="287"/>
      <c r="BW8" s="287"/>
      <c r="BX8" s="287"/>
      <c r="BY8" s="287"/>
      <c r="BZ8" s="287"/>
      <c r="CA8" s="287"/>
      <c r="CB8" s="287"/>
      <c r="CC8" s="287"/>
      <c r="CD8" s="287"/>
      <c r="CE8" s="287"/>
      <c r="CF8" s="287"/>
      <c r="CG8" s="287"/>
      <c r="CH8" s="287"/>
      <c r="CI8" s="287"/>
      <c r="CJ8" s="287"/>
      <c r="CK8" s="287"/>
      <c r="CL8" s="287"/>
      <c r="CM8" s="287"/>
      <c r="CN8" s="287"/>
      <c r="CO8" s="287"/>
      <c r="CP8" s="287"/>
      <c r="CQ8" s="287"/>
      <c r="CR8" s="287"/>
      <c r="CS8" s="287"/>
      <c r="CT8" s="287"/>
      <c r="CU8" s="287"/>
      <c r="CV8" s="287"/>
      <c r="CW8" s="287"/>
      <c r="CX8" s="287"/>
      <c r="CY8" s="287"/>
      <c r="CZ8" s="287"/>
      <c r="DA8" s="287"/>
      <c r="DB8" s="287"/>
      <c r="DC8" s="287"/>
      <c r="DD8" s="287"/>
      <c r="DE8" s="287"/>
      <c r="DF8" s="287"/>
      <c r="DG8" s="287"/>
      <c r="DH8" s="287"/>
      <c r="DI8" s="287"/>
      <c r="DJ8" s="287"/>
      <c r="DK8" s="287"/>
      <c r="DL8" s="287"/>
      <c r="DM8" s="287"/>
      <c r="DN8" s="287"/>
      <c r="DO8" s="287"/>
      <c r="DP8" s="287"/>
      <c r="DQ8" s="287"/>
      <c r="DR8" s="287"/>
      <c r="DS8" s="287"/>
      <c r="DT8" s="287"/>
      <c r="DU8" s="287"/>
      <c r="DV8" s="287"/>
      <c r="DW8" s="287"/>
      <c r="DX8" s="287"/>
      <c r="DY8" s="287"/>
      <c r="DZ8" s="287"/>
      <c r="EA8" s="287"/>
      <c r="EB8" s="287"/>
      <c r="EC8" s="287"/>
      <c r="ED8" s="287"/>
      <c r="EE8" s="287"/>
      <c r="EF8" s="287"/>
      <c r="EG8" s="287"/>
      <c r="EH8" s="287"/>
      <c r="EI8" s="287"/>
      <c r="EJ8" s="287"/>
      <c r="EK8" s="287"/>
      <c r="EL8" s="287"/>
      <c r="EM8" s="287"/>
      <c r="EN8" s="287"/>
      <c r="EO8" s="287"/>
      <c r="EP8" s="287"/>
      <c r="EQ8" s="287"/>
      <c r="ER8" s="287"/>
      <c r="ES8" s="287"/>
      <c r="ET8" s="287"/>
      <c r="EU8" s="287"/>
      <c r="EV8" s="287"/>
      <c r="EW8" s="287"/>
      <c r="EX8" s="287"/>
      <c r="EY8" s="287"/>
      <c r="EZ8" s="287"/>
      <c r="FA8" s="287"/>
      <c r="FB8" s="287"/>
      <c r="FC8" s="287"/>
      <c r="FD8" s="287"/>
      <c r="FE8" s="287"/>
      <c r="FF8" s="287"/>
      <c r="FG8" s="287"/>
      <c r="FH8" s="287"/>
      <c r="FI8" s="287"/>
      <c r="FJ8" s="287"/>
      <c r="FK8" s="287"/>
      <c r="FL8" s="287"/>
      <c r="FM8" s="287"/>
      <c r="FN8" s="287"/>
      <c r="FO8" s="287"/>
      <c r="FP8" s="287"/>
      <c r="FQ8" s="287"/>
      <c r="FR8" s="287"/>
      <c r="FS8" s="287"/>
      <c r="FT8" s="287"/>
      <c r="FU8" s="287"/>
      <c r="FV8" s="287"/>
      <c r="FW8" s="287"/>
      <c r="FX8" s="287"/>
      <c r="FY8" s="287"/>
      <c r="FZ8" s="287"/>
      <c r="GA8" s="287"/>
      <c r="GB8" s="287"/>
      <c r="GC8" s="287"/>
      <c r="GD8" s="287"/>
      <c r="GE8" s="287"/>
      <c r="GF8" s="287"/>
      <c r="GG8" s="287"/>
      <c r="GH8" s="287"/>
      <c r="GI8" s="287"/>
      <c r="GJ8" s="287"/>
      <c r="GK8" s="287"/>
      <c r="GL8" s="287"/>
      <c r="GM8" s="287"/>
      <c r="GN8" s="287"/>
      <c r="GO8" s="287"/>
      <c r="GP8" s="287"/>
      <c r="GQ8" s="287"/>
      <c r="GR8" s="287"/>
      <c r="GS8" s="287"/>
      <c r="GT8" s="287"/>
      <c r="GU8" s="287"/>
      <c r="GV8" s="287"/>
      <c r="GW8" s="287"/>
      <c r="GX8" s="287"/>
      <c r="GY8" s="287"/>
      <c r="GZ8" s="287"/>
      <c r="HA8" s="287"/>
      <c r="HB8" s="287"/>
      <c r="HC8" s="287"/>
      <c r="HD8" s="287"/>
      <c r="HE8" s="287"/>
      <c r="HF8" s="287"/>
      <c r="HG8" s="287"/>
      <c r="HH8" s="287"/>
      <c r="HI8" s="287"/>
      <c r="HJ8" s="287"/>
      <c r="HK8" s="287"/>
      <c r="HL8" s="287"/>
      <c r="HM8" s="287"/>
      <c r="HN8" s="287"/>
      <c r="HO8" s="287"/>
      <c r="HP8" s="287"/>
    </row>
    <row r="9" spans="1:224" s="284" customFormat="1" ht="30" customHeight="1" thickBot="1">
      <c r="A9" s="1081" t="s">
        <v>414</v>
      </c>
      <c r="B9" s="1086"/>
      <c r="C9" s="332"/>
      <c r="D9" s="349"/>
      <c r="E9" s="349"/>
      <c r="F9" s="349"/>
      <c r="G9" s="300"/>
      <c r="H9" s="301"/>
      <c r="I9" s="297"/>
      <c r="J9" s="290"/>
      <c r="K9" s="298"/>
      <c r="L9" s="298"/>
      <c r="M9" s="298"/>
      <c r="N9" s="298"/>
      <c r="O9" s="301"/>
      <c r="P9" s="301"/>
      <c r="Q9" s="301"/>
      <c r="R9" s="302"/>
      <c r="S9" s="302"/>
      <c r="T9" s="302"/>
      <c r="U9" s="302"/>
    </row>
    <row r="10" spans="1:224" s="308" customFormat="1" ht="30" customHeight="1" thickBot="1">
      <c r="A10" s="303" t="s">
        <v>415</v>
      </c>
      <c r="B10" s="316"/>
      <c r="C10" s="700" t="s">
        <v>416</v>
      </c>
      <c r="D10" s="580">
        <v>0</v>
      </c>
      <c r="E10" s="580">
        <v>0</v>
      </c>
      <c r="F10" s="304">
        <f t="shared" ref="F10:F81" si="0">+D10+E10</f>
        <v>0</v>
      </c>
      <c r="G10" s="305"/>
      <c r="H10" s="306"/>
      <c r="I10" s="297"/>
      <c r="J10" s="290"/>
      <c r="K10" s="298"/>
      <c r="L10" s="298"/>
      <c r="M10" s="298"/>
      <c r="N10" s="298"/>
      <c r="O10" s="306"/>
      <c r="P10" s="306"/>
      <c r="Q10" s="306"/>
      <c r="R10" s="307"/>
      <c r="S10" s="307"/>
      <c r="T10" s="307"/>
      <c r="U10" s="307"/>
    </row>
    <row r="11" spans="1:224" s="308" customFormat="1" ht="30" customHeight="1" thickBot="1">
      <c r="A11" s="922" t="s">
        <v>417</v>
      </c>
      <c r="B11" s="923"/>
      <c r="C11" s="924" t="s">
        <v>418</v>
      </c>
      <c r="D11" s="580">
        <v>318923</v>
      </c>
      <c r="E11" s="925">
        <v>0</v>
      </c>
      <c r="F11" s="926">
        <f t="shared" si="0"/>
        <v>318923</v>
      </c>
      <c r="G11" s="305"/>
      <c r="H11" s="306"/>
      <c r="I11" s="297"/>
      <c r="J11" s="290"/>
      <c r="K11" s="298"/>
      <c r="L11" s="298"/>
      <c r="M11" s="298"/>
      <c r="N11" s="298"/>
      <c r="O11" s="306"/>
      <c r="P11" s="306"/>
      <c r="Q11" s="306"/>
      <c r="R11" s="307"/>
      <c r="S11" s="307"/>
      <c r="T11" s="307"/>
      <c r="U11" s="307"/>
    </row>
    <row r="12" spans="1:224" s="308" customFormat="1" ht="30" customHeight="1" thickBot="1">
      <c r="A12" s="922" t="s">
        <v>419</v>
      </c>
      <c r="B12" s="923"/>
      <c r="C12" s="924" t="s">
        <v>420</v>
      </c>
      <c r="D12" s="580">
        <v>0</v>
      </c>
      <c r="E12" s="925">
        <v>0</v>
      </c>
      <c r="F12" s="926">
        <f t="shared" si="0"/>
        <v>0</v>
      </c>
      <c r="G12" s="305"/>
      <c r="H12" s="306"/>
      <c r="I12" s="297"/>
      <c r="J12" s="290"/>
      <c r="K12" s="298"/>
      <c r="L12" s="298"/>
      <c r="M12" s="298"/>
      <c r="N12" s="298"/>
      <c r="O12" s="306"/>
      <c r="P12" s="306"/>
      <c r="Q12" s="306"/>
      <c r="R12" s="307"/>
      <c r="S12" s="307"/>
      <c r="T12" s="307"/>
      <c r="U12" s="307"/>
    </row>
    <row r="13" spans="1:224" s="308" customFormat="1" ht="30" customHeight="1" thickBot="1">
      <c r="A13" s="922" t="s">
        <v>421</v>
      </c>
      <c r="B13" s="923"/>
      <c r="C13" s="924" t="s">
        <v>422</v>
      </c>
      <c r="D13" s="580">
        <v>0</v>
      </c>
      <c r="E13" s="925">
        <v>0</v>
      </c>
      <c r="F13" s="926">
        <f t="shared" si="0"/>
        <v>0</v>
      </c>
      <c r="G13" s="305"/>
      <c r="H13" s="306"/>
      <c r="I13" s="297"/>
      <c r="J13" s="290"/>
      <c r="K13" s="298"/>
      <c r="L13" s="298"/>
      <c r="M13" s="298"/>
      <c r="N13" s="298"/>
      <c r="O13" s="306"/>
      <c r="P13" s="306"/>
      <c r="Q13" s="306"/>
      <c r="R13" s="307"/>
      <c r="S13" s="307"/>
      <c r="T13" s="307"/>
      <c r="U13" s="307"/>
    </row>
    <row r="14" spans="1:224" s="308" customFormat="1" ht="30" customHeight="1" thickBot="1">
      <c r="A14" s="922" t="s">
        <v>423</v>
      </c>
      <c r="B14" s="923"/>
      <c r="C14" s="924" t="s">
        <v>424</v>
      </c>
      <c r="D14" s="580">
        <v>0</v>
      </c>
      <c r="E14" s="925">
        <v>0</v>
      </c>
      <c r="F14" s="926">
        <f t="shared" si="0"/>
        <v>0</v>
      </c>
      <c r="G14" s="305"/>
      <c r="H14" s="306"/>
      <c r="I14" s="297"/>
      <c r="J14" s="290"/>
      <c r="K14" s="298"/>
      <c r="L14" s="298"/>
      <c r="M14" s="298"/>
      <c r="N14" s="298"/>
      <c r="O14" s="306"/>
      <c r="P14" s="306"/>
      <c r="Q14" s="306"/>
      <c r="R14" s="307"/>
      <c r="S14" s="307"/>
      <c r="T14" s="307"/>
      <c r="U14" s="307"/>
    </row>
    <row r="15" spans="1:224" s="308" customFormat="1" ht="30" customHeight="1" thickBot="1">
      <c r="A15" s="922" t="s">
        <v>425</v>
      </c>
      <c r="B15" s="923"/>
      <c r="C15" s="924" t="s">
        <v>426</v>
      </c>
      <c r="D15" s="580">
        <v>94500</v>
      </c>
      <c r="E15" s="925">
        <v>0</v>
      </c>
      <c r="F15" s="926">
        <f t="shared" si="0"/>
        <v>94500</v>
      </c>
      <c r="G15" s="305"/>
      <c r="H15" s="306"/>
      <c r="I15" s="297"/>
      <c r="J15" s="290"/>
      <c r="K15" s="309"/>
      <c r="L15" s="309"/>
      <c r="M15" s="309"/>
      <c r="N15" s="309"/>
      <c r="O15" s="306"/>
      <c r="P15" s="306"/>
      <c r="Q15" s="306"/>
      <c r="R15" s="307"/>
      <c r="S15" s="307"/>
      <c r="T15" s="307"/>
      <c r="U15" s="307"/>
    </row>
    <row r="16" spans="1:224" s="308" customFormat="1" ht="30" customHeight="1" thickBot="1">
      <c r="A16" s="922" t="s">
        <v>427</v>
      </c>
      <c r="B16" s="923"/>
      <c r="C16" s="924" t="s">
        <v>428</v>
      </c>
      <c r="D16" s="580">
        <v>4500</v>
      </c>
      <c r="E16" s="925">
        <v>0</v>
      </c>
      <c r="F16" s="926">
        <f t="shared" si="0"/>
        <v>4500</v>
      </c>
      <c r="G16" s="305"/>
      <c r="H16" s="306"/>
      <c r="I16" s="306"/>
      <c r="J16" s="306"/>
      <c r="K16" s="306"/>
      <c r="L16" s="306"/>
      <c r="M16" s="306"/>
      <c r="N16" s="306"/>
      <c r="O16" s="306"/>
      <c r="P16" s="306"/>
      <c r="Q16" s="306"/>
      <c r="R16" s="307"/>
      <c r="S16" s="307"/>
      <c r="T16" s="307"/>
      <c r="U16" s="307"/>
    </row>
    <row r="17" spans="1:21" s="308" customFormat="1" ht="30" customHeight="1" thickBot="1">
      <c r="A17" s="922" t="s">
        <v>429</v>
      </c>
      <c r="B17" s="923"/>
      <c r="C17" s="924" t="s">
        <v>430</v>
      </c>
      <c r="D17" s="580">
        <v>0</v>
      </c>
      <c r="E17" s="925">
        <v>0</v>
      </c>
      <c r="F17" s="926">
        <f t="shared" si="0"/>
        <v>0</v>
      </c>
      <c r="G17" s="305"/>
      <c r="H17" s="306"/>
      <c r="I17" s="306"/>
      <c r="J17" s="306"/>
      <c r="K17" s="306"/>
      <c r="L17" s="306"/>
      <c r="M17" s="306"/>
      <c r="N17" s="306"/>
      <c r="O17" s="306"/>
      <c r="P17" s="306"/>
      <c r="Q17" s="306"/>
      <c r="R17" s="307"/>
      <c r="S17" s="307"/>
      <c r="T17" s="307"/>
      <c r="U17" s="307"/>
    </row>
    <row r="18" spans="1:21" s="308" customFormat="1" ht="30" customHeight="1" thickBot="1">
      <c r="A18" s="922" t="s">
        <v>431</v>
      </c>
      <c r="B18" s="923"/>
      <c r="C18" s="924" t="s">
        <v>432</v>
      </c>
      <c r="D18" s="580">
        <v>0</v>
      </c>
      <c r="E18" s="925">
        <v>0</v>
      </c>
      <c r="F18" s="926">
        <f t="shared" si="0"/>
        <v>0</v>
      </c>
      <c r="G18" s="305"/>
      <c r="H18" s="306"/>
      <c r="I18" s="306"/>
      <c r="J18" s="306"/>
      <c r="K18" s="306"/>
      <c r="L18" s="306"/>
      <c r="M18" s="306"/>
      <c r="N18" s="306"/>
      <c r="O18" s="306"/>
      <c r="P18" s="306"/>
      <c r="Q18" s="306"/>
      <c r="R18" s="307"/>
      <c r="S18" s="307"/>
      <c r="T18" s="307"/>
      <c r="U18" s="307"/>
    </row>
    <row r="19" spans="1:21" s="308" customFormat="1" ht="30" customHeight="1" thickBot="1">
      <c r="A19" s="922" t="s">
        <v>805</v>
      </c>
      <c r="B19" s="923"/>
      <c r="C19" s="924" t="s">
        <v>434</v>
      </c>
      <c r="D19" s="580">
        <v>0</v>
      </c>
      <c r="E19" s="925">
        <v>0</v>
      </c>
      <c r="F19" s="926">
        <f t="shared" si="0"/>
        <v>0</v>
      </c>
      <c r="G19" s="305"/>
      <c r="H19" s="306"/>
      <c r="I19" s="306"/>
      <c r="J19" s="306"/>
      <c r="K19" s="306"/>
      <c r="L19" s="306"/>
      <c r="M19" s="306"/>
      <c r="N19" s="306"/>
      <c r="O19" s="306"/>
      <c r="P19" s="306"/>
      <c r="Q19" s="306"/>
      <c r="R19" s="307"/>
      <c r="S19" s="307"/>
      <c r="T19" s="307"/>
      <c r="U19" s="307"/>
    </row>
    <row r="20" spans="1:21" s="308" customFormat="1" ht="30" customHeight="1" thickBot="1">
      <c r="A20" s="922" t="s">
        <v>435</v>
      </c>
      <c r="B20" s="923"/>
      <c r="C20" s="924">
        <v>52500</v>
      </c>
      <c r="D20" s="580">
        <v>0</v>
      </c>
      <c r="E20" s="925">
        <v>0</v>
      </c>
      <c r="F20" s="926">
        <f>+D20+E20</f>
        <v>0</v>
      </c>
      <c r="G20" s="305"/>
      <c r="H20" s="306"/>
      <c r="I20" s="306"/>
      <c r="J20" s="306"/>
      <c r="K20" s="306"/>
      <c r="L20" s="306"/>
      <c r="M20" s="306"/>
      <c r="N20" s="306"/>
      <c r="O20" s="306"/>
      <c r="P20" s="306"/>
      <c r="Q20" s="306"/>
      <c r="R20" s="307"/>
      <c r="S20" s="307"/>
      <c r="T20" s="307"/>
      <c r="U20" s="307"/>
    </row>
    <row r="21" spans="1:21" s="308" customFormat="1" ht="30" customHeight="1" thickBot="1">
      <c r="A21" s="922" t="s">
        <v>436</v>
      </c>
      <c r="B21" s="923"/>
      <c r="C21" s="924" t="s">
        <v>437</v>
      </c>
      <c r="D21" s="580">
        <v>0</v>
      </c>
      <c r="E21" s="925">
        <v>0</v>
      </c>
      <c r="F21" s="926">
        <f t="shared" si="0"/>
        <v>0</v>
      </c>
      <c r="G21" s="305"/>
      <c r="H21" s="306"/>
      <c r="I21" s="306"/>
      <c r="J21" s="306"/>
      <c r="K21" s="306"/>
      <c r="L21" s="306"/>
      <c r="M21" s="306"/>
      <c r="N21" s="306"/>
      <c r="O21" s="306"/>
      <c r="P21" s="306"/>
      <c r="Q21" s="306"/>
      <c r="R21" s="307"/>
      <c r="S21" s="307"/>
      <c r="T21" s="307"/>
      <c r="U21" s="307"/>
    </row>
    <row r="22" spans="1:21" s="308" customFormat="1" ht="30" customHeight="1" thickBot="1">
      <c r="A22" s="922" t="s">
        <v>438</v>
      </c>
      <c r="B22" s="923"/>
      <c r="C22" s="924" t="s">
        <v>439</v>
      </c>
      <c r="D22" s="580">
        <v>0</v>
      </c>
      <c r="E22" s="925">
        <v>0</v>
      </c>
      <c r="F22" s="926">
        <f t="shared" si="0"/>
        <v>0</v>
      </c>
      <c r="G22" s="305"/>
      <c r="H22" s="306"/>
      <c r="I22" s="306"/>
      <c r="J22" s="306"/>
      <c r="K22" s="306"/>
      <c r="L22" s="306"/>
      <c r="M22" s="306"/>
      <c r="N22" s="306"/>
      <c r="O22" s="306"/>
      <c r="P22" s="306"/>
      <c r="Q22" s="306"/>
      <c r="R22" s="307"/>
      <c r="S22" s="307"/>
      <c r="T22" s="307"/>
      <c r="U22" s="307"/>
    </row>
    <row r="23" spans="1:21" s="308" customFormat="1" ht="30" customHeight="1" thickBot="1">
      <c r="A23" s="922" t="s">
        <v>440</v>
      </c>
      <c r="B23" s="923"/>
      <c r="C23" s="924" t="s">
        <v>441</v>
      </c>
      <c r="D23" s="580">
        <v>0</v>
      </c>
      <c r="E23" s="925">
        <v>0</v>
      </c>
      <c r="F23" s="926">
        <f t="shared" si="0"/>
        <v>0</v>
      </c>
      <c r="G23" s="305"/>
      <c r="H23" s="306"/>
      <c r="I23" s="306"/>
      <c r="J23" s="306"/>
      <c r="K23" s="306"/>
      <c r="L23" s="306"/>
      <c r="M23" s="306"/>
      <c r="N23" s="306"/>
      <c r="O23" s="306"/>
      <c r="P23" s="306"/>
      <c r="Q23" s="306"/>
      <c r="R23" s="307"/>
      <c r="S23" s="307"/>
      <c r="T23" s="307"/>
      <c r="U23" s="307"/>
    </row>
    <row r="24" spans="1:21" s="308" customFormat="1" ht="30" customHeight="1" thickBot="1">
      <c r="A24" s="922" t="s">
        <v>442</v>
      </c>
      <c r="B24" s="923"/>
      <c r="C24" s="924" t="s">
        <v>443</v>
      </c>
      <c r="D24" s="580">
        <v>0</v>
      </c>
      <c r="E24" s="925">
        <v>0</v>
      </c>
      <c r="F24" s="926">
        <f t="shared" si="0"/>
        <v>0</v>
      </c>
      <c r="G24" s="305"/>
      <c r="H24" s="306"/>
      <c r="I24" s="306"/>
      <c r="J24" s="306"/>
      <c r="K24" s="306"/>
      <c r="L24" s="306"/>
      <c r="M24" s="306"/>
      <c r="N24" s="306"/>
      <c r="O24" s="306"/>
      <c r="P24" s="306"/>
      <c r="Q24" s="306"/>
      <c r="R24" s="307"/>
      <c r="S24" s="307"/>
      <c r="T24" s="307"/>
      <c r="U24" s="307"/>
    </row>
    <row r="25" spans="1:21" s="308" customFormat="1" ht="30" customHeight="1" thickBot="1">
      <c r="A25" s="922" t="s">
        <v>444</v>
      </c>
      <c r="B25" s="923"/>
      <c r="C25" s="924" t="s">
        <v>445</v>
      </c>
      <c r="D25" s="580">
        <v>0</v>
      </c>
      <c r="E25" s="925">
        <v>0</v>
      </c>
      <c r="F25" s="926">
        <f t="shared" si="0"/>
        <v>0</v>
      </c>
      <c r="G25" s="305"/>
      <c r="H25" s="306"/>
      <c r="I25" s="306"/>
      <c r="J25" s="306"/>
      <c r="K25" s="306"/>
      <c r="L25" s="306"/>
      <c r="M25" s="306"/>
      <c r="N25" s="306"/>
      <c r="O25" s="306"/>
      <c r="P25" s="306"/>
      <c r="Q25" s="306"/>
      <c r="R25" s="307"/>
      <c r="S25" s="307"/>
      <c r="T25" s="307"/>
      <c r="U25" s="307"/>
    </row>
    <row r="26" spans="1:21" s="308" customFormat="1" ht="30" customHeight="1" thickBot="1">
      <c r="A26" s="922" t="s">
        <v>446</v>
      </c>
      <c r="B26" s="923"/>
      <c r="C26" s="924" t="s">
        <v>447</v>
      </c>
      <c r="D26" s="580">
        <v>0</v>
      </c>
      <c r="E26" s="925">
        <v>0</v>
      </c>
      <c r="F26" s="926">
        <f t="shared" si="0"/>
        <v>0</v>
      </c>
      <c r="G26" s="305"/>
      <c r="H26" s="306"/>
      <c r="I26" s="306"/>
      <c r="J26" s="306"/>
      <c r="K26" s="306"/>
      <c r="L26" s="306"/>
      <c r="M26" s="306"/>
      <c r="N26" s="306"/>
      <c r="O26" s="306"/>
      <c r="P26" s="306"/>
      <c r="Q26" s="306"/>
      <c r="R26" s="307"/>
      <c r="S26" s="307"/>
      <c r="T26" s="307"/>
      <c r="U26" s="307"/>
    </row>
    <row r="27" spans="1:21" s="308" customFormat="1" ht="30" customHeight="1" thickBot="1">
      <c r="A27" s="922" t="s">
        <v>448</v>
      </c>
      <c r="B27" s="923"/>
      <c r="C27" s="924" t="s">
        <v>449</v>
      </c>
      <c r="D27" s="580">
        <v>0</v>
      </c>
      <c r="E27" s="925">
        <v>0</v>
      </c>
      <c r="F27" s="926">
        <f t="shared" si="0"/>
        <v>0</v>
      </c>
      <c r="G27" s="305"/>
      <c r="H27" s="306"/>
      <c r="I27" s="306"/>
      <c r="J27" s="306"/>
      <c r="K27" s="306"/>
      <c r="L27" s="306"/>
      <c r="M27" s="306"/>
      <c r="N27" s="306"/>
      <c r="O27" s="306"/>
      <c r="P27" s="306"/>
      <c r="Q27" s="306"/>
      <c r="R27" s="307"/>
      <c r="S27" s="307"/>
      <c r="T27" s="307"/>
      <c r="U27" s="307"/>
    </row>
    <row r="28" spans="1:21" s="308" customFormat="1" ht="30" customHeight="1" thickBot="1">
      <c r="A28" s="922" t="s">
        <v>450</v>
      </c>
      <c r="B28" s="923"/>
      <c r="C28" s="924" t="s">
        <v>451</v>
      </c>
      <c r="D28" s="580">
        <v>0</v>
      </c>
      <c r="E28" s="925">
        <v>0</v>
      </c>
      <c r="F28" s="926">
        <f t="shared" si="0"/>
        <v>0</v>
      </c>
      <c r="G28" s="305"/>
      <c r="H28" s="306"/>
      <c r="I28" s="306"/>
      <c r="J28" s="306"/>
      <c r="K28" s="306"/>
      <c r="L28" s="306"/>
      <c r="M28" s="306"/>
      <c r="N28" s="306"/>
      <c r="O28" s="306"/>
      <c r="P28" s="306"/>
      <c r="Q28" s="306"/>
      <c r="R28" s="307"/>
      <c r="S28" s="307"/>
      <c r="T28" s="307"/>
      <c r="U28" s="307"/>
    </row>
    <row r="29" spans="1:21" s="308" customFormat="1" ht="30" customHeight="1" thickBot="1">
      <c r="A29" s="922" t="s">
        <v>452</v>
      </c>
      <c r="B29" s="923"/>
      <c r="C29" s="924" t="s">
        <v>453</v>
      </c>
      <c r="D29" s="580">
        <v>0</v>
      </c>
      <c r="E29" s="925">
        <v>0</v>
      </c>
      <c r="F29" s="926">
        <f t="shared" si="0"/>
        <v>0</v>
      </c>
      <c r="G29" s="305"/>
      <c r="H29" s="306"/>
      <c r="I29" s="306"/>
      <c r="J29" s="306"/>
      <c r="K29" s="306"/>
      <c r="L29" s="306"/>
      <c r="M29" s="306"/>
      <c r="N29" s="306"/>
      <c r="O29" s="306"/>
      <c r="P29" s="306"/>
      <c r="Q29" s="306"/>
      <c r="R29" s="307"/>
      <c r="S29" s="307"/>
      <c r="T29" s="307"/>
      <c r="U29" s="307"/>
    </row>
    <row r="30" spans="1:21" s="308" customFormat="1" ht="30" customHeight="1" thickBot="1">
      <c r="A30" s="922" t="s">
        <v>454</v>
      </c>
      <c r="B30" s="923"/>
      <c r="C30" s="924" t="s">
        <v>455</v>
      </c>
      <c r="D30" s="580">
        <v>0</v>
      </c>
      <c r="E30" s="925">
        <v>0</v>
      </c>
      <c r="F30" s="926">
        <f t="shared" si="0"/>
        <v>0</v>
      </c>
      <c r="G30" s="305"/>
      <c r="H30" s="306"/>
      <c r="I30" s="306"/>
      <c r="J30" s="306"/>
      <c r="K30" s="306"/>
      <c r="L30" s="306"/>
      <c r="M30" s="306"/>
      <c r="N30" s="306"/>
      <c r="O30" s="306"/>
      <c r="P30" s="306"/>
      <c r="Q30" s="306"/>
      <c r="R30" s="307"/>
      <c r="S30" s="307"/>
      <c r="T30" s="307"/>
      <c r="U30" s="307"/>
    </row>
    <row r="31" spans="1:21" s="308" customFormat="1" ht="30" customHeight="1" thickBot="1">
      <c r="A31" s="922" t="s">
        <v>456</v>
      </c>
      <c r="B31" s="923"/>
      <c r="C31" s="924" t="s">
        <v>457</v>
      </c>
      <c r="D31" s="580">
        <v>0</v>
      </c>
      <c r="E31" s="925">
        <v>0</v>
      </c>
      <c r="F31" s="926">
        <f t="shared" si="0"/>
        <v>0</v>
      </c>
      <c r="G31" s="305"/>
      <c r="H31" s="306"/>
      <c r="I31" s="306"/>
      <c r="J31" s="306"/>
      <c r="K31" s="306"/>
      <c r="L31" s="306"/>
      <c r="M31" s="306"/>
      <c r="N31" s="306"/>
      <c r="O31" s="306"/>
      <c r="P31" s="306"/>
      <c r="Q31" s="306"/>
      <c r="R31" s="307"/>
      <c r="S31" s="307"/>
      <c r="T31" s="307"/>
      <c r="U31" s="307"/>
    </row>
    <row r="32" spans="1:21" s="308" customFormat="1" ht="30" customHeight="1" thickBot="1">
      <c r="A32" s="922" t="s">
        <v>458</v>
      </c>
      <c r="B32" s="923"/>
      <c r="C32" s="924" t="s">
        <v>459</v>
      </c>
      <c r="D32" s="580">
        <v>0</v>
      </c>
      <c r="E32" s="925">
        <v>0</v>
      </c>
      <c r="F32" s="926">
        <f>+D32+E32</f>
        <v>0</v>
      </c>
      <c r="G32" s="305"/>
      <c r="H32" s="306"/>
      <c r="I32" s="306"/>
      <c r="J32" s="306"/>
      <c r="K32" s="306"/>
      <c r="L32" s="306"/>
      <c r="M32" s="306"/>
      <c r="N32" s="306"/>
      <c r="O32" s="306"/>
      <c r="P32" s="306"/>
      <c r="Q32" s="306"/>
      <c r="R32" s="307"/>
      <c r="S32" s="307"/>
      <c r="T32" s="307"/>
      <c r="U32" s="307"/>
    </row>
    <row r="33" spans="1:21" s="308" customFormat="1" ht="30" customHeight="1" thickBot="1">
      <c r="A33" s="922" t="s">
        <v>460</v>
      </c>
      <c r="B33" s="923"/>
      <c r="C33" s="924" t="s">
        <v>461</v>
      </c>
      <c r="D33" s="580">
        <v>0</v>
      </c>
      <c r="E33" s="925">
        <v>0</v>
      </c>
      <c r="F33" s="926">
        <f t="shared" si="0"/>
        <v>0</v>
      </c>
      <c r="G33" s="305"/>
      <c r="H33" s="306"/>
      <c r="I33" s="306"/>
      <c r="J33" s="306"/>
      <c r="K33" s="306"/>
      <c r="L33" s="306"/>
      <c r="M33" s="306"/>
      <c r="N33" s="306"/>
      <c r="O33" s="306"/>
      <c r="P33" s="306"/>
      <c r="Q33" s="306"/>
      <c r="R33" s="307"/>
      <c r="S33" s="307"/>
      <c r="T33" s="307"/>
      <c r="U33" s="307"/>
    </row>
    <row r="34" spans="1:21" s="308" customFormat="1" ht="30" customHeight="1" thickBot="1">
      <c r="A34" s="922" t="s">
        <v>462</v>
      </c>
      <c r="B34" s="923"/>
      <c r="C34" s="924" t="s">
        <v>463</v>
      </c>
      <c r="D34" s="580">
        <v>0</v>
      </c>
      <c r="E34" s="925">
        <v>0</v>
      </c>
      <c r="F34" s="926">
        <f t="shared" si="0"/>
        <v>0</v>
      </c>
      <c r="G34" s="305"/>
      <c r="H34" s="306"/>
      <c r="I34" s="306"/>
      <c r="J34" s="306"/>
      <c r="K34" s="306"/>
      <c r="L34" s="306"/>
      <c r="M34" s="306"/>
      <c r="N34" s="306"/>
      <c r="O34" s="306"/>
      <c r="P34" s="306"/>
      <c r="Q34" s="306"/>
      <c r="R34" s="307"/>
      <c r="S34" s="307"/>
      <c r="T34" s="307"/>
      <c r="U34" s="307"/>
    </row>
    <row r="35" spans="1:21" s="308" customFormat="1" ht="30" customHeight="1" thickBot="1">
      <c r="A35" s="922" t="s">
        <v>464</v>
      </c>
      <c r="B35" s="923"/>
      <c r="C35" s="924">
        <v>56001</v>
      </c>
      <c r="D35" s="580">
        <v>67181</v>
      </c>
      <c r="E35" s="925">
        <v>0</v>
      </c>
      <c r="F35" s="926">
        <f>+D35+E35</f>
        <v>67181</v>
      </c>
      <c r="G35" s="305"/>
      <c r="H35" s="306"/>
      <c r="I35" s="306"/>
      <c r="J35" s="306"/>
      <c r="K35" s="306"/>
      <c r="L35" s="306"/>
      <c r="M35" s="306"/>
      <c r="N35" s="306"/>
      <c r="O35" s="306"/>
      <c r="P35" s="306"/>
      <c r="Q35" s="306"/>
      <c r="R35" s="307"/>
      <c r="S35" s="307"/>
      <c r="T35" s="307"/>
      <c r="U35" s="307"/>
    </row>
    <row r="36" spans="1:21" s="308" customFormat="1" ht="30" customHeight="1" thickBot="1">
      <c r="A36" s="922" t="s">
        <v>465</v>
      </c>
      <c r="B36" s="923"/>
      <c r="C36" s="924">
        <v>56002</v>
      </c>
      <c r="D36" s="580">
        <v>0</v>
      </c>
      <c r="E36" s="925">
        <v>0</v>
      </c>
      <c r="F36" s="926">
        <f>+D36+E36</f>
        <v>0</v>
      </c>
      <c r="G36" s="305"/>
      <c r="H36" s="306"/>
      <c r="I36" s="306"/>
      <c r="J36" s="306"/>
      <c r="K36" s="306"/>
      <c r="L36" s="306"/>
      <c r="M36" s="306"/>
      <c r="N36" s="306"/>
      <c r="O36" s="306"/>
      <c r="P36" s="306"/>
      <c r="Q36" s="306"/>
      <c r="R36" s="307"/>
      <c r="S36" s="307"/>
      <c r="T36" s="307"/>
      <c r="U36" s="307"/>
    </row>
    <row r="37" spans="1:21" s="308" customFormat="1" ht="30" customHeight="1" thickBot="1">
      <c r="A37" s="922" t="s">
        <v>466</v>
      </c>
      <c r="B37" s="923"/>
      <c r="C37" s="924">
        <v>56003</v>
      </c>
      <c r="D37" s="580">
        <v>0</v>
      </c>
      <c r="E37" s="925">
        <v>0</v>
      </c>
      <c r="F37" s="926">
        <f>+D37+E37</f>
        <v>0</v>
      </c>
      <c r="G37" s="305"/>
      <c r="H37" s="306"/>
      <c r="I37" s="306"/>
      <c r="J37" s="306"/>
      <c r="K37" s="306"/>
      <c r="L37" s="306"/>
      <c r="M37" s="306"/>
      <c r="N37" s="306"/>
      <c r="O37" s="306"/>
      <c r="P37" s="306"/>
      <c r="Q37" s="306"/>
      <c r="R37" s="307"/>
      <c r="S37" s="307"/>
      <c r="T37" s="307"/>
      <c r="U37" s="307"/>
    </row>
    <row r="38" spans="1:21" s="308" customFormat="1" ht="30" customHeight="1" thickBot="1">
      <c r="A38" s="922" t="s">
        <v>467</v>
      </c>
      <c r="B38" s="923"/>
      <c r="C38" s="924" t="s">
        <v>468</v>
      </c>
      <c r="D38" s="580">
        <v>0</v>
      </c>
      <c r="E38" s="925">
        <v>0</v>
      </c>
      <c r="F38" s="926">
        <f>+D38+E38</f>
        <v>0</v>
      </c>
      <c r="G38" s="305"/>
      <c r="H38" s="306"/>
      <c r="I38" s="306"/>
      <c r="J38" s="306"/>
      <c r="K38" s="306"/>
      <c r="L38" s="306"/>
      <c r="M38" s="306"/>
      <c r="N38" s="306"/>
      <c r="O38" s="306"/>
      <c r="P38" s="306"/>
      <c r="Q38" s="306"/>
      <c r="R38" s="307"/>
      <c r="S38" s="307"/>
      <c r="T38" s="307"/>
      <c r="U38" s="307"/>
    </row>
    <row r="39" spans="1:21" s="308" customFormat="1" ht="30" customHeight="1">
      <c r="A39" s="922" t="s">
        <v>469</v>
      </c>
      <c r="B39" s="923"/>
      <c r="C39" s="924" t="s">
        <v>470</v>
      </c>
      <c r="D39" s="580">
        <v>0</v>
      </c>
      <c r="E39" s="925">
        <v>0</v>
      </c>
      <c r="F39" s="926">
        <f t="shared" si="0"/>
        <v>0</v>
      </c>
      <c r="G39" s="305"/>
      <c r="H39" s="306"/>
      <c r="I39" s="306"/>
      <c r="J39" s="306"/>
      <c r="K39" s="306"/>
      <c r="L39" s="306"/>
      <c r="M39" s="306"/>
      <c r="N39" s="306"/>
      <c r="O39" s="306"/>
      <c r="P39" s="306"/>
      <c r="Q39" s="306"/>
      <c r="R39" s="307"/>
      <c r="S39" s="307"/>
      <c r="T39" s="307"/>
      <c r="U39" s="307"/>
    </row>
    <row r="40" spans="1:21" s="308" customFormat="1" ht="30" customHeight="1">
      <c r="A40" s="922" t="s">
        <v>471</v>
      </c>
      <c r="B40" s="923"/>
      <c r="C40" s="924" t="s">
        <v>472</v>
      </c>
      <c r="D40" s="925">
        <v>0</v>
      </c>
      <c r="E40" s="925">
        <v>0</v>
      </c>
      <c r="F40" s="926">
        <f t="shared" si="0"/>
        <v>0</v>
      </c>
      <c r="G40" s="305"/>
      <c r="H40" s="306"/>
      <c r="I40" s="306"/>
      <c r="J40" s="306"/>
      <c r="K40" s="306"/>
      <c r="L40" s="306"/>
      <c r="M40" s="306"/>
      <c r="N40" s="306"/>
      <c r="O40" s="306"/>
      <c r="P40" s="306"/>
      <c r="Q40" s="306"/>
      <c r="R40" s="307"/>
      <c r="S40" s="307"/>
      <c r="T40" s="307"/>
      <c r="U40" s="307"/>
    </row>
    <row r="41" spans="1:21" s="308" customFormat="1" ht="30" customHeight="1">
      <c r="A41" s="922" t="s">
        <v>473</v>
      </c>
      <c r="B41" s="923"/>
      <c r="C41" s="924" t="s">
        <v>474</v>
      </c>
      <c r="D41" s="925">
        <v>0</v>
      </c>
      <c r="E41" s="925">
        <v>0</v>
      </c>
      <c r="F41" s="926">
        <f t="shared" si="0"/>
        <v>0</v>
      </c>
      <c r="G41" s="305"/>
      <c r="H41" s="306"/>
      <c r="I41" s="306"/>
      <c r="J41" s="306"/>
      <c r="K41" s="306"/>
      <c r="L41" s="306"/>
      <c r="M41" s="306"/>
      <c r="N41" s="306"/>
      <c r="O41" s="306"/>
      <c r="P41" s="306"/>
      <c r="Q41" s="306"/>
      <c r="R41" s="307"/>
      <c r="S41" s="307"/>
      <c r="T41" s="307"/>
      <c r="U41" s="307"/>
    </row>
    <row r="42" spans="1:21" s="308" customFormat="1" ht="30" customHeight="1">
      <c r="A42" s="922" t="s">
        <v>475</v>
      </c>
      <c r="B42" s="923"/>
      <c r="C42" s="924" t="s">
        <v>476</v>
      </c>
      <c r="D42" s="925">
        <v>0</v>
      </c>
      <c r="E42" s="925">
        <v>0</v>
      </c>
      <c r="F42" s="926">
        <f t="shared" si="0"/>
        <v>0</v>
      </c>
      <c r="G42" s="305"/>
      <c r="H42" s="306"/>
      <c r="I42" s="306"/>
      <c r="J42" s="306"/>
      <c r="K42" s="306"/>
      <c r="L42" s="306"/>
      <c r="M42" s="306"/>
      <c r="N42" s="306"/>
      <c r="O42" s="306"/>
      <c r="P42" s="306"/>
      <c r="Q42" s="306"/>
      <c r="R42" s="307"/>
      <c r="S42" s="307"/>
      <c r="T42" s="307"/>
      <c r="U42" s="307"/>
    </row>
    <row r="43" spans="1:21" s="308" customFormat="1" ht="30" customHeight="1">
      <c r="A43" s="922" t="s">
        <v>477</v>
      </c>
      <c r="B43" s="923"/>
      <c r="C43" s="924" t="s">
        <v>478</v>
      </c>
      <c r="D43" s="925">
        <v>0</v>
      </c>
      <c r="E43" s="925">
        <v>0</v>
      </c>
      <c r="F43" s="926">
        <f t="shared" si="0"/>
        <v>0</v>
      </c>
      <c r="G43" s="305"/>
      <c r="H43" s="306"/>
      <c r="I43" s="306"/>
      <c r="J43" s="306"/>
      <c r="K43" s="306"/>
      <c r="L43" s="306"/>
      <c r="M43" s="306"/>
      <c r="N43" s="306"/>
      <c r="O43" s="306"/>
      <c r="P43" s="306"/>
      <c r="Q43" s="306"/>
      <c r="R43" s="307"/>
      <c r="S43" s="307"/>
      <c r="T43" s="307"/>
      <c r="U43" s="307"/>
    </row>
    <row r="44" spans="1:21" s="308" customFormat="1" ht="30" customHeight="1">
      <c r="A44" s="922" t="s">
        <v>479</v>
      </c>
      <c r="B44" s="923"/>
      <c r="C44" s="924" t="s">
        <v>480</v>
      </c>
      <c r="D44" s="925">
        <v>0</v>
      </c>
      <c r="E44" s="925">
        <v>0</v>
      </c>
      <c r="F44" s="926">
        <f t="shared" si="0"/>
        <v>0</v>
      </c>
      <c r="G44" s="305"/>
      <c r="H44" s="306"/>
      <c r="I44" s="306"/>
      <c r="J44" s="306"/>
      <c r="K44" s="306"/>
      <c r="L44" s="306"/>
      <c r="M44" s="306"/>
      <c r="N44" s="306"/>
      <c r="O44" s="306"/>
      <c r="P44" s="306"/>
      <c r="Q44" s="306"/>
      <c r="R44" s="307"/>
      <c r="S44" s="307"/>
      <c r="T44" s="307"/>
      <c r="U44" s="307"/>
    </row>
    <row r="45" spans="1:21" s="308" customFormat="1" ht="30" customHeight="1">
      <c r="A45" s="922" t="s">
        <v>481</v>
      </c>
      <c r="B45" s="923"/>
      <c r="C45" s="924" t="s">
        <v>482</v>
      </c>
      <c r="D45" s="925">
        <v>0</v>
      </c>
      <c r="E45" s="925">
        <v>0</v>
      </c>
      <c r="F45" s="926">
        <f t="shared" si="0"/>
        <v>0</v>
      </c>
      <c r="G45" s="305"/>
      <c r="H45" s="306"/>
      <c r="I45" s="306"/>
      <c r="J45" s="306"/>
      <c r="K45" s="306"/>
      <c r="L45" s="306"/>
      <c r="M45" s="306"/>
      <c r="N45" s="306"/>
      <c r="O45" s="306"/>
      <c r="P45" s="306"/>
      <c r="Q45" s="306"/>
      <c r="R45" s="307"/>
      <c r="S45" s="307"/>
      <c r="T45" s="307"/>
      <c r="U45" s="307"/>
    </row>
    <row r="46" spans="1:21" s="308" customFormat="1" ht="30" customHeight="1">
      <c r="A46" s="922" t="s">
        <v>483</v>
      </c>
      <c r="B46" s="923"/>
      <c r="C46" s="924" t="s">
        <v>484</v>
      </c>
      <c r="D46" s="925">
        <v>0</v>
      </c>
      <c r="E46" s="925">
        <v>0</v>
      </c>
      <c r="F46" s="926">
        <f t="shared" si="0"/>
        <v>0</v>
      </c>
      <c r="G46" s="305"/>
      <c r="H46" s="306"/>
      <c r="I46" s="306"/>
      <c r="J46" s="306"/>
      <c r="K46" s="306"/>
      <c r="L46" s="306"/>
      <c r="M46" s="306"/>
      <c r="N46" s="306"/>
      <c r="O46" s="306"/>
      <c r="P46" s="306"/>
      <c r="Q46" s="306"/>
      <c r="R46" s="307"/>
      <c r="S46" s="307"/>
      <c r="T46" s="307"/>
      <c r="U46" s="307"/>
    </row>
    <row r="47" spans="1:21" s="308" customFormat="1" ht="30" customHeight="1">
      <c r="A47" s="922" t="s">
        <v>485</v>
      </c>
      <c r="B47" s="923"/>
      <c r="C47" s="924" t="s">
        <v>486</v>
      </c>
      <c r="D47" s="925">
        <v>0</v>
      </c>
      <c r="E47" s="925">
        <v>0</v>
      </c>
      <c r="F47" s="926">
        <f t="shared" si="0"/>
        <v>0</v>
      </c>
      <c r="G47" s="305"/>
      <c r="H47" s="306"/>
      <c r="I47" s="306"/>
      <c r="J47" s="306"/>
      <c r="K47" s="306"/>
      <c r="L47" s="306"/>
      <c r="M47" s="306"/>
      <c r="N47" s="306"/>
      <c r="O47" s="306"/>
      <c r="P47" s="306"/>
      <c r="Q47" s="306"/>
      <c r="R47" s="307"/>
      <c r="S47" s="307"/>
      <c r="T47" s="307"/>
      <c r="U47" s="307"/>
    </row>
    <row r="48" spans="1:21" s="308" customFormat="1" ht="30" customHeight="1">
      <c r="A48" s="922" t="s">
        <v>487</v>
      </c>
      <c r="B48" s="923"/>
      <c r="C48" s="924" t="s">
        <v>488</v>
      </c>
      <c r="D48" s="925">
        <f>ROUND(485104*0.0765,0)</f>
        <v>37110</v>
      </c>
      <c r="E48" s="925">
        <v>0</v>
      </c>
      <c r="F48" s="926">
        <f t="shared" si="0"/>
        <v>37110</v>
      </c>
      <c r="G48" s="305"/>
      <c r="H48" s="306"/>
      <c r="I48" s="306"/>
      <c r="J48" s="306"/>
      <c r="K48" s="306"/>
      <c r="L48" s="306"/>
      <c r="M48" s="306"/>
      <c r="N48" s="306"/>
      <c r="O48" s="306"/>
      <c r="P48" s="306"/>
      <c r="Q48" s="306"/>
      <c r="R48" s="307"/>
      <c r="S48" s="307"/>
      <c r="T48" s="307"/>
      <c r="U48" s="307"/>
    </row>
    <row r="49" spans="1:21" s="308" customFormat="1" ht="30" customHeight="1">
      <c r="A49" s="922" t="s">
        <v>489</v>
      </c>
      <c r="B49" s="923"/>
      <c r="C49" s="924" t="s">
        <v>490</v>
      </c>
      <c r="D49" s="925">
        <f>ROUND(485104*0.09,0)</f>
        <v>43659</v>
      </c>
      <c r="E49" s="925">
        <v>0</v>
      </c>
      <c r="F49" s="926">
        <f t="shared" si="0"/>
        <v>43659</v>
      </c>
      <c r="G49" s="305"/>
      <c r="H49" s="306"/>
      <c r="I49" s="306"/>
      <c r="J49" s="306"/>
      <c r="K49" s="306"/>
      <c r="L49" s="306"/>
      <c r="M49" s="306"/>
      <c r="N49" s="306"/>
      <c r="O49" s="306"/>
      <c r="P49" s="306"/>
      <c r="Q49" s="306"/>
      <c r="R49" s="307"/>
      <c r="S49" s="307"/>
      <c r="T49" s="307"/>
      <c r="U49" s="307"/>
    </row>
    <row r="50" spans="1:21" s="308" customFormat="1" ht="30" customHeight="1">
      <c r="A50" s="922" t="s">
        <v>491</v>
      </c>
      <c r="B50" s="923"/>
      <c r="C50" s="924" t="s">
        <v>492</v>
      </c>
      <c r="D50" s="925">
        <v>0</v>
      </c>
      <c r="E50" s="925">
        <v>0</v>
      </c>
      <c r="F50" s="926">
        <f t="shared" si="0"/>
        <v>0</v>
      </c>
      <c r="G50" s="305"/>
      <c r="H50" s="306"/>
      <c r="I50" s="306"/>
      <c r="J50" s="306"/>
      <c r="K50" s="306"/>
      <c r="L50" s="306"/>
      <c r="M50" s="306"/>
      <c r="N50" s="306"/>
      <c r="O50" s="306"/>
      <c r="P50" s="306"/>
      <c r="Q50" s="306"/>
      <c r="R50" s="307"/>
      <c r="S50" s="307"/>
      <c r="T50" s="307"/>
      <c r="U50" s="307"/>
    </row>
    <row r="51" spans="1:21" s="308" customFormat="1" ht="30" customHeight="1">
      <c r="A51" s="922" t="s">
        <v>493</v>
      </c>
      <c r="B51" s="923"/>
      <c r="C51" s="924" t="s">
        <v>494</v>
      </c>
      <c r="D51" s="925">
        <v>0</v>
      </c>
      <c r="E51" s="925">
        <v>0</v>
      </c>
      <c r="F51" s="926">
        <f t="shared" si="0"/>
        <v>0</v>
      </c>
      <c r="G51" s="305"/>
      <c r="H51" s="306"/>
      <c r="I51" s="306"/>
      <c r="J51" s="306"/>
      <c r="K51" s="306"/>
      <c r="L51" s="306"/>
      <c r="M51" s="306"/>
      <c r="N51" s="306"/>
      <c r="O51" s="306"/>
      <c r="P51" s="306"/>
      <c r="Q51" s="306"/>
      <c r="R51" s="307"/>
      <c r="S51" s="307"/>
      <c r="T51" s="307"/>
      <c r="U51" s="307"/>
    </row>
    <row r="52" spans="1:21" s="308" customFormat="1" ht="30" customHeight="1">
      <c r="A52" s="922" t="s">
        <v>495</v>
      </c>
      <c r="B52" s="923"/>
      <c r="C52" s="924" t="s">
        <v>496</v>
      </c>
      <c r="D52" s="925">
        <v>0</v>
      </c>
      <c r="E52" s="925">
        <v>0</v>
      </c>
      <c r="F52" s="926">
        <f t="shared" si="0"/>
        <v>0</v>
      </c>
      <c r="G52" s="305"/>
      <c r="H52" s="306"/>
      <c r="I52" s="306"/>
      <c r="J52" s="306"/>
      <c r="K52" s="306"/>
      <c r="L52" s="306"/>
      <c r="M52" s="306"/>
      <c r="N52" s="306"/>
      <c r="O52" s="306"/>
      <c r="P52" s="306"/>
      <c r="Q52" s="306"/>
      <c r="R52" s="307"/>
      <c r="S52" s="307"/>
      <c r="T52" s="307"/>
      <c r="U52" s="307"/>
    </row>
    <row r="53" spans="1:21" s="308" customFormat="1" ht="30" customHeight="1">
      <c r="A53" s="922" t="s">
        <v>640</v>
      </c>
      <c r="B53" s="923"/>
      <c r="C53" s="924" t="s">
        <v>641</v>
      </c>
      <c r="D53" s="925">
        <v>0</v>
      </c>
      <c r="E53" s="925">
        <v>0</v>
      </c>
      <c r="F53" s="926">
        <f>+D53+E53</f>
        <v>0</v>
      </c>
      <c r="G53" s="305"/>
      <c r="H53" s="306"/>
      <c r="I53" s="306"/>
      <c r="J53" s="306"/>
      <c r="K53" s="306"/>
      <c r="L53" s="306"/>
      <c r="M53" s="306"/>
      <c r="N53" s="306"/>
      <c r="O53" s="306"/>
      <c r="P53" s="306"/>
      <c r="Q53" s="306"/>
      <c r="R53" s="307"/>
      <c r="S53" s="307"/>
      <c r="T53" s="307"/>
      <c r="U53" s="307"/>
    </row>
    <row r="54" spans="1:21" s="308" customFormat="1" ht="30" customHeight="1">
      <c r="A54" s="922" t="s">
        <v>498</v>
      </c>
      <c r="B54" s="923"/>
      <c r="C54" s="924" t="s">
        <v>499</v>
      </c>
      <c r="D54" s="925">
        <f>135164+41484-37110-43659</f>
        <v>95879</v>
      </c>
      <c r="E54" s="925">
        <v>0</v>
      </c>
      <c r="F54" s="926">
        <f t="shared" si="0"/>
        <v>95879</v>
      </c>
      <c r="G54" s="305"/>
      <c r="H54" s="306"/>
      <c r="I54" s="306"/>
      <c r="J54" s="306"/>
      <c r="K54" s="306"/>
      <c r="L54" s="306"/>
      <c r="M54" s="306"/>
      <c r="N54" s="306"/>
      <c r="O54" s="306"/>
      <c r="P54" s="306"/>
      <c r="Q54" s="306"/>
      <c r="R54" s="307"/>
      <c r="S54" s="307"/>
      <c r="T54" s="307"/>
      <c r="U54" s="307"/>
    </row>
    <row r="55" spans="1:21" s="308" customFormat="1" ht="30" customHeight="1">
      <c r="A55" s="922" t="s">
        <v>500</v>
      </c>
      <c r="B55" s="923"/>
      <c r="C55" s="924" t="s">
        <v>501</v>
      </c>
      <c r="D55" s="925">
        <v>0</v>
      </c>
      <c r="E55" s="925">
        <v>0</v>
      </c>
      <c r="F55" s="926">
        <f t="shared" si="0"/>
        <v>0</v>
      </c>
      <c r="G55" s="305"/>
      <c r="H55" s="306"/>
      <c r="I55" s="306"/>
      <c r="J55" s="306"/>
      <c r="K55" s="306"/>
      <c r="L55" s="306"/>
      <c r="M55" s="306"/>
      <c r="N55" s="306"/>
      <c r="O55" s="306"/>
      <c r="P55" s="306"/>
      <c r="Q55" s="306"/>
      <c r="R55" s="307"/>
      <c r="S55" s="307"/>
      <c r="T55" s="307"/>
      <c r="U55" s="307"/>
    </row>
    <row r="56" spans="1:21" s="308" customFormat="1" ht="30" customHeight="1" thickBot="1">
      <c r="A56" s="927" t="s">
        <v>502</v>
      </c>
      <c r="B56" s="928"/>
      <c r="C56" s="929" t="s">
        <v>503</v>
      </c>
      <c r="D56" s="925">
        <v>0</v>
      </c>
      <c r="E56" s="930">
        <v>0</v>
      </c>
      <c r="F56" s="931">
        <f t="shared" si="0"/>
        <v>0</v>
      </c>
      <c r="G56" s="305"/>
      <c r="H56" s="306"/>
      <c r="I56" s="306"/>
      <c r="J56" s="306"/>
      <c r="K56" s="306"/>
      <c r="L56" s="306"/>
      <c r="M56" s="306"/>
      <c r="N56" s="306"/>
      <c r="O56" s="306"/>
      <c r="P56" s="306"/>
      <c r="Q56" s="306"/>
      <c r="R56" s="307"/>
      <c r="S56" s="307"/>
      <c r="T56" s="307"/>
      <c r="U56" s="307"/>
    </row>
    <row r="57" spans="1:21" s="284" customFormat="1" ht="30" customHeight="1" thickBot="1">
      <c r="A57" s="340" t="s">
        <v>504</v>
      </c>
      <c r="B57" s="341"/>
      <c r="C57" s="701"/>
      <c r="D57" s="346">
        <f>SUM(D10:D56)</f>
        <v>661752</v>
      </c>
      <c r="E57" s="346">
        <f>SUM(E10:E56)</f>
        <v>0</v>
      </c>
      <c r="F57" s="346">
        <f t="shared" si="0"/>
        <v>661752</v>
      </c>
      <c r="G57" s="300"/>
      <c r="H57" s="301"/>
      <c r="I57" s="301"/>
      <c r="J57" s="301"/>
      <c r="K57" s="301"/>
      <c r="L57" s="301"/>
      <c r="M57" s="301"/>
      <c r="N57" s="301"/>
      <c r="O57" s="301"/>
      <c r="P57" s="301"/>
      <c r="Q57" s="301"/>
      <c r="R57" s="302"/>
      <c r="S57" s="302"/>
      <c r="T57" s="302"/>
      <c r="U57" s="302"/>
    </row>
    <row r="58" spans="1:21" s="308" customFormat="1" ht="30" customHeight="1">
      <c r="A58" s="310"/>
      <c r="B58" s="311"/>
      <c r="C58" s="702"/>
      <c r="D58" s="703"/>
      <c r="E58" s="703"/>
      <c r="F58" s="703"/>
      <c r="G58" s="305"/>
      <c r="H58" s="306"/>
      <c r="I58" s="306"/>
      <c r="J58" s="306"/>
      <c r="K58" s="306"/>
      <c r="L58" s="306"/>
      <c r="M58" s="306"/>
      <c r="N58" s="306"/>
      <c r="O58" s="306"/>
      <c r="P58" s="306"/>
      <c r="Q58" s="306"/>
      <c r="R58" s="307"/>
      <c r="S58" s="307"/>
      <c r="T58" s="307"/>
      <c r="U58" s="307"/>
    </row>
    <row r="59" spans="1:21" s="308" customFormat="1" ht="30" customHeight="1">
      <c r="A59" s="312"/>
      <c r="B59" s="312"/>
      <c r="C59" s="312"/>
      <c r="D59" s="313"/>
      <c r="E59" s="313"/>
      <c r="F59" s="313"/>
      <c r="G59" s="305"/>
      <c r="H59" s="306"/>
      <c r="I59" s="306"/>
      <c r="J59" s="306"/>
      <c r="K59" s="306"/>
      <c r="L59" s="306"/>
      <c r="M59" s="306"/>
      <c r="N59" s="306"/>
      <c r="O59" s="306"/>
      <c r="P59" s="306"/>
      <c r="Q59" s="306"/>
      <c r="R59" s="307"/>
      <c r="S59" s="307"/>
      <c r="T59" s="307"/>
      <c r="U59" s="307"/>
    </row>
    <row r="60" spans="1:21" s="308" customFormat="1" ht="30" customHeight="1" thickBot="1">
      <c r="A60" s="312"/>
      <c r="B60" s="312"/>
      <c r="C60" s="312"/>
      <c r="D60" s="313"/>
      <c r="E60" s="313"/>
      <c r="F60" s="313"/>
      <c r="G60" s="305"/>
      <c r="H60" s="306"/>
      <c r="I60" s="306"/>
      <c r="J60" s="306"/>
      <c r="K60" s="306"/>
      <c r="L60" s="306"/>
      <c r="M60" s="306"/>
      <c r="N60" s="306"/>
      <c r="O60" s="306"/>
      <c r="P60" s="306"/>
      <c r="Q60" s="306"/>
      <c r="R60" s="307"/>
      <c r="S60" s="307"/>
      <c r="T60" s="307"/>
      <c r="U60" s="307"/>
    </row>
    <row r="61" spans="1:21" s="308" customFormat="1" ht="30" customHeight="1" thickBot="1">
      <c r="A61" s="286"/>
      <c r="B61" s="287"/>
      <c r="C61" s="1083" t="str">
        <f>C7</f>
        <v>2022-23</v>
      </c>
      <c r="D61" s="1084"/>
      <c r="E61" s="1084"/>
      <c r="F61" s="1085"/>
      <c r="G61" s="305"/>
      <c r="H61" s="306"/>
      <c r="I61" s="306"/>
      <c r="J61" s="306"/>
      <c r="K61" s="306"/>
      <c r="L61" s="306"/>
      <c r="M61" s="306"/>
      <c r="N61" s="306"/>
      <c r="O61" s="306"/>
      <c r="P61" s="306"/>
      <c r="Q61" s="306"/>
      <c r="R61" s="307"/>
      <c r="S61" s="307"/>
      <c r="T61" s="307"/>
      <c r="U61" s="307"/>
    </row>
    <row r="62" spans="1:21" s="308" customFormat="1" ht="111.6" customHeight="1" thickBot="1">
      <c r="A62" s="1215" t="s">
        <v>636</v>
      </c>
      <c r="B62" s="1216"/>
      <c r="C62" s="292" t="s">
        <v>275</v>
      </c>
      <c r="D62" s="293" t="s">
        <v>637</v>
      </c>
      <c r="E62" s="699" t="s">
        <v>638</v>
      </c>
      <c r="F62" s="294" t="s">
        <v>639</v>
      </c>
      <c r="G62" s="305"/>
      <c r="H62" s="306"/>
      <c r="I62" s="306"/>
      <c r="J62" s="306"/>
      <c r="K62" s="306"/>
      <c r="L62" s="306"/>
      <c r="M62" s="306"/>
      <c r="N62" s="306"/>
      <c r="O62" s="306"/>
      <c r="P62" s="306"/>
      <c r="Q62" s="306"/>
      <c r="R62" s="307"/>
      <c r="S62" s="307"/>
      <c r="T62" s="307"/>
      <c r="U62" s="307"/>
    </row>
    <row r="63" spans="1:21" s="308" customFormat="1" ht="30" customHeight="1" thickBot="1">
      <c r="A63" s="1087" t="s">
        <v>164</v>
      </c>
      <c r="B63" s="1088"/>
      <c r="C63" s="314"/>
      <c r="D63" s="315"/>
      <c r="E63" s="315"/>
      <c r="F63" s="315"/>
      <c r="G63" s="305"/>
      <c r="H63" s="306"/>
      <c r="I63" s="306"/>
      <c r="J63" s="306"/>
      <c r="K63" s="306"/>
      <c r="L63" s="306"/>
      <c r="M63" s="306"/>
      <c r="N63" s="306"/>
      <c r="O63" s="306"/>
      <c r="P63" s="306"/>
      <c r="Q63" s="306"/>
      <c r="R63" s="307"/>
      <c r="S63" s="307"/>
      <c r="T63" s="307"/>
      <c r="U63" s="307"/>
    </row>
    <row r="64" spans="1:21" s="308" customFormat="1" ht="30" customHeight="1">
      <c r="A64" s="303" t="s">
        <v>506</v>
      </c>
      <c r="B64" s="316"/>
      <c r="C64" s="317" t="s">
        <v>507</v>
      </c>
      <c r="D64" s="580">
        <v>1900</v>
      </c>
      <c r="E64" s="580">
        <v>0</v>
      </c>
      <c r="F64" s="304">
        <f t="shared" si="0"/>
        <v>1900</v>
      </c>
      <c r="G64" s="305"/>
      <c r="H64" s="306"/>
      <c r="I64" s="306"/>
      <c r="J64" s="306"/>
      <c r="K64" s="306"/>
      <c r="L64" s="306"/>
      <c r="M64" s="306"/>
      <c r="N64" s="306"/>
      <c r="O64" s="306"/>
      <c r="P64" s="306"/>
      <c r="Q64" s="306"/>
      <c r="R64" s="307"/>
      <c r="S64" s="307"/>
      <c r="T64" s="307"/>
      <c r="U64" s="307"/>
    </row>
    <row r="65" spans="1:21" s="308" customFormat="1" ht="30" customHeight="1">
      <c r="A65" s="922" t="s">
        <v>508</v>
      </c>
      <c r="B65" s="923"/>
      <c r="C65" s="932" t="s">
        <v>509</v>
      </c>
      <c r="D65" s="925">
        <v>20</v>
      </c>
      <c r="E65" s="925">
        <v>0</v>
      </c>
      <c r="F65" s="926">
        <f t="shared" si="0"/>
        <v>20</v>
      </c>
      <c r="G65" s="305"/>
      <c r="H65" s="306"/>
      <c r="I65" s="306"/>
      <c r="J65" s="306"/>
      <c r="K65" s="306"/>
      <c r="L65" s="306"/>
      <c r="M65" s="306"/>
      <c r="N65" s="306"/>
      <c r="O65" s="306"/>
      <c r="P65" s="306"/>
      <c r="Q65" s="306"/>
      <c r="R65" s="307"/>
      <c r="S65" s="307"/>
      <c r="T65" s="307"/>
      <c r="U65" s="307"/>
    </row>
    <row r="66" spans="1:21" s="308" customFormat="1" ht="30" customHeight="1">
      <c r="A66" s="922" t="s">
        <v>510</v>
      </c>
      <c r="B66" s="923"/>
      <c r="C66" s="932" t="s">
        <v>511</v>
      </c>
      <c r="D66" s="925">
        <v>0</v>
      </c>
      <c r="E66" s="925">
        <v>0</v>
      </c>
      <c r="F66" s="926">
        <f t="shared" si="0"/>
        <v>0</v>
      </c>
      <c r="G66" s="305"/>
      <c r="H66" s="306"/>
      <c r="I66" s="306"/>
      <c r="J66" s="306"/>
      <c r="K66" s="306"/>
      <c r="L66" s="306"/>
      <c r="M66" s="306"/>
      <c r="N66" s="306"/>
      <c r="O66" s="306"/>
      <c r="P66" s="306"/>
      <c r="Q66" s="306"/>
      <c r="R66" s="307"/>
      <c r="S66" s="307"/>
      <c r="T66" s="307"/>
      <c r="U66" s="307"/>
    </row>
    <row r="67" spans="1:21" s="308" customFormat="1" ht="30" customHeight="1">
      <c r="A67" s="922" t="s">
        <v>512</v>
      </c>
      <c r="B67" s="923"/>
      <c r="C67" s="932" t="s">
        <v>513</v>
      </c>
      <c r="D67" s="925">
        <v>3600</v>
      </c>
      <c r="E67" s="925">
        <v>0</v>
      </c>
      <c r="F67" s="926">
        <f t="shared" si="0"/>
        <v>3600</v>
      </c>
      <c r="G67" s="305"/>
      <c r="H67" s="306"/>
      <c r="I67" s="306"/>
      <c r="J67" s="306"/>
      <c r="K67" s="306"/>
      <c r="L67" s="306"/>
      <c r="M67" s="306"/>
      <c r="N67" s="306"/>
      <c r="O67" s="306"/>
      <c r="P67" s="306"/>
      <c r="Q67" s="306"/>
      <c r="R67" s="307"/>
      <c r="S67" s="307"/>
      <c r="T67" s="307"/>
      <c r="U67" s="307"/>
    </row>
    <row r="68" spans="1:21" s="308" customFormat="1" ht="30" customHeight="1">
      <c r="A68" s="922" t="s">
        <v>642</v>
      </c>
      <c r="B68" s="923"/>
      <c r="C68" s="932" t="s">
        <v>515</v>
      </c>
      <c r="D68" s="925">
        <v>0</v>
      </c>
      <c r="E68" s="925">
        <v>0</v>
      </c>
      <c r="F68" s="926">
        <f t="shared" si="0"/>
        <v>0</v>
      </c>
      <c r="G68" s="305"/>
      <c r="H68" s="306"/>
      <c r="I68" s="306"/>
      <c r="J68" s="306"/>
      <c r="K68" s="306"/>
      <c r="L68" s="306"/>
      <c r="M68" s="306"/>
      <c r="N68" s="306"/>
      <c r="O68" s="306"/>
      <c r="P68" s="306"/>
      <c r="Q68" s="306"/>
      <c r="R68" s="307"/>
      <c r="S68" s="307"/>
      <c r="T68" s="307"/>
      <c r="U68" s="307"/>
    </row>
    <row r="69" spans="1:21" s="308" customFormat="1" ht="30" customHeight="1">
      <c r="A69" s="922" t="s">
        <v>516</v>
      </c>
      <c r="B69" s="923"/>
      <c r="C69" s="932" t="s">
        <v>517</v>
      </c>
      <c r="D69" s="925">
        <v>0</v>
      </c>
      <c r="E69" s="925">
        <v>0</v>
      </c>
      <c r="F69" s="926">
        <f t="shared" si="0"/>
        <v>0</v>
      </c>
      <c r="G69" s="305"/>
      <c r="H69" s="306"/>
      <c r="I69" s="306"/>
      <c r="J69" s="306"/>
      <c r="K69" s="306"/>
      <c r="L69" s="306"/>
      <c r="M69" s="306"/>
      <c r="N69" s="306"/>
      <c r="O69" s="306"/>
      <c r="P69" s="306"/>
      <c r="Q69" s="306"/>
      <c r="R69" s="307"/>
      <c r="S69" s="307"/>
      <c r="T69" s="307"/>
      <c r="U69" s="307"/>
    </row>
    <row r="70" spans="1:21" s="308" customFormat="1" ht="30" customHeight="1">
      <c r="A70" s="1250" t="s">
        <v>733</v>
      </c>
      <c r="B70" s="923"/>
      <c r="C70" s="1245">
        <v>63100</v>
      </c>
      <c r="D70" s="1246">
        <v>0</v>
      </c>
      <c r="E70" s="1246">
        <v>0</v>
      </c>
      <c r="F70" s="1247">
        <v>0</v>
      </c>
      <c r="G70" s="305"/>
      <c r="H70" s="306"/>
      <c r="I70" s="306"/>
      <c r="J70" s="306"/>
      <c r="K70" s="306"/>
      <c r="L70" s="306"/>
      <c r="M70" s="306"/>
      <c r="N70" s="306"/>
      <c r="O70" s="306"/>
      <c r="P70" s="306"/>
      <c r="Q70" s="306"/>
      <c r="R70" s="307"/>
      <c r="S70" s="307"/>
      <c r="T70" s="307"/>
      <c r="U70" s="307"/>
    </row>
    <row r="71" spans="1:21" s="308" customFormat="1" ht="30" customHeight="1">
      <c r="A71" s="922" t="s">
        <v>518</v>
      </c>
      <c r="B71" s="923"/>
      <c r="C71" s="932" t="s">
        <v>519</v>
      </c>
      <c r="D71" s="925">
        <v>0</v>
      </c>
      <c r="E71" s="925">
        <v>0</v>
      </c>
      <c r="F71" s="926">
        <f t="shared" si="0"/>
        <v>0</v>
      </c>
      <c r="G71" s="305"/>
      <c r="H71" s="306"/>
      <c r="I71" s="306"/>
      <c r="J71" s="306"/>
      <c r="K71" s="306"/>
      <c r="L71" s="306"/>
      <c r="M71" s="306"/>
      <c r="N71" s="306"/>
      <c r="O71" s="306"/>
      <c r="P71" s="306"/>
      <c r="Q71" s="306"/>
      <c r="R71" s="307"/>
      <c r="S71" s="307"/>
      <c r="T71" s="307"/>
      <c r="U71" s="307"/>
    </row>
    <row r="72" spans="1:21" s="308" customFormat="1" ht="30" customHeight="1">
      <c r="A72" s="922" t="s">
        <v>520</v>
      </c>
      <c r="B72" s="923"/>
      <c r="C72" s="932" t="s">
        <v>521</v>
      </c>
      <c r="D72" s="925">
        <v>0</v>
      </c>
      <c r="E72" s="925">
        <v>0</v>
      </c>
      <c r="F72" s="926">
        <f t="shared" si="0"/>
        <v>0</v>
      </c>
      <c r="G72" s="305"/>
      <c r="H72" s="306"/>
      <c r="I72" s="306"/>
      <c r="J72" s="306"/>
      <c r="K72" s="306"/>
      <c r="L72" s="306"/>
      <c r="M72" s="306"/>
      <c r="N72" s="306"/>
      <c r="O72" s="306"/>
      <c r="P72" s="306"/>
      <c r="Q72" s="306"/>
      <c r="R72" s="307"/>
      <c r="S72" s="307"/>
      <c r="T72" s="307"/>
      <c r="U72" s="307"/>
    </row>
    <row r="73" spans="1:21" s="308" customFormat="1" ht="30" customHeight="1">
      <c r="A73" s="922" t="s">
        <v>522</v>
      </c>
      <c r="B73" s="923"/>
      <c r="C73" s="932" t="s">
        <v>523</v>
      </c>
      <c r="D73" s="925">
        <v>0</v>
      </c>
      <c r="E73" s="925">
        <v>0</v>
      </c>
      <c r="F73" s="926">
        <f t="shared" si="0"/>
        <v>0</v>
      </c>
      <c r="G73" s="305"/>
      <c r="H73" s="306"/>
      <c r="I73" s="306"/>
      <c r="J73" s="306"/>
      <c r="K73" s="306"/>
      <c r="L73" s="306"/>
      <c r="M73" s="306"/>
      <c r="N73" s="306"/>
      <c r="O73" s="306"/>
      <c r="P73" s="306"/>
      <c r="Q73" s="306"/>
      <c r="R73" s="307"/>
      <c r="S73" s="307"/>
      <c r="T73" s="307"/>
      <c r="U73" s="307"/>
    </row>
    <row r="74" spans="1:21" s="308" customFormat="1" ht="30" customHeight="1">
      <c r="A74" s="922" t="s">
        <v>524</v>
      </c>
      <c r="B74" s="923"/>
      <c r="C74" s="932" t="s">
        <v>525</v>
      </c>
      <c r="D74" s="925">
        <v>0</v>
      </c>
      <c r="E74" s="925">
        <v>0</v>
      </c>
      <c r="F74" s="926">
        <f t="shared" si="0"/>
        <v>0</v>
      </c>
      <c r="G74" s="305"/>
      <c r="H74" s="306"/>
      <c r="I74" s="306"/>
      <c r="J74" s="306"/>
      <c r="K74" s="306"/>
      <c r="L74" s="306"/>
      <c r="M74" s="306"/>
      <c r="N74" s="306"/>
      <c r="O74" s="306"/>
      <c r="P74" s="306"/>
      <c r="Q74" s="306"/>
      <c r="R74" s="307"/>
      <c r="S74" s="307"/>
      <c r="T74" s="307"/>
      <c r="U74" s="307"/>
    </row>
    <row r="75" spans="1:21" s="308" customFormat="1" ht="30" customHeight="1">
      <c r="A75" s="922" t="s">
        <v>526</v>
      </c>
      <c r="B75" s="923"/>
      <c r="C75" s="932" t="s">
        <v>527</v>
      </c>
      <c r="D75" s="925">
        <v>0</v>
      </c>
      <c r="E75" s="925">
        <v>0</v>
      </c>
      <c r="F75" s="926">
        <f t="shared" si="0"/>
        <v>0</v>
      </c>
      <c r="G75" s="305"/>
      <c r="H75" s="306"/>
      <c r="I75" s="306"/>
      <c r="J75" s="306"/>
      <c r="K75" s="306"/>
      <c r="L75" s="306"/>
      <c r="M75" s="306"/>
      <c r="N75" s="306"/>
      <c r="O75" s="306"/>
      <c r="P75" s="306"/>
      <c r="Q75" s="306"/>
      <c r="R75" s="307"/>
      <c r="S75" s="307"/>
      <c r="T75" s="307"/>
      <c r="U75" s="307"/>
    </row>
    <row r="76" spans="1:21" s="308" customFormat="1" ht="30" customHeight="1">
      <c r="A76" s="922" t="s">
        <v>528</v>
      </c>
      <c r="B76" s="923"/>
      <c r="C76" s="932" t="s">
        <v>529</v>
      </c>
      <c r="D76" s="925">
        <v>0</v>
      </c>
      <c r="E76" s="925">
        <v>0</v>
      </c>
      <c r="F76" s="926">
        <f t="shared" si="0"/>
        <v>0</v>
      </c>
      <c r="G76" s="305"/>
      <c r="H76" s="306"/>
      <c r="I76" s="306"/>
      <c r="J76" s="306"/>
      <c r="K76" s="306"/>
      <c r="L76" s="306"/>
      <c r="M76" s="306"/>
      <c r="N76" s="306"/>
      <c r="O76" s="306"/>
      <c r="P76" s="306"/>
      <c r="Q76" s="306"/>
      <c r="R76" s="307"/>
      <c r="S76" s="307"/>
      <c r="T76" s="307"/>
      <c r="U76" s="307"/>
    </row>
    <row r="77" spans="1:21" s="308" customFormat="1" ht="30" customHeight="1">
      <c r="A77" s="922" t="s">
        <v>530</v>
      </c>
      <c r="B77" s="923"/>
      <c r="C77" s="932" t="s">
        <v>531</v>
      </c>
      <c r="D77" s="925">
        <v>0</v>
      </c>
      <c r="E77" s="925">
        <v>0</v>
      </c>
      <c r="F77" s="926">
        <f t="shared" si="0"/>
        <v>0</v>
      </c>
      <c r="G77" s="305"/>
      <c r="H77" s="306"/>
      <c r="I77" s="306"/>
      <c r="J77" s="306"/>
      <c r="K77" s="306"/>
      <c r="L77" s="306"/>
      <c r="M77" s="306"/>
      <c r="N77" s="306"/>
      <c r="O77" s="306"/>
      <c r="P77" s="306"/>
      <c r="Q77" s="306"/>
      <c r="R77" s="307"/>
      <c r="S77" s="307"/>
      <c r="T77" s="307"/>
      <c r="U77" s="307"/>
    </row>
    <row r="78" spans="1:21" s="308" customFormat="1" ht="30" customHeight="1">
      <c r="A78" s="922" t="s">
        <v>532</v>
      </c>
      <c r="B78" s="923"/>
      <c r="C78" s="932" t="s">
        <v>533</v>
      </c>
      <c r="D78" s="925">
        <v>0</v>
      </c>
      <c r="E78" s="925">
        <v>0</v>
      </c>
      <c r="F78" s="926">
        <f t="shared" si="0"/>
        <v>0</v>
      </c>
      <c r="G78" s="305"/>
      <c r="H78" s="306"/>
      <c r="I78" s="306"/>
      <c r="J78" s="306"/>
      <c r="K78" s="306"/>
      <c r="L78" s="306"/>
      <c r="M78" s="306"/>
      <c r="N78" s="306"/>
      <c r="O78" s="306"/>
      <c r="P78" s="306"/>
      <c r="Q78" s="306"/>
      <c r="R78" s="307"/>
      <c r="S78" s="307"/>
      <c r="T78" s="307"/>
      <c r="U78" s="307"/>
    </row>
    <row r="79" spans="1:21" s="308" customFormat="1" ht="30" customHeight="1">
      <c r="A79" s="922" t="s">
        <v>534</v>
      </c>
      <c r="B79" s="923"/>
      <c r="C79" s="932">
        <v>64007</v>
      </c>
      <c r="D79" s="925">
        <v>0</v>
      </c>
      <c r="E79" s="925">
        <v>0</v>
      </c>
      <c r="F79" s="926">
        <f t="shared" si="0"/>
        <v>0</v>
      </c>
      <c r="G79" s="305"/>
      <c r="H79" s="306"/>
      <c r="I79" s="306"/>
      <c r="J79" s="306"/>
      <c r="K79" s="306"/>
      <c r="L79" s="306"/>
      <c r="M79" s="306"/>
      <c r="N79" s="306"/>
      <c r="O79" s="306"/>
      <c r="P79" s="306"/>
      <c r="Q79" s="306"/>
      <c r="R79" s="307"/>
      <c r="S79" s="307"/>
      <c r="T79" s="307"/>
      <c r="U79" s="307"/>
    </row>
    <row r="80" spans="1:21" s="308" customFormat="1" ht="30" customHeight="1">
      <c r="A80" s="922" t="s">
        <v>535</v>
      </c>
      <c r="B80" s="923"/>
      <c r="C80" s="932" t="s">
        <v>536</v>
      </c>
      <c r="D80" s="925">
        <v>9850</v>
      </c>
      <c r="E80" s="925">
        <v>0</v>
      </c>
      <c r="F80" s="926">
        <f t="shared" si="0"/>
        <v>9850</v>
      </c>
      <c r="G80" s="305"/>
      <c r="H80" s="306"/>
      <c r="I80" s="306"/>
      <c r="J80" s="306"/>
      <c r="K80" s="306"/>
      <c r="L80" s="306"/>
      <c r="M80" s="306"/>
      <c r="N80" s="306"/>
      <c r="O80" s="306"/>
      <c r="P80" s="306"/>
      <c r="Q80" s="306"/>
      <c r="R80" s="307"/>
      <c r="S80" s="307"/>
      <c r="T80" s="307"/>
      <c r="U80" s="307"/>
    </row>
    <row r="81" spans="1:21" s="308" customFormat="1" ht="30" customHeight="1">
      <c r="A81" s="922" t="s">
        <v>724</v>
      </c>
      <c r="B81" s="923"/>
      <c r="C81" s="932" t="s">
        <v>537</v>
      </c>
      <c r="D81" s="925">
        <v>0</v>
      </c>
      <c r="E81" s="925">
        <v>0</v>
      </c>
      <c r="F81" s="926">
        <f t="shared" si="0"/>
        <v>0</v>
      </c>
      <c r="G81" s="305"/>
      <c r="H81" s="306"/>
      <c r="I81" s="306"/>
      <c r="J81" s="306"/>
      <c r="K81" s="306"/>
      <c r="L81" s="306"/>
      <c r="M81" s="306"/>
      <c r="N81" s="306"/>
      <c r="O81" s="306"/>
      <c r="P81" s="306"/>
      <c r="Q81" s="306"/>
      <c r="R81" s="307"/>
      <c r="S81" s="307"/>
      <c r="T81" s="307"/>
      <c r="U81" s="307"/>
    </row>
    <row r="82" spans="1:21" s="308" customFormat="1" ht="30" customHeight="1">
      <c r="A82" s="922" t="s">
        <v>538</v>
      </c>
      <c r="B82" s="923"/>
      <c r="C82" s="932" t="s">
        <v>539</v>
      </c>
      <c r="D82" s="925">
        <v>0</v>
      </c>
      <c r="E82" s="925">
        <v>0</v>
      </c>
      <c r="F82" s="926">
        <f t="shared" ref="F82:F120" si="1">+D82+E82</f>
        <v>0</v>
      </c>
      <c r="G82" s="305"/>
      <c r="H82" s="306"/>
      <c r="I82" s="306"/>
      <c r="J82" s="306"/>
      <c r="K82" s="306"/>
      <c r="L82" s="306"/>
      <c r="M82" s="306"/>
      <c r="N82" s="306"/>
      <c r="O82" s="306"/>
      <c r="P82" s="306"/>
      <c r="Q82" s="306"/>
      <c r="R82" s="307"/>
      <c r="S82" s="307"/>
      <c r="T82" s="307"/>
      <c r="U82" s="307"/>
    </row>
    <row r="83" spans="1:21" s="308" customFormat="1" ht="30" customHeight="1">
      <c r="A83" s="922" t="s">
        <v>540</v>
      </c>
      <c r="B83" s="923"/>
      <c r="C83" s="932" t="s">
        <v>541</v>
      </c>
      <c r="D83" s="925">
        <v>1500</v>
      </c>
      <c r="E83" s="925">
        <v>0</v>
      </c>
      <c r="F83" s="926">
        <f t="shared" si="1"/>
        <v>1500</v>
      </c>
      <c r="G83" s="305"/>
      <c r="H83" s="306"/>
      <c r="I83" s="306"/>
      <c r="J83" s="306"/>
      <c r="K83" s="306"/>
      <c r="L83" s="306"/>
      <c r="M83" s="306"/>
      <c r="N83" s="306"/>
      <c r="O83" s="306"/>
      <c r="P83" s="306"/>
      <c r="Q83" s="306"/>
      <c r="R83" s="307"/>
      <c r="S83" s="307"/>
      <c r="T83" s="307"/>
      <c r="U83" s="307"/>
    </row>
    <row r="84" spans="1:21" s="308" customFormat="1" ht="30" customHeight="1">
      <c r="A84" s="922" t="s">
        <v>542</v>
      </c>
      <c r="B84" s="923"/>
      <c r="C84" s="932" t="s">
        <v>543</v>
      </c>
      <c r="D84" s="925">
        <v>2800</v>
      </c>
      <c r="E84" s="925">
        <v>0</v>
      </c>
      <c r="F84" s="926">
        <f t="shared" si="1"/>
        <v>2800</v>
      </c>
      <c r="G84" s="305"/>
      <c r="H84" s="306"/>
      <c r="I84" s="306"/>
      <c r="J84" s="306"/>
      <c r="K84" s="306"/>
      <c r="L84" s="306"/>
      <c r="M84" s="306"/>
      <c r="N84" s="306"/>
      <c r="O84" s="306"/>
      <c r="P84" s="306"/>
      <c r="Q84" s="306"/>
      <c r="R84" s="307"/>
      <c r="S84" s="307"/>
      <c r="T84" s="307"/>
      <c r="U84" s="307"/>
    </row>
    <row r="85" spans="1:21" s="308" customFormat="1" ht="30" customHeight="1">
      <c r="A85" s="922" t="s">
        <v>544</v>
      </c>
      <c r="B85" s="923"/>
      <c r="C85" s="932" t="s">
        <v>545</v>
      </c>
      <c r="D85" s="925">
        <v>0</v>
      </c>
      <c r="E85" s="925">
        <v>0</v>
      </c>
      <c r="F85" s="926">
        <f t="shared" si="1"/>
        <v>0</v>
      </c>
      <c r="G85" s="305"/>
      <c r="H85" s="306"/>
      <c r="I85" s="306"/>
      <c r="J85" s="306"/>
      <c r="K85" s="306"/>
      <c r="L85" s="306"/>
      <c r="M85" s="306"/>
      <c r="N85" s="306"/>
      <c r="O85" s="306"/>
      <c r="P85" s="306"/>
      <c r="Q85" s="306"/>
      <c r="R85" s="307"/>
      <c r="S85" s="307"/>
      <c r="T85" s="307"/>
      <c r="U85" s="307"/>
    </row>
    <row r="86" spans="1:21" s="308" customFormat="1" ht="30" customHeight="1">
      <c r="A86" s="922" t="s">
        <v>546</v>
      </c>
      <c r="B86" s="923"/>
      <c r="C86" s="932" t="s">
        <v>547</v>
      </c>
      <c r="D86" s="925">
        <v>0</v>
      </c>
      <c r="E86" s="925">
        <v>0</v>
      </c>
      <c r="F86" s="926">
        <f t="shared" si="1"/>
        <v>0</v>
      </c>
      <c r="G86" s="305"/>
      <c r="H86" s="305"/>
      <c r="I86" s="305"/>
      <c r="J86" s="305"/>
      <c r="K86" s="305"/>
      <c r="L86" s="305"/>
      <c r="M86" s="305"/>
      <c r="N86" s="305"/>
      <c r="O86" s="305"/>
      <c r="P86" s="305"/>
      <c r="Q86" s="305"/>
    </row>
    <row r="87" spans="1:21" s="308" customFormat="1" ht="30" customHeight="1">
      <c r="A87" s="922" t="s">
        <v>548</v>
      </c>
      <c r="B87" s="923"/>
      <c r="C87" s="932" t="s">
        <v>549</v>
      </c>
      <c r="D87" s="925">
        <v>1000</v>
      </c>
      <c r="E87" s="925">
        <v>0</v>
      </c>
      <c r="F87" s="926">
        <f t="shared" si="1"/>
        <v>1000</v>
      </c>
      <c r="G87" s="305"/>
      <c r="H87" s="305"/>
      <c r="I87" s="305"/>
      <c r="J87" s="305"/>
      <c r="K87" s="305"/>
      <c r="L87" s="305"/>
      <c r="M87" s="305"/>
      <c r="N87" s="305"/>
      <c r="O87" s="305"/>
      <c r="P87" s="305"/>
      <c r="Q87" s="305"/>
    </row>
    <row r="88" spans="1:21" s="308" customFormat="1" ht="30" customHeight="1">
      <c r="A88" s="922" t="s">
        <v>550</v>
      </c>
      <c r="B88" s="923"/>
      <c r="C88" s="932" t="s">
        <v>551</v>
      </c>
      <c r="D88" s="925">
        <v>18000</v>
      </c>
      <c r="E88" s="925">
        <v>0</v>
      </c>
      <c r="F88" s="926">
        <f t="shared" ref="F88:F93" si="2">+D88+E88</f>
        <v>18000</v>
      </c>
      <c r="G88" s="305"/>
      <c r="H88" s="305"/>
      <c r="I88" s="305"/>
      <c r="J88" s="305"/>
      <c r="K88" s="305"/>
      <c r="L88" s="305"/>
      <c r="M88" s="305"/>
      <c r="N88" s="305"/>
      <c r="O88" s="305"/>
      <c r="P88" s="305"/>
      <c r="Q88" s="305"/>
    </row>
    <row r="89" spans="1:21" s="308" customFormat="1" ht="30" customHeight="1">
      <c r="A89" s="922" t="s">
        <v>552</v>
      </c>
      <c r="B89" s="923"/>
      <c r="C89" s="932" t="s">
        <v>553</v>
      </c>
      <c r="D89" s="925">
        <v>0</v>
      </c>
      <c r="E89" s="925">
        <v>0</v>
      </c>
      <c r="F89" s="926">
        <f t="shared" si="2"/>
        <v>0</v>
      </c>
      <c r="G89" s="305"/>
      <c r="H89" s="305"/>
      <c r="I89" s="305"/>
      <c r="J89" s="305"/>
      <c r="K89" s="305"/>
      <c r="L89" s="305"/>
      <c r="M89" s="305"/>
      <c r="N89" s="305"/>
      <c r="O89" s="305"/>
      <c r="P89" s="305"/>
      <c r="Q89" s="305"/>
    </row>
    <row r="90" spans="1:21" s="308" customFormat="1" ht="30" customHeight="1">
      <c r="A90" s="922" t="s">
        <v>554</v>
      </c>
      <c r="B90" s="923"/>
      <c r="C90" s="932" t="s">
        <v>555</v>
      </c>
      <c r="D90" s="925">
        <v>0</v>
      </c>
      <c r="E90" s="925">
        <v>0</v>
      </c>
      <c r="F90" s="926">
        <f t="shared" si="2"/>
        <v>0</v>
      </c>
      <c r="G90" s="305"/>
      <c r="H90" s="305"/>
      <c r="I90" s="305"/>
      <c r="J90" s="305"/>
      <c r="K90" s="305"/>
      <c r="L90" s="305"/>
      <c r="M90" s="305"/>
      <c r="N90" s="305"/>
      <c r="O90" s="305"/>
      <c r="P90" s="305"/>
      <c r="Q90" s="305"/>
    </row>
    <row r="91" spans="1:21" s="308" customFormat="1" ht="30" customHeight="1">
      <c r="A91" s="922" t="s">
        <v>556</v>
      </c>
      <c r="B91" s="923"/>
      <c r="C91" s="932" t="s">
        <v>557</v>
      </c>
      <c r="D91" s="925">
        <v>0</v>
      </c>
      <c r="E91" s="925">
        <v>0</v>
      </c>
      <c r="F91" s="926">
        <f t="shared" si="2"/>
        <v>0</v>
      </c>
      <c r="G91" s="305"/>
      <c r="H91" s="305"/>
      <c r="I91" s="305"/>
      <c r="J91" s="305"/>
      <c r="K91" s="305"/>
      <c r="L91" s="305"/>
      <c r="M91" s="305"/>
      <c r="N91" s="305"/>
      <c r="O91" s="305"/>
      <c r="P91" s="305"/>
      <c r="Q91" s="305"/>
    </row>
    <row r="92" spans="1:21" s="308" customFormat="1" ht="30" customHeight="1">
      <c r="A92" s="922" t="s">
        <v>558</v>
      </c>
      <c r="B92" s="923"/>
      <c r="C92" s="932" t="s">
        <v>559</v>
      </c>
      <c r="D92" s="925">
        <v>0</v>
      </c>
      <c r="E92" s="925">
        <v>0</v>
      </c>
      <c r="F92" s="926">
        <f t="shared" si="2"/>
        <v>0</v>
      </c>
      <c r="G92" s="305"/>
      <c r="H92" s="305"/>
      <c r="I92" s="305"/>
      <c r="J92" s="305"/>
      <c r="K92" s="305"/>
      <c r="L92" s="305"/>
      <c r="M92" s="305"/>
      <c r="N92" s="305"/>
      <c r="O92" s="305"/>
      <c r="P92" s="305"/>
      <c r="Q92" s="305"/>
    </row>
    <row r="93" spans="1:21" s="308" customFormat="1" ht="30" customHeight="1">
      <c r="A93" s="922" t="s">
        <v>560</v>
      </c>
      <c r="B93" s="923"/>
      <c r="C93" s="932" t="s">
        <v>561</v>
      </c>
      <c r="D93" s="925">
        <v>0</v>
      </c>
      <c r="E93" s="925">
        <v>0</v>
      </c>
      <c r="F93" s="926">
        <f t="shared" si="2"/>
        <v>0</v>
      </c>
      <c r="G93" s="305"/>
      <c r="H93" s="305"/>
      <c r="I93" s="305"/>
      <c r="J93" s="305"/>
      <c r="K93" s="305"/>
      <c r="L93" s="305"/>
      <c r="M93" s="305"/>
      <c r="N93" s="305"/>
      <c r="O93" s="305"/>
      <c r="P93" s="305"/>
      <c r="Q93" s="305"/>
    </row>
    <row r="94" spans="1:21" s="308" customFormat="1" ht="30" customHeight="1">
      <c r="A94" s="922" t="s">
        <v>562</v>
      </c>
      <c r="B94" s="923"/>
      <c r="C94" s="932" t="s">
        <v>563</v>
      </c>
      <c r="D94" s="925">
        <v>0</v>
      </c>
      <c r="E94" s="925">
        <v>0</v>
      </c>
      <c r="F94" s="926">
        <f t="shared" si="1"/>
        <v>0</v>
      </c>
      <c r="G94" s="305"/>
      <c r="H94" s="305"/>
      <c r="I94" s="305"/>
      <c r="J94" s="305"/>
      <c r="K94" s="305"/>
      <c r="L94" s="305"/>
      <c r="M94" s="305"/>
      <c r="N94" s="305"/>
      <c r="O94" s="305"/>
      <c r="P94" s="305"/>
      <c r="Q94" s="305"/>
    </row>
    <row r="95" spans="1:21" s="308" customFormat="1" ht="30" customHeight="1">
      <c r="A95" s="922" t="s">
        <v>643</v>
      </c>
      <c r="B95" s="923"/>
      <c r="C95" s="932" t="s">
        <v>565</v>
      </c>
      <c r="D95" s="925">
        <v>0</v>
      </c>
      <c r="E95" s="925">
        <v>0</v>
      </c>
      <c r="F95" s="926">
        <f t="shared" si="1"/>
        <v>0</v>
      </c>
      <c r="G95" s="305"/>
      <c r="H95" s="305"/>
      <c r="I95" s="305"/>
      <c r="J95" s="305"/>
      <c r="K95" s="305"/>
      <c r="L95" s="305"/>
      <c r="M95" s="305"/>
      <c r="N95" s="305"/>
      <c r="O95" s="305"/>
      <c r="P95" s="305"/>
      <c r="Q95" s="305"/>
    </row>
    <row r="96" spans="1:21" s="308" customFormat="1" ht="30" customHeight="1">
      <c r="A96" s="922" t="s">
        <v>643</v>
      </c>
      <c r="B96" s="923"/>
      <c r="C96" s="932" t="s">
        <v>567</v>
      </c>
      <c r="D96" s="925">
        <v>0</v>
      </c>
      <c r="E96" s="925">
        <v>0</v>
      </c>
      <c r="F96" s="926">
        <f t="shared" si="1"/>
        <v>0</v>
      </c>
      <c r="G96" s="305"/>
      <c r="H96" s="305"/>
      <c r="I96" s="305"/>
      <c r="J96" s="305"/>
      <c r="K96" s="305"/>
      <c r="L96" s="305"/>
      <c r="M96" s="305"/>
      <c r="N96" s="305"/>
      <c r="O96" s="305"/>
      <c r="P96" s="305"/>
      <c r="Q96" s="305"/>
    </row>
    <row r="97" spans="1:17" s="308" customFormat="1" ht="30" customHeight="1">
      <c r="A97" s="922" t="s">
        <v>643</v>
      </c>
      <c r="B97" s="923"/>
      <c r="C97" s="932" t="s">
        <v>569</v>
      </c>
      <c r="D97" s="925">
        <v>0</v>
      </c>
      <c r="E97" s="925">
        <v>0</v>
      </c>
      <c r="F97" s="926">
        <f t="shared" si="1"/>
        <v>0</v>
      </c>
      <c r="G97" s="305"/>
      <c r="H97" s="305"/>
      <c r="I97" s="305"/>
      <c r="J97" s="305"/>
      <c r="K97" s="305"/>
      <c r="L97" s="305"/>
      <c r="M97" s="305"/>
      <c r="N97" s="305"/>
      <c r="O97" s="305"/>
      <c r="P97" s="305"/>
      <c r="Q97" s="305"/>
    </row>
    <row r="98" spans="1:17" s="308" customFormat="1" ht="30" customHeight="1">
      <c r="A98" s="922" t="s">
        <v>644</v>
      </c>
      <c r="B98" s="923"/>
      <c r="C98" s="932" t="s">
        <v>571</v>
      </c>
      <c r="D98" s="925">
        <v>23094</v>
      </c>
      <c r="E98" s="925">
        <v>0</v>
      </c>
      <c r="F98" s="926">
        <f t="shared" si="1"/>
        <v>23094</v>
      </c>
      <c r="G98" s="305"/>
      <c r="H98" s="305"/>
      <c r="I98" s="305"/>
      <c r="J98" s="305"/>
      <c r="K98" s="305"/>
      <c r="L98" s="305"/>
      <c r="M98" s="305"/>
      <c r="N98" s="305"/>
      <c r="O98" s="305"/>
      <c r="P98" s="305"/>
      <c r="Q98" s="305"/>
    </row>
    <row r="99" spans="1:17" s="308" customFormat="1" ht="30" customHeight="1">
      <c r="A99" s="922" t="s">
        <v>644</v>
      </c>
      <c r="B99" s="923"/>
      <c r="C99" s="932">
        <v>69270</v>
      </c>
      <c r="D99" s="925">
        <v>0</v>
      </c>
      <c r="E99" s="925">
        <v>0</v>
      </c>
      <c r="F99" s="926">
        <f t="shared" si="1"/>
        <v>0</v>
      </c>
      <c r="G99" s="305"/>
      <c r="H99" s="305"/>
      <c r="I99" s="305"/>
      <c r="J99" s="305"/>
      <c r="K99" s="305"/>
      <c r="L99" s="305"/>
      <c r="M99" s="305"/>
      <c r="N99" s="305"/>
      <c r="O99" s="305"/>
      <c r="P99" s="305"/>
      <c r="Q99" s="305"/>
    </row>
    <row r="100" spans="1:17" s="308" customFormat="1" ht="30" customHeight="1">
      <c r="A100" s="922" t="s">
        <v>573</v>
      </c>
      <c r="B100" s="923"/>
      <c r="C100" s="932" t="s">
        <v>574</v>
      </c>
      <c r="D100" s="925">
        <v>0</v>
      </c>
      <c r="E100" s="925">
        <v>0</v>
      </c>
      <c r="F100" s="926">
        <f t="shared" si="1"/>
        <v>0</v>
      </c>
      <c r="G100" s="305"/>
      <c r="H100" s="305"/>
      <c r="I100" s="305"/>
      <c r="J100" s="305"/>
      <c r="K100" s="305"/>
      <c r="L100" s="305"/>
      <c r="M100" s="305"/>
      <c r="N100" s="305"/>
      <c r="O100" s="305"/>
      <c r="P100" s="305"/>
      <c r="Q100" s="305"/>
    </row>
    <row r="101" spans="1:17" s="308" customFormat="1" ht="30" customHeight="1">
      <c r="A101" s="922" t="s">
        <v>408</v>
      </c>
      <c r="B101" s="923"/>
      <c r="C101" s="932" t="s">
        <v>576</v>
      </c>
      <c r="D101" s="925">
        <v>0</v>
      </c>
      <c r="E101" s="925">
        <v>0</v>
      </c>
      <c r="F101" s="926">
        <f t="shared" si="1"/>
        <v>0</v>
      </c>
      <c r="G101" s="305"/>
      <c r="H101" s="305"/>
      <c r="I101" s="305"/>
      <c r="J101" s="305"/>
      <c r="K101" s="305"/>
      <c r="L101" s="305"/>
      <c r="M101" s="305"/>
      <c r="N101" s="305"/>
      <c r="O101" s="305"/>
      <c r="P101" s="305"/>
      <c r="Q101" s="305"/>
    </row>
    <row r="102" spans="1:17" s="308" customFormat="1" ht="30" customHeight="1" thickBot="1">
      <c r="A102" s="927" t="s">
        <v>577</v>
      </c>
      <c r="B102" s="928"/>
      <c r="C102" s="933" t="s">
        <v>578</v>
      </c>
      <c r="D102" s="925">
        <v>0</v>
      </c>
      <c r="E102" s="925">
        <v>0</v>
      </c>
      <c r="F102" s="931">
        <f t="shared" si="1"/>
        <v>0</v>
      </c>
      <c r="G102" s="305"/>
      <c r="H102" s="305"/>
      <c r="I102" s="305"/>
      <c r="J102" s="305"/>
      <c r="K102" s="305"/>
      <c r="L102" s="305"/>
      <c r="M102" s="305"/>
      <c r="N102" s="305"/>
      <c r="O102" s="305"/>
      <c r="P102" s="305"/>
      <c r="Q102" s="305"/>
    </row>
    <row r="103" spans="1:17" s="308" customFormat="1" ht="30" customHeight="1" thickBot="1">
      <c r="A103" s="1081" t="s">
        <v>645</v>
      </c>
      <c r="B103" s="1086"/>
      <c r="C103" s="343"/>
      <c r="D103" s="342">
        <f>SUM(D64:D102)</f>
        <v>61764</v>
      </c>
      <c r="E103" s="342">
        <f>SUM(E64:E102)</f>
        <v>0</v>
      </c>
      <c r="F103" s="342">
        <f t="shared" si="1"/>
        <v>61764</v>
      </c>
      <c r="G103" s="305"/>
      <c r="H103" s="305"/>
      <c r="I103" s="305"/>
      <c r="J103" s="305"/>
      <c r="K103" s="305"/>
      <c r="L103" s="305"/>
      <c r="M103" s="305"/>
      <c r="N103" s="305"/>
      <c r="O103" s="305"/>
      <c r="P103" s="305"/>
      <c r="Q103" s="305"/>
    </row>
    <row r="104" spans="1:17" s="308" customFormat="1" ht="30" customHeight="1">
      <c r="A104" s="318"/>
      <c r="B104" s="318"/>
      <c r="C104" s="318"/>
      <c r="D104" s="319"/>
      <c r="E104" s="319"/>
      <c r="F104" s="319"/>
      <c r="G104" s="305"/>
      <c r="H104" s="305"/>
      <c r="I104" s="305"/>
      <c r="J104" s="305"/>
      <c r="K104" s="305"/>
      <c r="L104" s="305"/>
      <c r="M104" s="305"/>
      <c r="N104" s="305"/>
      <c r="O104" s="305"/>
      <c r="P104" s="305"/>
      <c r="Q104" s="305"/>
    </row>
    <row r="105" spans="1:17" s="308" customFormat="1" ht="30" customHeight="1" thickBot="1">
      <c r="A105" s="318"/>
      <c r="B105" s="318"/>
      <c r="C105" s="318"/>
      <c r="D105" s="319"/>
      <c r="E105" s="319"/>
      <c r="F105" s="319"/>
      <c r="G105" s="305"/>
      <c r="H105" s="305"/>
      <c r="I105" s="305"/>
      <c r="J105" s="305"/>
      <c r="K105" s="305"/>
      <c r="L105" s="305"/>
      <c r="M105" s="305"/>
      <c r="N105" s="305"/>
      <c r="O105" s="305"/>
      <c r="P105" s="305"/>
      <c r="Q105" s="305"/>
    </row>
    <row r="106" spans="1:17" s="308" customFormat="1" ht="30" customHeight="1" thickBot="1">
      <c r="A106" s="320"/>
      <c r="B106" s="320"/>
      <c r="C106" s="1083" t="str">
        <f>C7</f>
        <v>2022-23</v>
      </c>
      <c r="D106" s="1084"/>
      <c r="E106" s="1084"/>
      <c r="F106" s="1085"/>
      <c r="G106" s="305"/>
      <c r="H106" s="305"/>
      <c r="I106" s="305"/>
      <c r="J106" s="305"/>
      <c r="K106" s="305"/>
      <c r="L106" s="305"/>
      <c r="M106" s="305"/>
      <c r="N106" s="305"/>
      <c r="O106" s="305"/>
      <c r="P106" s="305"/>
      <c r="Q106" s="305"/>
    </row>
    <row r="107" spans="1:17" s="308" customFormat="1" ht="111.6" customHeight="1" thickBot="1">
      <c r="A107" s="1217" t="s">
        <v>165</v>
      </c>
      <c r="B107" s="1218"/>
      <c r="C107" s="292" t="s">
        <v>275</v>
      </c>
      <c r="D107" s="293" t="s">
        <v>637</v>
      </c>
      <c r="E107" s="699" t="s">
        <v>638</v>
      </c>
      <c r="F107" s="294" t="s">
        <v>639</v>
      </c>
      <c r="G107" s="305"/>
      <c r="H107" s="305"/>
      <c r="I107" s="305"/>
      <c r="J107" s="305"/>
      <c r="K107" s="305"/>
      <c r="L107" s="305"/>
      <c r="M107" s="305"/>
      <c r="N107" s="305"/>
      <c r="O107" s="305"/>
      <c r="P107" s="305"/>
      <c r="Q107" s="305"/>
    </row>
    <row r="108" spans="1:17" s="308" customFormat="1" ht="30" customHeight="1">
      <c r="A108" s="303" t="s">
        <v>580</v>
      </c>
      <c r="B108" s="316"/>
      <c r="C108" s="317" t="s">
        <v>581</v>
      </c>
      <c r="D108" s="580">
        <v>0</v>
      </c>
      <c r="E108" s="580">
        <v>0</v>
      </c>
      <c r="F108" s="304">
        <f t="shared" si="1"/>
        <v>0</v>
      </c>
      <c r="G108" s="305"/>
      <c r="H108" s="305"/>
      <c r="I108" s="305"/>
      <c r="J108" s="305"/>
      <c r="K108" s="305"/>
      <c r="L108" s="305"/>
      <c r="M108" s="305"/>
      <c r="N108" s="305"/>
      <c r="O108" s="305"/>
      <c r="P108" s="305"/>
      <c r="Q108" s="305"/>
    </row>
    <row r="109" spans="1:17" s="308" customFormat="1" ht="30" customHeight="1">
      <c r="A109" s="922" t="s">
        <v>646</v>
      </c>
      <c r="B109" s="923"/>
      <c r="C109" s="932" t="s">
        <v>583</v>
      </c>
      <c r="D109" s="925">
        <v>13849</v>
      </c>
      <c r="E109" s="925">
        <v>0</v>
      </c>
      <c r="F109" s="926">
        <f t="shared" si="1"/>
        <v>13849</v>
      </c>
      <c r="G109" s="305"/>
      <c r="H109" s="305"/>
      <c r="I109" s="305"/>
      <c r="J109" s="305"/>
      <c r="K109" s="305"/>
      <c r="L109" s="305"/>
      <c r="M109" s="305"/>
      <c r="N109" s="305"/>
      <c r="O109" s="305"/>
      <c r="P109" s="305"/>
      <c r="Q109" s="305"/>
    </row>
    <row r="110" spans="1:17" s="308" customFormat="1" ht="30" customHeight="1">
      <c r="A110" s="922" t="s">
        <v>584</v>
      </c>
      <c r="B110" s="923"/>
      <c r="C110" s="932" t="s">
        <v>585</v>
      </c>
      <c r="D110" s="925">
        <v>5000</v>
      </c>
      <c r="E110" s="925">
        <v>0</v>
      </c>
      <c r="F110" s="926">
        <f t="shared" si="1"/>
        <v>5000</v>
      </c>
      <c r="G110" s="305"/>
      <c r="H110" s="305"/>
      <c r="I110" s="305"/>
      <c r="J110" s="305"/>
      <c r="K110" s="305"/>
      <c r="L110" s="305"/>
      <c r="M110" s="305"/>
      <c r="N110" s="305"/>
      <c r="O110" s="305"/>
      <c r="P110" s="305"/>
      <c r="Q110" s="305"/>
    </row>
    <row r="111" spans="1:17" s="308" customFormat="1" ht="30" customHeight="1">
      <c r="A111" s="922" t="s">
        <v>586</v>
      </c>
      <c r="B111" s="923"/>
      <c r="C111" s="932" t="s">
        <v>587</v>
      </c>
      <c r="D111" s="925">
        <v>0</v>
      </c>
      <c r="E111" s="925">
        <v>0</v>
      </c>
      <c r="F111" s="926">
        <f t="shared" si="1"/>
        <v>0</v>
      </c>
      <c r="G111" s="305"/>
      <c r="H111" s="305"/>
      <c r="I111" s="305"/>
      <c r="J111" s="305"/>
      <c r="K111" s="305"/>
      <c r="L111" s="305"/>
      <c r="M111" s="305"/>
      <c r="N111" s="305"/>
      <c r="O111" s="305"/>
      <c r="P111" s="305"/>
      <c r="Q111" s="305"/>
    </row>
    <row r="112" spans="1:17" s="308" customFormat="1" ht="30" customHeight="1">
      <c r="A112" s="922" t="s">
        <v>589</v>
      </c>
      <c r="B112" s="923"/>
      <c r="C112" s="1245" t="s">
        <v>590</v>
      </c>
      <c r="D112" s="1246">
        <v>0</v>
      </c>
      <c r="E112" s="1246">
        <v>0</v>
      </c>
      <c r="F112" s="1247">
        <f t="shared" si="1"/>
        <v>0</v>
      </c>
      <c r="G112" s="305"/>
      <c r="H112" s="305"/>
      <c r="I112" s="305"/>
      <c r="J112" s="305"/>
      <c r="K112" s="305"/>
      <c r="L112" s="305"/>
      <c r="M112" s="305"/>
      <c r="N112" s="305"/>
      <c r="O112" s="305"/>
      <c r="P112" s="305"/>
      <c r="Q112" s="305"/>
    </row>
    <row r="113" spans="1:17" s="308" customFormat="1" ht="30" customHeight="1">
      <c r="A113" s="1303" t="s">
        <v>764</v>
      </c>
      <c r="B113" s="1304"/>
      <c r="C113" s="1305">
        <v>73001</v>
      </c>
      <c r="D113" s="1301">
        <v>0</v>
      </c>
      <c r="E113" s="1301">
        <v>0</v>
      </c>
      <c r="F113" s="1299">
        <f t="shared" si="1"/>
        <v>0</v>
      </c>
      <c r="G113" s="305"/>
      <c r="H113" s="305"/>
      <c r="I113" s="305"/>
      <c r="J113" s="305"/>
      <c r="K113" s="305"/>
      <c r="L113" s="305"/>
      <c r="M113" s="305"/>
      <c r="N113" s="305"/>
      <c r="O113" s="305"/>
      <c r="P113" s="305"/>
      <c r="Q113" s="305"/>
    </row>
    <row r="114" spans="1:17" s="308" customFormat="1" ht="30" customHeight="1">
      <c r="A114" s="1306" t="s">
        <v>765</v>
      </c>
      <c r="B114" s="1307"/>
      <c r="C114" s="1308">
        <v>73002</v>
      </c>
      <c r="D114" s="1302">
        <v>0</v>
      </c>
      <c r="E114" s="1302">
        <v>0</v>
      </c>
      <c r="F114" s="1300">
        <f t="shared" si="1"/>
        <v>0</v>
      </c>
      <c r="G114" s="305"/>
      <c r="H114" s="305"/>
      <c r="I114" s="305"/>
      <c r="J114" s="305"/>
      <c r="K114" s="305"/>
      <c r="L114" s="305"/>
      <c r="M114" s="305"/>
      <c r="N114" s="305"/>
      <c r="O114" s="305"/>
      <c r="P114" s="305"/>
      <c r="Q114" s="305"/>
    </row>
    <row r="115" spans="1:17" s="308" customFormat="1" ht="30" customHeight="1">
      <c r="A115" s="922" t="s">
        <v>588</v>
      </c>
      <c r="B115" s="923"/>
      <c r="C115" s="1296">
        <v>73050</v>
      </c>
      <c r="D115" s="1297">
        <v>0</v>
      </c>
      <c r="E115" s="1297">
        <v>0</v>
      </c>
      <c r="F115" s="1298">
        <f>+D115+E115</f>
        <v>0</v>
      </c>
      <c r="G115" s="305"/>
      <c r="H115" s="305"/>
      <c r="I115" s="305"/>
      <c r="J115" s="305"/>
      <c r="K115" s="305"/>
      <c r="L115" s="305"/>
      <c r="M115" s="305"/>
      <c r="N115" s="305"/>
      <c r="O115" s="305"/>
      <c r="P115" s="305"/>
      <c r="Q115" s="305"/>
    </row>
    <row r="116" spans="1:17" s="308" customFormat="1" ht="30" customHeight="1">
      <c r="A116" s="1248" t="s">
        <v>732</v>
      </c>
      <c r="B116" s="923"/>
      <c r="C116" s="1245">
        <v>73100</v>
      </c>
      <c r="D116" s="1246">
        <v>0</v>
      </c>
      <c r="E116" s="1246">
        <v>0</v>
      </c>
      <c r="F116" s="1298">
        <f>+D116+E116</f>
        <v>0</v>
      </c>
      <c r="G116" s="305"/>
      <c r="H116" s="305"/>
      <c r="I116" s="305"/>
      <c r="J116" s="305"/>
      <c r="K116" s="305"/>
      <c r="L116" s="305"/>
      <c r="M116" s="305"/>
      <c r="N116" s="305"/>
      <c r="O116" s="305"/>
      <c r="P116" s="305"/>
      <c r="Q116" s="305"/>
    </row>
    <row r="117" spans="1:17" s="308" customFormat="1" ht="47.25" customHeight="1">
      <c r="A117" s="1340" t="s">
        <v>647</v>
      </c>
      <c r="B117" s="1341"/>
      <c r="C117" s="932" t="s">
        <v>592</v>
      </c>
      <c r="D117" s="925">
        <v>0</v>
      </c>
      <c r="E117" s="925">
        <v>0</v>
      </c>
      <c r="F117" s="926">
        <f t="shared" si="1"/>
        <v>0</v>
      </c>
      <c r="G117" s="305"/>
      <c r="H117" s="305"/>
      <c r="I117" s="305"/>
      <c r="J117" s="305"/>
      <c r="K117" s="305"/>
      <c r="L117" s="305"/>
      <c r="M117" s="305"/>
      <c r="N117" s="305"/>
      <c r="O117" s="305"/>
      <c r="P117" s="305"/>
      <c r="Q117" s="305"/>
    </row>
    <row r="118" spans="1:17" s="308" customFormat="1" ht="30" customHeight="1">
      <c r="A118" s="922" t="s">
        <v>593</v>
      </c>
      <c r="B118" s="923"/>
      <c r="C118" s="932" t="s">
        <v>594</v>
      </c>
      <c r="D118" s="925">
        <v>0</v>
      </c>
      <c r="E118" s="925">
        <v>0</v>
      </c>
      <c r="F118" s="926">
        <f t="shared" si="1"/>
        <v>0</v>
      </c>
      <c r="G118" s="305"/>
      <c r="H118" s="305"/>
      <c r="I118" s="305"/>
      <c r="J118" s="305"/>
      <c r="K118" s="305"/>
      <c r="L118" s="305"/>
      <c r="M118" s="305"/>
      <c r="N118" s="305"/>
      <c r="O118" s="305"/>
      <c r="P118" s="305"/>
      <c r="Q118" s="305"/>
    </row>
    <row r="119" spans="1:17" s="308" customFormat="1" ht="30" customHeight="1">
      <c r="A119" s="922" t="s">
        <v>595</v>
      </c>
      <c r="B119" s="923"/>
      <c r="C119" s="932" t="s">
        <v>596</v>
      </c>
      <c r="D119" s="925">
        <v>0</v>
      </c>
      <c r="E119" s="925">
        <v>0</v>
      </c>
      <c r="F119" s="926">
        <f t="shared" si="1"/>
        <v>0</v>
      </c>
      <c r="G119" s="305"/>
      <c r="H119" s="305"/>
      <c r="I119" s="305"/>
      <c r="J119" s="305"/>
      <c r="K119" s="305"/>
      <c r="L119" s="305"/>
      <c r="M119" s="305"/>
      <c r="N119" s="305"/>
      <c r="O119" s="305"/>
      <c r="P119" s="305"/>
      <c r="Q119" s="305"/>
    </row>
    <row r="120" spans="1:17" s="308" customFormat="1" ht="30" customHeight="1" thickBot="1">
      <c r="A120" s="927" t="s">
        <v>597</v>
      </c>
      <c r="B120" s="928"/>
      <c r="C120" s="933" t="s">
        <v>598</v>
      </c>
      <c r="D120" s="930">
        <v>0</v>
      </c>
      <c r="E120" s="930">
        <v>0</v>
      </c>
      <c r="F120" s="931">
        <f t="shared" si="1"/>
        <v>0</v>
      </c>
      <c r="G120" s="305"/>
      <c r="H120" s="305"/>
      <c r="I120" s="305"/>
      <c r="J120" s="305"/>
      <c r="K120" s="305"/>
      <c r="L120" s="305"/>
      <c r="M120" s="305"/>
      <c r="N120" s="305"/>
      <c r="O120" s="305"/>
      <c r="P120" s="305"/>
      <c r="Q120" s="305"/>
    </row>
    <row r="121" spans="1:17" s="308" customFormat="1" ht="30" customHeight="1" thickBot="1">
      <c r="A121" s="344" t="s">
        <v>599</v>
      </c>
      <c r="B121" s="345"/>
      <c r="C121" s="345"/>
      <c r="D121" s="346">
        <f>SUM(D108:D120)</f>
        <v>18849</v>
      </c>
      <c r="E121" s="346">
        <f>SUM(E108:E120)</f>
        <v>0</v>
      </c>
      <c r="F121" s="346">
        <f>SUM(D121:E121)</f>
        <v>18849</v>
      </c>
      <c r="G121" s="305"/>
      <c r="H121" s="305"/>
      <c r="I121" s="305"/>
      <c r="J121" s="305"/>
      <c r="K121" s="305"/>
      <c r="L121" s="305"/>
      <c r="M121" s="305"/>
      <c r="N121" s="305"/>
      <c r="O121" s="305"/>
      <c r="P121" s="305"/>
      <c r="Q121" s="305"/>
    </row>
    <row r="122" spans="1:17" s="308" customFormat="1" ht="30" customHeight="1" thickBot="1">
      <c r="A122" s="350"/>
      <c r="B122" s="351"/>
      <c r="C122" s="347"/>
      <c r="D122" s="348"/>
      <c r="E122" s="348"/>
      <c r="F122" s="348"/>
      <c r="G122" s="306"/>
      <c r="H122" s="305"/>
      <c r="I122" s="305"/>
      <c r="J122" s="305"/>
      <c r="K122" s="305"/>
      <c r="L122" s="305"/>
      <c r="M122" s="305"/>
      <c r="N122" s="305"/>
      <c r="O122" s="305"/>
      <c r="P122" s="305"/>
      <c r="Q122" s="305"/>
    </row>
    <row r="123" spans="1:17" s="672" customFormat="1" ht="30" customHeight="1" thickBot="1">
      <c r="A123" s="1081" t="s">
        <v>600</v>
      </c>
      <c r="B123" s="1086"/>
      <c r="C123" s="332"/>
      <c r="D123" s="342">
        <f>+D57+D103+D121</f>
        <v>742365</v>
      </c>
      <c r="E123" s="342">
        <f>+E57+E103+E121</f>
        <v>0</v>
      </c>
      <c r="F123" s="342">
        <f>SUM(D123:E123)</f>
        <v>742365</v>
      </c>
    </row>
    <row r="124" spans="1:17" s="308" customFormat="1" ht="116.45" customHeight="1">
      <c r="A124" s="306"/>
      <c r="B124" s="19"/>
      <c r="C124" s="19"/>
      <c r="D124" s="19"/>
      <c r="E124" s="19"/>
      <c r="F124" s="321"/>
      <c r="G124" s="305"/>
      <c r="H124" s="305"/>
      <c r="I124" s="305"/>
      <c r="J124" s="305"/>
      <c r="K124" s="305"/>
      <c r="L124" s="305"/>
      <c r="M124" s="305"/>
      <c r="N124" s="305"/>
      <c r="O124" s="305"/>
      <c r="P124" s="305"/>
      <c r="Q124" s="305"/>
    </row>
    <row r="125" spans="1:17" s="339" customFormat="1" ht="30" customHeight="1" thickBot="1">
      <c r="A125" s="25"/>
      <c r="B125" s="25"/>
      <c r="C125" s="25"/>
      <c r="D125" s="25"/>
      <c r="E125" s="25"/>
      <c r="F125" s="25"/>
      <c r="G125" s="338"/>
      <c r="H125" s="338"/>
      <c r="I125" s="338"/>
      <c r="J125" s="338"/>
      <c r="K125" s="338"/>
      <c r="L125" s="338"/>
      <c r="M125" s="338"/>
      <c r="N125" s="338"/>
      <c r="O125" s="338"/>
      <c r="P125" s="338"/>
      <c r="Q125" s="338"/>
    </row>
    <row r="126" spans="1:17" s="339" customFormat="1" ht="30" customHeight="1" thickBot="1">
      <c r="A126" s="1215" t="s">
        <v>648</v>
      </c>
      <c r="B126" s="1216"/>
      <c r="C126" s="292" t="s">
        <v>275</v>
      </c>
      <c r="D126" s="294" t="s">
        <v>637</v>
      </c>
      <c r="E126" s="294" t="s">
        <v>638</v>
      </c>
      <c r="F126" s="294" t="s">
        <v>639</v>
      </c>
      <c r="G126" s="338"/>
      <c r="H126" s="338"/>
      <c r="I126" s="338"/>
      <c r="J126" s="338"/>
      <c r="K126" s="338"/>
      <c r="L126" s="338"/>
      <c r="M126" s="338"/>
      <c r="N126" s="338"/>
      <c r="O126" s="338"/>
      <c r="P126" s="338"/>
      <c r="Q126" s="338"/>
    </row>
    <row r="127" spans="1:17" s="339" customFormat="1" ht="30" customHeight="1">
      <c r="A127" s="303" t="s">
        <v>649</v>
      </c>
      <c r="B127" s="336"/>
      <c r="C127" s="337"/>
      <c r="D127" s="580">
        <v>0</v>
      </c>
      <c r="E127" s="580">
        <v>0</v>
      </c>
      <c r="F127" s="1342">
        <v>0</v>
      </c>
      <c r="G127" s="338"/>
      <c r="H127" s="338"/>
      <c r="I127" s="338"/>
      <c r="J127" s="338"/>
      <c r="K127" s="338"/>
      <c r="L127" s="338"/>
      <c r="M127" s="338"/>
      <c r="N127" s="338"/>
      <c r="O127" s="338"/>
      <c r="P127" s="338"/>
      <c r="Q127" s="338"/>
    </row>
    <row r="128" spans="1:17" s="339" customFormat="1" ht="30" customHeight="1">
      <c r="A128" s="922" t="s">
        <v>650</v>
      </c>
      <c r="B128" s="754"/>
      <c r="C128" s="934"/>
      <c r="D128" s="1339">
        <f>'EXHIBIT C'!H10</f>
        <v>354493</v>
      </c>
      <c r="E128" s="925">
        <v>0</v>
      </c>
      <c r="F128" s="926">
        <f t="shared" ref="F128:F138" si="3">+D128+E128</f>
        <v>354493</v>
      </c>
      <c r="G128" s="338"/>
      <c r="H128" s="338"/>
      <c r="I128" s="338"/>
      <c r="J128" s="338"/>
      <c r="K128" s="338"/>
      <c r="L128" s="338"/>
      <c r="M128" s="338"/>
      <c r="N128" s="338"/>
      <c r="O128" s="338"/>
      <c r="P128" s="338"/>
      <c r="Q128" s="338"/>
    </row>
    <row r="129" spans="1:17" s="339" customFormat="1" ht="30" customHeight="1">
      <c r="A129" s="922" t="s">
        <v>651</v>
      </c>
      <c r="B129" s="754"/>
      <c r="C129" s="934"/>
      <c r="D129" s="1339">
        <f>'EXHIBIT C'!F19</f>
        <v>9638</v>
      </c>
      <c r="E129" s="925">
        <v>0</v>
      </c>
      <c r="F129" s="926">
        <f t="shared" si="3"/>
        <v>9638</v>
      </c>
      <c r="G129" s="338"/>
      <c r="H129" s="338"/>
      <c r="I129" s="338"/>
      <c r="J129" s="338"/>
      <c r="K129" s="338"/>
      <c r="L129" s="338"/>
      <c r="M129" s="338"/>
      <c r="N129" s="338"/>
      <c r="O129" s="338"/>
      <c r="P129" s="338"/>
      <c r="Q129" s="338"/>
    </row>
    <row r="130" spans="1:17" s="339" customFormat="1" ht="50.25" customHeight="1">
      <c r="A130" s="922" t="s">
        <v>652</v>
      </c>
      <c r="B130" s="754"/>
      <c r="C130" s="934"/>
      <c r="D130" s="925">
        <f>72107-138</f>
        <v>71969</v>
      </c>
      <c r="E130" s="925">
        <v>0</v>
      </c>
      <c r="F130" s="926">
        <f t="shared" si="3"/>
        <v>71969</v>
      </c>
      <c r="G130" s="338"/>
      <c r="H130" s="338"/>
      <c r="I130" s="338"/>
      <c r="J130" s="338"/>
      <c r="K130" s="338"/>
      <c r="L130" s="338"/>
      <c r="M130" s="338"/>
      <c r="N130" s="338"/>
      <c r="O130" s="338"/>
      <c r="P130" s="338"/>
      <c r="Q130" s="338"/>
    </row>
    <row r="131" spans="1:17" s="339" customFormat="1" ht="30" customHeight="1">
      <c r="A131" s="922" t="s">
        <v>653</v>
      </c>
      <c r="B131" s="754"/>
      <c r="C131" s="934"/>
      <c r="D131" s="925">
        <v>20000</v>
      </c>
      <c r="E131" s="925">
        <v>0</v>
      </c>
      <c r="F131" s="926">
        <f t="shared" si="3"/>
        <v>20000</v>
      </c>
      <c r="G131" s="338"/>
      <c r="H131" s="338"/>
      <c r="I131" s="338"/>
      <c r="J131" s="338"/>
      <c r="K131" s="338"/>
      <c r="L131" s="338"/>
      <c r="M131" s="338"/>
      <c r="N131" s="338"/>
      <c r="O131" s="338"/>
      <c r="P131" s="338"/>
      <c r="Q131" s="338"/>
    </row>
    <row r="132" spans="1:17" s="339" customFormat="1" ht="30" customHeight="1">
      <c r="A132" s="1219" t="s">
        <v>730</v>
      </c>
      <c r="B132" s="1220"/>
      <c r="C132" s="934"/>
      <c r="D132" s="925">
        <v>0</v>
      </c>
      <c r="E132" s="925">
        <v>0</v>
      </c>
      <c r="F132" s="926">
        <f t="shared" si="3"/>
        <v>0</v>
      </c>
      <c r="G132" s="338"/>
      <c r="H132" s="338"/>
      <c r="I132" s="338"/>
      <c r="J132" s="338"/>
      <c r="K132" s="338"/>
      <c r="L132" s="338"/>
      <c r="M132" s="338"/>
      <c r="N132" s="338"/>
      <c r="O132" s="338"/>
      <c r="P132" s="338"/>
      <c r="Q132" s="338"/>
    </row>
    <row r="133" spans="1:17" s="339" customFormat="1" ht="30" customHeight="1">
      <c r="A133" s="922" t="s">
        <v>654</v>
      </c>
      <c r="B133" s="754"/>
      <c r="C133" s="934"/>
      <c r="D133" s="925">
        <v>0</v>
      </c>
      <c r="E133" s="925">
        <v>0</v>
      </c>
      <c r="F133" s="926">
        <f t="shared" si="3"/>
        <v>0</v>
      </c>
      <c r="G133" s="338"/>
      <c r="H133" s="338"/>
      <c r="I133" s="338"/>
      <c r="J133" s="338"/>
      <c r="K133" s="338"/>
      <c r="L133" s="338"/>
      <c r="M133" s="338"/>
      <c r="N133" s="338"/>
      <c r="O133" s="338"/>
      <c r="P133" s="338"/>
      <c r="Q133" s="338"/>
    </row>
    <row r="134" spans="1:17" s="339" customFormat="1" ht="30" customHeight="1">
      <c r="A134" s="922" t="s">
        <v>655</v>
      </c>
      <c r="B134" s="754"/>
      <c r="C134" s="934"/>
      <c r="D134" s="925">
        <v>286265</v>
      </c>
      <c r="E134" s="925">
        <v>0</v>
      </c>
      <c r="F134" s="926">
        <f t="shared" si="3"/>
        <v>286265</v>
      </c>
      <c r="G134" s="338"/>
      <c r="H134" s="338"/>
      <c r="I134" s="338"/>
      <c r="J134" s="338"/>
      <c r="K134" s="338"/>
      <c r="L134" s="338"/>
      <c r="M134" s="338"/>
      <c r="N134" s="338"/>
      <c r="O134" s="338"/>
      <c r="P134" s="338"/>
      <c r="Q134" s="338"/>
    </row>
    <row r="135" spans="1:17" s="339" customFormat="1" ht="30" customHeight="1">
      <c r="A135" s="922" t="s">
        <v>656</v>
      </c>
      <c r="B135" s="754"/>
      <c r="C135" s="934"/>
      <c r="D135" s="925">
        <v>0</v>
      </c>
      <c r="E135" s="925">
        <v>0</v>
      </c>
      <c r="F135" s="926">
        <f t="shared" si="3"/>
        <v>0</v>
      </c>
      <c r="G135" s="338"/>
      <c r="H135" s="338"/>
      <c r="I135" s="338"/>
      <c r="J135" s="338"/>
      <c r="K135" s="338"/>
      <c r="L135" s="338"/>
      <c r="M135" s="338"/>
      <c r="N135" s="338"/>
      <c r="O135" s="338"/>
      <c r="P135" s="338"/>
      <c r="Q135" s="338"/>
    </row>
    <row r="136" spans="1:17" s="339" customFormat="1" ht="30" customHeight="1">
      <c r="A136" s="922" t="s">
        <v>657</v>
      </c>
      <c r="B136" s="754"/>
      <c r="C136" s="934"/>
      <c r="D136" s="925">
        <v>0</v>
      </c>
      <c r="E136" s="925">
        <v>0</v>
      </c>
      <c r="F136" s="926">
        <f t="shared" si="3"/>
        <v>0</v>
      </c>
      <c r="G136" s="338"/>
      <c r="H136" s="338"/>
      <c r="I136" s="338"/>
      <c r="J136" s="338"/>
      <c r="K136" s="338"/>
      <c r="L136" s="338"/>
      <c r="M136" s="338"/>
      <c r="N136" s="338"/>
      <c r="O136" s="338"/>
      <c r="P136" s="338"/>
      <c r="Q136" s="338"/>
    </row>
    <row r="137" spans="1:17" ht="24.75" customHeight="1">
      <c r="A137" s="922" t="s">
        <v>658</v>
      </c>
      <c r="B137" s="754"/>
      <c r="C137" s="934"/>
      <c r="D137" s="925">
        <v>0</v>
      </c>
      <c r="E137" s="925">
        <v>0</v>
      </c>
      <c r="F137" s="926">
        <f t="shared" si="3"/>
        <v>0</v>
      </c>
      <c r="G137" s="322"/>
      <c r="H137" s="322"/>
      <c r="I137" s="322"/>
      <c r="J137" s="322"/>
      <c r="K137" s="322"/>
      <c r="L137" s="322"/>
      <c r="M137" s="322"/>
      <c r="N137" s="322"/>
      <c r="O137" s="322"/>
      <c r="P137" s="322"/>
      <c r="Q137" s="322"/>
    </row>
    <row r="138" spans="1:17" ht="22.5" customHeight="1" thickBot="1">
      <c r="A138" s="927" t="s">
        <v>659</v>
      </c>
      <c r="B138" s="935"/>
      <c r="C138" s="936"/>
      <c r="D138" s="930">
        <v>0</v>
      </c>
      <c r="E138" s="930">
        <v>0</v>
      </c>
      <c r="F138" s="931">
        <f t="shared" si="3"/>
        <v>0</v>
      </c>
      <c r="G138" s="322"/>
      <c r="H138" s="322"/>
      <c r="I138" s="322"/>
      <c r="J138" s="322"/>
      <c r="K138" s="322"/>
      <c r="L138" s="322"/>
      <c r="M138" s="322"/>
      <c r="N138" s="322"/>
      <c r="O138" s="322"/>
      <c r="P138" s="322"/>
      <c r="Q138" s="322"/>
    </row>
    <row r="139" spans="1:17" ht="110.1" customHeight="1" thickBot="1">
      <c r="A139" s="1081" t="s">
        <v>660</v>
      </c>
      <c r="B139" s="1082"/>
      <c r="C139" s="332"/>
      <c r="D139" s="333">
        <f>SUM(D127:D138)</f>
        <v>742365</v>
      </c>
      <c r="E139" s="334">
        <f>SUM(E127:E138)</f>
        <v>0</v>
      </c>
      <c r="F139" s="335">
        <f>SUM(F127:F138)</f>
        <v>742365</v>
      </c>
      <c r="G139" s="322"/>
      <c r="H139" s="322"/>
      <c r="I139" s="322"/>
      <c r="J139" s="322"/>
      <c r="K139" s="322"/>
      <c r="L139" s="322"/>
      <c r="M139" s="322"/>
      <c r="N139" s="322"/>
      <c r="O139" s="322"/>
      <c r="P139" s="322"/>
      <c r="Q139" s="322"/>
    </row>
    <row r="140" spans="1:17" ht="14.1" customHeight="1">
      <c r="A140" s="323"/>
      <c r="B140" s="323"/>
      <c r="C140" s="324"/>
      <c r="D140" s="325"/>
      <c r="E140" s="325"/>
      <c r="F140" s="325"/>
      <c r="G140" s="322"/>
      <c r="H140" s="322"/>
      <c r="I140" s="322"/>
      <c r="J140" s="322"/>
      <c r="K140" s="322"/>
      <c r="L140" s="322"/>
      <c r="M140" s="322"/>
      <c r="N140" s="322"/>
      <c r="O140" s="322"/>
      <c r="P140" s="322"/>
      <c r="Q140" s="322"/>
    </row>
    <row r="141" spans="1:17" ht="83.25" customHeight="1">
      <c r="A141" s="1156" t="s">
        <v>800</v>
      </c>
      <c r="B141" s="1156"/>
      <c r="C141" s="1157"/>
      <c r="D141" s="326">
        <f>D139-D123</f>
        <v>0</v>
      </c>
      <c r="E141" s="326">
        <f t="shared" ref="E141:F141" si="4">E139-E123</f>
        <v>0</v>
      </c>
      <c r="F141" s="326">
        <f t="shared" si="4"/>
        <v>0</v>
      </c>
      <c r="G141" s="322"/>
      <c r="H141" s="322"/>
      <c r="I141" s="322"/>
      <c r="J141" s="322"/>
      <c r="K141" s="322"/>
      <c r="L141" s="322"/>
      <c r="M141" s="322"/>
      <c r="N141" s="322"/>
      <c r="O141" s="322"/>
      <c r="P141" s="322"/>
      <c r="Q141" s="322"/>
    </row>
    <row r="142" spans="1:17" ht="30" customHeight="1">
      <c r="A142" s="323"/>
      <c r="B142" s="323"/>
      <c r="C142" s="324"/>
      <c r="D142" s="325"/>
      <c r="E142" s="325"/>
      <c r="F142" s="325"/>
      <c r="G142" s="322"/>
      <c r="H142" s="322"/>
      <c r="I142" s="322"/>
      <c r="J142" s="322"/>
      <c r="K142" s="322"/>
      <c r="L142" s="322"/>
      <c r="M142" s="322"/>
      <c r="N142" s="322"/>
      <c r="O142" s="322"/>
      <c r="P142" s="322"/>
      <c r="Q142" s="322"/>
    </row>
    <row r="143" spans="1:17" ht="30" customHeight="1" thickBot="1">
      <c r="A143" s="585" t="s">
        <v>801</v>
      </c>
      <c r="B143" s="308"/>
      <c r="C143" s="308"/>
      <c r="D143" s="327"/>
      <c r="E143" s="327"/>
      <c r="F143" s="328"/>
      <c r="G143" s="322"/>
      <c r="H143" s="322"/>
      <c r="I143" s="322"/>
      <c r="J143" s="322"/>
      <c r="K143" s="322"/>
      <c r="L143" s="322"/>
      <c r="M143" s="322"/>
      <c r="N143" s="322"/>
      <c r="O143" s="322"/>
      <c r="P143" s="322"/>
      <c r="Q143" s="322"/>
    </row>
    <row r="144" spans="1:17" ht="30" customHeight="1">
      <c r="A144" s="1073"/>
      <c r="B144" s="1074"/>
      <c r="C144" s="1074"/>
      <c r="D144" s="1074"/>
      <c r="E144" s="1074"/>
      <c r="F144" s="1075"/>
      <c r="G144" s="322"/>
      <c r="H144" s="322"/>
      <c r="I144" s="322"/>
      <c r="J144" s="322"/>
      <c r="K144" s="322"/>
      <c r="L144" s="322"/>
      <c r="M144" s="322"/>
      <c r="N144" s="322"/>
      <c r="O144" s="322"/>
      <c r="P144" s="322"/>
      <c r="Q144" s="322"/>
    </row>
    <row r="145" spans="1:17" ht="30" customHeight="1">
      <c r="A145" s="1076"/>
      <c r="B145" s="1029"/>
      <c r="C145" s="1029"/>
      <c r="D145" s="1029"/>
      <c r="E145" s="1029"/>
      <c r="F145" s="1077"/>
      <c r="G145" s="322"/>
      <c r="H145" s="322"/>
      <c r="I145" s="322"/>
      <c r="J145" s="322"/>
      <c r="K145" s="322"/>
      <c r="L145" s="322"/>
      <c r="M145" s="322"/>
      <c r="N145" s="322"/>
      <c r="O145" s="322"/>
      <c r="P145" s="322"/>
      <c r="Q145" s="322"/>
    </row>
    <row r="146" spans="1:17" ht="30" customHeight="1">
      <c r="A146" s="1076"/>
      <c r="B146" s="1029"/>
      <c r="C146" s="1029"/>
      <c r="D146" s="1029"/>
      <c r="E146" s="1029"/>
      <c r="F146" s="1077"/>
      <c r="G146" s="322"/>
      <c r="H146" s="322"/>
      <c r="I146" s="322"/>
      <c r="J146" s="322"/>
      <c r="K146" s="322"/>
      <c r="L146" s="322"/>
      <c r="M146" s="322"/>
      <c r="N146" s="322"/>
      <c r="O146" s="322"/>
      <c r="P146" s="322"/>
      <c r="Q146" s="322"/>
    </row>
    <row r="147" spans="1:17" ht="30" customHeight="1">
      <c r="A147" s="1076"/>
      <c r="B147" s="1029"/>
      <c r="C147" s="1029"/>
      <c r="D147" s="1029"/>
      <c r="E147" s="1029"/>
      <c r="F147" s="1077"/>
      <c r="G147" s="322"/>
      <c r="H147" s="322"/>
      <c r="I147" s="322"/>
      <c r="J147" s="322"/>
      <c r="K147" s="322"/>
      <c r="L147" s="322"/>
      <c r="M147" s="322"/>
      <c r="N147" s="322"/>
      <c r="O147" s="322"/>
      <c r="P147" s="322"/>
      <c r="Q147" s="322"/>
    </row>
    <row r="148" spans="1:17" ht="30" customHeight="1">
      <c r="A148" s="1076"/>
      <c r="B148" s="1029"/>
      <c r="C148" s="1029"/>
      <c r="D148" s="1029"/>
      <c r="E148" s="1029"/>
      <c r="F148" s="1077"/>
      <c r="G148" s="322"/>
      <c r="H148" s="322"/>
      <c r="I148" s="322"/>
      <c r="J148" s="322"/>
      <c r="K148" s="322"/>
      <c r="L148" s="322"/>
      <c r="M148" s="322"/>
      <c r="N148" s="322"/>
      <c r="O148" s="322"/>
      <c r="P148" s="322"/>
      <c r="Q148" s="322"/>
    </row>
    <row r="149" spans="1:17" ht="30" customHeight="1">
      <c r="A149" s="1076"/>
      <c r="B149" s="1029"/>
      <c r="C149" s="1029"/>
      <c r="D149" s="1029"/>
      <c r="E149" s="1029"/>
      <c r="F149" s="1077"/>
      <c r="G149" s="322"/>
      <c r="H149" s="322"/>
      <c r="I149" s="322"/>
      <c r="J149" s="322"/>
      <c r="K149" s="322"/>
      <c r="L149" s="322"/>
      <c r="M149" s="322"/>
      <c r="N149" s="322"/>
      <c r="O149" s="322"/>
      <c r="P149" s="322"/>
      <c r="Q149" s="322"/>
    </row>
    <row r="150" spans="1:17" ht="27" customHeight="1" thickBot="1">
      <c r="A150" s="1078"/>
      <c r="B150" s="1079"/>
      <c r="C150" s="1079"/>
      <c r="D150" s="1079"/>
      <c r="E150" s="1079"/>
      <c r="F150" s="1080"/>
      <c r="G150" s="322"/>
      <c r="H150" s="322"/>
      <c r="I150" s="322"/>
      <c r="J150" s="322"/>
      <c r="K150" s="322"/>
      <c r="L150" s="322"/>
      <c r="M150" s="322"/>
      <c r="N150" s="322"/>
      <c r="O150" s="322"/>
      <c r="P150" s="322"/>
      <c r="Q150" s="322"/>
    </row>
    <row r="151" spans="1:17" ht="30" customHeight="1">
      <c r="A151" s="582"/>
      <c r="B151" s="582"/>
      <c r="C151" s="582"/>
      <c r="D151" s="582"/>
      <c r="E151" s="582"/>
      <c r="F151" s="582"/>
      <c r="G151" s="322"/>
      <c r="H151" s="322"/>
      <c r="I151" s="322"/>
      <c r="J151" s="322"/>
      <c r="K151" s="322"/>
      <c r="L151" s="322"/>
      <c r="M151" s="322"/>
      <c r="N151" s="322"/>
      <c r="O151" s="322"/>
      <c r="P151" s="322"/>
      <c r="Q151" s="322"/>
    </row>
    <row r="152" spans="1:17" ht="30" customHeight="1" thickBot="1">
      <c r="A152" s="585" t="s">
        <v>661</v>
      </c>
      <c r="B152" s="583"/>
      <c r="C152" s="583"/>
      <c r="D152" s="327"/>
      <c r="E152" s="327"/>
      <c r="F152" s="328"/>
      <c r="G152" s="322"/>
      <c r="H152" s="322"/>
      <c r="I152" s="322"/>
      <c r="J152" s="322"/>
      <c r="K152" s="322"/>
      <c r="L152" s="322"/>
      <c r="M152" s="322"/>
      <c r="N152" s="322"/>
      <c r="O152" s="322"/>
      <c r="P152" s="322"/>
      <c r="Q152" s="322"/>
    </row>
    <row r="153" spans="1:17" ht="30" customHeight="1">
      <c r="A153" s="1073"/>
      <c r="B153" s="1074"/>
      <c r="C153" s="1074"/>
      <c r="D153" s="1074"/>
      <c r="E153" s="1074"/>
      <c r="F153" s="1075"/>
      <c r="G153" s="322"/>
      <c r="H153" s="322"/>
      <c r="I153" s="322"/>
      <c r="J153" s="322"/>
      <c r="K153" s="322"/>
      <c r="L153" s="322"/>
      <c r="M153" s="322"/>
      <c r="N153" s="322"/>
      <c r="O153" s="322"/>
      <c r="P153" s="322"/>
      <c r="Q153" s="322"/>
    </row>
    <row r="154" spans="1:17" ht="30" customHeight="1">
      <c r="A154" s="1076"/>
      <c r="B154" s="1029"/>
      <c r="C154" s="1029"/>
      <c r="D154" s="1029"/>
      <c r="E154" s="1029"/>
      <c r="F154" s="1077"/>
      <c r="G154" s="322"/>
      <c r="H154" s="322"/>
      <c r="I154" s="322"/>
      <c r="J154" s="322"/>
      <c r="K154" s="322"/>
      <c r="L154" s="322"/>
      <c r="M154" s="322"/>
      <c r="N154" s="322"/>
      <c r="O154" s="322"/>
      <c r="P154" s="322"/>
      <c r="Q154" s="322"/>
    </row>
    <row r="155" spans="1:17" ht="30" customHeight="1">
      <c r="A155" s="1076"/>
      <c r="B155" s="1029"/>
      <c r="C155" s="1029"/>
      <c r="D155" s="1029"/>
      <c r="E155" s="1029"/>
      <c r="F155" s="1077"/>
      <c r="G155" s="322"/>
      <c r="H155" s="322"/>
      <c r="I155" s="322"/>
      <c r="J155" s="322"/>
      <c r="K155" s="322"/>
      <c r="L155" s="322"/>
      <c r="M155" s="322"/>
      <c r="N155" s="322"/>
      <c r="O155" s="322"/>
      <c r="P155" s="322"/>
      <c r="Q155" s="322"/>
    </row>
    <row r="156" spans="1:17" ht="30" customHeight="1">
      <c r="A156" s="1076"/>
      <c r="B156" s="1029"/>
      <c r="C156" s="1029"/>
      <c r="D156" s="1029"/>
      <c r="E156" s="1029"/>
      <c r="F156" s="1077"/>
      <c r="G156" s="322"/>
      <c r="H156" s="322"/>
      <c r="I156" s="322"/>
      <c r="J156" s="322"/>
      <c r="K156" s="322"/>
      <c r="L156" s="322"/>
      <c r="M156" s="322"/>
      <c r="N156" s="322"/>
      <c r="O156" s="322"/>
      <c r="P156" s="322"/>
      <c r="Q156" s="322"/>
    </row>
    <row r="157" spans="1:17" ht="30" customHeight="1">
      <c r="A157" s="1076"/>
      <c r="B157" s="1029"/>
      <c r="C157" s="1029"/>
      <c r="D157" s="1029"/>
      <c r="E157" s="1029"/>
      <c r="F157" s="1077"/>
      <c r="G157" s="322"/>
      <c r="H157" s="322"/>
      <c r="I157" s="322"/>
      <c r="J157" s="322"/>
      <c r="K157" s="322"/>
      <c r="L157" s="322"/>
      <c r="M157" s="322"/>
      <c r="N157" s="322"/>
      <c r="O157" s="322"/>
      <c r="P157" s="322"/>
      <c r="Q157" s="322"/>
    </row>
    <row r="158" spans="1:17" ht="25.35" customHeight="1">
      <c r="A158" s="1076"/>
      <c r="B158" s="1029"/>
      <c r="C158" s="1029"/>
      <c r="D158" s="1029"/>
      <c r="E158" s="1029"/>
      <c r="F158" s="1077"/>
      <c r="G158" s="322"/>
      <c r="H158" s="322"/>
      <c r="I158" s="322"/>
      <c r="J158" s="322"/>
      <c r="K158" s="322"/>
      <c r="L158" s="322"/>
      <c r="M158" s="322"/>
      <c r="N158" s="322"/>
      <c r="O158" s="322"/>
      <c r="P158" s="322"/>
      <c r="Q158" s="322"/>
    </row>
    <row r="159" spans="1:17" ht="25.35" customHeight="1" thickBot="1">
      <c r="A159" s="1078"/>
      <c r="B159" s="1079"/>
      <c r="C159" s="1079"/>
      <c r="D159" s="1079"/>
      <c r="E159" s="1079"/>
      <c r="F159" s="1080"/>
      <c r="G159" s="322"/>
      <c r="H159" s="322"/>
      <c r="I159" s="322"/>
      <c r="J159" s="322"/>
      <c r="K159" s="322"/>
      <c r="L159" s="322"/>
      <c r="M159" s="322"/>
      <c r="N159" s="322"/>
      <c r="O159" s="322"/>
      <c r="P159" s="322"/>
      <c r="Q159" s="322"/>
    </row>
    <row r="160" spans="1:17" ht="25.35" customHeight="1">
      <c r="F160" s="330"/>
      <c r="G160" s="322"/>
      <c r="H160" s="322"/>
      <c r="I160" s="322"/>
      <c r="J160" s="322"/>
      <c r="K160" s="322"/>
      <c r="L160" s="322"/>
      <c r="M160" s="322"/>
      <c r="N160" s="322"/>
      <c r="O160" s="322"/>
      <c r="P160" s="322"/>
      <c r="Q160" s="322"/>
    </row>
    <row r="161" spans="5:17" ht="25.35" customHeight="1">
      <c r="F161" s="330"/>
      <c r="G161" s="322"/>
      <c r="H161" s="322"/>
      <c r="I161" s="322"/>
      <c r="J161" s="322"/>
      <c r="K161" s="322"/>
      <c r="L161" s="322"/>
      <c r="M161" s="322"/>
      <c r="N161" s="322"/>
      <c r="O161" s="322"/>
      <c r="P161" s="322"/>
      <c r="Q161" s="322"/>
    </row>
    <row r="162" spans="5:17" ht="25.35" customHeight="1">
      <c r="F162" s="330"/>
      <c r="G162" s="322"/>
      <c r="H162" s="322"/>
      <c r="I162" s="322"/>
      <c r="J162" s="322"/>
      <c r="K162" s="322"/>
      <c r="L162" s="322"/>
      <c r="M162" s="322"/>
      <c r="N162" s="322"/>
      <c r="O162" s="322"/>
      <c r="P162" s="322"/>
      <c r="Q162" s="322"/>
    </row>
    <row r="163" spans="5:17" ht="25.35" customHeight="1">
      <c r="F163" s="330"/>
      <c r="G163" s="322"/>
      <c r="H163" s="322"/>
      <c r="I163" s="322"/>
      <c r="J163" s="322"/>
      <c r="K163" s="322"/>
      <c r="L163" s="322"/>
      <c r="M163" s="322"/>
      <c r="N163" s="322"/>
      <c r="O163" s="322"/>
      <c r="P163" s="322"/>
      <c r="Q163" s="322"/>
    </row>
    <row r="164" spans="5:17" ht="25.35" customHeight="1">
      <c r="F164" s="330"/>
      <c r="G164" s="322"/>
      <c r="H164" s="322"/>
      <c r="I164" s="322"/>
      <c r="J164" s="322"/>
      <c r="K164" s="322"/>
      <c r="L164" s="322"/>
      <c r="M164" s="322"/>
      <c r="N164" s="322"/>
      <c r="O164" s="322"/>
      <c r="P164" s="322"/>
      <c r="Q164" s="322"/>
    </row>
    <row r="165" spans="5:17" ht="25.35" customHeight="1">
      <c r="E165" s="331"/>
      <c r="F165" s="330"/>
      <c r="G165" s="322"/>
      <c r="H165" s="322"/>
      <c r="I165" s="322"/>
      <c r="J165" s="322"/>
      <c r="K165" s="322"/>
      <c r="L165" s="322"/>
      <c r="M165" s="322"/>
      <c r="N165" s="322"/>
      <c r="O165" s="322"/>
      <c r="P165" s="322"/>
      <c r="Q165" s="322"/>
    </row>
    <row r="166" spans="5:17" ht="25.35" customHeight="1">
      <c r="E166" s="331"/>
      <c r="F166" s="330"/>
      <c r="G166" s="322"/>
      <c r="H166" s="322"/>
      <c r="I166" s="322"/>
      <c r="J166" s="322"/>
      <c r="K166" s="322"/>
      <c r="L166" s="322"/>
      <c r="M166" s="322"/>
      <c r="N166" s="322"/>
      <c r="O166" s="322"/>
      <c r="P166" s="322"/>
      <c r="Q166" s="322"/>
    </row>
    <row r="167" spans="5:17" ht="25.35" customHeight="1">
      <c r="E167" s="331"/>
      <c r="F167" s="330"/>
      <c r="G167" s="322"/>
      <c r="H167" s="322"/>
      <c r="I167" s="322"/>
      <c r="J167" s="322"/>
      <c r="K167" s="322"/>
      <c r="L167" s="322"/>
      <c r="M167" s="322"/>
      <c r="N167" s="322"/>
      <c r="O167" s="322"/>
      <c r="P167" s="322"/>
      <c r="Q167" s="322"/>
    </row>
    <row r="168" spans="5:17" ht="25.35" customHeight="1">
      <c r="F168" s="330"/>
      <c r="G168" s="322"/>
      <c r="H168" s="322"/>
      <c r="I168" s="322"/>
      <c r="J168" s="322"/>
      <c r="K168" s="322"/>
      <c r="L168" s="322"/>
      <c r="M168" s="322"/>
      <c r="N168" s="322"/>
      <c r="O168" s="322"/>
      <c r="P168" s="322"/>
      <c r="Q168" s="322"/>
    </row>
    <row r="169" spans="5:17" ht="25.35" customHeight="1">
      <c r="F169" s="330"/>
      <c r="G169" s="322"/>
      <c r="H169" s="322"/>
      <c r="I169" s="322"/>
      <c r="J169" s="322"/>
      <c r="K169" s="322"/>
      <c r="L169" s="322"/>
      <c r="M169" s="322"/>
      <c r="N169" s="322"/>
      <c r="O169" s="322"/>
      <c r="P169" s="322"/>
      <c r="Q169" s="322"/>
    </row>
    <row r="170" spans="5:17" ht="25.35" customHeight="1">
      <c r="F170" s="330"/>
      <c r="G170" s="322"/>
      <c r="H170" s="322"/>
      <c r="I170" s="322"/>
      <c r="J170" s="322"/>
      <c r="K170" s="322"/>
      <c r="L170" s="322"/>
      <c r="M170" s="322"/>
      <c r="N170" s="322"/>
      <c r="O170" s="322"/>
      <c r="P170" s="322"/>
      <c r="Q170" s="322"/>
    </row>
    <row r="171" spans="5:17" ht="25.35" customHeight="1">
      <c r="F171" s="330"/>
      <c r="G171" s="322"/>
      <c r="H171" s="322"/>
      <c r="I171" s="322"/>
      <c r="J171" s="322"/>
      <c r="K171" s="322"/>
      <c r="L171" s="322"/>
      <c r="M171" s="322"/>
      <c r="N171" s="322"/>
      <c r="O171" s="322"/>
      <c r="P171" s="322"/>
      <c r="Q171" s="322"/>
    </row>
    <row r="172" spans="5:17" ht="25.35" customHeight="1">
      <c r="F172" s="330"/>
      <c r="G172" s="322"/>
      <c r="H172" s="322"/>
      <c r="I172" s="322"/>
      <c r="J172" s="322"/>
      <c r="K172" s="322"/>
      <c r="L172" s="322"/>
      <c r="M172" s="322"/>
      <c r="N172" s="322"/>
      <c r="O172" s="322"/>
      <c r="P172" s="322"/>
      <c r="Q172" s="322"/>
    </row>
    <row r="173" spans="5:17" ht="25.35" customHeight="1">
      <c r="F173" s="330"/>
      <c r="G173" s="322"/>
      <c r="H173" s="322"/>
      <c r="I173" s="322"/>
      <c r="J173" s="322"/>
      <c r="K173" s="322"/>
      <c r="L173" s="322"/>
      <c r="M173" s="322"/>
      <c r="N173" s="322"/>
      <c r="O173" s="322"/>
      <c r="P173" s="322"/>
      <c r="Q173" s="322"/>
    </row>
    <row r="174" spans="5:17" ht="25.35" customHeight="1">
      <c r="F174" s="330"/>
      <c r="G174" s="322"/>
      <c r="H174" s="322"/>
      <c r="I174" s="322"/>
      <c r="J174" s="322"/>
      <c r="K174" s="322"/>
      <c r="L174" s="322"/>
      <c r="M174" s="322"/>
      <c r="N174" s="322"/>
      <c r="O174" s="322"/>
      <c r="P174" s="322"/>
      <c r="Q174" s="322"/>
    </row>
    <row r="175" spans="5:17" ht="25.35" customHeight="1">
      <c r="F175" s="330"/>
      <c r="G175" s="322"/>
      <c r="H175" s="322"/>
      <c r="I175" s="322"/>
      <c r="J175" s="322"/>
      <c r="K175" s="322"/>
      <c r="L175" s="322"/>
      <c r="M175" s="322"/>
      <c r="N175" s="322"/>
      <c r="O175" s="322"/>
      <c r="P175" s="322"/>
      <c r="Q175" s="322"/>
    </row>
    <row r="176" spans="5:17" ht="25.35" customHeight="1">
      <c r="F176" s="330"/>
      <c r="G176" s="322"/>
      <c r="H176" s="322"/>
      <c r="I176" s="322"/>
      <c r="J176" s="322"/>
      <c r="K176" s="322"/>
      <c r="L176" s="322"/>
      <c r="M176" s="322"/>
      <c r="N176" s="322"/>
      <c r="O176" s="322"/>
      <c r="P176" s="322"/>
      <c r="Q176" s="322"/>
    </row>
    <row r="177" spans="6:17" ht="25.35" customHeight="1">
      <c r="F177" s="330"/>
      <c r="G177" s="322"/>
      <c r="H177" s="322"/>
      <c r="I177" s="322"/>
      <c r="J177" s="322"/>
      <c r="K177" s="322"/>
      <c r="L177" s="322"/>
      <c r="M177" s="322"/>
      <c r="N177" s="322"/>
      <c r="O177" s="322"/>
      <c r="P177" s="322"/>
      <c r="Q177" s="322"/>
    </row>
    <row r="178" spans="6:17" ht="25.35" customHeight="1">
      <c r="F178" s="330"/>
      <c r="G178" s="322"/>
      <c r="H178" s="322"/>
      <c r="I178" s="322"/>
      <c r="J178" s="322"/>
      <c r="K178" s="322"/>
      <c r="L178" s="322"/>
      <c r="M178" s="322"/>
      <c r="N178" s="322"/>
      <c r="O178" s="322"/>
      <c r="P178" s="322"/>
      <c r="Q178" s="322"/>
    </row>
    <row r="179" spans="6:17" ht="25.35" customHeight="1">
      <c r="F179" s="330"/>
      <c r="G179" s="322"/>
      <c r="H179" s="322"/>
      <c r="I179" s="322"/>
      <c r="J179" s="322"/>
      <c r="K179" s="322"/>
      <c r="L179" s="322"/>
      <c r="M179" s="322"/>
      <c r="N179" s="322"/>
      <c r="O179" s="322"/>
      <c r="P179" s="322"/>
      <c r="Q179" s="322"/>
    </row>
    <row r="180" spans="6:17" ht="25.35" customHeight="1">
      <c r="F180" s="330"/>
      <c r="G180" s="322"/>
      <c r="H180" s="322"/>
      <c r="I180" s="322"/>
      <c r="J180" s="322"/>
      <c r="K180" s="322"/>
      <c r="L180" s="322"/>
      <c r="M180" s="322"/>
      <c r="N180" s="322"/>
      <c r="O180" s="322"/>
      <c r="P180" s="322"/>
      <c r="Q180" s="322"/>
    </row>
    <row r="181" spans="6:17" ht="25.35" customHeight="1">
      <c r="F181" s="330"/>
      <c r="G181" s="322"/>
      <c r="H181" s="322"/>
      <c r="I181" s="322"/>
      <c r="J181" s="322"/>
      <c r="K181" s="322"/>
      <c r="L181" s="322"/>
      <c r="M181" s="322"/>
      <c r="N181" s="322"/>
      <c r="O181" s="322"/>
      <c r="P181" s="322"/>
      <c r="Q181" s="322"/>
    </row>
    <row r="182" spans="6:17" ht="25.35" customHeight="1">
      <c r="F182" s="330"/>
      <c r="G182" s="322"/>
      <c r="H182" s="322"/>
      <c r="I182" s="322"/>
      <c r="J182" s="322"/>
      <c r="K182" s="322"/>
      <c r="L182" s="322"/>
      <c r="M182" s="322"/>
      <c r="N182" s="322"/>
      <c r="O182" s="322"/>
      <c r="P182" s="322"/>
      <c r="Q182" s="322"/>
    </row>
    <row r="183" spans="6:17" ht="25.35" customHeight="1">
      <c r="F183" s="330"/>
      <c r="G183" s="322"/>
      <c r="H183" s="322"/>
      <c r="I183" s="322"/>
      <c r="J183" s="322"/>
      <c r="K183" s="322"/>
      <c r="L183" s="322"/>
      <c r="M183" s="322"/>
      <c r="N183" s="322"/>
      <c r="O183" s="322"/>
      <c r="P183" s="322"/>
      <c r="Q183" s="322"/>
    </row>
    <row r="184" spans="6:17" ht="25.35" customHeight="1">
      <c r="F184" s="330"/>
      <c r="G184" s="322"/>
      <c r="H184" s="322"/>
      <c r="I184" s="322"/>
      <c r="J184" s="322"/>
      <c r="K184" s="322"/>
      <c r="L184" s="322"/>
      <c r="M184" s="322"/>
      <c r="N184" s="322"/>
      <c r="O184" s="322"/>
      <c r="P184" s="322"/>
      <c r="Q184" s="322"/>
    </row>
    <row r="185" spans="6:17" ht="25.35" customHeight="1">
      <c r="F185" s="330"/>
      <c r="G185" s="322"/>
      <c r="H185" s="322"/>
      <c r="I185" s="322"/>
      <c r="J185" s="322"/>
      <c r="K185" s="322"/>
      <c r="L185" s="322"/>
      <c r="M185" s="322"/>
      <c r="N185" s="322"/>
      <c r="O185" s="322"/>
      <c r="P185" s="322"/>
      <c r="Q185" s="322"/>
    </row>
    <row r="186" spans="6:17" ht="25.35" customHeight="1">
      <c r="F186" s="330"/>
      <c r="G186" s="322"/>
      <c r="H186" s="322"/>
      <c r="I186" s="322"/>
      <c r="J186" s="322"/>
      <c r="K186" s="322"/>
      <c r="L186" s="322"/>
      <c r="M186" s="322"/>
      <c r="N186" s="322"/>
      <c r="O186" s="322"/>
      <c r="P186" s="322"/>
      <c r="Q186" s="322"/>
    </row>
    <row r="187" spans="6:17" ht="25.35" customHeight="1">
      <c r="F187" s="330"/>
      <c r="G187" s="322"/>
      <c r="H187" s="322"/>
      <c r="I187" s="322"/>
      <c r="J187" s="322"/>
      <c r="K187" s="322"/>
      <c r="L187" s="322"/>
      <c r="M187" s="322"/>
      <c r="N187" s="322"/>
      <c r="O187" s="322"/>
      <c r="P187" s="322"/>
      <c r="Q187" s="322"/>
    </row>
    <row r="188" spans="6:17" ht="25.35" customHeight="1">
      <c r="F188" s="330"/>
      <c r="G188" s="322"/>
      <c r="H188" s="322"/>
      <c r="I188" s="322"/>
      <c r="J188" s="322"/>
      <c r="K188" s="322"/>
      <c r="L188" s="322"/>
      <c r="M188" s="322"/>
      <c r="N188" s="322"/>
      <c r="O188" s="322"/>
      <c r="P188" s="322"/>
      <c r="Q188" s="322"/>
    </row>
    <row r="189" spans="6:17" ht="25.35" customHeight="1">
      <c r="F189" s="330"/>
      <c r="G189" s="322"/>
      <c r="H189" s="322"/>
      <c r="I189" s="322"/>
      <c r="J189" s="322"/>
      <c r="K189" s="322"/>
      <c r="L189" s="322"/>
      <c r="M189" s="322"/>
      <c r="N189" s="322"/>
      <c r="O189" s="322"/>
      <c r="P189" s="322"/>
      <c r="Q189" s="322"/>
    </row>
    <row r="190" spans="6:17" ht="25.35" customHeight="1">
      <c r="F190" s="330"/>
      <c r="G190" s="322"/>
      <c r="H190" s="322"/>
      <c r="I190" s="322"/>
      <c r="J190" s="322"/>
      <c r="K190" s="322"/>
      <c r="L190" s="322"/>
      <c r="M190" s="322"/>
      <c r="N190" s="322"/>
      <c r="O190" s="322"/>
      <c r="P190" s="322"/>
      <c r="Q190" s="322"/>
    </row>
    <row r="191" spans="6:17" ht="25.35" customHeight="1">
      <c r="F191" s="330"/>
      <c r="G191" s="322"/>
      <c r="H191" s="322"/>
      <c r="I191" s="322"/>
      <c r="J191" s="322"/>
      <c r="K191" s="322"/>
      <c r="L191" s="322"/>
      <c r="M191" s="322"/>
      <c r="N191" s="322"/>
      <c r="O191" s="322"/>
      <c r="P191" s="322"/>
      <c r="Q191" s="322"/>
    </row>
    <row r="192" spans="6:17" ht="25.35" customHeight="1">
      <c r="F192" s="330"/>
      <c r="G192" s="322"/>
      <c r="H192" s="322"/>
      <c r="I192" s="322"/>
      <c r="J192" s="322"/>
      <c r="K192" s="322"/>
      <c r="L192" s="322"/>
      <c r="M192" s="322"/>
      <c r="N192" s="322"/>
      <c r="O192" s="322"/>
      <c r="P192" s="322"/>
      <c r="Q192" s="322"/>
    </row>
    <row r="193" spans="6:17" ht="25.35" customHeight="1">
      <c r="F193" s="330"/>
      <c r="G193" s="322"/>
      <c r="H193" s="322"/>
      <c r="I193" s="322"/>
      <c r="J193" s="322"/>
      <c r="K193" s="322"/>
      <c r="L193" s="322"/>
      <c r="M193" s="322"/>
      <c r="N193" s="322"/>
      <c r="O193" s="322"/>
      <c r="P193" s="322"/>
      <c r="Q193" s="322"/>
    </row>
    <row r="194" spans="6:17" ht="25.35" customHeight="1">
      <c r="F194" s="330"/>
      <c r="G194" s="322"/>
      <c r="H194" s="322"/>
      <c r="I194" s="322"/>
      <c r="J194" s="322"/>
      <c r="K194" s="322"/>
      <c r="L194" s="322"/>
      <c r="M194" s="322"/>
      <c r="N194" s="322"/>
      <c r="O194" s="322"/>
      <c r="P194" s="322"/>
      <c r="Q194" s="322"/>
    </row>
    <row r="195" spans="6:17" ht="25.35" customHeight="1">
      <c r="F195" s="330"/>
      <c r="G195" s="322"/>
      <c r="H195" s="322"/>
      <c r="I195" s="322"/>
      <c r="J195" s="322"/>
      <c r="K195" s="322"/>
      <c r="L195" s="322"/>
      <c r="M195" s="322"/>
      <c r="N195" s="322"/>
      <c r="O195" s="322"/>
      <c r="P195" s="322"/>
      <c r="Q195" s="322"/>
    </row>
    <row r="196" spans="6:17" ht="25.35" customHeight="1">
      <c r="F196" s="330"/>
      <c r="G196" s="322"/>
      <c r="H196" s="322"/>
      <c r="I196" s="322"/>
      <c r="J196" s="322"/>
      <c r="K196" s="322"/>
      <c r="L196" s="322"/>
      <c r="M196" s="322"/>
      <c r="N196" s="322"/>
      <c r="O196" s="322"/>
      <c r="P196" s="322"/>
      <c r="Q196" s="322"/>
    </row>
    <row r="197" spans="6:17" ht="25.35" customHeight="1">
      <c r="F197" s="330"/>
      <c r="G197" s="322"/>
      <c r="H197" s="322"/>
      <c r="I197" s="322"/>
      <c r="J197" s="322"/>
      <c r="K197" s="322"/>
      <c r="L197" s="322"/>
      <c r="M197" s="322"/>
      <c r="N197" s="322"/>
      <c r="O197" s="322"/>
      <c r="P197" s="322"/>
      <c r="Q197" s="322"/>
    </row>
    <row r="198" spans="6:17" ht="25.35" customHeight="1">
      <c r="F198" s="330"/>
      <c r="G198" s="322"/>
      <c r="H198" s="322"/>
      <c r="I198" s="322"/>
      <c r="J198" s="322"/>
      <c r="K198" s="322"/>
      <c r="L198" s="322"/>
      <c r="M198" s="322"/>
      <c r="N198" s="322"/>
      <c r="O198" s="322"/>
      <c r="P198" s="322"/>
      <c r="Q198" s="322"/>
    </row>
    <row r="199" spans="6:17" ht="25.35" customHeight="1">
      <c r="F199" s="330"/>
      <c r="G199" s="322"/>
      <c r="H199" s="322"/>
      <c r="I199" s="322"/>
      <c r="J199" s="322"/>
      <c r="K199" s="322"/>
      <c r="L199" s="322"/>
      <c r="M199" s="322"/>
      <c r="N199" s="322"/>
      <c r="O199" s="322"/>
      <c r="P199" s="322"/>
      <c r="Q199" s="322"/>
    </row>
    <row r="200" spans="6:17" ht="25.35" customHeight="1">
      <c r="F200" s="330"/>
      <c r="G200" s="322"/>
      <c r="H200" s="322"/>
      <c r="I200" s="322"/>
      <c r="J200" s="322"/>
      <c r="K200" s="322"/>
      <c r="L200" s="322"/>
      <c r="M200" s="322"/>
      <c r="N200" s="322"/>
      <c r="O200" s="322"/>
      <c r="P200" s="322"/>
      <c r="Q200" s="322"/>
    </row>
    <row r="201" spans="6:17" ht="25.35" customHeight="1">
      <c r="F201" s="330"/>
      <c r="G201" s="322"/>
      <c r="H201" s="322"/>
      <c r="I201" s="322"/>
      <c r="J201" s="322"/>
      <c r="K201" s="322"/>
      <c r="L201" s="322"/>
      <c r="M201" s="322"/>
      <c r="N201" s="322"/>
      <c r="O201" s="322"/>
      <c r="P201" s="322"/>
      <c r="Q201" s="322"/>
    </row>
    <row r="202" spans="6:17" ht="25.35" customHeight="1">
      <c r="F202" s="330"/>
      <c r="G202" s="322"/>
      <c r="H202" s="322"/>
      <c r="I202" s="322"/>
      <c r="J202" s="322"/>
      <c r="K202" s="322"/>
      <c r="L202" s="322"/>
      <c r="M202" s="322"/>
      <c r="N202" s="322"/>
      <c r="O202" s="322"/>
      <c r="P202" s="322"/>
      <c r="Q202" s="322"/>
    </row>
    <row r="203" spans="6:17" ht="25.35" customHeight="1">
      <c r="F203" s="330"/>
      <c r="G203" s="322"/>
      <c r="H203" s="322"/>
      <c r="I203" s="322"/>
      <c r="J203" s="322"/>
      <c r="K203" s="322"/>
      <c r="L203" s="322"/>
      <c r="M203" s="322"/>
      <c r="N203" s="322"/>
      <c r="O203" s="322"/>
      <c r="P203" s="322"/>
      <c r="Q203" s="322"/>
    </row>
    <row r="204" spans="6:17" ht="25.35" customHeight="1">
      <c r="F204" s="330"/>
      <c r="G204" s="322"/>
      <c r="H204" s="322"/>
      <c r="I204" s="322"/>
      <c r="J204" s="322"/>
      <c r="K204" s="322"/>
      <c r="L204" s="322"/>
      <c r="M204" s="322"/>
      <c r="N204" s="322"/>
      <c r="O204" s="322"/>
      <c r="P204" s="322"/>
      <c r="Q204" s="322"/>
    </row>
    <row r="205" spans="6:17" ht="25.35" customHeight="1">
      <c r="F205" s="330"/>
      <c r="G205" s="322"/>
      <c r="H205" s="322"/>
      <c r="I205" s="322"/>
      <c r="J205" s="322"/>
      <c r="K205" s="322"/>
      <c r="L205" s="322"/>
      <c r="M205" s="322"/>
      <c r="N205" s="322"/>
      <c r="O205" s="322"/>
      <c r="P205" s="322"/>
      <c r="Q205" s="322"/>
    </row>
    <row r="206" spans="6:17" ht="25.35" customHeight="1">
      <c r="F206" s="330"/>
      <c r="G206" s="322"/>
      <c r="H206" s="322"/>
      <c r="I206" s="322"/>
      <c r="J206" s="322"/>
      <c r="K206" s="322"/>
      <c r="L206" s="322"/>
      <c r="M206" s="322"/>
      <c r="N206" s="322"/>
      <c r="O206" s="322"/>
      <c r="P206" s="322"/>
      <c r="Q206" s="322"/>
    </row>
    <row r="207" spans="6:17" ht="25.35" customHeight="1">
      <c r="F207" s="330"/>
      <c r="G207" s="322"/>
      <c r="H207" s="322"/>
      <c r="I207" s="322"/>
      <c r="J207" s="322"/>
      <c r="K207" s="322"/>
      <c r="L207" s="322"/>
      <c r="M207" s="322"/>
      <c r="N207" s="322"/>
      <c r="O207" s="322"/>
      <c r="P207" s="322"/>
      <c r="Q207" s="322"/>
    </row>
    <row r="208" spans="6:17" ht="25.35" customHeight="1">
      <c r="F208" s="330"/>
      <c r="G208" s="322"/>
      <c r="H208" s="322"/>
      <c r="I208" s="322"/>
      <c r="J208" s="322"/>
      <c r="K208" s="322"/>
      <c r="L208" s="322"/>
      <c r="M208" s="322"/>
      <c r="N208" s="322"/>
      <c r="O208" s="322"/>
      <c r="P208" s="322"/>
      <c r="Q208" s="322"/>
    </row>
    <row r="209" spans="6:17" ht="25.35" customHeight="1">
      <c r="F209" s="330"/>
      <c r="G209" s="322"/>
      <c r="H209" s="322"/>
      <c r="I209" s="322"/>
      <c r="J209" s="322"/>
      <c r="K209" s="322"/>
      <c r="L209" s="322"/>
      <c r="M209" s="322"/>
      <c r="N209" s="322"/>
      <c r="O209" s="322"/>
      <c r="P209" s="322"/>
      <c r="Q209" s="322"/>
    </row>
    <row r="210" spans="6:17" ht="25.35" customHeight="1">
      <c r="F210" s="330"/>
      <c r="G210" s="322"/>
      <c r="H210" s="322"/>
      <c r="I210" s="322"/>
      <c r="J210" s="322"/>
      <c r="K210" s="322"/>
      <c r="L210" s="322"/>
      <c r="M210" s="322"/>
      <c r="N210" s="322"/>
      <c r="O210" s="322"/>
      <c r="P210" s="322"/>
      <c r="Q210" s="322"/>
    </row>
    <row r="211" spans="6:17" ht="25.35" customHeight="1">
      <c r="F211" s="330"/>
      <c r="G211" s="322"/>
      <c r="H211" s="322"/>
      <c r="I211" s="322"/>
      <c r="J211" s="322"/>
      <c r="K211" s="322"/>
      <c r="L211" s="322"/>
      <c r="M211" s="322"/>
      <c r="N211" s="322"/>
      <c r="O211" s="322"/>
      <c r="P211" s="322"/>
      <c r="Q211" s="322"/>
    </row>
    <row r="212" spans="6:17" ht="25.35" customHeight="1">
      <c r="F212" s="330"/>
      <c r="G212" s="322"/>
      <c r="H212" s="322"/>
      <c r="I212" s="322"/>
      <c r="J212" s="322"/>
      <c r="K212" s="322"/>
      <c r="L212" s="322"/>
      <c r="M212" s="322"/>
      <c r="N212" s="322"/>
      <c r="O212" s="322"/>
      <c r="P212" s="322"/>
      <c r="Q212" s="322"/>
    </row>
    <row r="213" spans="6:17" ht="25.35" customHeight="1">
      <c r="F213" s="330"/>
      <c r="G213" s="322"/>
      <c r="H213" s="322"/>
      <c r="I213" s="322"/>
      <c r="J213" s="322"/>
      <c r="K213" s="322"/>
      <c r="L213" s="322"/>
      <c r="M213" s="322"/>
      <c r="N213" s="322"/>
      <c r="O213" s="322"/>
      <c r="P213" s="322"/>
      <c r="Q213" s="322"/>
    </row>
    <row r="214" spans="6:17" ht="25.35" customHeight="1">
      <c r="F214" s="330"/>
      <c r="G214" s="322"/>
      <c r="H214" s="322"/>
      <c r="I214" s="322"/>
      <c r="J214" s="322"/>
      <c r="K214" s="322"/>
      <c r="L214" s="322"/>
      <c r="M214" s="322"/>
      <c r="N214" s="322"/>
      <c r="O214" s="322"/>
      <c r="P214" s="322"/>
      <c r="Q214" s="322"/>
    </row>
    <row r="215" spans="6:17" ht="25.35" customHeight="1">
      <c r="F215" s="330"/>
      <c r="G215" s="322"/>
      <c r="H215" s="322"/>
      <c r="I215" s="322"/>
      <c r="J215" s="322"/>
      <c r="K215" s="322"/>
      <c r="L215" s="322"/>
      <c r="M215" s="322"/>
      <c r="N215" s="322"/>
      <c r="O215" s="322"/>
      <c r="P215" s="322"/>
      <c r="Q215" s="322"/>
    </row>
    <row r="216" spans="6:17" ht="25.35" customHeight="1">
      <c r="F216" s="330"/>
      <c r="G216" s="322"/>
      <c r="H216" s="322"/>
      <c r="I216" s="322"/>
      <c r="J216" s="322"/>
      <c r="K216" s="322"/>
      <c r="L216" s="322"/>
      <c r="M216" s="322"/>
      <c r="N216" s="322"/>
      <c r="O216" s="322"/>
      <c r="P216" s="322"/>
      <c r="Q216" s="322"/>
    </row>
    <row r="217" spans="6:17" ht="25.35" customHeight="1">
      <c r="F217" s="330"/>
      <c r="G217" s="322"/>
      <c r="H217" s="322"/>
      <c r="I217" s="322"/>
      <c r="J217" s="322"/>
      <c r="K217" s="322"/>
      <c r="L217" s="322"/>
      <c r="M217" s="322"/>
      <c r="N217" s="322"/>
      <c r="O217" s="322"/>
      <c r="P217" s="322"/>
      <c r="Q217" s="322"/>
    </row>
    <row r="218" spans="6:17" ht="25.35" customHeight="1">
      <c r="F218" s="330"/>
      <c r="G218" s="322"/>
      <c r="H218" s="322"/>
      <c r="I218" s="322"/>
      <c r="J218" s="322"/>
      <c r="K218" s="322"/>
      <c r="L218" s="322"/>
      <c r="M218" s="322"/>
      <c r="N218" s="322"/>
      <c r="O218" s="322"/>
      <c r="P218" s="322"/>
      <c r="Q218" s="322"/>
    </row>
    <row r="219" spans="6:17" ht="25.35" customHeight="1">
      <c r="F219" s="330"/>
      <c r="G219" s="322"/>
      <c r="H219" s="322"/>
      <c r="I219" s="322"/>
      <c r="J219" s="322"/>
      <c r="K219" s="322"/>
      <c r="L219" s="322"/>
      <c r="M219" s="322"/>
      <c r="N219" s="322"/>
      <c r="O219" s="322"/>
      <c r="P219" s="322"/>
      <c r="Q219" s="322"/>
    </row>
    <row r="220" spans="6:17" ht="25.35" customHeight="1">
      <c r="F220" s="330"/>
      <c r="G220" s="322"/>
      <c r="H220" s="322"/>
      <c r="I220" s="322"/>
      <c r="J220" s="322"/>
      <c r="K220" s="322"/>
      <c r="L220" s="322"/>
      <c r="M220" s="322"/>
      <c r="N220" s="322"/>
      <c r="O220" s="322"/>
      <c r="P220" s="322"/>
      <c r="Q220" s="322"/>
    </row>
    <row r="221" spans="6:17" ht="25.35" customHeight="1">
      <c r="F221" s="330"/>
      <c r="G221" s="322"/>
      <c r="H221" s="322"/>
      <c r="I221" s="322"/>
      <c r="J221" s="322"/>
      <c r="K221" s="322"/>
      <c r="L221" s="322"/>
      <c r="M221" s="322"/>
      <c r="N221" s="322"/>
      <c r="O221" s="322"/>
      <c r="P221" s="322"/>
      <c r="Q221" s="322"/>
    </row>
    <row r="222" spans="6:17" ht="25.35" customHeight="1">
      <c r="F222" s="330"/>
      <c r="G222" s="322"/>
      <c r="H222" s="322"/>
      <c r="I222" s="322"/>
      <c r="J222" s="322"/>
      <c r="K222" s="322"/>
      <c r="L222" s="322"/>
      <c r="M222" s="322"/>
      <c r="N222" s="322"/>
      <c r="O222" s="322"/>
      <c r="P222" s="322"/>
      <c r="Q222" s="322"/>
    </row>
    <row r="223" spans="6:17" ht="25.35" customHeight="1">
      <c r="F223" s="330"/>
      <c r="G223" s="322"/>
      <c r="H223" s="322"/>
      <c r="I223" s="322"/>
      <c r="J223" s="322"/>
      <c r="K223" s="322"/>
      <c r="L223" s="322"/>
      <c r="M223" s="322"/>
      <c r="N223" s="322"/>
      <c r="O223" s="322"/>
      <c r="P223" s="322"/>
      <c r="Q223" s="322"/>
    </row>
    <row r="224" spans="6:17" ht="25.35" customHeight="1">
      <c r="F224" s="330"/>
      <c r="G224" s="322"/>
      <c r="H224" s="322"/>
      <c r="I224" s="322"/>
      <c r="J224" s="322"/>
      <c r="K224" s="322"/>
      <c r="L224" s="322"/>
      <c r="M224" s="322"/>
      <c r="N224" s="322"/>
      <c r="O224" s="322"/>
      <c r="P224" s="322"/>
      <c r="Q224" s="322"/>
    </row>
    <row r="225" spans="6:17" ht="25.35" customHeight="1">
      <c r="F225" s="330"/>
      <c r="G225" s="322"/>
      <c r="H225" s="322"/>
      <c r="I225" s="322"/>
      <c r="J225" s="322"/>
      <c r="K225" s="322"/>
      <c r="L225" s="322"/>
      <c r="M225" s="322"/>
      <c r="N225" s="322"/>
      <c r="O225" s="322"/>
      <c r="P225" s="322"/>
      <c r="Q225" s="322"/>
    </row>
    <row r="226" spans="6:17" ht="25.35" customHeight="1">
      <c r="F226" s="330"/>
      <c r="G226" s="322"/>
      <c r="H226" s="322"/>
      <c r="I226" s="322"/>
      <c r="J226" s="322"/>
      <c r="K226" s="322"/>
      <c r="L226" s="322"/>
      <c r="M226" s="322"/>
      <c r="N226" s="322"/>
      <c r="O226" s="322"/>
      <c r="P226" s="322"/>
      <c r="Q226" s="322"/>
    </row>
    <row r="227" spans="6:17" ht="25.35" customHeight="1">
      <c r="F227" s="330"/>
      <c r="G227" s="322"/>
      <c r="H227" s="322"/>
      <c r="I227" s="322"/>
      <c r="J227" s="322"/>
      <c r="K227" s="322"/>
      <c r="L227" s="322"/>
      <c r="M227" s="322"/>
      <c r="N227" s="322"/>
      <c r="O227" s="322"/>
      <c r="P227" s="322"/>
      <c r="Q227" s="322"/>
    </row>
    <row r="228" spans="6:17" ht="25.35" customHeight="1">
      <c r="F228" s="330"/>
      <c r="G228" s="322"/>
      <c r="H228" s="322"/>
      <c r="I228" s="322"/>
      <c r="J228" s="322"/>
      <c r="K228" s="322"/>
      <c r="L228" s="322"/>
      <c r="M228" s="322"/>
      <c r="N228" s="322"/>
      <c r="O228" s="322"/>
      <c r="P228" s="322"/>
      <c r="Q228" s="322"/>
    </row>
    <row r="229" spans="6:17" ht="25.35" customHeight="1">
      <c r="F229" s="330"/>
      <c r="G229" s="322"/>
      <c r="H229" s="322"/>
      <c r="I229" s="322"/>
      <c r="J229" s="322"/>
      <c r="K229" s="322"/>
      <c r="L229" s="322"/>
      <c r="M229" s="322"/>
      <c r="N229" s="322"/>
      <c r="O229" s="322"/>
      <c r="P229" s="322"/>
      <c r="Q229" s="322"/>
    </row>
    <row r="230" spans="6:17" ht="25.35" customHeight="1">
      <c r="F230" s="330"/>
      <c r="G230" s="322"/>
      <c r="H230" s="322"/>
      <c r="I230" s="322"/>
      <c r="J230" s="322"/>
      <c r="K230" s="322"/>
      <c r="L230" s="322"/>
      <c r="M230" s="322"/>
      <c r="N230" s="322"/>
      <c r="O230" s="322"/>
      <c r="P230" s="322"/>
      <c r="Q230" s="322"/>
    </row>
    <row r="231" spans="6:17" ht="25.35" customHeight="1">
      <c r="F231" s="330"/>
      <c r="G231" s="322"/>
      <c r="H231" s="322"/>
      <c r="I231" s="322"/>
      <c r="J231" s="322"/>
      <c r="K231" s="322"/>
      <c r="L231" s="322"/>
      <c r="M231" s="322"/>
      <c r="N231" s="322"/>
      <c r="O231" s="322"/>
      <c r="P231" s="322"/>
      <c r="Q231" s="322"/>
    </row>
    <row r="232" spans="6:17" ht="25.35" customHeight="1">
      <c r="F232" s="330"/>
      <c r="G232" s="322"/>
      <c r="H232" s="322"/>
      <c r="I232" s="322"/>
      <c r="J232" s="322"/>
      <c r="K232" s="322"/>
      <c r="L232" s="322"/>
      <c r="M232" s="322"/>
      <c r="N232" s="322"/>
      <c r="O232" s="322"/>
      <c r="P232" s="322"/>
      <c r="Q232" s="322"/>
    </row>
    <row r="233" spans="6:17" ht="25.35" customHeight="1">
      <c r="F233" s="330"/>
      <c r="G233" s="322"/>
      <c r="H233" s="322"/>
      <c r="I233" s="322"/>
      <c r="J233" s="322"/>
      <c r="K233" s="322"/>
      <c r="L233" s="322"/>
      <c r="M233" s="322"/>
      <c r="N233" s="322"/>
      <c r="O233" s="322"/>
      <c r="P233" s="322"/>
      <c r="Q233" s="322"/>
    </row>
    <row r="234" spans="6:17" ht="25.35" customHeight="1">
      <c r="F234" s="330"/>
      <c r="G234" s="322"/>
      <c r="H234" s="322"/>
      <c r="I234" s="322"/>
      <c r="J234" s="322"/>
      <c r="K234" s="322"/>
      <c r="L234" s="322"/>
      <c r="M234" s="322"/>
      <c r="N234" s="322"/>
      <c r="O234" s="322"/>
      <c r="P234" s="322"/>
      <c r="Q234" s="322"/>
    </row>
    <row r="235" spans="6:17" ht="25.35" customHeight="1">
      <c r="F235" s="330"/>
      <c r="G235" s="322"/>
      <c r="H235" s="322"/>
      <c r="I235" s="322"/>
      <c r="J235" s="322"/>
      <c r="K235" s="322"/>
      <c r="L235" s="322"/>
      <c r="M235" s="322"/>
      <c r="N235" s="322"/>
      <c r="O235" s="322"/>
      <c r="P235" s="322"/>
      <c r="Q235" s="322"/>
    </row>
    <row r="236" spans="6:17" ht="25.35" customHeight="1">
      <c r="F236" s="330"/>
      <c r="G236" s="322"/>
      <c r="H236" s="322"/>
      <c r="I236" s="322"/>
      <c r="J236" s="322"/>
      <c r="K236" s="322"/>
      <c r="L236" s="322"/>
      <c r="M236" s="322"/>
      <c r="N236" s="322"/>
      <c r="O236" s="322"/>
      <c r="P236" s="322"/>
      <c r="Q236" s="322"/>
    </row>
    <row r="237" spans="6:17" ht="25.35" customHeight="1">
      <c r="F237" s="330"/>
      <c r="G237" s="322"/>
      <c r="H237" s="322"/>
      <c r="I237" s="322"/>
      <c r="J237" s="322"/>
      <c r="K237" s="322"/>
      <c r="L237" s="322"/>
      <c r="M237" s="322"/>
      <c r="N237" s="322"/>
      <c r="O237" s="322"/>
      <c r="P237" s="322"/>
      <c r="Q237" s="322"/>
    </row>
    <row r="238" spans="6:17" ht="25.35" customHeight="1">
      <c r="F238" s="330"/>
      <c r="G238" s="322"/>
      <c r="H238" s="322"/>
      <c r="I238" s="322"/>
      <c r="J238" s="322"/>
      <c r="K238" s="322"/>
      <c r="L238" s="322"/>
      <c r="M238" s="322"/>
      <c r="N238" s="322"/>
      <c r="O238" s="322"/>
      <c r="P238" s="322"/>
      <c r="Q238" s="322"/>
    </row>
    <row r="239" spans="6:17" ht="25.35" customHeight="1">
      <c r="F239" s="330"/>
      <c r="G239" s="322"/>
      <c r="H239" s="322"/>
      <c r="I239" s="322"/>
      <c r="J239" s="322"/>
      <c r="K239" s="322"/>
      <c r="L239" s="322"/>
      <c r="M239" s="322"/>
      <c r="N239" s="322"/>
      <c r="O239" s="322"/>
      <c r="P239" s="322"/>
      <c r="Q239" s="322"/>
    </row>
    <row r="240" spans="6:17" ht="25.35" customHeight="1">
      <c r="F240" s="330"/>
      <c r="G240" s="322"/>
      <c r="H240" s="322"/>
      <c r="I240" s="322"/>
      <c r="J240" s="322"/>
      <c r="K240" s="322"/>
      <c r="L240" s="322"/>
      <c r="M240" s="322"/>
      <c r="N240" s="322"/>
      <c r="O240" s="322"/>
      <c r="P240" s="322"/>
      <c r="Q240" s="322"/>
    </row>
    <row r="241" spans="6:17" ht="25.35" customHeight="1">
      <c r="F241" s="330"/>
      <c r="G241" s="322"/>
      <c r="H241" s="322"/>
      <c r="I241" s="322"/>
      <c r="J241" s="322"/>
      <c r="K241" s="322"/>
      <c r="L241" s="322"/>
      <c r="M241" s="322"/>
      <c r="N241" s="322"/>
      <c r="O241" s="322"/>
      <c r="P241" s="322"/>
      <c r="Q241" s="322"/>
    </row>
    <row r="242" spans="6:17" ht="25.35" customHeight="1">
      <c r="F242" s="330"/>
      <c r="G242" s="322"/>
      <c r="H242" s="322"/>
      <c r="I242" s="322"/>
      <c r="J242" s="322"/>
      <c r="K242" s="322"/>
      <c r="L242" s="322"/>
      <c r="M242" s="322"/>
      <c r="N242" s="322"/>
      <c r="O242" s="322"/>
      <c r="P242" s="322"/>
      <c r="Q242" s="322"/>
    </row>
    <row r="243" spans="6:17" ht="25.35" customHeight="1">
      <c r="F243" s="330"/>
      <c r="G243" s="322"/>
      <c r="H243" s="322"/>
      <c r="I243" s="322"/>
      <c r="J243" s="322"/>
      <c r="K243" s="322"/>
      <c r="L243" s="322"/>
      <c r="M243" s="322"/>
      <c r="N243" s="322"/>
      <c r="O243" s="322"/>
      <c r="P243" s="322"/>
      <c r="Q243" s="322"/>
    </row>
    <row r="244" spans="6:17" ht="25.35" customHeight="1">
      <c r="F244" s="330"/>
      <c r="G244" s="322"/>
      <c r="H244" s="322"/>
      <c r="I244" s="322"/>
      <c r="J244" s="322"/>
      <c r="K244" s="322"/>
      <c r="L244" s="322"/>
      <c r="M244" s="322"/>
      <c r="N244" s="322"/>
      <c r="O244" s="322"/>
      <c r="P244" s="322"/>
      <c r="Q244" s="322"/>
    </row>
    <row r="245" spans="6:17" ht="25.35" customHeight="1">
      <c r="F245" s="330"/>
      <c r="G245" s="322"/>
      <c r="H245" s="322"/>
      <c r="I245" s="322"/>
      <c r="J245" s="322"/>
      <c r="K245" s="322"/>
      <c r="L245" s="322"/>
      <c r="M245" s="322"/>
      <c r="N245" s="322"/>
      <c r="O245" s="322"/>
      <c r="P245" s="322"/>
      <c r="Q245" s="322"/>
    </row>
    <row r="246" spans="6:17" ht="25.35" customHeight="1">
      <c r="F246" s="330"/>
      <c r="G246" s="322"/>
      <c r="H246" s="322"/>
      <c r="I246" s="322"/>
      <c r="J246" s="322"/>
      <c r="K246" s="322"/>
      <c r="L246" s="322"/>
      <c r="M246" s="322"/>
      <c r="N246" s="322"/>
      <c r="O246" s="322"/>
      <c r="P246" s="322"/>
      <c r="Q246" s="322"/>
    </row>
    <row r="247" spans="6:17" ht="25.35" customHeight="1">
      <c r="F247" s="330"/>
      <c r="G247" s="322"/>
      <c r="H247" s="322"/>
      <c r="I247" s="322"/>
      <c r="J247" s="322"/>
      <c r="K247" s="322"/>
      <c r="L247" s="322"/>
      <c r="M247" s="322"/>
      <c r="N247" s="322"/>
      <c r="O247" s="322"/>
      <c r="P247" s="322"/>
      <c r="Q247" s="322"/>
    </row>
    <row r="248" spans="6:17" ht="25.35" customHeight="1">
      <c r="F248" s="330"/>
      <c r="G248" s="322"/>
      <c r="H248" s="322"/>
      <c r="I248" s="322"/>
      <c r="J248" s="322"/>
      <c r="K248" s="322"/>
      <c r="L248" s="322"/>
      <c r="M248" s="322"/>
      <c r="N248" s="322"/>
      <c r="O248" s="322"/>
      <c r="P248" s="322"/>
      <c r="Q248" s="322"/>
    </row>
    <row r="249" spans="6:17" ht="25.35" customHeight="1">
      <c r="F249" s="330"/>
      <c r="G249" s="322"/>
      <c r="H249" s="322"/>
      <c r="I249" s="322"/>
      <c r="J249" s="322"/>
      <c r="K249" s="322"/>
      <c r="L249" s="322"/>
      <c r="M249" s="322"/>
      <c r="N249" s="322"/>
      <c r="O249" s="322"/>
      <c r="P249" s="322"/>
      <c r="Q249" s="322"/>
    </row>
    <row r="250" spans="6:17" ht="25.35" customHeight="1">
      <c r="F250" s="330"/>
      <c r="G250" s="322"/>
      <c r="H250" s="322"/>
      <c r="I250" s="322"/>
      <c r="J250" s="322"/>
      <c r="K250" s="322"/>
      <c r="L250" s="322"/>
      <c r="M250" s="322"/>
      <c r="N250" s="322"/>
      <c r="O250" s="322"/>
      <c r="P250" s="322"/>
      <c r="Q250" s="322"/>
    </row>
    <row r="251" spans="6:17" ht="25.35" customHeight="1">
      <c r="F251" s="330"/>
      <c r="G251" s="322"/>
      <c r="H251" s="322"/>
      <c r="I251" s="322"/>
      <c r="J251" s="322"/>
      <c r="K251" s="322"/>
      <c r="L251" s="322"/>
      <c r="M251" s="322"/>
      <c r="N251" s="322"/>
      <c r="O251" s="322"/>
      <c r="P251" s="322"/>
      <c r="Q251" s="322"/>
    </row>
    <row r="252" spans="6:17" ht="25.35" customHeight="1">
      <c r="F252" s="330"/>
      <c r="G252" s="322"/>
      <c r="H252" s="322"/>
      <c r="I252" s="322"/>
      <c r="J252" s="322"/>
      <c r="K252" s="322"/>
      <c r="L252" s="322"/>
      <c r="M252" s="322"/>
      <c r="N252" s="322"/>
      <c r="O252" s="322"/>
      <c r="P252" s="322"/>
      <c r="Q252" s="322"/>
    </row>
    <row r="253" spans="6:17" ht="25.35" customHeight="1">
      <c r="F253" s="330"/>
      <c r="G253" s="322"/>
      <c r="H253" s="322"/>
      <c r="I253" s="322"/>
      <c r="J253" s="322"/>
      <c r="K253" s="322"/>
      <c r="L253" s="322"/>
      <c r="M253" s="322"/>
      <c r="N253" s="322"/>
      <c r="O253" s="322"/>
      <c r="P253" s="322"/>
      <c r="Q253" s="322"/>
    </row>
    <row r="254" spans="6:17" ht="25.35" customHeight="1">
      <c r="F254" s="330"/>
      <c r="G254" s="322"/>
      <c r="H254" s="322"/>
      <c r="I254" s="322"/>
      <c r="J254" s="322"/>
      <c r="K254" s="322"/>
      <c r="L254" s="322"/>
      <c r="M254" s="322"/>
      <c r="N254" s="322"/>
      <c r="O254" s="322"/>
      <c r="P254" s="322"/>
      <c r="Q254" s="322"/>
    </row>
    <row r="255" spans="6:17" ht="25.35" customHeight="1">
      <c r="F255" s="330"/>
      <c r="G255" s="322"/>
      <c r="H255" s="322"/>
      <c r="I255" s="322"/>
      <c r="J255" s="322"/>
      <c r="K255" s="322"/>
      <c r="L255" s="322"/>
      <c r="M255" s="322"/>
      <c r="N255" s="322"/>
      <c r="O255" s="322"/>
      <c r="P255" s="322"/>
      <c r="Q255" s="322"/>
    </row>
    <row r="256" spans="6:17" ht="25.35" customHeight="1">
      <c r="F256" s="330"/>
      <c r="G256" s="322"/>
      <c r="H256" s="322"/>
      <c r="I256" s="322"/>
      <c r="J256" s="322"/>
      <c r="K256" s="322"/>
      <c r="L256" s="322"/>
      <c r="M256" s="322"/>
      <c r="N256" s="322"/>
      <c r="O256" s="322"/>
      <c r="P256" s="322"/>
      <c r="Q256" s="322"/>
    </row>
    <row r="257" spans="6:17" ht="25.35" customHeight="1">
      <c r="F257" s="330"/>
      <c r="G257" s="322"/>
      <c r="H257" s="322"/>
      <c r="I257" s="322"/>
      <c r="J257" s="322"/>
      <c r="K257" s="322"/>
      <c r="L257" s="322"/>
      <c r="M257" s="322"/>
      <c r="N257" s="322"/>
      <c r="O257" s="322"/>
      <c r="P257" s="322"/>
      <c r="Q257" s="322"/>
    </row>
    <row r="258" spans="6:17" ht="25.35" customHeight="1">
      <c r="F258" s="330"/>
      <c r="G258" s="322"/>
      <c r="H258" s="322"/>
      <c r="I258" s="322"/>
      <c r="J258" s="322"/>
      <c r="K258" s="322"/>
      <c r="L258" s="322"/>
      <c r="M258" s="322"/>
      <c r="N258" s="322"/>
      <c r="O258" s="322"/>
      <c r="P258" s="322"/>
      <c r="Q258" s="322"/>
    </row>
    <row r="259" spans="6:17" ht="25.35" customHeight="1">
      <c r="F259" s="330"/>
      <c r="G259" s="322"/>
      <c r="H259" s="322"/>
      <c r="I259" s="322"/>
      <c r="J259" s="322"/>
      <c r="K259" s="322"/>
      <c r="L259" s="322"/>
      <c r="M259" s="322"/>
      <c r="N259" s="322"/>
      <c r="O259" s="322"/>
      <c r="P259" s="322"/>
      <c r="Q259" s="322"/>
    </row>
    <row r="260" spans="6:17" ht="25.35" customHeight="1">
      <c r="F260" s="330"/>
      <c r="G260" s="322"/>
      <c r="H260" s="322"/>
      <c r="I260" s="322"/>
      <c r="J260" s="322"/>
      <c r="K260" s="322"/>
      <c r="L260" s="322"/>
      <c r="M260" s="322"/>
      <c r="N260" s="322"/>
      <c r="O260" s="322"/>
      <c r="P260" s="322"/>
      <c r="Q260" s="322"/>
    </row>
    <row r="261" spans="6:17" ht="25.35" customHeight="1">
      <c r="F261" s="330"/>
      <c r="G261" s="322"/>
      <c r="H261" s="322"/>
      <c r="I261" s="322"/>
      <c r="J261" s="322"/>
      <c r="K261" s="322"/>
      <c r="L261" s="322"/>
      <c r="M261" s="322"/>
      <c r="N261" s="322"/>
      <c r="O261" s="322"/>
      <c r="P261" s="322"/>
      <c r="Q261" s="322"/>
    </row>
    <row r="262" spans="6:17" ht="25.35" customHeight="1">
      <c r="F262" s="330"/>
      <c r="G262" s="322"/>
      <c r="H262" s="322"/>
      <c r="I262" s="322"/>
      <c r="J262" s="322"/>
      <c r="K262" s="322"/>
      <c r="L262" s="322"/>
      <c r="M262" s="322"/>
      <c r="N262" s="322"/>
      <c r="O262" s="322"/>
      <c r="P262" s="322"/>
      <c r="Q262" s="322"/>
    </row>
    <row r="263" spans="6:17" ht="25.35" customHeight="1">
      <c r="F263" s="330"/>
      <c r="G263" s="322"/>
      <c r="H263" s="322"/>
      <c r="I263" s="322"/>
      <c r="J263" s="322"/>
      <c r="K263" s="322"/>
      <c r="L263" s="322"/>
      <c r="M263" s="322"/>
      <c r="N263" s="322"/>
      <c r="O263" s="322"/>
      <c r="P263" s="322"/>
      <c r="Q263" s="322"/>
    </row>
    <row r="264" spans="6:17" ht="25.35" customHeight="1">
      <c r="F264" s="330"/>
      <c r="G264" s="322"/>
      <c r="H264" s="322"/>
      <c r="I264" s="322"/>
      <c r="J264" s="322"/>
      <c r="K264" s="322"/>
      <c r="L264" s="322"/>
      <c r="M264" s="322"/>
      <c r="N264" s="322"/>
      <c r="O264" s="322"/>
      <c r="P264" s="322"/>
      <c r="Q264" s="322"/>
    </row>
    <row r="265" spans="6:17" ht="25.35" customHeight="1">
      <c r="F265" s="330"/>
      <c r="G265" s="322"/>
      <c r="H265" s="322"/>
      <c r="I265" s="322"/>
      <c r="J265" s="322"/>
      <c r="K265" s="322"/>
      <c r="L265" s="322"/>
      <c r="M265" s="322"/>
      <c r="N265" s="322"/>
      <c r="O265" s="322"/>
      <c r="P265" s="322"/>
      <c r="Q265" s="322"/>
    </row>
    <row r="266" spans="6:17" ht="25.35" customHeight="1">
      <c r="F266" s="330"/>
      <c r="G266" s="322"/>
      <c r="H266" s="322"/>
      <c r="I266" s="322"/>
      <c r="J266" s="322"/>
      <c r="K266" s="322"/>
      <c r="L266" s="322"/>
      <c r="M266" s="322"/>
      <c r="N266" s="322"/>
      <c r="O266" s="322"/>
      <c r="P266" s="322"/>
      <c r="Q266" s="322"/>
    </row>
    <row r="267" spans="6:17" ht="25.35" customHeight="1">
      <c r="F267" s="330"/>
      <c r="G267" s="322"/>
      <c r="H267" s="322"/>
      <c r="I267" s="322"/>
      <c r="J267" s="322"/>
      <c r="K267" s="322"/>
      <c r="L267" s="322"/>
      <c r="M267" s="322"/>
      <c r="N267" s="322"/>
      <c r="O267" s="322"/>
      <c r="P267" s="322"/>
      <c r="Q267" s="322"/>
    </row>
    <row r="268" spans="6:17" ht="25.35" customHeight="1">
      <c r="F268" s="330"/>
      <c r="G268" s="322"/>
      <c r="H268" s="322"/>
      <c r="I268" s="322"/>
      <c r="J268" s="322"/>
      <c r="K268" s="322"/>
      <c r="L268" s="322"/>
      <c r="M268" s="322"/>
      <c r="N268" s="322"/>
      <c r="O268" s="322"/>
      <c r="P268" s="322"/>
      <c r="Q268" s="322"/>
    </row>
    <row r="269" spans="6:17" ht="25.35" customHeight="1">
      <c r="F269" s="330"/>
      <c r="G269" s="322"/>
      <c r="H269" s="322"/>
      <c r="I269" s="322"/>
      <c r="J269" s="322"/>
      <c r="K269" s="322"/>
      <c r="L269" s="322"/>
      <c r="M269" s="322"/>
      <c r="N269" s="322"/>
      <c r="O269" s="322"/>
      <c r="P269" s="322"/>
      <c r="Q269" s="322"/>
    </row>
    <row r="270" spans="6:17" ht="25.35" customHeight="1">
      <c r="F270" s="330"/>
      <c r="G270" s="322"/>
      <c r="H270" s="322"/>
      <c r="I270" s="322"/>
      <c r="J270" s="322"/>
      <c r="K270" s="322"/>
      <c r="L270" s="322"/>
      <c r="M270" s="322"/>
      <c r="N270" s="322"/>
      <c r="O270" s="322"/>
      <c r="P270" s="322"/>
      <c r="Q270" s="322"/>
    </row>
    <row r="271" spans="6:17" ht="25.35" customHeight="1">
      <c r="F271" s="330"/>
      <c r="G271" s="322"/>
      <c r="H271" s="322"/>
      <c r="I271" s="322"/>
      <c r="J271" s="322"/>
      <c r="K271" s="322"/>
      <c r="L271" s="322"/>
      <c r="M271" s="322"/>
      <c r="N271" s="322"/>
      <c r="O271" s="322"/>
      <c r="P271" s="322"/>
      <c r="Q271" s="322"/>
    </row>
    <row r="272" spans="6:17" ht="25.35" customHeight="1">
      <c r="F272" s="330"/>
      <c r="G272" s="322"/>
      <c r="H272" s="322"/>
      <c r="I272" s="322"/>
      <c r="J272" s="322"/>
      <c r="K272" s="322"/>
      <c r="L272" s="322"/>
      <c r="M272" s="322"/>
      <c r="N272" s="322"/>
      <c r="O272" s="322"/>
      <c r="P272" s="322"/>
      <c r="Q272" s="322"/>
    </row>
    <row r="273" spans="6:17" ht="25.35" customHeight="1">
      <c r="F273" s="330"/>
      <c r="G273" s="322"/>
      <c r="H273" s="322"/>
      <c r="I273" s="322"/>
      <c r="J273" s="322"/>
      <c r="K273" s="322"/>
      <c r="L273" s="322"/>
      <c r="M273" s="322"/>
      <c r="N273" s="322"/>
      <c r="O273" s="322"/>
      <c r="P273" s="322"/>
      <c r="Q273" s="322"/>
    </row>
    <row r="274" spans="6:17" ht="25.35" customHeight="1">
      <c r="F274" s="330"/>
      <c r="G274" s="322"/>
      <c r="H274" s="322"/>
      <c r="I274" s="322"/>
      <c r="J274" s="322"/>
      <c r="K274" s="322"/>
      <c r="L274" s="322"/>
      <c r="M274" s="322"/>
      <c r="N274" s="322"/>
      <c r="O274" s="322"/>
      <c r="P274" s="322"/>
      <c r="Q274" s="322"/>
    </row>
    <row r="275" spans="6:17" ht="25.35" customHeight="1">
      <c r="F275" s="330"/>
      <c r="G275" s="322"/>
      <c r="H275" s="322"/>
      <c r="I275" s="322"/>
      <c r="J275" s="322"/>
      <c r="K275" s="322"/>
      <c r="L275" s="322"/>
      <c r="M275" s="322"/>
      <c r="N275" s="322"/>
      <c r="O275" s="322"/>
      <c r="P275" s="322"/>
      <c r="Q275" s="322"/>
    </row>
    <row r="276" spans="6:17" ht="25.35" customHeight="1">
      <c r="F276" s="330"/>
      <c r="G276" s="322"/>
      <c r="H276" s="322"/>
      <c r="I276" s="322"/>
      <c r="J276" s="322"/>
      <c r="K276" s="322"/>
      <c r="L276" s="322"/>
      <c r="M276" s="322"/>
      <c r="N276" s="322"/>
      <c r="O276" s="322"/>
      <c r="P276" s="322"/>
      <c r="Q276" s="322"/>
    </row>
    <row r="277" spans="6:17" ht="25.35" customHeight="1">
      <c r="F277" s="330"/>
      <c r="G277" s="322"/>
      <c r="H277" s="322"/>
      <c r="I277" s="322"/>
      <c r="J277" s="322"/>
      <c r="K277" s="322"/>
      <c r="L277" s="322"/>
      <c r="M277" s="322"/>
      <c r="N277" s="322"/>
      <c r="O277" s="322"/>
      <c r="P277" s="322"/>
      <c r="Q277" s="322"/>
    </row>
    <row r="278" spans="6:17" ht="25.35" customHeight="1">
      <c r="F278" s="330"/>
      <c r="G278" s="322"/>
      <c r="H278" s="322"/>
      <c r="I278" s="322"/>
      <c r="J278" s="322"/>
      <c r="K278" s="322"/>
      <c r="L278" s="322"/>
      <c r="M278" s="322"/>
      <c r="N278" s="322"/>
      <c r="O278" s="322"/>
      <c r="P278" s="322"/>
      <c r="Q278" s="322"/>
    </row>
    <row r="279" spans="6:17" ht="25.35" customHeight="1">
      <c r="F279" s="330"/>
      <c r="G279" s="322"/>
      <c r="H279" s="322"/>
      <c r="I279" s="322"/>
      <c r="J279" s="322"/>
      <c r="K279" s="322"/>
      <c r="L279" s="322"/>
      <c r="M279" s="322"/>
      <c r="N279" s="322"/>
      <c r="O279" s="322"/>
      <c r="P279" s="322"/>
      <c r="Q279" s="322"/>
    </row>
    <row r="280" spans="6:17" ht="25.35" customHeight="1">
      <c r="F280" s="330"/>
      <c r="G280" s="322"/>
      <c r="H280" s="322"/>
      <c r="I280" s="322"/>
      <c r="J280" s="322"/>
      <c r="K280" s="322"/>
      <c r="L280" s="322"/>
      <c r="M280" s="322"/>
      <c r="N280" s="322"/>
      <c r="O280" s="322"/>
      <c r="P280" s="322"/>
      <c r="Q280" s="322"/>
    </row>
    <row r="281" spans="6:17" ht="25.35" customHeight="1">
      <c r="F281" s="330"/>
      <c r="G281" s="322"/>
      <c r="H281" s="322"/>
      <c r="I281" s="322"/>
      <c r="J281" s="322"/>
      <c r="K281" s="322"/>
      <c r="L281" s="322"/>
      <c r="M281" s="322"/>
      <c r="N281" s="322"/>
      <c r="O281" s="322"/>
      <c r="P281" s="322"/>
      <c r="Q281" s="322"/>
    </row>
    <row r="282" spans="6:17" ht="25.35" customHeight="1">
      <c r="F282" s="330"/>
      <c r="G282" s="322"/>
      <c r="H282" s="322"/>
      <c r="I282" s="322"/>
      <c r="J282" s="322"/>
      <c r="K282" s="322"/>
      <c r="L282" s="322"/>
      <c r="M282" s="322"/>
      <c r="N282" s="322"/>
      <c r="O282" s="322"/>
      <c r="P282" s="322"/>
      <c r="Q282" s="322"/>
    </row>
    <row r="283" spans="6:17" ht="25.35" customHeight="1">
      <c r="F283" s="330"/>
      <c r="G283" s="322"/>
      <c r="H283" s="322"/>
      <c r="I283" s="322"/>
      <c r="J283" s="322"/>
      <c r="K283" s="322"/>
      <c r="L283" s="322"/>
      <c r="M283" s="322"/>
      <c r="N283" s="322"/>
      <c r="O283" s="322"/>
      <c r="P283" s="322"/>
      <c r="Q283" s="322"/>
    </row>
    <row r="284" spans="6:17" ht="25.35" customHeight="1">
      <c r="F284" s="330"/>
      <c r="G284" s="322"/>
      <c r="H284" s="322"/>
      <c r="I284" s="322"/>
      <c r="J284" s="322"/>
      <c r="K284" s="322"/>
      <c r="L284" s="322"/>
      <c r="M284" s="322"/>
      <c r="N284" s="322"/>
      <c r="O284" s="322"/>
      <c r="P284" s="322"/>
      <c r="Q284" s="322"/>
    </row>
    <row r="285" spans="6:17" ht="25.35" customHeight="1">
      <c r="F285" s="330"/>
      <c r="G285" s="322"/>
      <c r="H285" s="322"/>
      <c r="I285" s="322"/>
      <c r="J285" s="322"/>
      <c r="K285" s="322"/>
      <c r="L285" s="322"/>
      <c r="M285" s="322"/>
      <c r="N285" s="322"/>
      <c r="O285" s="322"/>
      <c r="P285" s="322"/>
      <c r="Q285" s="322"/>
    </row>
    <row r="286" spans="6:17" ht="25.35" customHeight="1">
      <c r="F286" s="330"/>
      <c r="G286" s="322"/>
      <c r="H286" s="322"/>
      <c r="I286" s="322"/>
      <c r="J286" s="322"/>
      <c r="K286" s="322"/>
      <c r="L286" s="322"/>
      <c r="M286" s="322"/>
      <c r="N286" s="322"/>
      <c r="O286" s="322"/>
      <c r="P286" s="322"/>
      <c r="Q286" s="322"/>
    </row>
    <row r="287" spans="6:17" ht="25.35" customHeight="1">
      <c r="F287" s="330"/>
      <c r="G287" s="322"/>
      <c r="H287" s="322"/>
      <c r="I287" s="322"/>
      <c r="J287" s="322"/>
      <c r="K287" s="322"/>
      <c r="L287" s="322"/>
      <c r="M287" s="322"/>
      <c r="N287" s="322"/>
      <c r="O287" s="322"/>
      <c r="P287" s="322"/>
      <c r="Q287" s="322"/>
    </row>
    <row r="288" spans="6:17" ht="25.35" customHeight="1">
      <c r="F288" s="330"/>
      <c r="G288" s="322"/>
      <c r="H288" s="322"/>
      <c r="I288" s="322"/>
      <c r="J288" s="322"/>
      <c r="K288" s="322"/>
      <c r="L288" s="322"/>
      <c r="M288" s="322"/>
      <c r="N288" s="322"/>
      <c r="O288" s="322"/>
      <c r="P288" s="322"/>
      <c r="Q288" s="322"/>
    </row>
    <row r="289" spans="6:17" ht="25.35" customHeight="1">
      <c r="F289" s="330"/>
      <c r="G289" s="322"/>
      <c r="H289" s="322"/>
      <c r="I289" s="322"/>
      <c r="J289" s="322"/>
      <c r="K289" s="322"/>
      <c r="L289" s="322"/>
      <c r="M289" s="322"/>
      <c r="N289" s="322"/>
      <c r="O289" s="322"/>
      <c r="P289" s="322"/>
      <c r="Q289" s="322"/>
    </row>
    <row r="290" spans="6:17" ht="25.35" customHeight="1">
      <c r="F290" s="330"/>
      <c r="G290" s="322"/>
      <c r="H290" s="322"/>
      <c r="I290" s="322"/>
      <c r="J290" s="322"/>
      <c r="K290" s="322"/>
      <c r="L290" s="322"/>
      <c r="M290" s="322"/>
      <c r="N290" s="322"/>
      <c r="O290" s="322"/>
      <c r="P290" s="322"/>
      <c r="Q290" s="322"/>
    </row>
    <row r="291" spans="6:17" ht="25.35" customHeight="1">
      <c r="F291" s="330"/>
      <c r="G291" s="322"/>
      <c r="H291" s="322"/>
      <c r="I291" s="322"/>
      <c r="J291" s="322"/>
      <c r="K291" s="322"/>
      <c r="L291" s="322"/>
      <c r="M291" s="322"/>
      <c r="N291" s="322"/>
      <c r="O291" s="322"/>
      <c r="P291" s="322"/>
      <c r="Q291" s="322"/>
    </row>
    <row r="292" spans="6:17" ht="25.35" customHeight="1">
      <c r="F292" s="330"/>
      <c r="G292" s="322"/>
      <c r="H292" s="322"/>
      <c r="I292" s="322"/>
      <c r="J292" s="322"/>
      <c r="K292" s="322"/>
      <c r="L292" s="322"/>
      <c r="M292" s="322"/>
      <c r="N292" s="322"/>
      <c r="O292" s="322"/>
      <c r="P292" s="322"/>
      <c r="Q292" s="322"/>
    </row>
    <row r="293" spans="6:17" ht="25.35" customHeight="1">
      <c r="F293" s="330"/>
      <c r="G293" s="322"/>
      <c r="H293" s="322"/>
      <c r="I293" s="322"/>
      <c r="J293" s="322"/>
      <c r="K293" s="322"/>
      <c r="L293" s="322"/>
      <c r="M293" s="322"/>
      <c r="N293" s="322"/>
      <c r="O293" s="322"/>
      <c r="P293" s="322"/>
      <c r="Q293" s="322"/>
    </row>
    <row r="294" spans="6:17" ht="25.35" customHeight="1">
      <c r="F294" s="330"/>
      <c r="G294" s="322"/>
      <c r="H294" s="322"/>
      <c r="I294" s="322"/>
      <c r="J294" s="322"/>
      <c r="K294" s="322"/>
      <c r="L294" s="322"/>
      <c r="M294" s="322"/>
      <c r="N294" s="322"/>
      <c r="O294" s="322"/>
      <c r="P294" s="322"/>
      <c r="Q294" s="322"/>
    </row>
    <row r="295" spans="6:17" ht="25.35" customHeight="1">
      <c r="F295" s="330"/>
      <c r="G295" s="322"/>
      <c r="H295" s="322"/>
      <c r="I295" s="322"/>
      <c r="J295" s="322"/>
      <c r="K295" s="322"/>
      <c r="L295" s="322"/>
      <c r="M295" s="322"/>
      <c r="N295" s="322"/>
      <c r="O295" s="322"/>
      <c r="P295" s="322"/>
      <c r="Q295" s="322"/>
    </row>
    <row r="296" spans="6:17" ht="25.35" customHeight="1">
      <c r="F296" s="330"/>
      <c r="G296" s="322"/>
      <c r="H296" s="322"/>
      <c r="I296" s="322"/>
      <c r="J296" s="322"/>
      <c r="K296" s="322"/>
      <c r="L296" s="322"/>
      <c r="M296" s="322"/>
      <c r="N296" s="322"/>
      <c r="O296" s="322"/>
      <c r="P296" s="322"/>
      <c r="Q296" s="322"/>
    </row>
    <row r="297" spans="6:17" ht="25.35" customHeight="1">
      <c r="F297" s="330"/>
      <c r="G297" s="322"/>
      <c r="H297" s="322"/>
      <c r="I297" s="322"/>
      <c r="J297" s="322"/>
      <c r="K297" s="322"/>
      <c r="L297" s="322"/>
      <c r="M297" s="322"/>
      <c r="N297" s="322"/>
      <c r="O297" s="322"/>
      <c r="P297" s="322"/>
      <c r="Q297" s="322"/>
    </row>
    <row r="298" spans="6:17" ht="25.35" customHeight="1">
      <c r="F298" s="330"/>
      <c r="G298" s="322"/>
      <c r="H298" s="322"/>
      <c r="I298" s="322"/>
      <c r="J298" s="322"/>
      <c r="K298" s="322"/>
      <c r="L298" s="322"/>
      <c r="M298" s="322"/>
      <c r="N298" s="322"/>
      <c r="O298" s="322"/>
      <c r="P298" s="322"/>
      <c r="Q298" s="322"/>
    </row>
    <row r="299" spans="6:17" ht="25.35" customHeight="1">
      <c r="F299" s="330"/>
      <c r="G299" s="322"/>
      <c r="H299" s="322"/>
      <c r="I299" s="322"/>
      <c r="J299" s="322"/>
      <c r="K299" s="322"/>
      <c r="L299" s="322"/>
      <c r="M299" s="322"/>
      <c r="N299" s="322"/>
      <c r="O299" s="322"/>
      <c r="P299" s="322"/>
      <c r="Q299" s="322"/>
    </row>
    <row r="300" spans="6:17" ht="25.35" customHeight="1">
      <c r="F300" s="330"/>
      <c r="G300" s="322"/>
      <c r="H300" s="322"/>
      <c r="I300" s="322"/>
      <c r="J300" s="322"/>
      <c r="K300" s="322"/>
      <c r="L300" s="322"/>
      <c r="M300" s="322"/>
      <c r="N300" s="322"/>
      <c r="O300" s="322"/>
      <c r="P300" s="322"/>
      <c r="Q300" s="322"/>
    </row>
    <row r="301" spans="6:17" ht="25.35" customHeight="1">
      <c r="F301" s="330"/>
      <c r="G301" s="322"/>
      <c r="H301" s="322"/>
      <c r="I301" s="322"/>
      <c r="J301" s="322"/>
      <c r="K301" s="322"/>
      <c r="L301" s="322"/>
      <c r="M301" s="322"/>
      <c r="N301" s="322"/>
      <c r="O301" s="322"/>
      <c r="P301" s="322"/>
      <c r="Q301" s="322"/>
    </row>
    <row r="302" spans="6:17" ht="25.35" customHeight="1">
      <c r="F302" s="330"/>
      <c r="G302" s="322"/>
      <c r="H302" s="322"/>
      <c r="I302" s="322"/>
      <c r="J302" s="322"/>
      <c r="K302" s="322"/>
      <c r="L302" s="322"/>
      <c r="M302" s="322"/>
      <c r="N302" s="322"/>
      <c r="O302" s="322"/>
      <c r="P302" s="322"/>
      <c r="Q302" s="322"/>
    </row>
    <row r="303" spans="6:17" ht="25.35" customHeight="1">
      <c r="F303" s="330"/>
      <c r="G303" s="322"/>
      <c r="H303" s="322"/>
      <c r="I303" s="322"/>
      <c r="J303" s="322"/>
      <c r="K303" s="322"/>
      <c r="L303" s="322"/>
      <c r="M303" s="322"/>
      <c r="N303" s="322"/>
      <c r="O303" s="322"/>
      <c r="P303" s="322"/>
      <c r="Q303" s="322"/>
    </row>
    <row r="304" spans="6:17" ht="25.35" customHeight="1">
      <c r="F304" s="330"/>
      <c r="G304" s="322"/>
      <c r="H304" s="322"/>
      <c r="I304" s="322"/>
      <c r="J304" s="322"/>
      <c r="K304" s="322"/>
      <c r="L304" s="322"/>
      <c r="M304" s="322"/>
      <c r="N304" s="322"/>
      <c r="O304" s="322"/>
      <c r="P304" s="322"/>
      <c r="Q304" s="322"/>
    </row>
    <row r="305" spans="6:17" ht="25.35" customHeight="1">
      <c r="F305" s="330"/>
      <c r="G305" s="322"/>
      <c r="H305" s="322"/>
      <c r="I305" s="322"/>
      <c r="J305" s="322"/>
      <c r="K305" s="322"/>
      <c r="L305" s="322"/>
      <c r="M305" s="322"/>
      <c r="N305" s="322"/>
      <c r="O305" s="322"/>
      <c r="P305" s="322"/>
      <c r="Q305" s="322"/>
    </row>
    <row r="306" spans="6:17" ht="25.35" customHeight="1">
      <c r="F306" s="330"/>
      <c r="G306" s="322"/>
      <c r="H306" s="322"/>
      <c r="I306" s="322"/>
      <c r="J306" s="322"/>
      <c r="K306" s="322"/>
      <c r="L306" s="322"/>
      <c r="M306" s="322"/>
      <c r="N306" s="322"/>
      <c r="O306" s="322"/>
      <c r="P306" s="322"/>
      <c r="Q306" s="322"/>
    </row>
    <row r="307" spans="6:17" ht="25.35" customHeight="1">
      <c r="F307" s="330"/>
      <c r="G307" s="322"/>
      <c r="H307" s="322"/>
      <c r="I307" s="322"/>
      <c r="J307" s="322"/>
      <c r="K307" s="322"/>
      <c r="L307" s="322"/>
      <c r="M307" s="322"/>
      <c r="N307" s="322"/>
      <c r="O307" s="322"/>
      <c r="P307" s="322"/>
      <c r="Q307" s="322"/>
    </row>
    <row r="308" spans="6:17" ht="25.35" customHeight="1">
      <c r="F308" s="330"/>
      <c r="G308" s="322"/>
      <c r="H308" s="322"/>
      <c r="I308" s="322"/>
      <c r="J308" s="322"/>
      <c r="K308" s="322"/>
      <c r="L308" s="322"/>
      <c r="M308" s="322"/>
      <c r="N308" s="322"/>
      <c r="O308" s="322"/>
      <c r="P308" s="322"/>
      <c r="Q308" s="322"/>
    </row>
    <row r="309" spans="6:17" ht="25.35" customHeight="1">
      <c r="F309" s="330"/>
      <c r="G309" s="322"/>
      <c r="H309" s="322"/>
      <c r="I309" s="322"/>
      <c r="J309" s="322"/>
      <c r="K309" s="322"/>
      <c r="L309" s="322"/>
      <c r="M309" s="322"/>
      <c r="N309" s="322"/>
      <c r="O309" s="322"/>
      <c r="P309" s="322"/>
      <c r="Q309" s="322"/>
    </row>
    <row r="310" spans="6:17" ht="25.35" customHeight="1">
      <c r="F310" s="330"/>
      <c r="G310" s="322"/>
      <c r="H310" s="322"/>
      <c r="I310" s="322"/>
      <c r="J310" s="322"/>
      <c r="K310" s="322"/>
      <c r="L310" s="322"/>
      <c r="M310" s="322"/>
      <c r="N310" s="322"/>
      <c r="O310" s="322"/>
      <c r="P310" s="322"/>
      <c r="Q310" s="322"/>
    </row>
    <row r="311" spans="6:17" ht="25.35" customHeight="1">
      <c r="F311" s="330"/>
      <c r="G311" s="322"/>
      <c r="H311" s="322"/>
      <c r="I311" s="322"/>
      <c r="J311" s="322"/>
      <c r="K311" s="322"/>
      <c r="L311" s="322"/>
      <c r="M311" s="322"/>
      <c r="N311" s="322"/>
      <c r="O311" s="322"/>
      <c r="P311" s="322"/>
      <c r="Q311" s="322"/>
    </row>
    <row r="312" spans="6:17" ht="25.35" customHeight="1">
      <c r="F312" s="330"/>
      <c r="G312" s="322"/>
      <c r="H312" s="322"/>
      <c r="I312" s="322"/>
      <c r="J312" s="322"/>
      <c r="K312" s="322"/>
      <c r="L312" s="322"/>
      <c r="M312" s="322"/>
      <c r="N312" s="322"/>
      <c r="O312" s="322"/>
      <c r="P312" s="322"/>
      <c r="Q312" s="322"/>
    </row>
    <row r="313" spans="6:17" ht="25.35" customHeight="1">
      <c r="F313" s="330"/>
      <c r="G313" s="322"/>
      <c r="H313" s="322"/>
      <c r="I313" s="322"/>
      <c r="J313" s="322"/>
      <c r="K313" s="322"/>
      <c r="L313" s="322"/>
      <c r="M313" s="322"/>
      <c r="N313" s="322"/>
      <c r="O313" s="322"/>
      <c r="P313" s="322"/>
      <c r="Q313" s="322"/>
    </row>
    <row r="314" spans="6:17" ht="25.35" customHeight="1">
      <c r="F314" s="330"/>
      <c r="G314" s="322"/>
      <c r="H314" s="322"/>
      <c r="I314" s="322"/>
      <c r="J314" s="322"/>
      <c r="K314" s="322"/>
      <c r="L314" s="322"/>
      <c r="M314" s="322"/>
      <c r="N314" s="322"/>
      <c r="O314" s="322"/>
      <c r="P314" s="322"/>
      <c r="Q314" s="322"/>
    </row>
    <row r="315" spans="6:17" ht="25.35" customHeight="1">
      <c r="F315" s="330"/>
      <c r="G315" s="322"/>
      <c r="H315" s="322"/>
      <c r="I315" s="322"/>
      <c r="J315" s="322"/>
      <c r="K315" s="322"/>
      <c r="L315" s="322"/>
      <c r="M315" s="322"/>
      <c r="N315" s="322"/>
      <c r="O315" s="322"/>
      <c r="P315" s="322"/>
      <c r="Q315" s="322"/>
    </row>
    <row r="316" spans="6:17" ht="25.35" customHeight="1">
      <c r="F316" s="330"/>
      <c r="G316" s="322"/>
      <c r="H316" s="322"/>
      <c r="I316" s="322"/>
      <c r="J316" s="322"/>
      <c r="K316" s="322"/>
      <c r="L316" s="322"/>
      <c r="M316" s="322"/>
      <c r="N316" s="322"/>
      <c r="O316" s="322"/>
      <c r="P316" s="322"/>
      <c r="Q316" s="322"/>
    </row>
    <row r="317" spans="6:17" ht="25.35" customHeight="1">
      <c r="F317" s="330"/>
      <c r="G317" s="322"/>
      <c r="H317" s="322"/>
      <c r="I317" s="322"/>
      <c r="J317" s="322"/>
      <c r="K317" s="322"/>
      <c r="L317" s="322"/>
      <c r="M317" s="322"/>
      <c r="N317" s="322"/>
      <c r="O317" s="322"/>
      <c r="P317" s="322"/>
      <c r="Q317" s="322"/>
    </row>
    <row r="318" spans="6:17" ht="25.35" customHeight="1">
      <c r="F318" s="330"/>
      <c r="G318" s="322"/>
      <c r="H318" s="322"/>
      <c r="I318" s="322"/>
      <c r="J318" s="322"/>
      <c r="K318" s="322"/>
      <c r="L318" s="322"/>
      <c r="M318" s="322"/>
      <c r="N318" s="322"/>
      <c r="O318" s="322"/>
      <c r="P318" s="322"/>
      <c r="Q318" s="322"/>
    </row>
    <row r="319" spans="6:17" ht="25.35" customHeight="1">
      <c r="F319" s="330"/>
      <c r="G319" s="322"/>
      <c r="H319" s="322"/>
      <c r="I319" s="322"/>
      <c r="J319" s="322"/>
      <c r="K319" s="322"/>
      <c r="L319" s="322"/>
      <c r="M319" s="322"/>
      <c r="N319" s="322"/>
      <c r="O319" s="322"/>
      <c r="P319" s="322"/>
      <c r="Q319" s="322"/>
    </row>
    <row r="320" spans="6:17" ht="25.35" customHeight="1">
      <c r="F320" s="330"/>
      <c r="G320" s="322"/>
      <c r="H320" s="322"/>
      <c r="I320" s="322"/>
      <c r="J320" s="322"/>
      <c r="K320" s="322"/>
      <c r="L320" s="322"/>
      <c r="M320" s="322"/>
      <c r="N320" s="322"/>
      <c r="O320" s="322"/>
      <c r="P320" s="322"/>
      <c r="Q320" s="322"/>
    </row>
    <row r="321" spans="6:17" ht="25.35" customHeight="1">
      <c r="F321" s="330"/>
      <c r="G321" s="322"/>
      <c r="H321" s="322"/>
      <c r="I321" s="322"/>
      <c r="J321" s="322"/>
      <c r="K321" s="322"/>
      <c r="L321" s="322"/>
      <c r="M321" s="322"/>
      <c r="N321" s="322"/>
      <c r="O321" s="322"/>
      <c r="P321" s="322"/>
      <c r="Q321" s="322"/>
    </row>
    <row r="322" spans="6:17" ht="25.35" customHeight="1">
      <c r="F322" s="330"/>
      <c r="G322" s="322"/>
      <c r="H322" s="322"/>
      <c r="I322" s="322"/>
      <c r="J322" s="322"/>
      <c r="K322" s="322"/>
      <c r="L322" s="322"/>
      <c r="M322" s="322"/>
      <c r="N322" s="322"/>
      <c r="O322" s="322"/>
      <c r="P322" s="322"/>
      <c r="Q322" s="322"/>
    </row>
    <row r="323" spans="6:17" ht="25.35" customHeight="1">
      <c r="F323" s="330"/>
      <c r="G323" s="322"/>
      <c r="H323" s="322"/>
      <c r="I323" s="322"/>
      <c r="J323" s="322"/>
      <c r="K323" s="322"/>
      <c r="L323" s="322"/>
      <c r="M323" s="322"/>
      <c r="N323" s="322"/>
      <c r="O323" s="322"/>
      <c r="P323" s="322"/>
      <c r="Q323" s="322"/>
    </row>
    <row r="324" spans="6:17" ht="25.35" customHeight="1">
      <c r="F324" s="330"/>
      <c r="G324" s="322"/>
      <c r="H324" s="322"/>
      <c r="I324" s="322"/>
      <c r="J324" s="322"/>
      <c r="K324" s="322"/>
      <c r="L324" s="322"/>
      <c r="M324" s="322"/>
      <c r="N324" s="322"/>
      <c r="O324" s="322"/>
      <c r="P324" s="322"/>
      <c r="Q324" s="322"/>
    </row>
    <row r="325" spans="6:17" ht="25.35" customHeight="1">
      <c r="F325" s="330"/>
      <c r="G325" s="322"/>
      <c r="H325" s="322"/>
      <c r="I325" s="322"/>
      <c r="J325" s="322"/>
      <c r="K325" s="322"/>
      <c r="L325" s="322"/>
      <c r="M325" s="322"/>
      <c r="N325" s="322"/>
      <c r="O325" s="322"/>
      <c r="P325" s="322"/>
      <c r="Q325" s="322"/>
    </row>
    <row r="326" spans="6:17" ht="25.35" customHeight="1">
      <c r="F326" s="330"/>
      <c r="G326" s="322"/>
      <c r="H326" s="322"/>
      <c r="I326" s="322"/>
      <c r="J326" s="322"/>
      <c r="K326" s="322"/>
      <c r="L326" s="322"/>
      <c r="M326" s="322"/>
      <c r="N326" s="322"/>
      <c r="O326" s="322"/>
      <c r="P326" s="322"/>
      <c r="Q326" s="322"/>
    </row>
    <row r="327" spans="6:17" ht="25.35" customHeight="1">
      <c r="F327" s="330"/>
      <c r="G327" s="322"/>
      <c r="H327" s="322"/>
      <c r="I327" s="322"/>
      <c r="J327" s="322"/>
      <c r="K327" s="322"/>
      <c r="L327" s="322"/>
      <c r="M327" s="322"/>
      <c r="N327" s="322"/>
      <c r="O327" s="322"/>
      <c r="P327" s="322"/>
      <c r="Q327" s="322"/>
    </row>
    <row r="328" spans="6:17" ht="25.35" customHeight="1">
      <c r="F328" s="330"/>
      <c r="G328" s="322"/>
      <c r="H328" s="322"/>
      <c r="I328" s="322"/>
      <c r="J328" s="322"/>
      <c r="K328" s="322"/>
      <c r="L328" s="322"/>
      <c r="M328" s="322"/>
      <c r="N328" s="322"/>
      <c r="O328" s="322"/>
      <c r="P328" s="322"/>
      <c r="Q328" s="322"/>
    </row>
    <row r="329" spans="6:17" ht="25.35" customHeight="1">
      <c r="F329" s="330"/>
      <c r="G329" s="322"/>
      <c r="H329" s="322"/>
      <c r="I329" s="322"/>
      <c r="J329" s="322"/>
      <c r="K329" s="322"/>
      <c r="L329" s="322"/>
      <c r="M329" s="322"/>
      <c r="N329" s="322"/>
      <c r="O329" s="322"/>
      <c r="P329" s="322"/>
      <c r="Q329" s="322"/>
    </row>
    <row r="330" spans="6:17" ht="25.35" customHeight="1">
      <c r="F330" s="330"/>
      <c r="G330" s="322"/>
      <c r="H330" s="322"/>
      <c r="I330" s="322"/>
      <c r="J330" s="322"/>
      <c r="K330" s="322"/>
      <c r="L330" s="322"/>
      <c r="M330" s="322"/>
      <c r="N330" s="322"/>
      <c r="O330" s="322"/>
      <c r="P330" s="322"/>
      <c r="Q330" s="322"/>
    </row>
    <row r="331" spans="6:17" ht="25.35" customHeight="1">
      <c r="F331" s="330"/>
      <c r="G331" s="322"/>
      <c r="H331" s="322"/>
      <c r="I331" s="322"/>
      <c r="J331" s="322"/>
      <c r="K331" s="322"/>
      <c r="L331" s="322"/>
      <c r="M331" s="322"/>
      <c r="N331" s="322"/>
      <c r="O331" s="322"/>
      <c r="P331" s="322"/>
      <c r="Q331" s="322"/>
    </row>
    <row r="332" spans="6:17" ht="25.35" customHeight="1">
      <c r="F332" s="330"/>
      <c r="G332" s="322"/>
      <c r="H332" s="322"/>
      <c r="I332" s="322"/>
      <c r="J332" s="322"/>
      <c r="K332" s="322"/>
      <c r="L332" s="322"/>
      <c r="M332" s="322"/>
      <c r="N332" s="322"/>
      <c r="O332" s="322"/>
      <c r="P332" s="322"/>
      <c r="Q332" s="322"/>
    </row>
    <row r="333" spans="6:17" ht="25.35" customHeight="1">
      <c r="F333" s="330"/>
      <c r="G333" s="322"/>
      <c r="H333" s="322"/>
      <c r="I333" s="322"/>
      <c r="J333" s="322"/>
      <c r="K333" s="322"/>
      <c r="L333" s="322"/>
      <c r="M333" s="322"/>
      <c r="N333" s="322"/>
      <c r="O333" s="322"/>
      <c r="P333" s="322"/>
      <c r="Q333" s="322"/>
    </row>
    <row r="334" spans="6:17" ht="25.35" customHeight="1">
      <c r="F334" s="330"/>
      <c r="G334" s="322"/>
      <c r="H334" s="322"/>
      <c r="I334" s="322"/>
      <c r="J334" s="322"/>
      <c r="K334" s="322"/>
      <c r="L334" s="322"/>
      <c r="M334" s="322"/>
      <c r="N334" s="322"/>
      <c r="O334" s="322"/>
      <c r="P334" s="322"/>
      <c r="Q334" s="322"/>
    </row>
    <row r="335" spans="6:17" ht="25.35" customHeight="1">
      <c r="F335" s="330"/>
      <c r="G335" s="322"/>
      <c r="H335" s="322"/>
      <c r="I335" s="322"/>
      <c r="J335" s="322"/>
      <c r="K335" s="322"/>
      <c r="L335" s="322"/>
      <c r="M335" s="322"/>
      <c r="N335" s="322"/>
      <c r="O335" s="322"/>
      <c r="P335" s="322"/>
      <c r="Q335" s="322"/>
    </row>
    <row r="336" spans="6:17" ht="25.35" customHeight="1">
      <c r="F336" s="330"/>
      <c r="G336" s="322"/>
      <c r="H336" s="322"/>
      <c r="I336" s="322"/>
      <c r="J336" s="322"/>
      <c r="K336" s="322"/>
      <c r="L336" s="322"/>
      <c r="M336" s="322"/>
      <c r="N336" s="322"/>
      <c r="O336" s="322"/>
      <c r="P336" s="322"/>
      <c r="Q336" s="322"/>
    </row>
    <row r="337" spans="6:17" ht="25.35" customHeight="1">
      <c r="F337" s="330"/>
      <c r="G337" s="322"/>
      <c r="H337" s="322"/>
      <c r="I337" s="322"/>
      <c r="J337" s="322"/>
      <c r="K337" s="322"/>
      <c r="L337" s="322"/>
      <c r="M337" s="322"/>
      <c r="N337" s="322"/>
      <c r="O337" s="322"/>
      <c r="P337" s="322"/>
      <c r="Q337" s="322"/>
    </row>
    <row r="338" spans="6:17" ht="25.35" customHeight="1">
      <c r="F338" s="330"/>
      <c r="G338" s="322"/>
      <c r="H338" s="322"/>
      <c r="I338" s="322"/>
      <c r="J338" s="322"/>
      <c r="K338" s="322"/>
      <c r="L338" s="322"/>
      <c r="M338" s="322"/>
      <c r="N338" s="322"/>
      <c r="O338" s="322"/>
      <c r="P338" s="322"/>
      <c r="Q338" s="322"/>
    </row>
    <row r="339" spans="6:17" ht="25.35" customHeight="1">
      <c r="F339" s="330"/>
      <c r="G339" s="322"/>
      <c r="H339" s="322"/>
      <c r="I339" s="322"/>
      <c r="J339" s="322"/>
      <c r="K339" s="322"/>
      <c r="L339" s="322"/>
      <c r="M339" s="322"/>
      <c r="N339" s="322"/>
      <c r="O339" s="322"/>
      <c r="P339" s="322"/>
      <c r="Q339" s="322"/>
    </row>
    <row r="340" spans="6:17" ht="25.35" customHeight="1">
      <c r="F340" s="330"/>
      <c r="G340" s="322"/>
      <c r="H340" s="322"/>
      <c r="I340" s="322"/>
      <c r="J340" s="322"/>
      <c r="K340" s="322"/>
      <c r="L340" s="322"/>
      <c r="M340" s="322"/>
      <c r="N340" s="322"/>
      <c r="O340" s="322"/>
      <c r="P340" s="322"/>
      <c r="Q340" s="322"/>
    </row>
    <row r="341" spans="6:17" ht="25.35" customHeight="1">
      <c r="F341" s="330"/>
      <c r="G341" s="322"/>
      <c r="H341" s="322"/>
      <c r="I341" s="322"/>
      <c r="J341" s="322"/>
      <c r="K341" s="322"/>
      <c r="L341" s="322"/>
      <c r="M341" s="322"/>
      <c r="N341" s="322"/>
      <c r="O341" s="322"/>
      <c r="P341" s="322"/>
      <c r="Q341" s="322"/>
    </row>
    <row r="342" spans="6:17" ht="25.35" customHeight="1">
      <c r="F342" s="330"/>
      <c r="G342" s="322"/>
      <c r="H342" s="322"/>
      <c r="I342" s="322"/>
      <c r="J342" s="322"/>
      <c r="K342" s="322"/>
      <c r="L342" s="322"/>
      <c r="M342" s="322"/>
      <c r="N342" s="322"/>
      <c r="O342" s="322"/>
      <c r="P342" s="322"/>
      <c r="Q342" s="322"/>
    </row>
    <row r="343" spans="6:17" ht="25.35" customHeight="1">
      <c r="F343" s="330"/>
      <c r="G343" s="322"/>
      <c r="H343" s="322"/>
      <c r="I343" s="322"/>
      <c r="J343" s="322"/>
      <c r="K343" s="322"/>
      <c r="L343" s="322"/>
      <c r="M343" s="322"/>
      <c r="N343" s="322"/>
      <c r="O343" s="322"/>
      <c r="P343" s="322"/>
      <c r="Q343" s="322"/>
    </row>
    <row r="344" spans="6:17" ht="25.35" customHeight="1">
      <c r="F344" s="330"/>
      <c r="G344" s="322"/>
      <c r="H344" s="322"/>
      <c r="I344" s="322"/>
      <c r="J344" s="322"/>
      <c r="K344" s="322"/>
      <c r="L344" s="322"/>
      <c r="M344" s="322"/>
      <c r="N344" s="322"/>
      <c r="O344" s="322"/>
      <c r="P344" s="322"/>
      <c r="Q344" s="322"/>
    </row>
    <row r="345" spans="6:17" ht="25.35" customHeight="1">
      <c r="F345" s="330"/>
      <c r="G345" s="322"/>
      <c r="H345" s="322"/>
      <c r="I345" s="322"/>
      <c r="J345" s="322"/>
      <c r="K345" s="322"/>
      <c r="L345" s="322"/>
      <c r="M345" s="322"/>
      <c r="N345" s="322"/>
      <c r="O345" s="322"/>
      <c r="P345" s="322"/>
      <c r="Q345" s="322"/>
    </row>
    <row r="346" spans="6:17" ht="25.35" customHeight="1">
      <c r="F346" s="330"/>
      <c r="G346" s="322"/>
      <c r="H346" s="322"/>
      <c r="I346" s="322"/>
      <c r="J346" s="322"/>
      <c r="K346" s="322"/>
      <c r="L346" s="322"/>
      <c r="M346" s="322"/>
      <c r="N346" s="322"/>
      <c r="O346" s="322"/>
      <c r="P346" s="322"/>
      <c r="Q346" s="322"/>
    </row>
    <row r="347" spans="6:17" ht="25.35" customHeight="1">
      <c r="F347" s="330"/>
      <c r="G347" s="322"/>
      <c r="H347" s="322"/>
      <c r="I347" s="322"/>
      <c r="J347" s="322"/>
      <c r="K347" s="322"/>
      <c r="L347" s="322"/>
      <c r="M347" s="322"/>
      <c r="N347" s="322"/>
      <c r="O347" s="322"/>
      <c r="P347" s="322"/>
      <c r="Q347" s="322"/>
    </row>
    <row r="348" spans="6:17" ht="25.35" customHeight="1">
      <c r="F348" s="330"/>
      <c r="G348" s="322"/>
      <c r="H348" s="322"/>
      <c r="I348" s="322"/>
      <c r="J348" s="322"/>
      <c r="K348" s="322"/>
      <c r="L348" s="322"/>
      <c r="M348" s="322"/>
      <c r="N348" s="322"/>
      <c r="O348" s="322"/>
      <c r="P348" s="322"/>
      <c r="Q348" s="322"/>
    </row>
    <row r="349" spans="6:17" ht="25.35" customHeight="1">
      <c r="F349" s="330"/>
      <c r="G349" s="322"/>
      <c r="H349" s="322"/>
      <c r="I349" s="322"/>
      <c r="J349" s="322"/>
      <c r="K349" s="322"/>
      <c r="L349" s="322"/>
      <c r="M349" s="322"/>
      <c r="N349" s="322"/>
      <c r="O349" s="322"/>
      <c r="P349" s="322"/>
      <c r="Q349" s="322"/>
    </row>
    <row r="350" spans="6:17" ht="25.35" customHeight="1">
      <c r="F350" s="330"/>
      <c r="G350" s="322"/>
      <c r="H350" s="322"/>
      <c r="I350" s="322"/>
      <c r="J350" s="322"/>
      <c r="K350" s="322"/>
      <c r="L350" s="322"/>
      <c r="M350" s="322"/>
      <c r="N350" s="322"/>
      <c r="O350" s="322"/>
      <c r="P350" s="322"/>
      <c r="Q350" s="322"/>
    </row>
    <row r="351" spans="6:17" ht="25.35" customHeight="1">
      <c r="F351" s="330"/>
      <c r="G351" s="322"/>
      <c r="H351" s="322"/>
      <c r="I351" s="322"/>
      <c r="J351" s="322"/>
      <c r="K351" s="322"/>
      <c r="L351" s="322"/>
      <c r="M351" s="322"/>
      <c r="N351" s="322"/>
      <c r="O351" s="322"/>
      <c r="P351" s="322"/>
      <c r="Q351" s="322"/>
    </row>
    <row r="352" spans="6:17" ht="25.35" customHeight="1">
      <c r="F352" s="330"/>
      <c r="G352" s="322"/>
      <c r="H352" s="322"/>
      <c r="I352" s="322"/>
      <c r="J352" s="322"/>
      <c r="K352" s="322"/>
      <c r="L352" s="322"/>
      <c r="M352" s="322"/>
      <c r="N352" s="322"/>
      <c r="O352" s="322"/>
      <c r="P352" s="322"/>
      <c r="Q352" s="322"/>
    </row>
    <row r="353" spans="6:17" ht="25.35" customHeight="1">
      <c r="F353" s="330"/>
      <c r="G353" s="322"/>
      <c r="H353" s="322"/>
      <c r="I353" s="322"/>
      <c r="J353" s="322"/>
      <c r="K353" s="322"/>
      <c r="L353" s="322"/>
      <c r="M353" s="322"/>
      <c r="N353" s="322"/>
      <c r="O353" s="322"/>
      <c r="P353" s="322"/>
      <c r="Q353" s="322"/>
    </row>
    <row r="354" spans="6:17" ht="25.35" customHeight="1">
      <c r="F354" s="330"/>
      <c r="G354" s="322"/>
      <c r="H354" s="322"/>
      <c r="I354" s="322"/>
      <c r="J354" s="322"/>
      <c r="K354" s="322"/>
      <c r="L354" s="322"/>
      <c r="M354" s="322"/>
      <c r="N354" s="322"/>
      <c r="O354" s="322"/>
      <c r="P354" s="322"/>
      <c r="Q354" s="322"/>
    </row>
    <row r="355" spans="6:17" ht="25.35" customHeight="1">
      <c r="F355" s="330"/>
      <c r="G355" s="322"/>
      <c r="H355" s="322"/>
      <c r="I355" s="322"/>
      <c r="J355" s="322"/>
      <c r="K355" s="322"/>
      <c r="L355" s="322"/>
      <c r="M355" s="322"/>
      <c r="N355" s="322"/>
      <c r="O355" s="322"/>
      <c r="P355" s="322"/>
      <c r="Q355" s="322"/>
    </row>
    <row r="356" spans="6:17" ht="25.35" customHeight="1">
      <c r="F356" s="330"/>
      <c r="G356" s="322"/>
      <c r="H356" s="322"/>
      <c r="I356" s="322"/>
      <c r="J356" s="322"/>
      <c r="K356" s="322"/>
      <c r="L356" s="322"/>
      <c r="M356" s="322"/>
      <c r="N356" s="322"/>
      <c r="O356" s="322"/>
      <c r="P356" s="322"/>
      <c r="Q356" s="322"/>
    </row>
    <row r="357" spans="6:17" ht="25.35" customHeight="1">
      <c r="F357" s="330"/>
      <c r="G357" s="322"/>
      <c r="H357" s="322"/>
      <c r="I357" s="322"/>
      <c r="J357" s="322"/>
      <c r="K357" s="322"/>
      <c r="L357" s="322"/>
      <c r="M357" s="322"/>
      <c r="N357" s="322"/>
      <c r="O357" s="322"/>
      <c r="P357" s="322"/>
      <c r="Q357" s="322"/>
    </row>
    <row r="358" spans="6:17" ht="25.35" customHeight="1">
      <c r="F358" s="330"/>
      <c r="G358" s="322"/>
      <c r="H358" s="322"/>
      <c r="I358" s="322"/>
      <c r="J358" s="322"/>
      <c r="K358" s="322"/>
      <c r="L358" s="322"/>
      <c r="M358" s="322"/>
      <c r="N358" s="322"/>
      <c r="O358" s="322"/>
      <c r="P358" s="322"/>
      <c r="Q358" s="322"/>
    </row>
    <row r="359" spans="6:17" ht="25.35" customHeight="1">
      <c r="F359" s="330"/>
      <c r="G359" s="322"/>
      <c r="H359" s="322"/>
      <c r="I359" s="322"/>
      <c r="J359" s="322"/>
      <c r="K359" s="322"/>
      <c r="L359" s="322"/>
      <c r="M359" s="322"/>
      <c r="N359" s="322"/>
      <c r="O359" s="322"/>
      <c r="P359" s="322"/>
      <c r="Q359" s="322"/>
    </row>
    <row r="360" spans="6:17" ht="25.35" customHeight="1">
      <c r="F360" s="330"/>
      <c r="G360" s="322"/>
      <c r="H360" s="322"/>
      <c r="I360" s="322"/>
      <c r="J360" s="322"/>
      <c r="K360" s="322"/>
      <c r="L360" s="322"/>
      <c r="M360" s="322"/>
      <c r="N360" s="322"/>
      <c r="O360" s="322"/>
      <c r="P360" s="322"/>
      <c r="Q360" s="322"/>
    </row>
    <row r="361" spans="6:17" ht="25.35" customHeight="1">
      <c r="F361" s="330"/>
      <c r="G361" s="322"/>
      <c r="H361" s="322"/>
      <c r="I361" s="322"/>
      <c r="J361" s="322"/>
      <c r="K361" s="322"/>
      <c r="L361" s="322"/>
      <c r="M361" s="322"/>
      <c r="N361" s="322"/>
      <c r="O361" s="322"/>
      <c r="P361" s="322"/>
      <c r="Q361" s="322"/>
    </row>
    <row r="362" spans="6:17" ht="25.35" customHeight="1">
      <c r="F362" s="330"/>
      <c r="G362" s="322"/>
      <c r="H362" s="322"/>
      <c r="I362" s="322"/>
      <c r="J362" s="322"/>
      <c r="K362" s="322"/>
      <c r="L362" s="322"/>
      <c r="M362" s="322"/>
      <c r="N362" s="322"/>
      <c r="O362" s="322"/>
      <c r="P362" s="322"/>
      <c r="Q362" s="322"/>
    </row>
    <row r="363" spans="6:17" ht="25.35" customHeight="1">
      <c r="F363" s="330"/>
      <c r="G363" s="322"/>
      <c r="H363" s="322"/>
      <c r="I363" s="322"/>
      <c r="J363" s="322"/>
      <c r="K363" s="322"/>
      <c r="L363" s="322"/>
      <c r="M363" s="322"/>
      <c r="N363" s="322"/>
      <c r="O363" s="322"/>
      <c r="P363" s="322"/>
      <c r="Q363" s="322"/>
    </row>
    <row r="364" spans="6:17" ht="25.35" customHeight="1">
      <c r="F364" s="330"/>
      <c r="G364" s="322"/>
      <c r="H364" s="322"/>
      <c r="I364" s="322"/>
      <c r="J364" s="322"/>
      <c r="K364" s="322"/>
      <c r="L364" s="322"/>
      <c r="M364" s="322"/>
      <c r="N364" s="322"/>
      <c r="O364" s="322"/>
      <c r="P364" s="322"/>
      <c r="Q364" s="322"/>
    </row>
    <row r="365" spans="6:17" ht="25.35" customHeight="1">
      <c r="F365" s="330"/>
      <c r="G365" s="322"/>
      <c r="H365" s="322"/>
      <c r="I365" s="322"/>
      <c r="J365" s="322"/>
      <c r="K365" s="322"/>
      <c r="L365" s="322"/>
      <c r="M365" s="322"/>
      <c r="N365" s="322"/>
      <c r="O365" s="322"/>
      <c r="P365" s="322"/>
      <c r="Q365" s="322"/>
    </row>
    <row r="366" spans="6:17" ht="25.35" customHeight="1">
      <c r="F366" s="330"/>
      <c r="G366" s="322"/>
      <c r="H366" s="322"/>
      <c r="I366" s="322"/>
      <c r="J366" s="322"/>
      <c r="K366" s="322"/>
      <c r="L366" s="322"/>
      <c r="M366" s="322"/>
      <c r="N366" s="322"/>
      <c r="O366" s="322"/>
      <c r="P366" s="322"/>
      <c r="Q366" s="322"/>
    </row>
    <row r="367" spans="6:17" ht="25.35" customHeight="1">
      <c r="F367" s="330"/>
      <c r="G367" s="322"/>
      <c r="H367" s="322"/>
      <c r="I367" s="322"/>
      <c r="J367" s="322"/>
      <c r="K367" s="322"/>
      <c r="L367" s="322"/>
      <c r="M367" s="322"/>
      <c r="N367" s="322"/>
      <c r="O367" s="322"/>
      <c r="P367" s="322"/>
      <c r="Q367" s="322"/>
    </row>
    <row r="368" spans="6:17" ht="25.35" customHeight="1">
      <c r="F368" s="330"/>
      <c r="G368" s="322"/>
      <c r="H368" s="322"/>
      <c r="I368" s="322"/>
      <c r="J368" s="322"/>
      <c r="K368" s="322"/>
      <c r="L368" s="322"/>
      <c r="M368" s="322"/>
      <c r="N368" s="322"/>
      <c r="O368" s="322"/>
      <c r="P368" s="322"/>
      <c r="Q368" s="322"/>
    </row>
    <row r="369" spans="6:17" ht="25.35" customHeight="1">
      <c r="F369" s="330"/>
      <c r="G369" s="322"/>
      <c r="H369" s="322"/>
      <c r="I369" s="322"/>
      <c r="J369" s="322"/>
      <c r="K369" s="322"/>
      <c r="L369" s="322"/>
      <c r="M369" s="322"/>
      <c r="N369" s="322"/>
      <c r="O369" s="322"/>
      <c r="P369" s="322"/>
      <c r="Q369" s="322"/>
    </row>
    <row r="370" spans="6:17" ht="25.35" customHeight="1">
      <c r="F370" s="330"/>
      <c r="G370" s="322"/>
      <c r="H370" s="322"/>
      <c r="I370" s="322"/>
      <c r="J370" s="322"/>
      <c r="K370" s="322"/>
      <c r="L370" s="322"/>
      <c r="M370" s="322"/>
      <c r="N370" s="322"/>
      <c r="O370" s="322"/>
      <c r="P370" s="322"/>
      <c r="Q370" s="322"/>
    </row>
    <row r="371" spans="6:17" ht="25.35" customHeight="1">
      <c r="F371" s="330"/>
      <c r="G371" s="322"/>
      <c r="H371" s="322"/>
      <c r="I371" s="322"/>
      <c r="J371" s="322"/>
      <c r="K371" s="322"/>
      <c r="L371" s="322"/>
      <c r="M371" s="322"/>
      <c r="N371" s="322"/>
      <c r="O371" s="322"/>
      <c r="P371" s="322"/>
      <c r="Q371" s="322"/>
    </row>
    <row r="372" spans="6:17" ht="25.35" customHeight="1">
      <c r="F372" s="330"/>
      <c r="G372" s="322"/>
      <c r="H372" s="322"/>
      <c r="I372" s="322"/>
      <c r="J372" s="322"/>
      <c r="K372" s="322"/>
      <c r="L372" s="322"/>
      <c r="M372" s="322"/>
      <c r="N372" s="322"/>
      <c r="O372" s="322"/>
      <c r="P372" s="322"/>
      <c r="Q372" s="322"/>
    </row>
    <row r="373" spans="6:17" ht="25.35" customHeight="1">
      <c r="F373" s="330"/>
      <c r="G373" s="322"/>
      <c r="H373" s="322"/>
      <c r="I373" s="322"/>
      <c r="J373" s="322"/>
      <c r="K373" s="322"/>
      <c r="L373" s="322"/>
      <c r="M373" s="322"/>
      <c r="N373" s="322"/>
      <c r="O373" s="322"/>
      <c r="P373" s="322"/>
      <c r="Q373" s="322"/>
    </row>
    <row r="374" spans="6:17" ht="25.35" customHeight="1">
      <c r="F374" s="330"/>
      <c r="G374" s="322"/>
      <c r="H374" s="322"/>
      <c r="I374" s="322"/>
      <c r="J374" s="322"/>
      <c r="K374" s="322"/>
      <c r="L374" s="322"/>
      <c r="M374" s="322"/>
      <c r="N374" s="322"/>
      <c r="O374" s="322"/>
      <c r="P374" s="322"/>
      <c r="Q374" s="322"/>
    </row>
    <row r="375" spans="6:17" ht="25.35" customHeight="1">
      <c r="F375" s="330"/>
      <c r="G375" s="322"/>
      <c r="H375" s="322"/>
      <c r="I375" s="322"/>
      <c r="J375" s="322"/>
      <c r="K375" s="322"/>
      <c r="L375" s="322"/>
      <c r="M375" s="322"/>
      <c r="N375" s="322"/>
      <c r="O375" s="322"/>
      <c r="P375" s="322"/>
      <c r="Q375" s="322"/>
    </row>
    <row r="376" spans="6:17" ht="25.35" customHeight="1">
      <c r="F376" s="330"/>
      <c r="G376" s="322"/>
      <c r="H376" s="322"/>
      <c r="I376" s="322"/>
      <c r="J376" s="322"/>
      <c r="K376" s="322"/>
      <c r="L376" s="322"/>
      <c r="M376" s="322"/>
      <c r="N376" s="322"/>
      <c r="O376" s="322"/>
      <c r="P376" s="322"/>
      <c r="Q376" s="322"/>
    </row>
    <row r="377" spans="6:17" ht="25.35" customHeight="1">
      <c r="F377" s="330"/>
      <c r="G377" s="322"/>
      <c r="H377" s="322"/>
      <c r="I377" s="322"/>
      <c r="J377" s="322"/>
      <c r="K377" s="322"/>
      <c r="L377" s="322"/>
      <c r="M377" s="322"/>
      <c r="N377" s="322"/>
      <c r="O377" s="322"/>
      <c r="P377" s="322"/>
      <c r="Q377" s="322"/>
    </row>
    <row r="378" spans="6:17" ht="25.35" customHeight="1">
      <c r="F378" s="330"/>
      <c r="G378" s="322"/>
      <c r="H378" s="322"/>
      <c r="I378" s="322"/>
      <c r="J378" s="322"/>
      <c r="K378" s="322"/>
      <c r="L378" s="322"/>
      <c r="M378" s="322"/>
      <c r="N378" s="322"/>
      <c r="O378" s="322"/>
      <c r="P378" s="322"/>
      <c r="Q378" s="322"/>
    </row>
    <row r="379" spans="6:17" ht="25.35" customHeight="1">
      <c r="F379" s="330"/>
      <c r="G379" s="322"/>
      <c r="H379" s="322"/>
      <c r="I379" s="322"/>
      <c r="J379" s="322"/>
      <c r="K379" s="322"/>
      <c r="L379" s="322"/>
      <c r="M379" s="322"/>
      <c r="N379" s="322"/>
      <c r="O379" s="322"/>
      <c r="P379" s="322"/>
      <c r="Q379" s="322"/>
    </row>
    <row r="380" spans="6:17" ht="25.35" customHeight="1">
      <c r="F380" s="330"/>
      <c r="G380" s="322"/>
      <c r="H380" s="322"/>
      <c r="I380" s="322"/>
      <c r="J380" s="322"/>
      <c r="K380" s="322"/>
      <c r="L380" s="322"/>
      <c r="M380" s="322"/>
      <c r="N380" s="322"/>
      <c r="O380" s="322"/>
      <c r="P380" s="322"/>
      <c r="Q380" s="322"/>
    </row>
    <row r="381" spans="6:17" ht="25.35" customHeight="1">
      <c r="F381" s="330"/>
      <c r="G381" s="322"/>
      <c r="H381" s="322"/>
      <c r="I381" s="322"/>
      <c r="J381" s="322"/>
      <c r="K381" s="322"/>
      <c r="L381" s="322"/>
      <c r="M381" s="322"/>
      <c r="N381" s="322"/>
      <c r="O381" s="322"/>
      <c r="P381" s="322"/>
      <c r="Q381" s="322"/>
    </row>
    <row r="382" spans="6:17" ht="25.35" customHeight="1">
      <c r="F382" s="330"/>
      <c r="G382" s="322"/>
      <c r="H382" s="322"/>
      <c r="I382" s="322"/>
      <c r="J382" s="322"/>
      <c r="K382" s="322"/>
      <c r="L382" s="322"/>
      <c r="M382" s="322"/>
      <c r="N382" s="322"/>
      <c r="O382" s="322"/>
      <c r="P382" s="322"/>
      <c r="Q382" s="322"/>
    </row>
    <row r="383" spans="6:17" ht="25.35" customHeight="1">
      <c r="F383" s="330"/>
      <c r="G383" s="322"/>
      <c r="H383" s="322"/>
      <c r="I383" s="322"/>
      <c r="J383" s="322"/>
      <c r="K383" s="322"/>
      <c r="L383" s="322"/>
      <c r="M383" s="322"/>
      <c r="N383" s="322"/>
      <c r="O383" s="322"/>
      <c r="P383" s="322"/>
      <c r="Q383" s="322"/>
    </row>
    <row r="384" spans="6:17" ht="25.35" customHeight="1">
      <c r="F384" s="330"/>
      <c r="G384" s="322"/>
      <c r="H384" s="322"/>
      <c r="I384" s="322"/>
      <c r="J384" s="322"/>
      <c r="K384" s="322"/>
      <c r="L384" s="322"/>
      <c r="M384" s="322"/>
      <c r="N384" s="322"/>
      <c r="O384" s="322"/>
      <c r="P384" s="322"/>
      <c r="Q384" s="322"/>
    </row>
    <row r="385" spans="6:17" ht="25.35" customHeight="1">
      <c r="F385" s="330"/>
      <c r="G385" s="322"/>
      <c r="H385" s="322"/>
      <c r="I385" s="322"/>
      <c r="J385" s="322"/>
      <c r="K385" s="322"/>
      <c r="L385" s="322"/>
      <c r="M385" s="322"/>
      <c r="N385" s="322"/>
      <c r="O385" s="322"/>
      <c r="P385" s="322"/>
      <c r="Q385" s="322"/>
    </row>
    <row r="386" spans="6:17" ht="25.35" customHeight="1">
      <c r="F386" s="330"/>
      <c r="G386" s="322"/>
      <c r="H386" s="322"/>
      <c r="I386" s="322"/>
      <c r="J386" s="322"/>
      <c r="K386" s="322"/>
      <c r="L386" s="322"/>
      <c r="M386" s="322"/>
      <c r="N386" s="322"/>
      <c r="O386" s="322"/>
      <c r="P386" s="322"/>
      <c r="Q386" s="322"/>
    </row>
    <row r="387" spans="6:17" ht="25.35" customHeight="1">
      <c r="F387" s="330"/>
      <c r="G387" s="322"/>
      <c r="H387" s="322"/>
      <c r="I387" s="322"/>
      <c r="J387" s="322"/>
      <c r="K387" s="322"/>
      <c r="L387" s="322"/>
      <c r="M387" s="322"/>
      <c r="N387" s="322"/>
      <c r="O387" s="322"/>
      <c r="P387" s="322"/>
      <c r="Q387" s="322"/>
    </row>
    <row r="388" spans="6:17" ht="25.35" customHeight="1">
      <c r="F388" s="330"/>
      <c r="G388" s="322"/>
      <c r="H388" s="322"/>
      <c r="I388" s="322"/>
      <c r="J388" s="322"/>
      <c r="K388" s="322"/>
      <c r="L388" s="322"/>
      <c r="M388" s="322"/>
      <c r="N388" s="322"/>
      <c r="O388" s="322"/>
      <c r="P388" s="322"/>
      <c r="Q388" s="322"/>
    </row>
    <row r="389" spans="6:17" ht="25.35" customHeight="1">
      <c r="F389" s="330"/>
      <c r="G389" s="322"/>
      <c r="H389" s="322"/>
      <c r="I389" s="322"/>
      <c r="J389" s="322"/>
      <c r="K389" s="322"/>
      <c r="L389" s="322"/>
      <c r="M389" s="322"/>
      <c r="N389" s="322"/>
      <c r="O389" s="322"/>
      <c r="P389" s="322"/>
      <c r="Q389" s="322"/>
    </row>
    <row r="390" spans="6:17" ht="25.35" customHeight="1">
      <c r="F390" s="330"/>
      <c r="G390" s="322"/>
      <c r="H390" s="322"/>
      <c r="I390" s="322"/>
      <c r="J390" s="322"/>
      <c r="K390" s="322"/>
      <c r="L390" s="322"/>
      <c r="M390" s="322"/>
      <c r="N390" s="322"/>
      <c r="O390" s="322"/>
      <c r="P390" s="322"/>
      <c r="Q390" s="322"/>
    </row>
    <row r="391" spans="6:17" ht="25.35" customHeight="1">
      <c r="F391" s="330"/>
      <c r="G391" s="322"/>
      <c r="H391" s="322"/>
      <c r="I391" s="322"/>
      <c r="J391" s="322"/>
      <c r="K391" s="322"/>
      <c r="L391" s="322"/>
      <c r="M391" s="322"/>
      <c r="N391" s="322"/>
      <c r="O391" s="322"/>
      <c r="P391" s="322"/>
      <c r="Q391" s="322"/>
    </row>
    <row r="392" spans="6:17" ht="25.35" customHeight="1">
      <c r="F392" s="330"/>
      <c r="G392" s="322"/>
      <c r="H392" s="322"/>
      <c r="I392" s="322"/>
      <c r="J392" s="322"/>
      <c r="K392" s="322"/>
      <c r="L392" s="322"/>
      <c r="M392" s="322"/>
      <c r="N392" s="322"/>
      <c r="O392" s="322"/>
      <c r="P392" s="322"/>
      <c r="Q392" s="322"/>
    </row>
    <row r="393" spans="6:17" ht="25.35" customHeight="1">
      <c r="F393" s="330"/>
      <c r="G393" s="322"/>
      <c r="H393" s="322"/>
      <c r="I393" s="322"/>
      <c r="J393" s="322"/>
      <c r="K393" s="322"/>
      <c r="L393" s="322"/>
      <c r="M393" s="322"/>
      <c r="N393" s="322"/>
      <c r="O393" s="322"/>
      <c r="P393" s="322"/>
      <c r="Q393" s="322"/>
    </row>
    <row r="394" spans="6:17" ht="25.35" customHeight="1">
      <c r="F394" s="330"/>
      <c r="G394" s="322"/>
      <c r="H394" s="322"/>
      <c r="I394" s="322"/>
      <c r="J394" s="322"/>
      <c r="K394" s="322"/>
      <c r="L394" s="322"/>
      <c r="M394" s="322"/>
      <c r="N394" s="322"/>
      <c r="O394" s="322"/>
      <c r="P394" s="322"/>
      <c r="Q394" s="322"/>
    </row>
    <row r="395" spans="6:17" ht="25.35" customHeight="1">
      <c r="F395" s="330"/>
      <c r="G395" s="322"/>
      <c r="H395" s="322"/>
      <c r="I395" s="322"/>
      <c r="J395" s="322"/>
      <c r="K395" s="322"/>
      <c r="L395" s="322"/>
      <c r="M395" s="322"/>
      <c r="N395" s="322"/>
      <c r="O395" s="322"/>
      <c r="P395" s="322"/>
      <c r="Q395" s="322"/>
    </row>
    <row r="396" spans="6:17" ht="25.35" customHeight="1">
      <c r="F396" s="330"/>
      <c r="G396" s="322"/>
      <c r="H396" s="322"/>
      <c r="I396" s="322"/>
      <c r="J396" s="322"/>
      <c r="K396" s="322"/>
      <c r="L396" s="322"/>
      <c r="M396" s="322"/>
      <c r="N396" s="322"/>
      <c r="O396" s="322"/>
      <c r="P396" s="322"/>
      <c r="Q396" s="322"/>
    </row>
    <row r="397" spans="6:17" ht="25.35" customHeight="1">
      <c r="F397" s="330"/>
      <c r="G397" s="322"/>
      <c r="H397" s="322"/>
      <c r="I397" s="322"/>
      <c r="J397" s="322"/>
      <c r="K397" s="322"/>
      <c r="L397" s="322"/>
      <c r="M397" s="322"/>
      <c r="N397" s="322"/>
      <c r="O397" s="322"/>
      <c r="P397" s="322"/>
      <c r="Q397" s="322"/>
    </row>
    <row r="398" spans="6:17" ht="25.35" customHeight="1">
      <c r="F398" s="330"/>
      <c r="G398" s="322"/>
      <c r="H398" s="322"/>
      <c r="I398" s="322"/>
      <c r="J398" s="322"/>
      <c r="K398" s="322"/>
      <c r="L398" s="322"/>
      <c r="M398" s="322"/>
      <c r="N398" s="322"/>
      <c r="O398" s="322"/>
      <c r="P398" s="322"/>
      <c r="Q398" s="322"/>
    </row>
    <row r="399" spans="6:17" ht="25.35" customHeight="1">
      <c r="F399" s="330"/>
      <c r="G399" s="322"/>
      <c r="H399" s="322"/>
      <c r="I399" s="322"/>
      <c r="J399" s="322"/>
      <c r="K399" s="322"/>
      <c r="L399" s="322"/>
      <c r="M399" s="322"/>
      <c r="N399" s="322"/>
      <c r="O399" s="322"/>
      <c r="P399" s="322"/>
      <c r="Q399" s="322"/>
    </row>
    <row r="400" spans="6:17" ht="25.35" customHeight="1">
      <c r="F400" s="330"/>
      <c r="G400" s="322"/>
      <c r="H400" s="322"/>
      <c r="I400" s="322"/>
      <c r="J400" s="322"/>
      <c r="K400" s="322"/>
      <c r="L400" s="322"/>
      <c r="M400" s="322"/>
      <c r="N400" s="322"/>
      <c r="O400" s="322"/>
      <c r="P400" s="322"/>
      <c r="Q400" s="322"/>
    </row>
    <row r="401" spans="6:17" ht="25.35" customHeight="1">
      <c r="F401" s="330"/>
      <c r="G401" s="322"/>
      <c r="H401" s="322"/>
      <c r="I401" s="322"/>
      <c r="J401" s="322"/>
      <c r="K401" s="322"/>
      <c r="L401" s="322"/>
      <c r="M401" s="322"/>
      <c r="N401" s="322"/>
      <c r="O401" s="322"/>
      <c r="P401" s="322"/>
      <c r="Q401" s="322"/>
    </row>
    <row r="402" spans="6:17" ht="25.35" customHeight="1">
      <c r="F402" s="330"/>
      <c r="G402" s="322"/>
      <c r="H402" s="322"/>
      <c r="I402" s="322"/>
      <c r="J402" s="322"/>
      <c r="K402" s="322"/>
      <c r="L402" s="322"/>
      <c r="M402" s="322"/>
      <c r="N402" s="322"/>
      <c r="O402" s="322"/>
      <c r="P402" s="322"/>
      <c r="Q402" s="322"/>
    </row>
    <row r="403" spans="6:17" ht="25.35" customHeight="1">
      <c r="F403" s="330"/>
      <c r="G403" s="322"/>
      <c r="H403" s="322"/>
      <c r="I403" s="322"/>
      <c r="J403" s="322"/>
      <c r="K403" s="322"/>
      <c r="L403" s="322"/>
      <c r="M403" s="322"/>
      <c r="N403" s="322"/>
      <c r="O403" s="322"/>
      <c r="P403" s="322"/>
      <c r="Q403" s="322"/>
    </row>
    <row r="404" spans="6:17" ht="25.35" customHeight="1">
      <c r="F404" s="330"/>
      <c r="G404" s="322"/>
      <c r="H404" s="322"/>
      <c r="I404" s="322"/>
      <c r="J404" s="322"/>
      <c r="K404" s="322"/>
      <c r="L404" s="322"/>
      <c r="M404" s="322"/>
      <c r="N404" s="322"/>
      <c r="O404" s="322"/>
      <c r="P404" s="322"/>
      <c r="Q404" s="322"/>
    </row>
    <row r="405" spans="6:17" ht="25.35" customHeight="1">
      <c r="F405" s="330"/>
      <c r="G405" s="322"/>
      <c r="H405" s="322"/>
      <c r="I405" s="322"/>
      <c r="J405" s="322"/>
      <c r="K405" s="322"/>
      <c r="L405" s="322"/>
      <c r="M405" s="322"/>
      <c r="N405" s="322"/>
      <c r="O405" s="322"/>
      <c r="P405" s="322"/>
      <c r="Q405" s="322"/>
    </row>
    <row r="406" spans="6:17" ht="25.35" customHeight="1">
      <c r="F406" s="330"/>
      <c r="G406" s="322"/>
      <c r="H406" s="322"/>
      <c r="I406" s="322"/>
      <c r="J406" s="322"/>
      <c r="K406" s="322"/>
      <c r="L406" s="322"/>
      <c r="M406" s="322"/>
      <c r="N406" s="322"/>
      <c r="O406" s="322"/>
      <c r="P406" s="322"/>
      <c r="Q406" s="322"/>
    </row>
    <row r="407" spans="6:17" ht="25.35" customHeight="1">
      <c r="F407" s="330"/>
      <c r="G407" s="322"/>
      <c r="H407" s="322"/>
      <c r="I407" s="322"/>
      <c r="J407" s="322"/>
      <c r="K407" s="322"/>
      <c r="L407" s="322"/>
      <c r="M407" s="322"/>
      <c r="N407" s="322"/>
      <c r="O407" s="322"/>
      <c r="P407" s="322"/>
      <c r="Q407" s="322"/>
    </row>
    <row r="408" spans="6:17" ht="25.35" customHeight="1">
      <c r="F408" s="330"/>
      <c r="G408" s="322"/>
      <c r="H408" s="322"/>
      <c r="I408" s="322"/>
      <c r="J408" s="322"/>
      <c r="K408" s="322"/>
      <c r="L408" s="322"/>
      <c r="M408" s="322"/>
      <c r="N408" s="322"/>
      <c r="O408" s="322"/>
      <c r="P408" s="322"/>
      <c r="Q408" s="322"/>
    </row>
    <row r="409" spans="6:17" ht="25.35" customHeight="1">
      <c r="F409" s="330"/>
      <c r="G409" s="322"/>
      <c r="H409" s="322"/>
      <c r="I409" s="322"/>
      <c r="J409" s="322"/>
      <c r="K409" s="322"/>
      <c r="L409" s="322"/>
      <c r="M409" s="322"/>
      <c r="N409" s="322"/>
      <c r="O409" s="322"/>
      <c r="P409" s="322"/>
      <c r="Q409" s="322"/>
    </row>
    <row r="410" spans="6:17" ht="25.35" customHeight="1">
      <c r="F410" s="330"/>
      <c r="G410" s="322"/>
      <c r="H410" s="322"/>
      <c r="I410" s="322"/>
      <c r="J410" s="322"/>
      <c r="K410" s="322"/>
      <c r="L410" s="322"/>
      <c r="M410" s="322"/>
      <c r="N410" s="322"/>
      <c r="O410" s="322"/>
      <c r="P410" s="322"/>
      <c r="Q410" s="322"/>
    </row>
    <row r="411" spans="6:17" ht="25.35" customHeight="1">
      <c r="F411" s="330"/>
      <c r="G411" s="322"/>
      <c r="H411" s="322"/>
      <c r="I411" s="322"/>
      <c r="J411" s="322"/>
      <c r="K411" s="322"/>
      <c r="L411" s="322"/>
      <c r="M411" s="322"/>
      <c r="N411" s="322"/>
      <c r="O411" s="322"/>
      <c r="P411" s="322"/>
      <c r="Q411" s="322"/>
    </row>
    <row r="412" spans="6:17" ht="25.35" customHeight="1">
      <c r="F412" s="330"/>
      <c r="G412" s="322"/>
      <c r="H412" s="322"/>
      <c r="I412" s="322"/>
      <c r="J412" s="322"/>
      <c r="K412" s="322"/>
      <c r="L412" s="322"/>
      <c r="M412" s="322"/>
      <c r="N412" s="322"/>
      <c r="O412" s="322"/>
      <c r="P412" s="322"/>
      <c r="Q412" s="322"/>
    </row>
    <row r="413" spans="6:17" ht="25.35" customHeight="1">
      <c r="F413" s="330"/>
      <c r="G413" s="322"/>
      <c r="H413" s="322"/>
      <c r="I413" s="322"/>
      <c r="J413" s="322"/>
      <c r="K413" s="322"/>
      <c r="L413" s="322"/>
      <c r="M413" s="322"/>
      <c r="N413" s="322"/>
      <c r="O413" s="322"/>
      <c r="P413" s="322"/>
      <c r="Q413" s="322"/>
    </row>
    <row r="414" spans="6:17" ht="25.35" customHeight="1">
      <c r="F414" s="330"/>
      <c r="G414" s="322"/>
      <c r="H414" s="322"/>
      <c r="I414" s="322"/>
      <c r="J414" s="322"/>
      <c r="K414" s="322"/>
      <c r="L414" s="322"/>
      <c r="M414" s="322"/>
      <c r="N414" s="322"/>
      <c r="O414" s="322"/>
      <c r="P414" s="322"/>
      <c r="Q414" s="322"/>
    </row>
    <row r="415" spans="6:17" ht="25.35" customHeight="1">
      <c r="F415" s="330"/>
      <c r="G415" s="322"/>
      <c r="H415" s="322"/>
      <c r="I415" s="322"/>
      <c r="J415" s="322"/>
      <c r="K415" s="322"/>
      <c r="L415" s="322"/>
      <c r="M415" s="322"/>
      <c r="N415" s="322"/>
      <c r="O415" s="322"/>
      <c r="P415" s="322"/>
      <c r="Q415" s="322"/>
    </row>
    <row r="416" spans="6:17" ht="25.35" customHeight="1">
      <c r="F416" s="330"/>
      <c r="G416" s="322"/>
      <c r="H416" s="322"/>
      <c r="I416" s="322"/>
      <c r="J416" s="322"/>
      <c r="K416" s="322"/>
      <c r="L416" s="322"/>
      <c r="M416" s="322"/>
      <c r="N416" s="322"/>
      <c r="O416" s="322"/>
      <c r="P416" s="322"/>
      <c r="Q416" s="322"/>
    </row>
    <row r="417" spans="6:17" ht="25.35" customHeight="1">
      <c r="F417" s="330"/>
      <c r="G417" s="322"/>
      <c r="H417" s="322"/>
      <c r="I417" s="322"/>
      <c r="J417" s="322"/>
      <c r="K417" s="322"/>
      <c r="L417" s="322"/>
      <c r="M417" s="322"/>
      <c r="N417" s="322"/>
      <c r="O417" s="322"/>
      <c r="P417" s="322"/>
      <c r="Q417" s="322"/>
    </row>
    <row r="418" spans="6:17" ht="25.35" customHeight="1">
      <c r="F418" s="330"/>
      <c r="G418" s="322"/>
      <c r="H418" s="322"/>
      <c r="I418" s="322"/>
      <c r="J418" s="322"/>
      <c r="K418" s="322"/>
      <c r="L418" s="322"/>
      <c r="M418" s="322"/>
      <c r="N418" s="322"/>
      <c r="O418" s="322"/>
      <c r="P418" s="322"/>
      <c r="Q418" s="322"/>
    </row>
    <row r="419" spans="6:17" ht="25.35" customHeight="1">
      <c r="F419" s="330"/>
      <c r="G419" s="322"/>
      <c r="H419" s="322"/>
      <c r="I419" s="322"/>
      <c r="J419" s="322"/>
      <c r="K419" s="322"/>
      <c r="L419" s="322"/>
      <c r="M419" s="322"/>
      <c r="N419" s="322"/>
      <c r="O419" s="322"/>
      <c r="P419" s="322"/>
      <c r="Q419" s="322"/>
    </row>
    <row r="420" spans="6:17" ht="25.35" customHeight="1">
      <c r="F420" s="330"/>
      <c r="G420" s="322"/>
      <c r="H420" s="322"/>
      <c r="I420" s="322"/>
      <c r="J420" s="322"/>
      <c r="K420" s="322"/>
      <c r="L420" s="322"/>
      <c r="M420" s="322"/>
      <c r="N420" s="322"/>
      <c r="O420" s="322"/>
      <c r="P420" s="322"/>
      <c r="Q420" s="322"/>
    </row>
    <row r="421" spans="6:17" ht="25.35" customHeight="1">
      <c r="F421" s="330"/>
      <c r="G421" s="322"/>
      <c r="H421" s="322"/>
      <c r="I421" s="322"/>
      <c r="J421" s="322"/>
      <c r="K421" s="322"/>
      <c r="L421" s="322"/>
      <c r="M421" s="322"/>
      <c r="N421" s="322"/>
      <c r="O421" s="322"/>
      <c r="P421" s="322"/>
      <c r="Q421" s="322"/>
    </row>
    <row r="422" spans="6:17" ht="25.35" customHeight="1">
      <c r="F422" s="330"/>
      <c r="G422" s="322"/>
      <c r="H422" s="322"/>
      <c r="I422" s="322"/>
      <c r="J422" s="322"/>
      <c r="K422" s="322"/>
      <c r="L422" s="322"/>
      <c r="M422" s="322"/>
      <c r="N422" s="322"/>
      <c r="O422" s="322"/>
      <c r="P422" s="322"/>
      <c r="Q422" s="322"/>
    </row>
    <row r="423" spans="6:17" ht="25.35" customHeight="1">
      <c r="F423" s="330"/>
      <c r="G423" s="322"/>
      <c r="H423" s="322"/>
      <c r="I423" s="322"/>
      <c r="J423" s="322"/>
      <c r="K423" s="322"/>
      <c r="L423" s="322"/>
      <c r="M423" s="322"/>
      <c r="N423" s="322"/>
      <c r="O423" s="322"/>
      <c r="P423" s="322"/>
      <c r="Q423" s="322"/>
    </row>
    <row r="424" spans="6:17" ht="25.35" customHeight="1">
      <c r="F424" s="330"/>
      <c r="G424" s="322"/>
      <c r="H424" s="322"/>
      <c r="I424" s="322"/>
      <c r="J424" s="322"/>
      <c r="K424" s="322"/>
      <c r="L424" s="322"/>
      <c r="M424" s="322"/>
      <c r="N424" s="322"/>
      <c r="O424" s="322"/>
      <c r="P424" s="322"/>
      <c r="Q424" s="322"/>
    </row>
    <row r="425" spans="6:17" ht="25.35" customHeight="1">
      <c r="F425" s="330"/>
      <c r="G425" s="322"/>
      <c r="H425" s="322"/>
      <c r="I425" s="322"/>
      <c r="J425" s="322"/>
      <c r="K425" s="322"/>
      <c r="L425" s="322"/>
      <c r="M425" s="322"/>
      <c r="N425" s="322"/>
      <c r="O425" s="322"/>
      <c r="P425" s="322"/>
      <c r="Q425" s="322"/>
    </row>
    <row r="426" spans="6:17" ht="25.35" customHeight="1">
      <c r="F426" s="330"/>
      <c r="G426" s="322"/>
      <c r="H426" s="322"/>
      <c r="I426" s="322"/>
      <c r="J426" s="322"/>
      <c r="K426" s="322"/>
      <c r="L426" s="322"/>
      <c r="M426" s="322"/>
      <c r="N426" s="322"/>
      <c r="O426" s="322"/>
      <c r="P426" s="322"/>
      <c r="Q426" s="322"/>
    </row>
    <row r="427" spans="6:17" ht="25.35" customHeight="1">
      <c r="F427" s="330"/>
      <c r="G427" s="322"/>
      <c r="H427" s="322"/>
      <c r="I427" s="322"/>
      <c r="J427" s="322"/>
      <c r="K427" s="322"/>
      <c r="L427" s="322"/>
      <c r="M427" s="322"/>
      <c r="N427" s="322"/>
      <c r="O427" s="322"/>
      <c r="P427" s="322"/>
      <c r="Q427" s="322"/>
    </row>
    <row r="428" spans="6:17" ht="25.35" customHeight="1">
      <c r="F428" s="330"/>
      <c r="G428" s="322"/>
      <c r="H428" s="322"/>
      <c r="I428" s="322"/>
      <c r="J428" s="322"/>
      <c r="K428" s="322"/>
      <c r="L428" s="322"/>
      <c r="M428" s="322"/>
      <c r="N428" s="322"/>
      <c r="O428" s="322"/>
      <c r="P428" s="322"/>
      <c r="Q428" s="322"/>
    </row>
    <row r="429" spans="6:17" ht="25.35" customHeight="1">
      <c r="F429" s="330"/>
      <c r="G429" s="322"/>
      <c r="H429" s="322"/>
      <c r="I429" s="322"/>
      <c r="J429" s="322"/>
      <c r="K429" s="322"/>
      <c r="L429" s="322"/>
      <c r="M429" s="322"/>
      <c r="N429" s="322"/>
      <c r="O429" s="322"/>
      <c r="P429" s="322"/>
      <c r="Q429" s="322"/>
    </row>
    <row r="430" spans="6:17" ht="25.35" customHeight="1">
      <c r="F430" s="330"/>
      <c r="G430" s="322"/>
      <c r="H430" s="322"/>
      <c r="I430" s="322"/>
      <c r="J430" s="322"/>
      <c r="K430" s="322"/>
      <c r="L430" s="322"/>
      <c r="M430" s="322"/>
      <c r="N430" s="322"/>
      <c r="O430" s="322"/>
      <c r="P430" s="322"/>
      <c r="Q430" s="322"/>
    </row>
    <row r="431" spans="6:17" ht="25.35" customHeight="1">
      <c r="F431" s="330"/>
      <c r="G431" s="322"/>
      <c r="H431" s="322"/>
      <c r="I431" s="322"/>
      <c r="J431" s="322"/>
      <c r="K431" s="322"/>
      <c r="L431" s="322"/>
      <c r="M431" s="322"/>
      <c r="N431" s="322"/>
      <c r="O431" s="322"/>
      <c r="P431" s="322"/>
      <c r="Q431" s="322"/>
    </row>
    <row r="432" spans="6:17" ht="25.35" customHeight="1">
      <c r="F432" s="330"/>
      <c r="G432" s="322"/>
      <c r="H432" s="322"/>
      <c r="I432" s="322"/>
      <c r="J432" s="322"/>
      <c r="K432" s="322"/>
      <c r="L432" s="322"/>
      <c r="M432" s="322"/>
      <c r="N432" s="322"/>
      <c r="O432" s="322"/>
      <c r="P432" s="322"/>
      <c r="Q432" s="322"/>
    </row>
    <row r="433" spans="6:17" ht="25.35" customHeight="1">
      <c r="F433" s="330"/>
      <c r="G433" s="322"/>
      <c r="H433" s="322"/>
      <c r="I433" s="322"/>
      <c r="J433" s="322"/>
      <c r="K433" s="322"/>
      <c r="L433" s="322"/>
      <c r="M433" s="322"/>
      <c r="N433" s="322"/>
      <c r="O433" s="322"/>
      <c r="P433" s="322"/>
      <c r="Q433" s="322"/>
    </row>
    <row r="434" spans="6:17" ht="25.35" customHeight="1">
      <c r="F434" s="330"/>
      <c r="G434" s="322"/>
      <c r="H434" s="322"/>
      <c r="I434" s="322"/>
      <c r="J434" s="322"/>
      <c r="K434" s="322"/>
      <c r="L434" s="322"/>
      <c r="M434" s="322"/>
      <c r="N434" s="322"/>
      <c r="O434" s="322"/>
      <c r="P434" s="322"/>
      <c r="Q434" s="322"/>
    </row>
    <row r="435" spans="6:17" ht="25.35" customHeight="1">
      <c r="F435" s="330"/>
      <c r="G435" s="322"/>
      <c r="H435" s="322"/>
      <c r="I435" s="322"/>
      <c r="J435" s="322"/>
      <c r="K435" s="322"/>
      <c r="L435" s="322"/>
      <c r="M435" s="322"/>
      <c r="N435" s="322"/>
      <c r="O435" s="322"/>
      <c r="P435" s="322"/>
      <c r="Q435" s="322"/>
    </row>
    <row r="436" spans="6:17" ht="25.35" customHeight="1">
      <c r="F436" s="330"/>
      <c r="G436" s="322"/>
      <c r="H436" s="322"/>
      <c r="I436" s="322"/>
      <c r="J436" s="322"/>
      <c r="K436" s="322"/>
      <c r="L436" s="322"/>
      <c r="M436" s="322"/>
      <c r="N436" s="322"/>
      <c r="O436" s="322"/>
      <c r="P436" s="322"/>
      <c r="Q436" s="322"/>
    </row>
    <row r="437" spans="6:17" ht="25.35" customHeight="1">
      <c r="F437" s="330"/>
      <c r="G437" s="322"/>
      <c r="H437" s="322"/>
      <c r="I437" s="322"/>
      <c r="J437" s="322"/>
      <c r="K437" s="322"/>
      <c r="L437" s="322"/>
      <c r="M437" s="322"/>
      <c r="N437" s="322"/>
      <c r="O437" s="322"/>
      <c r="P437" s="322"/>
      <c r="Q437" s="322"/>
    </row>
    <row r="438" spans="6:17" ht="25.35" customHeight="1">
      <c r="F438" s="330"/>
      <c r="G438" s="322"/>
      <c r="H438" s="322"/>
      <c r="I438" s="322"/>
      <c r="J438" s="322"/>
      <c r="K438" s="322"/>
      <c r="L438" s="322"/>
      <c r="M438" s="322"/>
      <c r="N438" s="322"/>
      <c r="O438" s="322"/>
      <c r="P438" s="322"/>
      <c r="Q438" s="322"/>
    </row>
    <row r="439" spans="6:17" ht="25.35" customHeight="1">
      <c r="F439" s="330"/>
      <c r="G439" s="322"/>
      <c r="H439" s="322"/>
      <c r="I439" s="322"/>
      <c r="J439" s="322"/>
      <c r="K439" s="322"/>
      <c r="L439" s="322"/>
      <c r="M439" s="322"/>
      <c r="N439" s="322"/>
      <c r="O439" s="322"/>
      <c r="P439" s="322"/>
      <c r="Q439" s="322"/>
    </row>
    <row r="440" spans="6:17" ht="25.35" customHeight="1">
      <c r="F440" s="330"/>
      <c r="G440" s="322"/>
      <c r="H440" s="322"/>
      <c r="I440" s="322"/>
      <c r="J440" s="322"/>
      <c r="K440" s="322"/>
      <c r="L440" s="322"/>
      <c r="M440" s="322"/>
      <c r="N440" s="322"/>
      <c r="O440" s="322"/>
      <c r="P440" s="322"/>
      <c r="Q440" s="322"/>
    </row>
    <row r="441" spans="6:17" ht="25.35" customHeight="1">
      <c r="F441" s="330"/>
      <c r="G441" s="322"/>
      <c r="H441" s="322"/>
      <c r="I441" s="322"/>
      <c r="J441" s="322"/>
      <c r="K441" s="322"/>
      <c r="L441" s="322"/>
      <c r="M441" s="322"/>
      <c r="N441" s="322"/>
      <c r="O441" s="322"/>
      <c r="P441" s="322"/>
      <c r="Q441" s="322"/>
    </row>
    <row r="442" spans="6:17" ht="25.35" customHeight="1">
      <c r="F442" s="330"/>
      <c r="G442" s="322"/>
      <c r="H442" s="322"/>
      <c r="I442" s="322"/>
      <c r="J442" s="322"/>
      <c r="K442" s="322"/>
      <c r="L442" s="322"/>
      <c r="M442" s="322"/>
      <c r="N442" s="322"/>
      <c r="O442" s="322"/>
      <c r="P442" s="322"/>
      <c r="Q442" s="322"/>
    </row>
    <row r="443" spans="6:17" ht="25.35" customHeight="1">
      <c r="F443" s="330"/>
      <c r="G443" s="322"/>
      <c r="H443" s="322"/>
      <c r="I443" s="322"/>
      <c r="J443" s="322"/>
      <c r="K443" s="322"/>
      <c r="L443" s="322"/>
      <c r="M443" s="322"/>
      <c r="N443" s="322"/>
      <c r="O443" s="322"/>
      <c r="P443" s="322"/>
      <c r="Q443" s="322"/>
    </row>
    <row r="444" spans="6:17" ht="25.35" customHeight="1">
      <c r="F444" s="330"/>
      <c r="G444" s="322"/>
      <c r="H444" s="322"/>
      <c r="I444" s="322"/>
      <c r="J444" s="322"/>
      <c r="K444" s="322"/>
      <c r="L444" s="322"/>
      <c r="M444" s="322"/>
      <c r="N444" s="322"/>
      <c r="O444" s="322"/>
      <c r="P444" s="322"/>
      <c r="Q444" s="322"/>
    </row>
    <row r="445" spans="6:17" ht="25.35" customHeight="1">
      <c r="F445" s="330"/>
      <c r="G445" s="322"/>
      <c r="H445" s="322"/>
      <c r="I445" s="322"/>
      <c r="J445" s="322"/>
      <c r="K445" s="322"/>
      <c r="L445" s="322"/>
      <c r="M445" s="322"/>
      <c r="N445" s="322"/>
      <c r="O445" s="322"/>
      <c r="P445" s="322"/>
      <c r="Q445" s="322"/>
    </row>
    <row r="446" spans="6:17" ht="25.35" customHeight="1">
      <c r="F446" s="330"/>
      <c r="G446" s="322"/>
      <c r="H446" s="322"/>
      <c r="I446" s="322"/>
      <c r="J446" s="322"/>
      <c r="K446" s="322"/>
      <c r="L446" s="322"/>
      <c r="M446" s="322"/>
      <c r="N446" s="322"/>
      <c r="O446" s="322"/>
      <c r="P446" s="322"/>
      <c r="Q446" s="322"/>
    </row>
    <row r="447" spans="6:17" ht="25.35" customHeight="1">
      <c r="F447" s="330"/>
      <c r="G447" s="322"/>
      <c r="H447" s="322"/>
      <c r="I447" s="322"/>
      <c r="J447" s="322"/>
      <c r="K447" s="322"/>
      <c r="L447" s="322"/>
      <c r="M447" s="322"/>
      <c r="N447" s="322"/>
      <c r="O447" s="322"/>
      <c r="P447" s="322"/>
      <c r="Q447" s="322"/>
    </row>
    <row r="448" spans="6:17" ht="25.35" customHeight="1">
      <c r="F448" s="330"/>
      <c r="G448" s="322"/>
      <c r="H448" s="322"/>
      <c r="I448" s="322"/>
      <c r="J448" s="322"/>
      <c r="K448" s="322"/>
      <c r="L448" s="322"/>
      <c r="M448" s="322"/>
      <c r="N448" s="322"/>
      <c r="O448" s="322"/>
      <c r="P448" s="322"/>
      <c r="Q448" s="322"/>
    </row>
    <row r="449" spans="6:17" ht="25.35" customHeight="1">
      <c r="F449" s="330"/>
      <c r="G449" s="322"/>
      <c r="H449" s="322"/>
      <c r="I449" s="322"/>
      <c r="J449" s="322"/>
      <c r="K449" s="322"/>
      <c r="L449" s="322"/>
      <c r="M449" s="322"/>
      <c r="N449" s="322"/>
      <c r="O449" s="322"/>
      <c r="P449" s="322"/>
      <c r="Q449" s="322"/>
    </row>
    <row r="450" spans="6:17" ht="25.35" customHeight="1">
      <c r="F450" s="330"/>
      <c r="G450" s="322"/>
      <c r="H450" s="322"/>
      <c r="I450" s="322"/>
      <c r="J450" s="322"/>
      <c r="K450" s="322"/>
      <c r="L450" s="322"/>
      <c r="M450" s="322"/>
      <c r="N450" s="322"/>
      <c r="O450" s="322"/>
      <c r="P450" s="322"/>
      <c r="Q450" s="322"/>
    </row>
    <row r="451" spans="6:17" ht="25.35" customHeight="1">
      <c r="F451" s="330"/>
      <c r="G451" s="322"/>
      <c r="H451" s="322"/>
      <c r="I451" s="322"/>
      <c r="J451" s="322"/>
      <c r="K451" s="322"/>
      <c r="L451" s="322"/>
      <c r="M451" s="322"/>
      <c r="N451" s="322"/>
      <c r="O451" s="322"/>
      <c r="P451" s="322"/>
      <c r="Q451" s="322"/>
    </row>
    <row r="452" spans="6:17" ht="25.35" customHeight="1">
      <c r="F452" s="330"/>
      <c r="G452" s="322"/>
      <c r="H452" s="322"/>
      <c r="I452" s="322"/>
      <c r="J452" s="322"/>
      <c r="K452" s="322"/>
      <c r="L452" s="322"/>
      <c r="M452" s="322"/>
      <c r="N452" s="322"/>
      <c r="O452" s="322"/>
      <c r="P452" s="322"/>
      <c r="Q452" s="322"/>
    </row>
    <row r="453" spans="6:17" ht="25.35" customHeight="1">
      <c r="F453" s="330"/>
      <c r="G453" s="322"/>
      <c r="H453" s="322"/>
      <c r="I453" s="322"/>
      <c r="J453" s="322"/>
      <c r="K453" s="322"/>
      <c r="L453" s="322"/>
      <c r="M453" s="322"/>
      <c r="N453" s="322"/>
      <c r="O453" s="322"/>
      <c r="P453" s="322"/>
      <c r="Q453" s="322"/>
    </row>
    <row r="454" spans="6:17" ht="25.35" customHeight="1">
      <c r="F454" s="330"/>
      <c r="G454" s="322"/>
      <c r="H454" s="322"/>
      <c r="I454" s="322"/>
      <c r="J454" s="322"/>
      <c r="K454" s="322"/>
      <c r="L454" s="322"/>
      <c r="M454" s="322"/>
      <c r="N454" s="322"/>
      <c r="O454" s="322"/>
      <c r="P454" s="322"/>
      <c r="Q454" s="322"/>
    </row>
    <row r="455" spans="6:17" ht="25.35" customHeight="1">
      <c r="F455" s="330"/>
      <c r="G455" s="322"/>
      <c r="H455" s="322"/>
      <c r="I455" s="322"/>
      <c r="J455" s="322"/>
      <c r="K455" s="322"/>
      <c r="L455" s="322"/>
      <c r="M455" s="322"/>
      <c r="N455" s="322"/>
      <c r="O455" s="322"/>
      <c r="P455" s="322"/>
      <c r="Q455" s="322"/>
    </row>
    <row r="456" spans="6:17" ht="25.35" customHeight="1">
      <c r="F456" s="330"/>
      <c r="G456" s="322"/>
      <c r="H456" s="322"/>
      <c r="I456" s="322"/>
      <c r="J456" s="322"/>
      <c r="K456" s="322"/>
      <c r="L456" s="322"/>
      <c r="M456" s="322"/>
      <c r="N456" s="322"/>
      <c r="O456" s="322"/>
      <c r="P456" s="322"/>
      <c r="Q456" s="322"/>
    </row>
    <row r="457" spans="6:17" ht="25.35" customHeight="1">
      <c r="F457" s="330"/>
      <c r="G457" s="322"/>
      <c r="H457" s="322"/>
      <c r="I457" s="322"/>
      <c r="J457" s="322"/>
      <c r="K457" s="322"/>
      <c r="L457" s="322"/>
      <c r="M457" s="322"/>
      <c r="N457" s="322"/>
      <c r="O457" s="322"/>
      <c r="P457" s="322"/>
      <c r="Q457" s="322"/>
    </row>
    <row r="458" spans="6:17" ht="25.35" customHeight="1">
      <c r="F458" s="330"/>
      <c r="G458" s="322"/>
      <c r="H458" s="322"/>
      <c r="I458" s="322"/>
      <c r="J458" s="322"/>
      <c r="K458" s="322"/>
      <c r="L458" s="322"/>
      <c r="M458" s="322"/>
      <c r="N458" s="322"/>
      <c r="O458" s="322"/>
      <c r="P458" s="322"/>
      <c r="Q458" s="322"/>
    </row>
    <row r="459" spans="6:17">
      <c r="F459" s="330"/>
      <c r="G459" s="322"/>
      <c r="H459" s="322"/>
      <c r="I459" s="322"/>
      <c r="J459" s="322"/>
      <c r="K459" s="322"/>
      <c r="L459" s="322"/>
      <c r="M459" s="322"/>
      <c r="N459" s="322"/>
      <c r="O459" s="322"/>
      <c r="P459" s="322"/>
      <c r="Q459" s="322"/>
    </row>
    <row r="460" spans="6:17">
      <c r="F460" s="330"/>
      <c r="G460" s="322"/>
      <c r="H460" s="322"/>
      <c r="I460" s="322"/>
      <c r="J460" s="322"/>
      <c r="K460" s="322"/>
      <c r="L460" s="322"/>
      <c r="M460" s="322"/>
      <c r="N460" s="322"/>
      <c r="O460" s="322"/>
      <c r="P460" s="322"/>
      <c r="Q460" s="322"/>
    </row>
    <row r="461" spans="6:17">
      <c r="F461" s="330"/>
      <c r="G461" s="322"/>
      <c r="H461" s="322"/>
      <c r="I461" s="322"/>
      <c r="J461" s="322"/>
      <c r="K461" s="322"/>
      <c r="L461" s="322"/>
      <c r="M461" s="322"/>
      <c r="N461" s="322"/>
      <c r="O461" s="322"/>
      <c r="P461" s="322"/>
      <c r="Q461" s="322"/>
    </row>
    <row r="462" spans="6:17">
      <c r="F462" s="330"/>
      <c r="G462" s="322"/>
      <c r="H462" s="322"/>
      <c r="I462" s="322"/>
      <c r="J462" s="322"/>
      <c r="K462" s="322"/>
      <c r="L462" s="322"/>
      <c r="M462" s="322"/>
      <c r="N462" s="322"/>
      <c r="O462" s="322"/>
      <c r="P462" s="322"/>
      <c r="Q462" s="322"/>
    </row>
    <row r="463" spans="6:17">
      <c r="F463" s="330"/>
      <c r="G463" s="322"/>
      <c r="H463" s="322"/>
      <c r="I463" s="322"/>
      <c r="J463" s="322"/>
      <c r="K463" s="322"/>
      <c r="L463" s="322"/>
      <c r="M463" s="322"/>
      <c r="N463" s="322"/>
      <c r="O463" s="322"/>
      <c r="P463" s="322"/>
      <c r="Q463" s="322"/>
    </row>
    <row r="464" spans="6:17">
      <c r="F464" s="330"/>
      <c r="G464" s="322"/>
      <c r="H464" s="322"/>
      <c r="I464" s="322"/>
      <c r="J464" s="322"/>
      <c r="K464" s="322"/>
      <c r="L464" s="322"/>
      <c r="M464" s="322"/>
      <c r="N464" s="322"/>
      <c r="O464" s="322"/>
      <c r="P464" s="322"/>
      <c r="Q464" s="322"/>
    </row>
    <row r="465" spans="6:17">
      <c r="F465" s="330"/>
      <c r="G465" s="322"/>
      <c r="H465" s="322"/>
      <c r="I465" s="322"/>
      <c r="J465" s="322"/>
      <c r="K465" s="322"/>
      <c r="L465" s="322"/>
      <c r="M465" s="322"/>
      <c r="N465" s="322"/>
      <c r="O465" s="322"/>
      <c r="P465" s="322"/>
      <c r="Q465" s="322"/>
    </row>
    <row r="466" spans="6:17">
      <c r="F466" s="330"/>
      <c r="G466" s="322"/>
      <c r="H466" s="322"/>
      <c r="I466" s="322"/>
      <c r="J466" s="322"/>
      <c r="K466" s="322"/>
      <c r="L466" s="322"/>
      <c r="M466" s="322"/>
      <c r="N466" s="322"/>
      <c r="O466" s="322"/>
      <c r="P466" s="322"/>
      <c r="Q466" s="322"/>
    </row>
    <row r="467" spans="6:17">
      <c r="F467" s="330"/>
      <c r="G467" s="322"/>
      <c r="H467" s="322"/>
      <c r="I467" s="322"/>
      <c r="J467" s="322"/>
      <c r="K467" s="322"/>
      <c r="L467" s="322"/>
      <c r="M467" s="322"/>
      <c r="N467" s="322"/>
      <c r="O467" s="322"/>
      <c r="P467" s="322"/>
      <c r="Q467" s="322"/>
    </row>
    <row r="468" spans="6:17">
      <c r="F468" s="330"/>
      <c r="G468" s="322"/>
      <c r="H468" s="322"/>
      <c r="I468" s="322"/>
      <c r="J468" s="322"/>
      <c r="K468" s="322"/>
      <c r="L468" s="322"/>
      <c r="M468" s="322"/>
      <c r="N468" s="322"/>
      <c r="O468" s="322"/>
      <c r="P468" s="322"/>
      <c r="Q468" s="322"/>
    </row>
    <row r="469" spans="6:17">
      <c r="F469" s="330"/>
      <c r="G469" s="322"/>
      <c r="H469" s="322"/>
      <c r="I469" s="322"/>
      <c r="J469" s="322"/>
      <c r="K469" s="322"/>
      <c r="L469" s="322"/>
      <c r="M469" s="322"/>
      <c r="N469" s="322"/>
      <c r="O469" s="322"/>
      <c r="P469" s="322"/>
      <c r="Q469" s="322"/>
    </row>
    <row r="470" spans="6:17">
      <c r="F470" s="330"/>
      <c r="G470" s="322"/>
      <c r="H470" s="322"/>
      <c r="I470" s="322"/>
      <c r="J470" s="322"/>
      <c r="K470" s="322"/>
      <c r="L470" s="322"/>
      <c r="M470" s="322"/>
      <c r="N470" s="322"/>
      <c r="O470" s="322"/>
      <c r="P470" s="322"/>
      <c r="Q470" s="322"/>
    </row>
    <row r="471" spans="6:17">
      <c r="F471" s="330"/>
      <c r="G471" s="322"/>
      <c r="H471" s="322"/>
      <c r="I471" s="322"/>
      <c r="J471" s="322"/>
      <c r="K471" s="322"/>
      <c r="L471" s="322"/>
      <c r="M471" s="322"/>
      <c r="N471" s="322"/>
      <c r="O471" s="322"/>
      <c r="P471" s="322"/>
      <c r="Q471" s="322"/>
    </row>
    <row r="472" spans="6:17">
      <c r="F472" s="330"/>
      <c r="G472" s="322"/>
      <c r="H472" s="322"/>
      <c r="I472" s="322"/>
      <c r="J472" s="322"/>
      <c r="K472" s="322"/>
      <c r="L472" s="322"/>
      <c r="M472" s="322"/>
      <c r="N472" s="322"/>
      <c r="O472" s="322"/>
      <c r="P472" s="322"/>
      <c r="Q472" s="322"/>
    </row>
    <row r="473" spans="6:17">
      <c r="F473" s="330"/>
      <c r="G473" s="322"/>
      <c r="H473" s="322"/>
      <c r="I473" s="322"/>
      <c r="J473" s="322"/>
      <c r="K473" s="322"/>
      <c r="L473" s="322"/>
      <c r="M473" s="322"/>
      <c r="N473" s="322"/>
      <c r="O473" s="322"/>
      <c r="P473" s="322"/>
      <c r="Q473" s="322"/>
    </row>
    <row r="474" spans="6:17">
      <c r="F474" s="330"/>
      <c r="G474" s="322"/>
      <c r="H474" s="322"/>
      <c r="I474" s="322"/>
      <c r="J474" s="322"/>
      <c r="K474" s="322"/>
      <c r="L474" s="322"/>
      <c r="M474" s="322"/>
      <c r="N474" s="322"/>
      <c r="O474" s="322"/>
      <c r="P474" s="322"/>
      <c r="Q474" s="322"/>
    </row>
    <row r="475" spans="6:17">
      <c r="F475" s="330"/>
      <c r="G475" s="322"/>
      <c r="H475" s="322"/>
      <c r="I475" s="322"/>
      <c r="J475" s="322"/>
      <c r="K475" s="322"/>
      <c r="L475" s="322"/>
      <c r="M475" s="322"/>
      <c r="N475" s="322"/>
      <c r="O475" s="322"/>
      <c r="P475" s="322"/>
      <c r="Q475" s="322"/>
    </row>
    <row r="476" spans="6:17">
      <c r="F476" s="330"/>
      <c r="G476" s="322"/>
      <c r="H476" s="322"/>
      <c r="I476" s="322"/>
      <c r="J476" s="322"/>
      <c r="K476" s="322"/>
      <c r="L476" s="322"/>
      <c r="M476" s="322"/>
      <c r="N476" s="322"/>
      <c r="O476" s="322"/>
      <c r="P476" s="322"/>
      <c r="Q476" s="322"/>
    </row>
    <row r="477" spans="6:17">
      <c r="F477" s="330"/>
      <c r="G477" s="322"/>
      <c r="H477" s="322"/>
      <c r="I477" s="322"/>
      <c r="J477" s="322"/>
      <c r="K477" s="322"/>
      <c r="L477" s="322"/>
      <c r="M477" s="322"/>
      <c r="N477" s="322"/>
      <c r="O477" s="322"/>
      <c r="P477" s="322"/>
      <c r="Q477" s="322"/>
    </row>
    <row r="478" spans="6:17">
      <c r="F478" s="330"/>
      <c r="G478" s="322"/>
      <c r="H478" s="322"/>
      <c r="I478" s="322"/>
      <c r="J478" s="322"/>
      <c r="K478" s="322"/>
      <c r="L478" s="322"/>
      <c r="M478" s="322"/>
      <c r="N478" s="322"/>
      <c r="O478" s="322"/>
      <c r="P478" s="322"/>
      <c r="Q478" s="322"/>
    </row>
    <row r="479" spans="6:17">
      <c r="F479" s="330"/>
      <c r="G479" s="322"/>
      <c r="H479" s="322"/>
      <c r="I479" s="322"/>
      <c r="J479" s="322"/>
      <c r="K479" s="322"/>
      <c r="L479" s="322"/>
      <c r="M479" s="322"/>
      <c r="N479" s="322"/>
      <c r="O479" s="322"/>
      <c r="P479" s="322"/>
      <c r="Q479" s="322"/>
    </row>
    <row r="480" spans="6:17">
      <c r="F480" s="330"/>
      <c r="G480" s="322"/>
      <c r="H480" s="322"/>
      <c r="I480" s="322"/>
      <c r="J480" s="322"/>
      <c r="K480" s="322"/>
      <c r="L480" s="322"/>
      <c r="M480" s="322"/>
      <c r="N480" s="322"/>
      <c r="O480" s="322"/>
      <c r="P480" s="322"/>
      <c r="Q480" s="322"/>
    </row>
    <row r="481" spans="6:17">
      <c r="F481" s="330"/>
      <c r="G481" s="322"/>
      <c r="H481" s="322"/>
      <c r="I481" s="322"/>
      <c r="J481" s="322"/>
      <c r="K481" s="322"/>
      <c r="L481" s="322"/>
      <c r="M481" s="322"/>
      <c r="N481" s="322"/>
      <c r="O481" s="322"/>
      <c r="P481" s="322"/>
      <c r="Q481" s="322"/>
    </row>
    <row r="482" spans="6:17">
      <c r="F482" s="330"/>
      <c r="G482" s="322"/>
      <c r="H482" s="322"/>
      <c r="I482" s="322"/>
      <c r="J482" s="322"/>
      <c r="K482" s="322"/>
      <c r="L482" s="322"/>
      <c r="M482" s="322"/>
      <c r="N482" s="322"/>
      <c r="O482" s="322"/>
      <c r="P482" s="322"/>
      <c r="Q482" s="322"/>
    </row>
    <row r="483" spans="6:17">
      <c r="F483" s="330"/>
      <c r="G483" s="322"/>
      <c r="H483" s="322"/>
      <c r="I483" s="322"/>
      <c r="J483" s="322"/>
      <c r="K483" s="322"/>
      <c r="L483" s="322"/>
      <c r="M483" s="322"/>
      <c r="N483" s="322"/>
      <c r="O483" s="322"/>
      <c r="P483" s="322"/>
      <c r="Q483" s="322"/>
    </row>
    <row r="484" spans="6:17">
      <c r="F484" s="330"/>
      <c r="G484" s="322"/>
      <c r="H484" s="322"/>
      <c r="I484" s="322"/>
      <c r="J484" s="322"/>
      <c r="K484" s="322"/>
      <c r="L484" s="322"/>
      <c r="M484" s="322"/>
      <c r="N484" s="322"/>
      <c r="O484" s="322"/>
      <c r="P484" s="322"/>
      <c r="Q484" s="322"/>
    </row>
    <row r="485" spans="6:17">
      <c r="F485" s="330"/>
      <c r="G485" s="322"/>
      <c r="H485" s="322"/>
      <c r="I485" s="322"/>
      <c r="J485" s="322"/>
      <c r="K485" s="322"/>
      <c r="L485" s="322"/>
      <c r="M485" s="322"/>
      <c r="N485" s="322"/>
      <c r="O485" s="322"/>
      <c r="P485" s="322"/>
      <c r="Q485" s="322"/>
    </row>
    <row r="486" spans="6:17">
      <c r="F486" s="330"/>
      <c r="G486" s="322"/>
      <c r="H486" s="322"/>
      <c r="I486" s="322"/>
      <c r="J486" s="322"/>
      <c r="K486" s="322"/>
      <c r="L486" s="322"/>
      <c r="M486" s="322"/>
      <c r="N486" s="322"/>
      <c r="O486" s="322"/>
      <c r="P486" s="322"/>
      <c r="Q486" s="322"/>
    </row>
    <row r="487" spans="6:17">
      <c r="F487" s="330"/>
      <c r="G487" s="322"/>
      <c r="H487" s="322"/>
      <c r="I487" s="322"/>
      <c r="J487" s="322"/>
      <c r="K487" s="322"/>
      <c r="L487" s="322"/>
      <c r="M487" s="322"/>
      <c r="N487" s="322"/>
      <c r="O487" s="322"/>
      <c r="P487" s="322"/>
      <c r="Q487" s="322"/>
    </row>
    <row r="488" spans="6:17">
      <c r="F488" s="330"/>
      <c r="G488" s="322"/>
      <c r="H488" s="322"/>
      <c r="I488" s="322"/>
      <c r="J488" s="322"/>
      <c r="K488" s="322"/>
      <c r="L488" s="322"/>
      <c r="M488" s="322"/>
      <c r="N488" s="322"/>
      <c r="O488" s="322"/>
      <c r="P488" s="322"/>
      <c r="Q488" s="322"/>
    </row>
    <row r="489" spans="6:17">
      <c r="F489" s="330"/>
      <c r="G489" s="322"/>
      <c r="H489" s="322"/>
      <c r="I489" s="322"/>
      <c r="J489" s="322"/>
      <c r="K489" s="322"/>
      <c r="L489" s="322"/>
      <c r="M489" s="322"/>
      <c r="N489" s="322"/>
      <c r="O489" s="322"/>
      <c r="P489" s="322"/>
      <c r="Q489" s="322"/>
    </row>
    <row r="490" spans="6:17">
      <c r="F490" s="330"/>
      <c r="G490" s="322"/>
      <c r="H490" s="322"/>
      <c r="I490" s="322"/>
      <c r="J490" s="322"/>
      <c r="K490" s="322"/>
      <c r="L490" s="322"/>
      <c r="M490" s="322"/>
      <c r="N490" s="322"/>
      <c r="O490" s="322"/>
      <c r="P490" s="322"/>
      <c r="Q490" s="322"/>
    </row>
    <row r="491" spans="6:17">
      <c r="F491" s="330"/>
      <c r="G491" s="322"/>
      <c r="H491" s="322"/>
      <c r="I491" s="322"/>
      <c r="J491" s="322"/>
      <c r="K491" s="322"/>
      <c r="L491" s="322"/>
      <c r="M491" s="322"/>
      <c r="N491" s="322"/>
      <c r="O491" s="322"/>
      <c r="P491" s="322"/>
      <c r="Q491" s="322"/>
    </row>
    <row r="492" spans="6:17">
      <c r="F492" s="330"/>
      <c r="G492" s="322"/>
      <c r="H492" s="322"/>
      <c r="I492" s="322"/>
      <c r="J492" s="322"/>
      <c r="K492" s="322"/>
      <c r="L492" s="322"/>
      <c r="M492" s="322"/>
      <c r="N492" s="322"/>
      <c r="O492" s="322"/>
      <c r="P492" s="322"/>
      <c r="Q492" s="322"/>
    </row>
    <row r="493" spans="6:17">
      <c r="F493" s="330"/>
      <c r="G493" s="322"/>
      <c r="H493" s="322"/>
      <c r="I493" s="322"/>
      <c r="J493" s="322"/>
      <c r="K493" s="322"/>
      <c r="L493" s="322"/>
      <c r="M493" s="322"/>
      <c r="N493" s="322"/>
      <c r="O493" s="322"/>
      <c r="P493" s="322"/>
      <c r="Q493" s="322"/>
    </row>
    <row r="494" spans="6:17">
      <c r="F494" s="330"/>
      <c r="G494" s="322"/>
      <c r="H494" s="322"/>
      <c r="I494" s="322"/>
      <c r="J494" s="322"/>
      <c r="K494" s="322"/>
      <c r="L494" s="322"/>
      <c r="M494" s="322"/>
      <c r="N494" s="322"/>
      <c r="O494" s="322"/>
      <c r="P494" s="322"/>
      <c r="Q494" s="322"/>
    </row>
    <row r="495" spans="6:17">
      <c r="F495" s="330"/>
      <c r="G495" s="322"/>
      <c r="H495" s="322"/>
      <c r="I495" s="322"/>
      <c r="J495" s="322"/>
      <c r="K495" s="322"/>
      <c r="L495" s="322"/>
      <c r="M495" s="322"/>
      <c r="N495" s="322"/>
      <c r="O495" s="322"/>
      <c r="P495" s="322"/>
      <c r="Q495" s="322"/>
    </row>
    <row r="496" spans="6:17">
      <c r="F496" s="330"/>
      <c r="G496" s="322"/>
      <c r="H496" s="322"/>
      <c r="I496" s="322"/>
      <c r="J496" s="322"/>
      <c r="K496" s="322"/>
      <c r="L496" s="322"/>
      <c r="M496" s="322"/>
      <c r="N496" s="322"/>
      <c r="O496" s="322"/>
      <c r="P496" s="322"/>
      <c r="Q496" s="322"/>
    </row>
    <row r="497" spans="6:17">
      <c r="F497" s="330"/>
      <c r="G497" s="322"/>
      <c r="H497" s="322"/>
      <c r="I497" s="322"/>
      <c r="J497" s="322"/>
      <c r="K497" s="322"/>
      <c r="L497" s="322"/>
      <c r="M497" s="322"/>
      <c r="N497" s="322"/>
      <c r="O497" s="322"/>
      <c r="P497" s="322"/>
      <c r="Q497" s="322"/>
    </row>
    <row r="498" spans="6:17">
      <c r="F498" s="330"/>
      <c r="G498" s="322"/>
      <c r="H498" s="322"/>
      <c r="I498" s="322"/>
      <c r="J498" s="322"/>
      <c r="K498" s="322"/>
      <c r="L498" s="322"/>
      <c r="M498" s="322"/>
      <c r="N498" s="322"/>
      <c r="O498" s="322"/>
      <c r="P498" s="322"/>
      <c r="Q498" s="322"/>
    </row>
    <row r="499" spans="6:17">
      <c r="F499" s="330"/>
      <c r="G499" s="322"/>
      <c r="H499" s="322"/>
      <c r="I499" s="322"/>
      <c r="J499" s="322"/>
      <c r="K499" s="322"/>
      <c r="L499" s="322"/>
      <c r="M499" s="322"/>
      <c r="N499" s="322"/>
      <c r="O499" s="322"/>
      <c r="P499" s="322"/>
      <c r="Q499" s="322"/>
    </row>
    <row r="500" spans="6:17">
      <c r="F500" s="330"/>
      <c r="G500" s="322"/>
      <c r="H500" s="322"/>
      <c r="I500" s="322"/>
      <c r="J500" s="322"/>
      <c r="K500" s="322"/>
      <c r="L500" s="322"/>
      <c r="M500" s="322"/>
      <c r="N500" s="322"/>
      <c r="O500" s="322"/>
      <c r="P500" s="322"/>
      <c r="Q500" s="322"/>
    </row>
    <row r="501" spans="6:17">
      <c r="F501" s="330"/>
      <c r="G501" s="322"/>
      <c r="H501" s="322"/>
      <c r="I501" s="322"/>
      <c r="J501" s="322"/>
      <c r="K501" s="322"/>
      <c r="L501" s="322"/>
      <c r="M501" s="322"/>
      <c r="N501" s="322"/>
      <c r="O501" s="322"/>
      <c r="P501" s="322"/>
      <c r="Q501" s="322"/>
    </row>
    <row r="502" spans="6:17">
      <c r="F502" s="330"/>
      <c r="G502" s="322"/>
      <c r="H502" s="322"/>
      <c r="I502" s="322"/>
      <c r="J502" s="322"/>
      <c r="K502" s="322"/>
      <c r="L502" s="322"/>
      <c r="M502" s="322"/>
      <c r="N502" s="322"/>
      <c r="O502" s="322"/>
      <c r="P502" s="322"/>
      <c r="Q502" s="322"/>
    </row>
    <row r="503" spans="6:17">
      <c r="F503" s="330"/>
      <c r="G503" s="322"/>
      <c r="H503" s="322"/>
      <c r="I503" s="322"/>
      <c r="J503" s="322"/>
      <c r="K503" s="322"/>
      <c r="L503" s="322"/>
      <c r="M503" s="322"/>
      <c r="N503" s="322"/>
      <c r="O503" s="322"/>
      <c r="P503" s="322"/>
      <c r="Q503" s="322"/>
    </row>
    <row r="504" spans="6:17">
      <c r="F504" s="330"/>
      <c r="G504" s="322"/>
      <c r="H504" s="322"/>
      <c r="I504" s="322"/>
      <c r="J504" s="322"/>
      <c r="K504" s="322"/>
      <c r="L504" s="322"/>
      <c r="M504" s="322"/>
      <c r="N504" s="322"/>
      <c r="O504" s="322"/>
      <c r="P504" s="322"/>
      <c r="Q504" s="322"/>
    </row>
    <row r="505" spans="6:17">
      <c r="F505" s="330"/>
      <c r="G505" s="322"/>
      <c r="H505" s="322"/>
      <c r="I505" s="322"/>
      <c r="J505" s="322"/>
      <c r="K505" s="322"/>
      <c r="L505" s="322"/>
      <c r="M505" s="322"/>
      <c r="N505" s="322"/>
      <c r="O505" s="322"/>
      <c r="P505" s="322"/>
      <c r="Q505" s="322"/>
    </row>
    <row r="506" spans="6:17">
      <c r="F506" s="330"/>
      <c r="G506" s="322"/>
      <c r="H506" s="322"/>
      <c r="I506" s="322"/>
      <c r="J506" s="322"/>
      <c r="K506" s="322"/>
      <c r="L506" s="322"/>
      <c r="M506" s="322"/>
      <c r="N506" s="322"/>
      <c r="O506" s="322"/>
      <c r="P506" s="322"/>
      <c r="Q506" s="322"/>
    </row>
    <row r="507" spans="6:17">
      <c r="F507" s="330"/>
      <c r="G507" s="322"/>
      <c r="H507" s="322"/>
      <c r="I507" s="322"/>
      <c r="J507" s="322"/>
      <c r="K507" s="322"/>
      <c r="L507" s="322"/>
      <c r="M507" s="322"/>
      <c r="N507" s="322"/>
      <c r="O507" s="322"/>
      <c r="P507" s="322"/>
      <c r="Q507" s="322"/>
    </row>
    <row r="508" spans="6:17">
      <c r="F508" s="330"/>
      <c r="G508" s="322"/>
      <c r="H508" s="322"/>
      <c r="I508" s="322"/>
      <c r="J508" s="322"/>
      <c r="K508" s="322"/>
      <c r="L508" s="322"/>
      <c r="M508" s="322"/>
      <c r="N508" s="322"/>
      <c r="O508" s="322"/>
      <c r="P508" s="322"/>
      <c r="Q508" s="322"/>
    </row>
    <row r="509" spans="6:17">
      <c r="F509" s="330"/>
      <c r="G509" s="322"/>
      <c r="H509" s="322"/>
      <c r="I509" s="322"/>
      <c r="J509" s="322"/>
      <c r="K509" s="322"/>
      <c r="L509" s="322"/>
      <c r="M509" s="322"/>
      <c r="N509" s="322"/>
      <c r="O509" s="322"/>
      <c r="P509" s="322"/>
      <c r="Q509" s="322"/>
    </row>
    <row r="510" spans="6:17">
      <c r="F510" s="330"/>
      <c r="G510" s="322"/>
      <c r="H510" s="322"/>
      <c r="I510" s="322"/>
      <c r="J510" s="322"/>
      <c r="K510" s="322"/>
      <c r="L510" s="322"/>
      <c r="M510" s="322"/>
      <c r="N510" s="322"/>
      <c r="O510" s="322"/>
      <c r="P510" s="322"/>
      <c r="Q510" s="322"/>
    </row>
    <row r="511" spans="6:17">
      <c r="F511" s="330"/>
      <c r="G511" s="322"/>
      <c r="H511" s="322"/>
      <c r="I511" s="322"/>
      <c r="J511" s="322"/>
      <c r="K511" s="322"/>
      <c r="L511" s="322"/>
      <c r="M511" s="322"/>
      <c r="N511" s="322"/>
      <c r="O511" s="322"/>
      <c r="P511" s="322"/>
      <c r="Q511" s="322"/>
    </row>
    <row r="512" spans="6:17">
      <c r="F512" s="330"/>
      <c r="G512" s="322"/>
      <c r="H512" s="322"/>
      <c r="I512" s="322"/>
      <c r="J512" s="322"/>
      <c r="K512" s="322"/>
      <c r="L512" s="322"/>
      <c r="M512" s="322"/>
      <c r="N512" s="322"/>
      <c r="O512" s="322"/>
      <c r="P512" s="322"/>
      <c r="Q512" s="322"/>
    </row>
    <row r="513" spans="6:17">
      <c r="F513" s="330"/>
      <c r="G513" s="322"/>
      <c r="H513" s="322"/>
      <c r="I513" s="322"/>
      <c r="J513" s="322"/>
      <c r="K513" s="322"/>
      <c r="L513" s="322"/>
      <c r="M513" s="322"/>
      <c r="N513" s="322"/>
      <c r="O513" s="322"/>
      <c r="P513" s="322"/>
      <c r="Q513" s="322"/>
    </row>
    <row r="514" spans="6:17">
      <c r="F514" s="330"/>
      <c r="G514" s="322"/>
      <c r="H514" s="322"/>
      <c r="I514" s="322"/>
      <c r="J514" s="322"/>
      <c r="K514" s="322"/>
      <c r="L514" s="322"/>
      <c r="M514" s="322"/>
      <c r="N514" s="322"/>
      <c r="O514" s="322"/>
      <c r="P514" s="322"/>
      <c r="Q514" s="322"/>
    </row>
    <row r="515" spans="6:17">
      <c r="F515" s="330"/>
      <c r="G515" s="322"/>
      <c r="H515" s="322"/>
      <c r="I515" s="322"/>
      <c r="J515" s="322"/>
      <c r="K515" s="322"/>
      <c r="L515" s="322"/>
      <c r="M515" s="322"/>
      <c r="N515" s="322"/>
      <c r="O515" s="322"/>
      <c r="P515" s="322"/>
      <c r="Q515" s="322"/>
    </row>
    <row r="516" spans="6:17">
      <c r="F516" s="330"/>
      <c r="G516" s="322"/>
      <c r="H516" s="322"/>
      <c r="I516" s="322"/>
      <c r="J516" s="322"/>
      <c r="K516" s="322"/>
      <c r="L516" s="322"/>
      <c r="M516" s="322"/>
      <c r="N516" s="322"/>
      <c r="O516" s="322"/>
      <c r="P516" s="322"/>
      <c r="Q516" s="322"/>
    </row>
    <row r="517" spans="6:17">
      <c r="F517" s="330"/>
      <c r="G517" s="322"/>
      <c r="H517" s="322"/>
      <c r="I517" s="322"/>
      <c r="J517" s="322"/>
      <c r="K517" s="322"/>
      <c r="L517" s="322"/>
      <c r="M517" s="322"/>
      <c r="N517" s="322"/>
      <c r="O517" s="322"/>
      <c r="P517" s="322"/>
      <c r="Q517" s="322"/>
    </row>
    <row r="518" spans="6:17">
      <c r="F518" s="330"/>
      <c r="G518" s="322"/>
      <c r="H518" s="322"/>
      <c r="I518" s="322"/>
      <c r="J518" s="322"/>
      <c r="K518" s="322"/>
      <c r="L518" s="322"/>
      <c r="M518" s="322"/>
      <c r="N518" s="322"/>
      <c r="O518" s="322"/>
      <c r="P518" s="322"/>
      <c r="Q518" s="322"/>
    </row>
    <row r="519" spans="6:17">
      <c r="F519" s="330"/>
      <c r="G519" s="322"/>
      <c r="H519" s="322"/>
      <c r="I519" s="322"/>
      <c r="J519" s="322"/>
      <c r="K519" s="322"/>
      <c r="L519" s="322"/>
      <c r="M519" s="322"/>
      <c r="N519" s="322"/>
      <c r="O519" s="322"/>
      <c r="P519" s="322"/>
      <c r="Q519" s="322"/>
    </row>
    <row r="520" spans="6:17">
      <c r="F520" s="330"/>
      <c r="G520" s="322"/>
      <c r="H520" s="322"/>
      <c r="I520" s="322"/>
      <c r="J520" s="322"/>
      <c r="K520" s="322"/>
      <c r="L520" s="322"/>
      <c r="M520" s="322"/>
      <c r="N520" s="322"/>
      <c r="O520" s="322"/>
      <c r="P520" s="322"/>
      <c r="Q520" s="322"/>
    </row>
    <row r="521" spans="6:17">
      <c r="F521" s="330"/>
      <c r="G521" s="322"/>
      <c r="H521" s="322"/>
      <c r="I521" s="322"/>
      <c r="J521" s="322"/>
      <c r="K521" s="322"/>
      <c r="L521" s="322"/>
      <c r="M521" s="322"/>
      <c r="N521" s="322"/>
      <c r="O521" s="322"/>
      <c r="P521" s="322"/>
      <c r="Q521" s="322"/>
    </row>
    <row r="522" spans="6:17">
      <c r="F522" s="330"/>
      <c r="G522" s="322"/>
      <c r="H522" s="322"/>
      <c r="I522" s="322"/>
      <c r="J522" s="322"/>
      <c r="K522" s="322"/>
      <c r="L522" s="322"/>
      <c r="M522" s="322"/>
      <c r="N522" s="322"/>
      <c r="O522" s="322"/>
      <c r="P522" s="322"/>
      <c r="Q522" s="322"/>
    </row>
    <row r="523" spans="6:17">
      <c r="F523" s="330"/>
      <c r="G523" s="322"/>
      <c r="H523" s="322"/>
      <c r="I523" s="322"/>
      <c r="J523" s="322"/>
      <c r="K523" s="322"/>
      <c r="L523" s="322"/>
      <c r="M523" s="322"/>
      <c r="N523" s="322"/>
      <c r="O523" s="322"/>
      <c r="P523" s="322"/>
      <c r="Q523" s="322"/>
    </row>
    <row r="524" spans="6:17">
      <c r="F524" s="330"/>
      <c r="G524" s="322"/>
      <c r="H524" s="322"/>
      <c r="I524" s="322"/>
      <c r="J524" s="322"/>
      <c r="K524" s="322"/>
      <c r="L524" s="322"/>
      <c r="M524" s="322"/>
      <c r="N524" s="322"/>
      <c r="O524" s="322"/>
      <c r="P524" s="322"/>
      <c r="Q524" s="322"/>
    </row>
    <row r="525" spans="6:17">
      <c r="F525" s="330"/>
      <c r="G525" s="322"/>
      <c r="H525" s="322"/>
      <c r="I525" s="322"/>
      <c r="J525" s="322"/>
      <c r="K525" s="322"/>
      <c r="L525" s="322"/>
      <c r="M525" s="322"/>
      <c r="N525" s="322"/>
      <c r="O525" s="322"/>
      <c r="P525" s="322"/>
      <c r="Q525" s="322"/>
    </row>
    <row r="526" spans="6:17">
      <c r="F526" s="330"/>
      <c r="G526" s="322"/>
      <c r="H526" s="322"/>
      <c r="I526" s="322"/>
      <c r="J526" s="322"/>
      <c r="K526" s="322"/>
      <c r="L526" s="322"/>
      <c r="M526" s="322"/>
      <c r="N526" s="322"/>
      <c r="O526" s="322"/>
      <c r="P526" s="322"/>
      <c r="Q526" s="322"/>
    </row>
    <row r="527" spans="6:17">
      <c r="F527" s="330"/>
      <c r="G527" s="322"/>
      <c r="H527" s="322"/>
      <c r="I527" s="322"/>
      <c r="J527" s="322"/>
      <c r="K527" s="322"/>
      <c r="L527" s="322"/>
      <c r="M527" s="322"/>
      <c r="N527" s="322"/>
      <c r="O527" s="322"/>
      <c r="P527" s="322"/>
      <c r="Q527" s="322"/>
    </row>
    <row r="528" spans="6:17">
      <c r="F528" s="330"/>
      <c r="G528" s="322"/>
      <c r="H528" s="322"/>
      <c r="I528" s="322"/>
      <c r="J528" s="322"/>
      <c r="K528" s="322"/>
      <c r="L528" s="322"/>
      <c r="M528" s="322"/>
      <c r="N528" s="322"/>
      <c r="O528" s="322"/>
      <c r="P528" s="322"/>
      <c r="Q528" s="322"/>
    </row>
    <row r="529" spans="6:17">
      <c r="F529" s="330"/>
      <c r="G529" s="322"/>
      <c r="H529" s="322"/>
      <c r="I529" s="322"/>
      <c r="J529" s="322"/>
      <c r="K529" s="322"/>
      <c r="L529" s="322"/>
      <c r="M529" s="322"/>
      <c r="N529" s="322"/>
      <c r="O529" s="322"/>
      <c r="P529" s="322"/>
      <c r="Q529" s="322"/>
    </row>
    <row r="530" spans="6:17">
      <c r="F530" s="330"/>
      <c r="G530" s="322"/>
      <c r="H530" s="322"/>
      <c r="I530" s="322"/>
      <c r="J530" s="322"/>
      <c r="K530" s="322"/>
      <c r="L530" s="322"/>
      <c r="M530" s="322"/>
      <c r="N530" s="322"/>
      <c r="O530" s="322"/>
      <c r="P530" s="322"/>
      <c r="Q530" s="322"/>
    </row>
    <row r="531" spans="6:17">
      <c r="F531" s="330"/>
      <c r="G531" s="322"/>
      <c r="H531" s="322"/>
      <c r="I531" s="322"/>
      <c r="J531" s="322"/>
      <c r="K531" s="322"/>
      <c r="L531" s="322"/>
      <c r="M531" s="322"/>
      <c r="N531" s="322"/>
      <c r="O531" s="322"/>
      <c r="P531" s="322"/>
      <c r="Q531" s="322"/>
    </row>
    <row r="532" spans="6:17">
      <c r="F532" s="330"/>
      <c r="G532" s="322"/>
      <c r="H532" s="322"/>
      <c r="I532" s="322"/>
      <c r="J532" s="322"/>
      <c r="K532" s="322"/>
      <c r="L532" s="322"/>
      <c r="M532" s="322"/>
      <c r="N532" s="322"/>
      <c r="O532" s="322"/>
      <c r="P532" s="322"/>
      <c r="Q532" s="322"/>
    </row>
    <row r="533" spans="6:17">
      <c r="F533" s="330"/>
      <c r="G533" s="322"/>
      <c r="H533" s="322"/>
      <c r="I533" s="322"/>
      <c r="J533" s="322"/>
      <c r="K533" s="322"/>
      <c r="L533" s="322"/>
      <c r="M533" s="322"/>
      <c r="N533" s="322"/>
      <c r="O533" s="322"/>
      <c r="P533" s="322"/>
      <c r="Q533" s="322"/>
    </row>
    <row r="534" spans="6:17">
      <c r="F534" s="330"/>
      <c r="G534" s="322"/>
      <c r="H534" s="322"/>
      <c r="I534" s="322"/>
      <c r="J534" s="322"/>
      <c r="K534" s="322"/>
      <c r="L534" s="322"/>
      <c r="M534" s="322"/>
      <c r="N534" s="322"/>
      <c r="O534" s="322"/>
      <c r="P534" s="322"/>
      <c r="Q534" s="322"/>
    </row>
    <row r="535" spans="6:17">
      <c r="F535" s="330"/>
      <c r="G535" s="322"/>
      <c r="H535" s="322"/>
      <c r="I535" s="322"/>
      <c r="J535" s="322"/>
      <c r="K535" s="322"/>
      <c r="L535" s="322"/>
      <c r="M535" s="322"/>
      <c r="N535" s="322"/>
      <c r="O535" s="322"/>
      <c r="P535" s="322"/>
      <c r="Q535" s="322"/>
    </row>
    <row r="536" spans="6:17">
      <c r="F536" s="330"/>
      <c r="G536" s="322"/>
      <c r="H536" s="322"/>
      <c r="I536" s="322"/>
      <c r="J536" s="322"/>
      <c r="K536" s="322"/>
      <c r="L536" s="322"/>
      <c r="M536" s="322"/>
      <c r="N536" s="322"/>
      <c r="O536" s="322"/>
      <c r="P536" s="322"/>
      <c r="Q536" s="322"/>
    </row>
    <row r="537" spans="6:17">
      <c r="F537" s="330"/>
      <c r="G537" s="322"/>
      <c r="H537" s="322"/>
      <c r="I537" s="322"/>
      <c r="J537" s="322"/>
      <c r="K537" s="322"/>
      <c r="L537" s="322"/>
      <c r="M537" s="322"/>
      <c r="N537" s="322"/>
      <c r="O537" s="322"/>
      <c r="P537" s="322"/>
      <c r="Q537" s="322"/>
    </row>
    <row r="538" spans="6:17">
      <c r="F538" s="330"/>
      <c r="G538" s="322"/>
      <c r="H538" s="322"/>
      <c r="I538" s="322"/>
      <c r="J538" s="322"/>
      <c r="K538" s="322"/>
      <c r="L538" s="322"/>
      <c r="M538" s="322"/>
      <c r="N538" s="322"/>
      <c r="O538" s="322"/>
      <c r="P538" s="322"/>
      <c r="Q538" s="322"/>
    </row>
    <row r="539" spans="6:17">
      <c r="F539" s="330"/>
      <c r="G539" s="322"/>
      <c r="H539" s="322"/>
      <c r="I539" s="322"/>
      <c r="J539" s="322"/>
      <c r="K539" s="322"/>
      <c r="L539" s="322"/>
      <c r="M539" s="322"/>
      <c r="N539" s="322"/>
      <c r="O539" s="322"/>
      <c r="P539" s="322"/>
      <c r="Q539" s="322"/>
    </row>
    <row r="540" spans="6:17">
      <c r="F540" s="330"/>
      <c r="G540" s="322"/>
      <c r="H540" s="322"/>
      <c r="I540" s="322"/>
      <c r="J540" s="322"/>
      <c r="K540" s="322"/>
      <c r="L540" s="322"/>
      <c r="M540" s="322"/>
      <c r="N540" s="322"/>
      <c r="O540" s="322"/>
      <c r="P540" s="322"/>
      <c r="Q540" s="322"/>
    </row>
    <row r="541" spans="6:17">
      <c r="F541" s="330"/>
      <c r="G541" s="322"/>
      <c r="H541" s="322"/>
      <c r="I541" s="322"/>
      <c r="J541" s="322"/>
      <c r="K541" s="322"/>
      <c r="L541" s="322"/>
      <c r="M541" s="322"/>
      <c r="N541" s="322"/>
      <c r="O541" s="322"/>
      <c r="P541" s="322"/>
      <c r="Q541" s="322"/>
    </row>
    <row r="542" spans="6:17">
      <c r="F542" s="330"/>
      <c r="G542" s="322"/>
      <c r="H542" s="322"/>
      <c r="I542" s="322"/>
      <c r="J542" s="322"/>
      <c r="K542" s="322"/>
      <c r="L542" s="322"/>
      <c r="M542" s="322"/>
      <c r="N542" s="322"/>
      <c r="O542" s="322"/>
      <c r="P542" s="322"/>
      <c r="Q542" s="322"/>
    </row>
    <row r="543" spans="6:17">
      <c r="F543" s="330"/>
      <c r="G543" s="322"/>
      <c r="H543" s="322"/>
      <c r="I543" s="322"/>
      <c r="J543" s="322"/>
      <c r="K543" s="322"/>
      <c r="L543" s="322"/>
      <c r="M543" s="322"/>
      <c r="N543" s="322"/>
      <c r="O543" s="322"/>
      <c r="P543" s="322"/>
      <c r="Q543" s="322"/>
    </row>
    <row r="544" spans="6:17">
      <c r="F544" s="330"/>
      <c r="G544" s="322"/>
      <c r="H544" s="322"/>
      <c r="I544" s="322"/>
      <c r="J544" s="322"/>
      <c r="K544" s="322"/>
      <c r="L544" s="322"/>
      <c r="M544" s="322"/>
      <c r="N544" s="322"/>
      <c r="O544" s="322"/>
      <c r="P544" s="322"/>
      <c r="Q544" s="322"/>
    </row>
    <row r="545" spans="6:17">
      <c r="F545" s="330"/>
      <c r="G545" s="322"/>
      <c r="H545" s="322"/>
      <c r="I545" s="322"/>
      <c r="J545" s="322"/>
      <c r="K545" s="322"/>
      <c r="L545" s="322"/>
      <c r="M545" s="322"/>
      <c r="N545" s="322"/>
      <c r="O545" s="322"/>
      <c r="P545" s="322"/>
      <c r="Q545" s="322"/>
    </row>
    <row r="546" spans="6:17">
      <c r="F546" s="330"/>
      <c r="G546" s="322"/>
      <c r="H546" s="322"/>
      <c r="I546" s="322"/>
      <c r="J546" s="322"/>
      <c r="K546" s="322"/>
      <c r="L546" s="322"/>
      <c r="M546" s="322"/>
      <c r="N546" s="322"/>
      <c r="O546" s="322"/>
      <c r="P546" s="322"/>
      <c r="Q546" s="322"/>
    </row>
    <row r="547" spans="6:17">
      <c r="F547" s="330"/>
      <c r="G547" s="322"/>
      <c r="H547" s="322"/>
      <c r="I547" s="322"/>
      <c r="J547" s="322"/>
      <c r="K547" s="322"/>
      <c r="L547" s="322"/>
      <c r="M547" s="322"/>
      <c r="N547" s="322"/>
      <c r="O547" s="322"/>
      <c r="P547" s="322"/>
      <c r="Q547" s="322"/>
    </row>
    <row r="548" spans="6:17">
      <c r="F548" s="330"/>
      <c r="G548" s="322"/>
      <c r="H548" s="322"/>
      <c r="I548" s="322"/>
      <c r="J548" s="322"/>
      <c r="K548" s="322"/>
      <c r="L548" s="322"/>
      <c r="M548" s="322"/>
      <c r="N548" s="322"/>
      <c r="O548" s="322"/>
      <c r="P548" s="322"/>
      <c r="Q548" s="322"/>
    </row>
    <row r="549" spans="6:17">
      <c r="F549" s="330"/>
      <c r="G549" s="322"/>
      <c r="H549" s="322"/>
      <c r="I549" s="322"/>
      <c r="J549" s="322"/>
      <c r="K549" s="322"/>
      <c r="L549" s="322"/>
      <c r="M549" s="322"/>
      <c r="N549" s="322"/>
      <c r="O549" s="322"/>
      <c r="P549" s="322"/>
      <c r="Q549" s="322"/>
    </row>
    <row r="550" spans="6:17">
      <c r="F550" s="330"/>
      <c r="G550" s="322"/>
      <c r="H550" s="322"/>
      <c r="I550" s="322"/>
      <c r="J550" s="322"/>
      <c r="K550" s="322"/>
      <c r="L550" s="322"/>
      <c r="M550" s="322"/>
      <c r="N550" s="322"/>
      <c r="O550" s="322"/>
      <c r="P550" s="322"/>
      <c r="Q550" s="322"/>
    </row>
    <row r="551" spans="6:17">
      <c r="F551" s="330"/>
      <c r="G551" s="322"/>
      <c r="H551" s="322"/>
      <c r="I551" s="322"/>
      <c r="J551" s="322"/>
      <c r="K551" s="322"/>
      <c r="L551" s="322"/>
      <c r="M551" s="322"/>
      <c r="N551" s="322"/>
      <c r="O551" s="322"/>
      <c r="P551" s="322"/>
      <c r="Q551" s="322"/>
    </row>
    <row r="552" spans="6:17">
      <c r="F552" s="330"/>
      <c r="G552" s="322"/>
      <c r="H552" s="322"/>
      <c r="I552" s="322"/>
      <c r="J552" s="322"/>
      <c r="K552" s="322"/>
      <c r="L552" s="322"/>
      <c r="M552" s="322"/>
      <c r="N552" s="322"/>
      <c r="O552" s="322"/>
      <c r="P552" s="322"/>
      <c r="Q552" s="322"/>
    </row>
    <row r="553" spans="6:17">
      <c r="F553" s="330"/>
      <c r="G553" s="322"/>
      <c r="H553" s="322"/>
      <c r="I553" s="322"/>
      <c r="J553" s="322"/>
      <c r="K553" s="322"/>
      <c r="L553" s="322"/>
      <c r="M553" s="322"/>
      <c r="N553" s="322"/>
      <c r="O553" s="322"/>
      <c r="P553" s="322"/>
      <c r="Q553" s="322"/>
    </row>
    <row r="554" spans="6:17">
      <c r="F554" s="330"/>
      <c r="G554" s="322"/>
      <c r="H554" s="322"/>
      <c r="I554" s="322"/>
      <c r="J554" s="322"/>
      <c r="K554" s="322"/>
      <c r="L554" s="322"/>
      <c r="M554" s="322"/>
      <c r="N554" s="322"/>
      <c r="O554" s="322"/>
      <c r="P554" s="322"/>
      <c r="Q554" s="322"/>
    </row>
    <row r="555" spans="6:17">
      <c r="F555" s="330"/>
      <c r="G555" s="322"/>
      <c r="H555" s="322"/>
      <c r="I555" s="322"/>
      <c r="J555" s="322"/>
      <c r="K555" s="322"/>
      <c r="L555" s="322"/>
      <c r="M555" s="322"/>
      <c r="N555" s="322"/>
      <c r="O555" s="322"/>
      <c r="P555" s="322"/>
      <c r="Q555" s="322"/>
    </row>
    <row r="556" spans="6:17">
      <c r="F556" s="330"/>
      <c r="G556" s="322"/>
      <c r="H556" s="322"/>
      <c r="I556" s="322"/>
      <c r="J556" s="322"/>
      <c r="K556" s="322"/>
      <c r="L556" s="322"/>
      <c r="M556" s="322"/>
      <c r="N556" s="322"/>
      <c r="O556" s="322"/>
      <c r="P556" s="322"/>
      <c r="Q556" s="322"/>
    </row>
    <row r="557" spans="6:17">
      <c r="F557" s="330"/>
      <c r="G557" s="322"/>
      <c r="H557" s="322"/>
      <c r="I557" s="322"/>
      <c r="J557" s="322"/>
      <c r="K557" s="322"/>
      <c r="L557" s="322"/>
      <c r="M557" s="322"/>
      <c r="N557" s="322"/>
      <c r="O557" s="322"/>
      <c r="P557" s="322"/>
      <c r="Q557" s="322"/>
    </row>
    <row r="558" spans="6:17">
      <c r="F558" s="330"/>
      <c r="G558" s="322"/>
      <c r="H558" s="322"/>
      <c r="I558" s="322"/>
      <c r="J558" s="322"/>
      <c r="K558" s="322"/>
      <c r="L558" s="322"/>
      <c r="M558" s="322"/>
      <c r="N558" s="322"/>
      <c r="O558" s="322"/>
      <c r="P558" s="322"/>
      <c r="Q558" s="322"/>
    </row>
    <row r="559" spans="6:17">
      <c r="F559" s="330"/>
      <c r="G559" s="322"/>
      <c r="H559" s="322"/>
      <c r="I559" s="322"/>
      <c r="J559" s="322"/>
      <c r="K559" s="322"/>
      <c r="L559" s="322"/>
      <c r="M559" s="322"/>
      <c r="N559" s="322"/>
      <c r="O559" s="322"/>
      <c r="P559" s="322"/>
      <c r="Q559" s="322"/>
    </row>
    <row r="560" spans="6:17">
      <c r="F560" s="330"/>
      <c r="G560" s="322"/>
      <c r="H560" s="322"/>
      <c r="I560" s="322"/>
      <c r="J560" s="322"/>
      <c r="K560" s="322"/>
      <c r="L560" s="322"/>
      <c r="M560" s="322"/>
      <c r="N560" s="322"/>
      <c r="O560" s="322"/>
      <c r="P560" s="322"/>
      <c r="Q560" s="322"/>
    </row>
    <row r="561" spans="6:17">
      <c r="F561" s="330"/>
      <c r="G561" s="322"/>
      <c r="H561" s="322"/>
      <c r="I561" s="322"/>
      <c r="J561" s="322"/>
      <c r="K561" s="322"/>
      <c r="L561" s="322"/>
      <c r="M561" s="322"/>
      <c r="N561" s="322"/>
      <c r="O561" s="322"/>
      <c r="P561" s="322"/>
      <c r="Q561" s="322"/>
    </row>
    <row r="562" spans="6:17">
      <c r="F562" s="330"/>
      <c r="G562" s="322"/>
      <c r="H562" s="322"/>
      <c r="I562" s="322"/>
      <c r="J562" s="322"/>
      <c r="K562" s="322"/>
      <c r="L562" s="322"/>
      <c r="M562" s="322"/>
      <c r="N562" s="322"/>
      <c r="O562" s="322"/>
      <c r="P562" s="322"/>
      <c r="Q562" s="322"/>
    </row>
    <row r="563" spans="6:17">
      <c r="F563" s="330"/>
      <c r="G563" s="322"/>
      <c r="H563" s="322"/>
      <c r="I563" s="322"/>
      <c r="J563" s="322"/>
      <c r="K563" s="322"/>
      <c r="L563" s="322"/>
      <c r="M563" s="322"/>
      <c r="N563" s="322"/>
      <c r="O563" s="322"/>
      <c r="P563" s="322"/>
      <c r="Q563" s="322"/>
    </row>
    <row r="564" spans="6:17">
      <c r="F564" s="330"/>
      <c r="G564" s="322"/>
      <c r="H564" s="322"/>
      <c r="I564" s="322"/>
      <c r="J564" s="322"/>
      <c r="K564" s="322"/>
      <c r="L564" s="322"/>
      <c r="M564" s="322"/>
      <c r="N564" s="322"/>
      <c r="O564" s="322"/>
      <c r="P564" s="322"/>
      <c r="Q564" s="322"/>
    </row>
    <row r="565" spans="6:17">
      <c r="F565" s="330"/>
      <c r="G565" s="322"/>
      <c r="H565" s="322"/>
      <c r="I565" s="322"/>
      <c r="J565" s="322"/>
      <c r="K565" s="322"/>
      <c r="L565" s="322"/>
      <c r="M565" s="322"/>
      <c r="N565" s="322"/>
      <c r="O565" s="322"/>
      <c r="P565" s="322"/>
      <c r="Q565" s="322"/>
    </row>
    <row r="566" spans="6:17">
      <c r="F566" s="330"/>
      <c r="G566" s="322"/>
      <c r="H566" s="322"/>
      <c r="I566" s="322"/>
      <c r="J566" s="322"/>
      <c r="K566" s="322"/>
      <c r="L566" s="322"/>
      <c r="M566" s="322"/>
      <c r="N566" s="322"/>
      <c r="O566" s="322"/>
      <c r="P566" s="322"/>
      <c r="Q566" s="322"/>
    </row>
    <row r="567" spans="6:17">
      <c r="F567" s="330"/>
      <c r="G567" s="322"/>
      <c r="H567" s="322"/>
      <c r="I567" s="322"/>
      <c r="J567" s="322"/>
      <c r="K567" s="322"/>
      <c r="L567" s="322"/>
      <c r="M567" s="322"/>
      <c r="N567" s="322"/>
      <c r="O567" s="322"/>
      <c r="P567" s="322"/>
      <c r="Q567" s="322"/>
    </row>
    <row r="568" spans="6:17">
      <c r="F568" s="330"/>
      <c r="G568" s="322"/>
      <c r="H568" s="322"/>
      <c r="I568" s="322"/>
      <c r="J568" s="322"/>
      <c r="K568" s="322"/>
      <c r="L568" s="322"/>
      <c r="M568" s="322"/>
      <c r="N568" s="322"/>
      <c r="O568" s="322"/>
      <c r="P568" s="322"/>
      <c r="Q568" s="322"/>
    </row>
    <row r="569" spans="6:17">
      <c r="F569" s="330"/>
      <c r="G569" s="322"/>
      <c r="H569" s="322"/>
      <c r="I569" s="322"/>
      <c r="J569" s="322"/>
      <c r="K569" s="322"/>
      <c r="L569" s="322"/>
      <c r="M569" s="322"/>
      <c r="N569" s="322"/>
      <c r="O569" s="322"/>
      <c r="P569" s="322"/>
      <c r="Q569" s="322"/>
    </row>
    <row r="570" spans="6:17">
      <c r="F570" s="330"/>
      <c r="G570" s="322"/>
      <c r="H570" s="322"/>
      <c r="I570" s="322"/>
      <c r="J570" s="322"/>
      <c r="K570" s="322"/>
      <c r="L570" s="322"/>
      <c r="M570" s="322"/>
      <c r="N570" s="322"/>
      <c r="O570" s="322"/>
      <c r="P570" s="322"/>
      <c r="Q570" s="322"/>
    </row>
    <row r="571" spans="6:17">
      <c r="F571" s="330"/>
      <c r="G571" s="322"/>
      <c r="H571" s="322"/>
      <c r="I571" s="322"/>
      <c r="J571" s="322"/>
      <c r="K571" s="322"/>
      <c r="L571" s="322"/>
      <c r="M571" s="322"/>
      <c r="N571" s="322"/>
      <c r="O571" s="322"/>
      <c r="P571" s="322"/>
      <c r="Q571" s="322"/>
    </row>
    <row r="572" spans="6:17">
      <c r="F572" s="330"/>
      <c r="G572" s="322"/>
      <c r="H572" s="322"/>
      <c r="I572" s="322"/>
      <c r="J572" s="322"/>
      <c r="K572" s="322"/>
      <c r="L572" s="322"/>
      <c r="M572" s="322"/>
      <c r="N572" s="322"/>
      <c r="O572" s="322"/>
      <c r="P572" s="322"/>
      <c r="Q572" s="322"/>
    </row>
    <row r="573" spans="6:17">
      <c r="F573" s="330"/>
      <c r="G573" s="322"/>
      <c r="H573" s="322"/>
      <c r="I573" s="322"/>
      <c r="J573" s="322"/>
      <c r="K573" s="322"/>
      <c r="L573" s="322"/>
      <c r="M573" s="322"/>
      <c r="N573" s="322"/>
      <c r="O573" s="322"/>
      <c r="P573" s="322"/>
      <c r="Q573" s="322"/>
    </row>
    <row r="574" spans="6:17">
      <c r="F574" s="330"/>
      <c r="G574" s="322"/>
      <c r="H574" s="322"/>
      <c r="I574" s="322"/>
      <c r="J574" s="322"/>
      <c r="K574" s="322"/>
      <c r="L574" s="322"/>
      <c r="M574" s="322"/>
      <c r="N574" s="322"/>
      <c r="O574" s="322"/>
      <c r="P574" s="322"/>
      <c r="Q574" s="322"/>
    </row>
    <row r="575" spans="6:17">
      <c r="F575" s="330"/>
      <c r="G575" s="322"/>
      <c r="H575" s="322"/>
      <c r="I575" s="322"/>
      <c r="J575" s="322"/>
      <c r="K575" s="322"/>
      <c r="L575" s="322"/>
      <c r="M575" s="322"/>
      <c r="N575" s="322"/>
      <c r="O575" s="322"/>
      <c r="P575" s="322"/>
      <c r="Q575" s="322"/>
    </row>
    <row r="576" spans="6:17">
      <c r="F576" s="330"/>
      <c r="G576" s="322"/>
      <c r="H576" s="322"/>
      <c r="I576" s="322"/>
      <c r="J576" s="322"/>
      <c r="K576" s="322"/>
      <c r="L576" s="322"/>
      <c r="M576" s="322"/>
      <c r="N576" s="322"/>
      <c r="O576" s="322"/>
      <c r="P576" s="322"/>
      <c r="Q576" s="322"/>
    </row>
    <row r="577" spans="6:17">
      <c r="F577" s="330"/>
      <c r="G577" s="322"/>
      <c r="H577" s="322"/>
      <c r="I577" s="322"/>
      <c r="J577" s="322"/>
      <c r="K577" s="322"/>
      <c r="L577" s="322"/>
      <c r="M577" s="322"/>
      <c r="N577" s="322"/>
      <c r="O577" s="322"/>
      <c r="P577" s="322"/>
      <c r="Q577" s="322"/>
    </row>
    <row r="578" spans="6:17">
      <c r="F578" s="330"/>
      <c r="G578" s="322"/>
      <c r="H578" s="322"/>
      <c r="I578" s="322"/>
      <c r="J578" s="322"/>
      <c r="K578" s="322"/>
      <c r="L578" s="322"/>
      <c r="M578" s="322"/>
      <c r="N578" s="322"/>
      <c r="O578" s="322"/>
      <c r="P578" s="322"/>
      <c r="Q578" s="322"/>
    </row>
    <row r="579" spans="6:17">
      <c r="F579" s="330"/>
      <c r="G579" s="322"/>
      <c r="H579" s="322"/>
      <c r="I579" s="322"/>
      <c r="J579" s="322"/>
      <c r="K579" s="322"/>
      <c r="L579" s="322"/>
      <c r="M579" s="322"/>
      <c r="N579" s="322"/>
      <c r="O579" s="322"/>
      <c r="P579" s="322"/>
      <c r="Q579" s="322"/>
    </row>
    <row r="580" spans="6:17">
      <c r="F580" s="330"/>
      <c r="G580" s="322"/>
      <c r="H580" s="322"/>
      <c r="I580" s="322"/>
      <c r="J580" s="322"/>
      <c r="K580" s="322"/>
      <c r="L580" s="322"/>
      <c r="M580" s="322"/>
      <c r="N580" s="322"/>
      <c r="O580" s="322"/>
      <c r="P580" s="322"/>
      <c r="Q580" s="322"/>
    </row>
    <row r="581" spans="6:17">
      <c r="F581" s="330"/>
      <c r="G581" s="322"/>
      <c r="H581" s="322"/>
      <c r="I581" s="322"/>
      <c r="J581" s="322"/>
      <c r="K581" s="322"/>
      <c r="L581" s="322"/>
      <c r="M581" s="322"/>
      <c r="N581" s="322"/>
      <c r="O581" s="322"/>
      <c r="P581" s="322"/>
      <c r="Q581" s="322"/>
    </row>
    <row r="582" spans="6:17">
      <c r="F582" s="330"/>
      <c r="G582" s="322"/>
      <c r="H582" s="322"/>
      <c r="I582" s="322"/>
      <c r="J582" s="322"/>
      <c r="K582" s="322"/>
      <c r="L582" s="322"/>
      <c r="M582" s="322"/>
      <c r="N582" s="322"/>
      <c r="O582" s="322"/>
      <c r="P582" s="322"/>
      <c r="Q582" s="322"/>
    </row>
    <row r="583" spans="6:17">
      <c r="F583" s="330"/>
      <c r="G583" s="322"/>
      <c r="H583" s="322"/>
      <c r="I583" s="322"/>
      <c r="J583" s="322"/>
      <c r="K583" s="322"/>
      <c r="L583" s="322"/>
      <c r="M583" s="322"/>
      <c r="N583" s="322"/>
      <c r="O583" s="322"/>
      <c r="P583" s="322"/>
      <c r="Q583" s="322"/>
    </row>
    <row r="584" spans="6:17">
      <c r="F584" s="330"/>
      <c r="G584" s="322"/>
      <c r="H584" s="322"/>
      <c r="I584" s="322"/>
      <c r="J584" s="322"/>
      <c r="K584" s="322"/>
      <c r="L584" s="322"/>
      <c r="M584" s="322"/>
      <c r="N584" s="322"/>
      <c r="O584" s="322"/>
      <c r="P584" s="322"/>
      <c r="Q584" s="322"/>
    </row>
    <row r="585" spans="6:17">
      <c r="F585" s="330"/>
      <c r="G585" s="322"/>
      <c r="H585" s="322"/>
      <c r="I585" s="322"/>
      <c r="J585" s="322"/>
      <c r="K585" s="322"/>
      <c r="L585" s="322"/>
      <c r="M585" s="322"/>
      <c r="N585" s="322"/>
      <c r="O585" s="322"/>
      <c r="P585" s="322"/>
      <c r="Q585" s="322"/>
    </row>
    <row r="586" spans="6:17">
      <c r="F586" s="330"/>
      <c r="G586" s="322"/>
      <c r="H586" s="322"/>
      <c r="I586" s="322"/>
      <c r="J586" s="322"/>
      <c r="K586" s="322"/>
      <c r="L586" s="322"/>
      <c r="M586" s="322"/>
      <c r="N586" s="322"/>
      <c r="O586" s="322"/>
      <c r="P586" s="322"/>
      <c r="Q586" s="322"/>
    </row>
    <row r="587" spans="6:17">
      <c r="F587" s="330"/>
      <c r="G587" s="322"/>
      <c r="H587" s="322"/>
      <c r="I587" s="322"/>
      <c r="J587" s="322"/>
      <c r="K587" s="322"/>
      <c r="L587" s="322"/>
      <c r="M587" s="322"/>
      <c r="N587" s="322"/>
      <c r="O587" s="322"/>
      <c r="P587" s="322"/>
      <c r="Q587" s="322"/>
    </row>
    <row r="588" spans="6:17">
      <c r="F588" s="330"/>
      <c r="G588" s="322"/>
      <c r="H588" s="322"/>
      <c r="I588" s="322"/>
      <c r="J588" s="322"/>
      <c r="K588" s="322"/>
      <c r="L588" s="322"/>
      <c r="M588" s="322"/>
      <c r="N588" s="322"/>
      <c r="O588" s="322"/>
      <c r="P588" s="322"/>
      <c r="Q588" s="322"/>
    </row>
    <row r="589" spans="6:17">
      <c r="F589" s="330"/>
      <c r="G589" s="322"/>
      <c r="H589" s="322"/>
      <c r="I589" s="322"/>
      <c r="J589" s="322"/>
      <c r="K589" s="322"/>
      <c r="L589" s="322"/>
      <c r="M589" s="322"/>
      <c r="N589" s="322"/>
      <c r="O589" s="322"/>
      <c r="P589" s="322"/>
      <c r="Q589" s="322"/>
    </row>
    <row r="590" spans="6:17">
      <c r="F590" s="330"/>
      <c r="G590" s="322"/>
      <c r="H590" s="322"/>
      <c r="I590" s="322"/>
      <c r="J590" s="322"/>
      <c r="K590" s="322"/>
      <c r="L590" s="322"/>
      <c r="M590" s="322"/>
      <c r="N590" s="322"/>
      <c r="O590" s="322"/>
      <c r="P590" s="322"/>
      <c r="Q590" s="322"/>
    </row>
    <row r="591" spans="6:17">
      <c r="F591" s="330"/>
      <c r="G591" s="322"/>
      <c r="H591" s="322"/>
      <c r="I591" s="322"/>
      <c r="J591" s="322"/>
      <c r="K591" s="322"/>
      <c r="L591" s="322"/>
      <c r="M591" s="322"/>
      <c r="N591" s="322"/>
      <c r="O591" s="322"/>
      <c r="P591" s="322"/>
      <c r="Q591" s="322"/>
    </row>
    <row r="592" spans="6:17">
      <c r="F592" s="330"/>
      <c r="G592" s="322"/>
      <c r="H592" s="322"/>
      <c r="I592" s="322"/>
      <c r="J592" s="322"/>
      <c r="K592" s="322"/>
      <c r="L592" s="322"/>
      <c r="M592" s="322"/>
      <c r="N592" s="322"/>
      <c r="O592" s="322"/>
      <c r="P592" s="322"/>
      <c r="Q592" s="322"/>
    </row>
    <row r="593" spans="6:17">
      <c r="F593" s="330"/>
      <c r="G593" s="322"/>
      <c r="H593" s="322"/>
      <c r="I593" s="322"/>
      <c r="J593" s="322"/>
      <c r="K593" s="322"/>
      <c r="L593" s="322"/>
      <c r="M593" s="322"/>
      <c r="N593" s="322"/>
      <c r="O593" s="322"/>
      <c r="P593" s="322"/>
      <c r="Q593" s="322"/>
    </row>
    <row r="594" spans="6:17">
      <c r="F594" s="330"/>
      <c r="G594" s="322"/>
      <c r="H594" s="322"/>
      <c r="I594" s="322"/>
      <c r="J594" s="322"/>
      <c r="K594" s="322"/>
      <c r="L594" s="322"/>
      <c r="M594" s="322"/>
      <c r="N594" s="322"/>
      <c r="O594" s="322"/>
      <c r="P594" s="322"/>
      <c r="Q594" s="322"/>
    </row>
    <row r="595" spans="6:17">
      <c r="F595" s="330"/>
      <c r="G595" s="322"/>
      <c r="H595" s="322"/>
      <c r="I595" s="322"/>
      <c r="J595" s="322"/>
      <c r="K595" s="322"/>
      <c r="L595" s="322"/>
      <c r="M595" s="322"/>
      <c r="N595" s="322"/>
      <c r="O595" s="322"/>
      <c r="P595" s="322"/>
      <c r="Q595" s="322"/>
    </row>
    <row r="596" spans="6:17">
      <c r="F596" s="330"/>
      <c r="G596" s="322"/>
      <c r="H596" s="322"/>
      <c r="I596" s="322"/>
      <c r="J596" s="322"/>
      <c r="K596" s="322"/>
      <c r="L596" s="322"/>
      <c r="M596" s="322"/>
      <c r="N596" s="322"/>
      <c r="O596" s="322"/>
      <c r="P596" s="322"/>
      <c r="Q596" s="322"/>
    </row>
    <row r="597" spans="6:17">
      <c r="F597" s="330"/>
      <c r="G597" s="322"/>
      <c r="H597" s="322"/>
      <c r="I597" s="322"/>
      <c r="J597" s="322"/>
      <c r="K597" s="322"/>
      <c r="L597" s="322"/>
      <c r="M597" s="322"/>
      <c r="N597" s="322"/>
      <c r="O597" s="322"/>
      <c r="P597" s="322"/>
      <c r="Q597" s="322"/>
    </row>
    <row r="598" spans="6:17">
      <c r="F598" s="330"/>
      <c r="G598" s="322"/>
      <c r="H598" s="322"/>
      <c r="I598" s="322"/>
      <c r="J598" s="322"/>
      <c r="K598" s="322"/>
      <c r="L598" s="322"/>
      <c r="M598" s="322"/>
      <c r="N598" s="322"/>
      <c r="O598" s="322"/>
      <c r="P598" s="322"/>
      <c r="Q598" s="322"/>
    </row>
    <row r="599" spans="6:17">
      <c r="F599" s="330"/>
      <c r="G599" s="322"/>
      <c r="H599" s="322"/>
      <c r="I599" s="322"/>
      <c r="J599" s="322"/>
      <c r="K599" s="322"/>
      <c r="L599" s="322"/>
      <c r="M599" s="322"/>
      <c r="N599" s="322"/>
      <c r="O599" s="322"/>
      <c r="P599" s="322"/>
      <c r="Q599" s="322"/>
    </row>
    <row r="600" spans="6:17">
      <c r="F600" s="330"/>
      <c r="G600" s="322"/>
      <c r="H600" s="322"/>
      <c r="I600" s="322"/>
      <c r="J600" s="322"/>
      <c r="K600" s="322"/>
      <c r="L600" s="322"/>
      <c r="M600" s="322"/>
      <c r="N600" s="322"/>
      <c r="O600" s="322"/>
      <c r="P600" s="322"/>
      <c r="Q600" s="322"/>
    </row>
    <row r="601" spans="6:17">
      <c r="F601" s="330"/>
      <c r="G601" s="322"/>
      <c r="H601" s="322"/>
      <c r="I601" s="322"/>
      <c r="J601" s="322"/>
      <c r="K601" s="322"/>
      <c r="L601" s="322"/>
      <c r="M601" s="322"/>
      <c r="N601" s="322"/>
      <c r="O601" s="322"/>
      <c r="P601" s="322"/>
      <c r="Q601" s="322"/>
    </row>
    <row r="602" spans="6:17">
      <c r="F602" s="330"/>
      <c r="G602" s="322"/>
      <c r="H602" s="322"/>
      <c r="I602" s="322"/>
      <c r="J602" s="322"/>
      <c r="K602" s="322"/>
      <c r="L602" s="322"/>
      <c r="M602" s="322"/>
      <c r="N602" s="322"/>
      <c r="O602" s="322"/>
      <c r="P602" s="322"/>
      <c r="Q602" s="322"/>
    </row>
    <row r="603" spans="6:17">
      <c r="F603" s="330"/>
      <c r="G603" s="322"/>
      <c r="H603" s="322"/>
      <c r="I603" s="322"/>
      <c r="J603" s="322"/>
      <c r="K603" s="322"/>
      <c r="L603" s="322"/>
      <c r="M603" s="322"/>
      <c r="N603" s="322"/>
      <c r="O603" s="322"/>
      <c r="P603" s="322"/>
      <c r="Q603" s="322"/>
    </row>
    <row r="604" spans="6:17">
      <c r="F604" s="330"/>
      <c r="G604" s="322"/>
      <c r="H604" s="322"/>
      <c r="I604" s="322"/>
      <c r="J604" s="322"/>
      <c r="K604" s="322"/>
      <c r="L604" s="322"/>
      <c r="M604" s="322"/>
      <c r="N604" s="322"/>
      <c r="O604" s="322"/>
      <c r="P604" s="322"/>
      <c r="Q604" s="322"/>
    </row>
    <row r="605" spans="6:17">
      <c r="F605" s="330"/>
      <c r="G605" s="322"/>
      <c r="H605" s="322"/>
      <c r="I605" s="322"/>
      <c r="J605" s="322"/>
      <c r="K605" s="322"/>
      <c r="L605" s="322"/>
      <c r="M605" s="322"/>
      <c r="N605" s="322"/>
      <c r="O605" s="322"/>
      <c r="P605" s="322"/>
      <c r="Q605" s="322"/>
    </row>
    <row r="606" spans="6:17">
      <c r="F606" s="330"/>
      <c r="G606" s="322"/>
      <c r="H606" s="322"/>
      <c r="I606" s="322"/>
      <c r="J606" s="322"/>
      <c r="K606" s="322"/>
      <c r="L606" s="322"/>
      <c r="M606" s="322"/>
      <c r="N606" s="322"/>
      <c r="O606" s="322"/>
      <c r="P606" s="322"/>
      <c r="Q606" s="322"/>
    </row>
    <row r="607" spans="6:17">
      <c r="F607" s="330"/>
      <c r="G607" s="322"/>
      <c r="H607" s="322"/>
      <c r="I607" s="322"/>
      <c r="J607" s="322"/>
      <c r="K607" s="322"/>
      <c r="L607" s="322"/>
      <c r="M607" s="322"/>
      <c r="N607" s="322"/>
      <c r="O607" s="322"/>
      <c r="P607" s="322"/>
      <c r="Q607" s="322"/>
    </row>
    <row r="608" spans="6:17">
      <c r="F608" s="330"/>
      <c r="G608" s="322"/>
      <c r="H608" s="322"/>
      <c r="I608" s="322"/>
      <c r="J608" s="322"/>
      <c r="K608" s="322"/>
      <c r="L608" s="322"/>
      <c r="M608" s="322"/>
      <c r="N608" s="322"/>
      <c r="O608" s="322"/>
      <c r="P608" s="322"/>
      <c r="Q608" s="322"/>
    </row>
    <row r="609" spans="6:17">
      <c r="F609" s="330"/>
      <c r="G609" s="322"/>
      <c r="H609" s="322"/>
      <c r="I609" s="322"/>
      <c r="J609" s="322"/>
      <c r="K609" s="322"/>
      <c r="L609" s="322"/>
      <c r="M609" s="322"/>
      <c r="N609" s="322"/>
      <c r="O609" s="322"/>
      <c r="P609" s="322"/>
      <c r="Q609" s="322"/>
    </row>
    <row r="610" spans="6:17">
      <c r="F610" s="330"/>
      <c r="G610" s="322"/>
      <c r="H610" s="322"/>
      <c r="I610" s="322"/>
      <c r="J610" s="322"/>
      <c r="K610" s="322"/>
      <c r="L610" s="322"/>
      <c r="M610" s="322"/>
      <c r="N610" s="322"/>
      <c r="O610" s="322"/>
      <c r="P610" s="322"/>
      <c r="Q610" s="322"/>
    </row>
    <row r="611" spans="6:17">
      <c r="F611" s="330"/>
      <c r="G611" s="322"/>
      <c r="H611" s="322"/>
      <c r="I611" s="322"/>
      <c r="J611" s="322"/>
      <c r="K611" s="322"/>
      <c r="L611" s="322"/>
      <c r="M611" s="322"/>
      <c r="N611" s="322"/>
      <c r="O611" s="322"/>
      <c r="P611" s="322"/>
      <c r="Q611" s="322"/>
    </row>
    <row r="612" spans="6:17">
      <c r="F612" s="330"/>
      <c r="G612" s="322"/>
      <c r="H612" s="322"/>
      <c r="I612" s="322"/>
      <c r="J612" s="322"/>
      <c r="K612" s="322"/>
      <c r="L612" s="322"/>
      <c r="M612" s="322"/>
      <c r="N612" s="322"/>
      <c r="O612" s="322"/>
      <c r="P612" s="322"/>
      <c r="Q612" s="322"/>
    </row>
    <row r="613" spans="6:17">
      <c r="F613" s="330"/>
      <c r="G613" s="322"/>
      <c r="H613" s="322"/>
      <c r="I613" s="322"/>
      <c r="J613" s="322"/>
      <c r="K613" s="322"/>
      <c r="L613" s="322"/>
      <c r="M613" s="322"/>
      <c r="N613" s="322"/>
      <c r="O613" s="322"/>
      <c r="P613" s="322"/>
      <c r="Q613" s="322"/>
    </row>
    <row r="614" spans="6:17">
      <c r="F614" s="330"/>
      <c r="G614" s="322"/>
      <c r="H614" s="322"/>
      <c r="I614" s="322"/>
      <c r="J614" s="322"/>
      <c r="K614" s="322"/>
      <c r="L614" s="322"/>
      <c r="M614" s="322"/>
      <c r="N614" s="322"/>
      <c r="O614" s="322"/>
      <c r="P614" s="322"/>
      <c r="Q614" s="322"/>
    </row>
    <row r="615" spans="6:17">
      <c r="F615" s="330"/>
      <c r="G615" s="322"/>
      <c r="H615" s="322"/>
      <c r="I615" s="322"/>
      <c r="J615" s="322"/>
      <c r="K615" s="322"/>
      <c r="L615" s="322"/>
      <c r="M615" s="322"/>
      <c r="N615" s="322"/>
      <c r="O615" s="322"/>
      <c r="P615" s="322"/>
      <c r="Q615" s="322"/>
    </row>
    <row r="616" spans="6:17">
      <c r="F616" s="330"/>
      <c r="G616" s="322"/>
      <c r="H616" s="322"/>
      <c r="I616" s="322"/>
      <c r="J616" s="322"/>
      <c r="K616" s="322"/>
      <c r="L616" s="322"/>
      <c r="M616" s="322"/>
      <c r="N616" s="322"/>
      <c r="O616" s="322"/>
      <c r="P616" s="322"/>
      <c r="Q616" s="322"/>
    </row>
    <row r="617" spans="6:17">
      <c r="F617" s="330"/>
      <c r="G617" s="322"/>
      <c r="H617" s="322"/>
      <c r="I617" s="322"/>
      <c r="J617" s="322"/>
      <c r="K617" s="322"/>
      <c r="L617" s="322"/>
      <c r="M617" s="322"/>
      <c r="N617" s="322"/>
      <c r="O617" s="322"/>
      <c r="P617" s="322"/>
      <c r="Q617" s="322"/>
    </row>
    <row r="618" spans="6:17">
      <c r="F618" s="330"/>
      <c r="G618" s="322"/>
      <c r="H618" s="322"/>
      <c r="I618" s="322"/>
      <c r="J618" s="322"/>
      <c r="K618" s="322"/>
      <c r="L618" s="322"/>
      <c r="M618" s="322"/>
      <c r="N618" s="322"/>
      <c r="O618" s="322"/>
      <c r="P618" s="322"/>
      <c r="Q618" s="322"/>
    </row>
    <row r="619" spans="6:17">
      <c r="F619" s="330"/>
      <c r="G619" s="322"/>
      <c r="H619" s="322"/>
      <c r="I619" s="322"/>
      <c r="J619" s="322"/>
      <c r="K619" s="322"/>
      <c r="L619" s="322"/>
      <c r="M619" s="322"/>
      <c r="N619" s="322"/>
      <c r="O619" s="322"/>
      <c r="P619" s="322"/>
      <c r="Q619" s="322"/>
    </row>
    <row r="620" spans="6:17">
      <c r="F620" s="330"/>
      <c r="G620" s="322"/>
      <c r="H620" s="322"/>
      <c r="I620" s="322"/>
      <c r="J620" s="322"/>
      <c r="K620" s="322"/>
      <c r="L620" s="322"/>
      <c r="M620" s="322"/>
      <c r="N620" s="322"/>
      <c r="O620" s="322"/>
      <c r="P620" s="322"/>
      <c r="Q620" s="322"/>
    </row>
    <row r="621" spans="6:17">
      <c r="F621" s="330"/>
      <c r="G621" s="322"/>
      <c r="H621" s="322"/>
      <c r="I621" s="322"/>
      <c r="J621" s="322"/>
      <c r="K621" s="322"/>
      <c r="L621" s="322"/>
      <c r="M621" s="322"/>
      <c r="N621" s="322"/>
      <c r="O621" s="322"/>
      <c r="P621" s="322"/>
      <c r="Q621" s="322"/>
    </row>
    <row r="622" spans="6:17">
      <c r="F622" s="330"/>
      <c r="G622" s="322"/>
      <c r="H622" s="322"/>
      <c r="I622" s="322"/>
      <c r="J622" s="322"/>
      <c r="K622" s="322"/>
      <c r="L622" s="322"/>
      <c r="M622" s="322"/>
      <c r="N622" s="322"/>
      <c r="O622" s="322"/>
      <c r="P622" s="322"/>
      <c r="Q622" s="322"/>
    </row>
    <row r="623" spans="6:17">
      <c r="F623" s="330"/>
      <c r="G623" s="322"/>
      <c r="H623" s="322"/>
      <c r="I623" s="322"/>
      <c r="J623" s="322"/>
      <c r="K623" s="322"/>
      <c r="L623" s="322"/>
      <c r="M623" s="322"/>
      <c r="N623" s="322"/>
      <c r="O623" s="322"/>
      <c r="P623" s="322"/>
      <c r="Q623" s="322"/>
    </row>
    <row r="624" spans="6:17">
      <c r="F624" s="330"/>
      <c r="G624" s="322"/>
      <c r="H624" s="322"/>
      <c r="I624" s="322"/>
      <c r="J624" s="322"/>
      <c r="K624" s="322"/>
      <c r="L624" s="322"/>
      <c r="M624" s="322"/>
      <c r="N624" s="322"/>
      <c r="O624" s="322"/>
      <c r="P624" s="322"/>
      <c r="Q624" s="322"/>
    </row>
    <row r="625" spans="6:17">
      <c r="F625" s="330"/>
      <c r="G625" s="322"/>
      <c r="H625" s="322"/>
      <c r="I625" s="322"/>
      <c r="J625" s="322"/>
      <c r="K625" s="322"/>
      <c r="L625" s="322"/>
      <c r="M625" s="322"/>
      <c r="N625" s="322"/>
      <c r="O625" s="322"/>
      <c r="P625" s="322"/>
      <c r="Q625" s="322"/>
    </row>
    <row r="626" spans="6:17">
      <c r="F626" s="330"/>
      <c r="G626" s="322"/>
      <c r="H626" s="322"/>
      <c r="I626" s="322"/>
      <c r="J626" s="322"/>
      <c r="K626" s="322"/>
      <c r="L626" s="322"/>
      <c r="M626" s="322"/>
      <c r="N626" s="322"/>
      <c r="O626" s="322"/>
      <c r="P626" s="322"/>
      <c r="Q626" s="322"/>
    </row>
    <row r="627" spans="6:17">
      <c r="F627" s="330"/>
      <c r="G627" s="322"/>
      <c r="H627" s="322"/>
      <c r="I627" s="322"/>
      <c r="J627" s="322"/>
      <c r="K627" s="322"/>
      <c r="L627" s="322"/>
      <c r="M627" s="322"/>
      <c r="N627" s="322"/>
      <c r="O627" s="322"/>
      <c r="P627" s="322"/>
      <c r="Q627" s="322"/>
    </row>
    <row r="628" spans="6:17">
      <c r="F628" s="330"/>
      <c r="G628" s="322"/>
      <c r="H628" s="322"/>
      <c r="I628" s="322"/>
      <c r="J628" s="322"/>
      <c r="K628" s="322"/>
      <c r="L628" s="322"/>
      <c r="M628" s="322"/>
      <c r="N628" s="322"/>
      <c r="O628" s="322"/>
      <c r="P628" s="322"/>
      <c r="Q628" s="322"/>
    </row>
    <row r="629" spans="6:17">
      <c r="F629" s="330"/>
      <c r="G629" s="322"/>
      <c r="H629" s="322"/>
      <c r="I629" s="322"/>
      <c r="J629" s="322"/>
      <c r="K629" s="322"/>
      <c r="L629" s="322"/>
      <c r="M629" s="322"/>
      <c r="N629" s="322"/>
      <c r="O629" s="322"/>
      <c r="P629" s="322"/>
      <c r="Q629" s="322"/>
    </row>
    <row r="630" spans="6:17">
      <c r="F630" s="330"/>
      <c r="G630" s="322"/>
      <c r="H630" s="322"/>
      <c r="I630" s="322"/>
      <c r="J630" s="322"/>
      <c r="K630" s="322"/>
      <c r="L630" s="322"/>
      <c r="M630" s="322"/>
      <c r="N630" s="322"/>
      <c r="O630" s="322"/>
      <c r="P630" s="322"/>
      <c r="Q630" s="322"/>
    </row>
    <row r="631" spans="6:17">
      <c r="F631" s="330"/>
      <c r="G631" s="322"/>
      <c r="H631" s="322"/>
      <c r="I631" s="322"/>
      <c r="J631" s="322"/>
      <c r="K631" s="322"/>
      <c r="L631" s="322"/>
      <c r="M631" s="322"/>
      <c r="N631" s="322"/>
      <c r="O631" s="322"/>
      <c r="P631" s="322"/>
      <c r="Q631" s="322"/>
    </row>
    <row r="632" spans="6:17">
      <c r="F632" s="330"/>
      <c r="G632" s="322"/>
      <c r="H632" s="322"/>
      <c r="I632" s="322"/>
      <c r="J632" s="322"/>
      <c r="K632" s="322"/>
      <c r="L632" s="322"/>
      <c r="M632" s="322"/>
      <c r="N632" s="322"/>
      <c r="O632" s="322"/>
      <c r="P632" s="322"/>
      <c r="Q632" s="322"/>
    </row>
    <row r="633" spans="6:17">
      <c r="F633" s="330"/>
      <c r="G633" s="322"/>
      <c r="H633" s="322"/>
      <c r="I633" s="322"/>
      <c r="J633" s="322"/>
      <c r="K633" s="322"/>
      <c r="L633" s="322"/>
      <c r="M633" s="322"/>
      <c r="N633" s="322"/>
      <c r="O633" s="322"/>
      <c r="P633" s="322"/>
      <c r="Q633" s="322"/>
    </row>
    <row r="634" spans="6:17">
      <c r="F634" s="330"/>
      <c r="G634" s="322"/>
      <c r="H634" s="322"/>
      <c r="I634" s="322"/>
      <c r="J634" s="322"/>
      <c r="K634" s="322"/>
      <c r="L634" s="322"/>
      <c r="M634" s="322"/>
      <c r="N634" s="322"/>
      <c r="O634" s="322"/>
      <c r="P634" s="322"/>
      <c r="Q634" s="322"/>
    </row>
    <row r="635" spans="6:17">
      <c r="F635" s="330"/>
      <c r="G635" s="322"/>
      <c r="H635" s="322"/>
      <c r="I635" s="322"/>
      <c r="J635" s="322"/>
      <c r="K635" s="322"/>
      <c r="L635" s="322"/>
      <c r="M635" s="322"/>
      <c r="N635" s="322"/>
      <c r="O635" s="322"/>
      <c r="P635" s="322"/>
      <c r="Q635" s="322"/>
    </row>
    <row r="636" spans="6:17">
      <c r="F636" s="330"/>
      <c r="G636" s="322"/>
      <c r="H636" s="322"/>
      <c r="I636" s="322"/>
      <c r="J636" s="322"/>
      <c r="K636" s="322"/>
      <c r="L636" s="322"/>
      <c r="M636" s="322"/>
      <c r="N636" s="322"/>
      <c r="O636" s="322"/>
      <c r="P636" s="322"/>
      <c r="Q636" s="322"/>
    </row>
    <row r="637" spans="6:17">
      <c r="F637" s="330"/>
      <c r="G637" s="322"/>
      <c r="H637" s="322"/>
      <c r="I637" s="322"/>
      <c r="J637" s="322"/>
      <c r="K637" s="322"/>
      <c r="L637" s="322"/>
      <c r="M637" s="322"/>
      <c r="N637" s="322"/>
      <c r="O637" s="322"/>
      <c r="P637" s="322"/>
      <c r="Q637" s="322"/>
    </row>
    <row r="638" spans="6:17">
      <c r="F638" s="330"/>
      <c r="G638" s="322"/>
      <c r="H638" s="322"/>
      <c r="I638" s="322"/>
      <c r="J638" s="322"/>
      <c r="K638" s="322"/>
      <c r="L638" s="322"/>
      <c r="M638" s="322"/>
      <c r="N638" s="322"/>
      <c r="O638" s="322"/>
      <c r="P638" s="322"/>
      <c r="Q638" s="322"/>
    </row>
    <row r="639" spans="6:17">
      <c r="F639" s="330"/>
      <c r="G639" s="322"/>
      <c r="H639" s="322"/>
      <c r="I639" s="322"/>
      <c r="J639" s="322"/>
      <c r="K639" s="322"/>
      <c r="L639" s="322"/>
      <c r="M639" s="322"/>
      <c r="N639" s="322"/>
      <c r="O639" s="322"/>
      <c r="P639" s="322"/>
      <c r="Q639" s="322"/>
    </row>
    <row r="640" spans="6:17">
      <c r="F640" s="330"/>
      <c r="G640" s="322"/>
      <c r="H640" s="322"/>
      <c r="I640" s="322"/>
      <c r="J640" s="322"/>
      <c r="K640" s="322"/>
      <c r="L640" s="322"/>
      <c r="M640" s="322"/>
      <c r="N640" s="322"/>
      <c r="O640" s="322"/>
      <c r="P640" s="322"/>
      <c r="Q640" s="322"/>
    </row>
    <row r="641" spans="6:17">
      <c r="F641" s="330"/>
      <c r="G641" s="322"/>
      <c r="H641" s="322"/>
      <c r="I641" s="322"/>
      <c r="J641" s="322"/>
      <c r="K641" s="322"/>
      <c r="L641" s="322"/>
      <c r="M641" s="322"/>
      <c r="N641" s="322"/>
      <c r="O641" s="322"/>
      <c r="P641" s="322"/>
      <c r="Q641" s="322"/>
    </row>
    <row r="642" spans="6:17">
      <c r="F642" s="330"/>
      <c r="G642" s="322"/>
      <c r="H642" s="322"/>
      <c r="I642" s="322"/>
      <c r="J642" s="322"/>
      <c r="K642" s="322"/>
      <c r="L642" s="322"/>
      <c r="M642" s="322"/>
      <c r="N642" s="322"/>
      <c r="O642" s="322"/>
      <c r="P642" s="322"/>
      <c r="Q642" s="322"/>
    </row>
    <row r="643" spans="6:17">
      <c r="F643" s="330"/>
      <c r="G643" s="322"/>
      <c r="H643" s="322"/>
      <c r="I643" s="322"/>
      <c r="J643" s="322"/>
      <c r="K643" s="322"/>
      <c r="L643" s="322"/>
      <c r="M643" s="322"/>
      <c r="N643" s="322"/>
      <c r="O643" s="322"/>
      <c r="P643" s="322"/>
      <c r="Q643" s="322"/>
    </row>
    <row r="644" spans="6:17">
      <c r="F644" s="330"/>
      <c r="G644" s="322"/>
      <c r="H644" s="322"/>
      <c r="I644" s="322"/>
      <c r="J644" s="322"/>
      <c r="K644" s="322"/>
      <c r="L644" s="322"/>
      <c r="M644" s="322"/>
      <c r="N644" s="322"/>
      <c r="O644" s="322"/>
      <c r="P644" s="322"/>
      <c r="Q644" s="322"/>
    </row>
    <row r="645" spans="6:17">
      <c r="F645" s="330"/>
      <c r="G645" s="322"/>
      <c r="H645" s="322"/>
      <c r="I645" s="322"/>
      <c r="J645" s="322"/>
      <c r="K645" s="322"/>
      <c r="L645" s="322"/>
      <c r="M645" s="322"/>
      <c r="N645" s="322"/>
      <c r="O645" s="322"/>
      <c r="P645" s="322"/>
      <c r="Q645" s="322"/>
    </row>
    <row r="646" spans="6:17">
      <c r="F646" s="330"/>
      <c r="G646" s="322"/>
      <c r="H646" s="322"/>
      <c r="I646" s="322"/>
      <c r="J646" s="322"/>
      <c r="K646" s="322"/>
      <c r="L646" s="322"/>
      <c r="M646" s="322"/>
      <c r="N646" s="322"/>
      <c r="O646" s="322"/>
      <c r="P646" s="322"/>
      <c r="Q646" s="322"/>
    </row>
    <row r="647" spans="6:17">
      <c r="F647" s="330"/>
      <c r="G647" s="322"/>
      <c r="H647" s="322"/>
      <c r="I647" s="322"/>
      <c r="J647" s="322"/>
      <c r="K647" s="322"/>
      <c r="L647" s="322"/>
      <c r="M647" s="322"/>
      <c r="N647" s="322"/>
      <c r="O647" s="322"/>
      <c r="P647" s="322"/>
      <c r="Q647" s="322"/>
    </row>
    <row r="648" spans="6:17">
      <c r="F648" s="330"/>
      <c r="G648" s="322"/>
      <c r="H648" s="322"/>
      <c r="I648" s="322"/>
      <c r="J648" s="322"/>
      <c r="K648" s="322"/>
      <c r="L648" s="322"/>
      <c r="M648" s="322"/>
      <c r="N648" s="322"/>
      <c r="O648" s="322"/>
      <c r="P648" s="322"/>
      <c r="Q648" s="322"/>
    </row>
    <row r="649" spans="6:17">
      <c r="F649" s="330"/>
      <c r="G649" s="322"/>
      <c r="H649" s="322"/>
      <c r="I649" s="322"/>
      <c r="J649" s="322"/>
      <c r="K649" s="322"/>
      <c r="L649" s="322"/>
      <c r="M649" s="322"/>
      <c r="N649" s="322"/>
      <c r="O649" s="322"/>
      <c r="P649" s="322"/>
      <c r="Q649" s="322"/>
    </row>
    <row r="650" spans="6:17">
      <c r="F650" s="330"/>
      <c r="G650" s="322"/>
      <c r="H650" s="322"/>
      <c r="I650" s="322"/>
      <c r="J650" s="322"/>
      <c r="K650" s="322"/>
      <c r="L650" s="322"/>
      <c r="M650" s="322"/>
      <c r="N650" s="322"/>
      <c r="O650" s="322"/>
      <c r="P650" s="322"/>
      <c r="Q650" s="322"/>
    </row>
    <row r="651" spans="6:17">
      <c r="F651" s="330"/>
      <c r="G651" s="322"/>
      <c r="H651" s="322"/>
      <c r="I651" s="322"/>
      <c r="J651" s="322"/>
      <c r="K651" s="322"/>
      <c r="L651" s="322"/>
      <c r="M651" s="322"/>
      <c r="N651" s="322"/>
      <c r="O651" s="322"/>
      <c r="P651" s="322"/>
      <c r="Q651" s="322"/>
    </row>
    <row r="652" spans="6:17">
      <c r="F652" s="330"/>
      <c r="G652" s="322"/>
      <c r="H652" s="322"/>
      <c r="I652" s="322"/>
      <c r="J652" s="322"/>
      <c r="K652" s="322"/>
      <c r="L652" s="322"/>
      <c r="M652" s="322"/>
      <c r="N652" s="322"/>
      <c r="O652" s="322"/>
      <c r="P652" s="322"/>
      <c r="Q652" s="322"/>
    </row>
    <row r="653" spans="6:17">
      <c r="F653" s="330"/>
      <c r="G653" s="322"/>
      <c r="H653" s="322"/>
      <c r="I653" s="322"/>
      <c r="J653" s="322"/>
      <c r="K653" s="322"/>
      <c r="L653" s="322"/>
      <c r="M653" s="322"/>
      <c r="N653" s="322"/>
      <c r="O653" s="322"/>
      <c r="P653" s="322"/>
      <c r="Q653" s="322"/>
    </row>
    <row r="654" spans="6:17">
      <c r="F654" s="330"/>
      <c r="G654" s="322"/>
      <c r="H654" s="322"/>
      <c r="I654" s="322"/>
      <c r="J654" s="322"/>
      <c r="K654" s="322"/>
      <c r="L654" s="322"/>
      <c r="M654" s="322"/>
      <c r="N654" s="322"/>
      <c r="O654" s="322"/>
      <c r="P654" s="322"/>
      <c r="Q654" s="322"/>
    </row>
    <row r="655" spans="6:17">
      <c r="F655" s="330"/>
      <c r="G655" s="322"/>
      <c r="H655" s="322"/>
      <c r="I655" s="322"/>
      <c r="J655" s="322"/>
      <c r="K655" s="322"/>
      <c r="L655" s="322"/>
      <c r="M655" s="322"/>
      <c r="N655" s="322"/>
      <c r="O655" s="322"/>
      <c r="P655" s="322"/>
      <c r="Q655" s="322"/>
    </row>
    <row r="656" spans="6:17">
      <c r="F656" s="330"/>
      <c r="G656" s="322"/>
      <c r="H656" s="322"/>
      <c r="I656" s="322"/>
      <c r="J656" s="322"/>
      <c r="K656" s="322"/>
      <c r="L656" s="322"/>
      <c r="M656" s="322"/>
      <c r="N656" s="322"/>
      <c r="O656" s="322"/>
      <c r="P656" s="322"/>
      <c r="Q656" s="322"/>
    </row>
    <row r="657" spans="6:17">
      <c r="F657" s="330"/>
      <c r="G657" s="322"/>
      <c r="H657" s="322"/>
      <c r="I657" s="322"/>
      <c r="J657" s="322"/>
      <c r="K657" s="322"/>
      <c r="L657" s="322"/>
      <c r="M657" s="322"/>
      <c r="N657" s="322"/>
      <c r="O657" s="322"/>
      <c r="P657" s="322"/>
      <c r="Q657" s="322"/>
    </row>
    <row r="658" spans="6:17">
      <c r="F658" s="330"/>
      <c r="G658" s="322"/>
      <c r="H658" s="322"/>
      <c r="I658" s="322"/>
      <c r="J658" s="322"/>
      <c r="K658" s="322"/>
      <c r="L658" s="322"/>
      <c r="M658" s="322"/>
      <c r="N658" s="322"/>
      <c r="O658" s="322"/>
      <c r="P658" s="322"/>
      <c r="Q658" s="322"/>
    </row>
    <row r="659" spans="6:17">
      <c r="F659" s="330"/>
      <c r="G659" s="322"/>
      <c r="H659" s="322"/>
      <c r="I659" s="322"/>
      <c r="J659" s="322"/>
      <c r="K659" s="322"/>
      <c r="L659" s="322"/>
      <c r="M659" s="322"/>
      <c r="N659" s="322"/>
      <c r="O659" s="322"/>
      <c r="P659" s="322"/>
      <c r="Q659" s="322"/>
    </row>
    <row r="660" spans="6:17">
      <c r="F660" s="330"/>
      <c r="G660" s="322"/>
      <c r="H660" s="322"/>
      <c r="I660" s="322"/>
      <c r="J660" s="322"/>
      <c r="K660" s="322"/>
      <c r="L660" s="322"/>
      <c r="M660" s="322"/>
      <c r="N660" s="322"/>
      <c r="O660" s="322"/>
      <c r="P660" s="322"/>
      <c r="Q660" s="322"/>
    </row>
    <row r="661" spans="6:17">
      <c r="F661" s="330"/>
      <c r="G661" s="322"/>
      <c r="H661" s="322"/>
      <c r="I661" s="322"/>
      <c r="J661" s="322"/>
      <c r="K661" s="322"/>
      <c r="L661" s="322"/>
      <c r="M661" s="322"/>
      <c r="N661" s="322"/>
      <c r="O661" s="322"/>
      <c r="P661" s="322"/>
      <c r="Q661" s="322"/>
    </row>
    <row r="662" spans="6:17">
      <c r="F662" s="330"/>
      <c r="G662" s="322"/>
      <c r="H662" s="322"/>
      <c r="I662" s="322"/>
      <c r="J662" s="322"/>
      <c r="K662" s="322"/>
      <c r="L662" s="322"/>
      <c r="M662" s="322"/>
      <c r="N662" s="322"/>
      <c r="O662" s="322"/>
      <c r="P662" s="322"/>
      <c r="Q662" s="322"/>
    </row>
    <row r="663" spans="6:17">
      <c r="F663" s="330"/>
      <c r="G663" s="322"/>
      <c r="H663" s="322"/>
      <c r="I663" s="322"/>
      <c r="J663" s="322"/>
      <c r="K663" s="322"/>
      <c r="L663" s="322"/>
      <c r="M663" s="322"/>
      <c r="N663" s="322"/>
      <c r="O663" s="322"/>
      <c r="P663" s="322"/>
      <c r="Q663" s="322"/>
    </row>
    <row r="664" spans="6:17">
      <c r="F664" s="330"/>
      <c r="G664" s="322"/>
      <c r="H664" s="322"/>
      <c r="I664" s="322"/>
      <c r="J664" s="322"/>
      <c r="K664" s="322"/>
      <c r="L664" s="322"/>
      <c r="M664" s="322"/>
      <c r="N664" s="322"/>
      <c r="O664" s="322"/>
      <c r="P664" s="322"/>
      <c r="Q664" s="322"/>
    </row>
    <row r="665" spans="6:17">
      <c r="F665" s="330"/>
      <c r="G665" s="322"/>
      <c r="H665" s="322"/>
      <c r="I665" s="322"/>
      <c r="J665" s="322"/>
      <c r="K665" s="322"/>
      <c r="L665" s="322"/>
      <c r="M665" s="322"/>
      <c r="N665" s="322"/>
      <c r="O665" s="322"/>
      <c r="P665" s="322"/>
      <c r="Q665" s="322"/>
    </row>
    <row r="666" spans="6:17">
      <c r="F666" s="330"/>
      <c r="G666" s="322"/>
      <c r="H666" s="322"/>
      <c r="I666" s="322"/>
      <c r="J666" s="322"/>
      <c r="K666" s="322"/>
      <c r="L666" s="322"/>
      <c r="M666" s="322"/>
      <c r="N666" s="322"/>
      <c r="O666" s="322"/>
      <c r="P666" s="322"/>
      <c r="Q666" s="322"/>
    </row>
    <row r="667" spans="6:17">
      <c r="F667" s="330"/>
      <c r="G667" s="322"/>
      <c r="H667" s="322"/>
      <c r="I667" s="322"/>
      <c r="J667" s="322"/>
      <c r="K667" s="322"/>
      <c r="L667" s="322"/>
      <c r="M667" s="322"/>
      <c r="N667" s="322"/>
      <c r="O667" s="322"/>
      <c r="P667" s="322"/>
      <c r="Q667" s="322"/>
    </row>
    <row r="668" spans="6:17">
      <c r="F668" s="330"/>
      <c r="G668" s="322"/>
      <c r="H668" s="322"/>
      <c r="I668" s="322"/>
      <c r="J668" s="322"/>
      <c r="K668" s="322"/>
      <c r="L668" s="322"/>
      <c r="M668" s="322"/>
      <c r="N668" s="322"/>
      <c r="O668" s="322"/>
      <c r="P668" s="322"/>
      <c r="Q668" s="322"/>
    </row>
    <row r="669" spans="6:17">
      <c r="F669" s="330"/>
      <c r="G669" s="322"/>
      <c r="H669" s="322"/>
      <c r="I669" s="322"/>
      <c r="J669" s="322"/>
      <c r="K669" s="322"/>
      <c r="L669" s="322"/>
      <c r="M669" s="322"/>
      <c r="N669" s="322"/>
      <c r="O669" s="322"/>
      <c r="P669" s="322"/>
      <c r="Q669" s="322"/>
    </row>
    <row r="670" spans="6:17">
      <c r="F670" s="330"/>
      <c r="G670" s="322"/>
      <c r="H670" s="322"/>
      <c r="I670" s="322"/>
      <c r="J670" s="322"/>
      <c r="K670" s="322"/>
      <c r="L670" s="322"/>
      <c r="M670" s="322"/>
      <c r="N670" s="322"/>
      <c r="O670" s="322"/>
      <c r="P670" s="322"/>
      <c r="Q670" s="322"/>
    </row>
    <row r="671" spans="6:17">
      <c r="F671" s="330"/>
      <c r="G671" s="322"/>
      <c r="H671" s="322"/>
      <c r="I671" s="322"/>
      <c r="J671" s="322"/>
      <c r="K671" s="322"/>
      <c r="L671" s="322"/>
      <c r="M671" s="322"/>
      <c r="N671" s="322"/>
      <c r="O671" s="322"/>
      <c r="P671" s="322"/>
      <c r="Q671" s="322"/>
    </row>
    <row r="672" spans="6:17">
      <c r="F672" s="330"/>
      <c r="G672" s="322"/>
      <c r="H672" s="322"/>
      <c r="I672" s="322"/>
      <c r="J672" s="322"/>
      <c r="K672" s="322"/>
      <c r="L672" s="322"/>
      <c r="M672" s="322"/>
      <c r="N672" s="322"/>
      <c r="O672" s="322"/>
      <c r="P672" s="322"/>
      <c r="Q672" s="322"/>
    </row>
    <row r="673" spans="6:17">
      <c r="F673" s="330"/>
      <c r="G673" s="322"/>
      <c r="H673" s="322"/>
      <c r="I673" s="322"/>
      <c r="J673" s="322"/>
      <c r="K673" s="322"/>
      <c r="L673" s="322"/>
      <c r="M673" s="322"/>
      <c r="N673" s="322"/>
      <c r="O673" s="322"/>
      <c r="P673" s="322"/>
      <c r="Q673" s="322"/>
    </row>
    <row r="674" spans="6:17">
      <c r="F674" s="330"/>
      <c r="G674" s="322"/>
      <c r="H674" s="322"/>
      <c r="I674" s="322"/>
      <c r="J674" s="322"/>
      <c r="K674" s="322"/>
      <c r="L674" s="322"/>
      <c r="M674" s="322"/>
      <c r="N674" s="322"/>
      <c r="O674" s="322"/>
      <c r="P674" s="322"/>
      <c r="Q674" s="322"/>
    </row>
    <row r="675" spans="6:17">
      <c r="F675" s="330"/>
      <c r="G675" s="322"/>
      <c r="H675" s="322"/>
      <c r="I675" s="322"/>
      <c r="J675" s="322"/>
      <c r="K675" s="322"/>
      <c r="L675" s="322"/>
      <c r="M675" s="322"/>
      <c r="N675" s="322"/>
      <c r="O675" s="322"/>
      <c r="P675" s="322"/>
      <c r="Q675" s="322"/>
    </row>
    <row r="676" spans="6:17">
      <c r="F676" s="330"/>
      <c r="G676" s="322"/>
      <c r="H676" s="322"/>
      <c r="I676" s="322"/>
      <c r="J676" s="322"/>
      <c r="K676" s="322"/>
      <c r="L676" s="322"/>
      <c r="M676" s="322"/>
      <c r="N676" s="322"/>
      <c r="O676" s="322"/>
      <c r="P676" s="322"/>
      <c r="Q676" s="322"/>
    </row>
    <row r="677" spans="6:17">
      <c r="F677" s="330"/>
      <c r="G677" s="322"/>
      <c r="H677" s="322"/>
      <c r="I677" s="322"/>
      <c r="J677" s="322"/>
      <c r="K677" s="322"/>
      <c r="L677" s="322"/>
      <c r="M677" s="322"/>
      <c r="N677" s="322"/>
      <c r="O677" s="322"/>
      <c r="P677" s="322"/>
      <c r="Q677" s="322"/>
    </row>
    <row r="678" spans="6:17">
      <c r="F678" s="330"/>
      <c r="G678" s="322"/>
      <c r="H678" s="322"/>
      <c r="I678" s="322"/>
      <c r="J678" s="322"/>
      <c r="K678" s="322"/>
      <c r="L678" s="322"/>
      <c r="M678" s="322"/>
      <c r="N678" s="322"/>
      <c r="O678" s="322"/>
      <c r="P678" s="322"/>
      <c r="Q678" s="322"/>
    </row>
    <row r="679" spans="6:17">
      <c r="F679" s="330"/>
      <c r="G679" s="322"/>
      <c r="H679" s="322"/>
      <c r="I679" s="322"/>
      <c r="J679" s="322"/>
      <c r="K679" s="322"/>
      <c r="L679" s="322"/>
      <c r="M679" s="322"/>
      <c r="N679" s="322"/>
      <c r="O679" s="322"/>
      <c r="P679" s="322"/>
      <c r="Q679" s="322"/>
    </row>
    <row r="680" spans="6:17">
      <c r="F680" s="330"/>
      <c r="G680" s="322"/>
      <c r="H680" s="322"/>
      <c r="I680" s="322"/>
      <c r="J680" s="322"/>
      <c r="K680" s="322"/>
      <c r="L680" s="322"/>
      <c r="M680" s="322"/>
      <c r="N680" s="322"/>
      <c r="O680" s="322"/>
      <c r="P680" s="322"/>
      <c r="Q680" s="322"/>
    </row>
    <row r="681" spans="6:17">
      <c r="F681" s="330"/>
      <c r="G681" s="322"/>
      <c r="H681" s="322"/>
      <c r="I681" s="322"/>
      <c r="J681" s="322"/>
      <c r="K681" s="322"/>
      <c r="L681" s="322"/>
      <c r="M681" s="322"/>
      <c r="N681" s="322"/>
      <c r="O681" s="322"/>
      <c r="P681" s="322"/>
      <c r="Q681" s="322"/>
    </row>
    <row r="682" spans="6:17">
      <c r="F682" s="330"/>
      <c r="G682" s="322"/>
      <c r="H682" s="322"/>
      <c r="I682" s="322"/>
      <c r="J682" s="322"/>
      <c r="K682" s="322"/>
      <c r="L682" s="322"/>
      <c r="M682" s="322"/>
      <c r="N682" s="322"/>
      <c r="O682" s="322"/>
      <c r="P682" s="322"/>
      <c r="Q682" s="322"/>
    </row>
    <row r="683" spans="6:17">
      <c r="F683" s="330"/>
      <c r="G683" s="322"/>
      <c r="H683" s="322"/>
      <c r="I683" s="322"/>
      <c r="J683" s="322"/>
      <c r="K683" s="322"/>
      <c r="L683" s="322"/>
      <c r="M683" s="322"/>
      <c r="N683" s="322"/>
      <c r="O683" s="322"/>
      <c r="P683" s="322"/>
      <c r="Q683" s="322"/>
    </row>
    <row r="684" spans="6:17">
      <c r="F684" s="330"/>
      <c r="G684" s="322"/>
      <c r="H684" s="322"/>
      <c r="I684" s="322"/>
      <c r="J684" s="322"/>
      <c r="K684" s="322"/>
      <c r="L684" s="322"/>
      <c r="M684" s="322"/>
      <c r="N684" s="322"/>
      <c r="O684" s="322"/>
      <c r="P684" s="322"/>
      <c r="Q684" s="322"/>
    </row>
    <row r="685" spans="6:17">
      <c r="F685" s="330"/>
      <c r="G685" s="322"/>
      <c r="H685" s="322"/>
      <c r="I685" s="322"/>
      <c r="J685" s="322"/>
      <c r="K685" s="322"/>
      <c r="L685" s="322"/>
      <c r="M685" s="322"/>
      <c r="N685" s="322"/>
      <c r="O685" s="322"/>
      <c r="P685" s="322"/>
      <c r="Q685" s="322"/>
    </row>
    <row r="686" spans="6:17">
      <c r="F686" s="330"/>
      <c r="G686" s="322"/>
      <c r="H686" s="322"/>
      <c r="I686" s="322"/>
      <c r="J686" s="322"/>
      <c r="K686" s="322"/>
      <c r="L686" s="322"/>
      <c r="M686" s="322"/>
      <c r="N686" s="322"/>
      <c r="O686" s="322"/>
      <c r="P686" s="322"/>
      <c r="Q686" s="322"/>
    </row>
    <row r="687" spans="6:17">
      <c r="F687" s="330"/>
      <c r="G687" s="322"/>
      <c r="H687" s="322"/>
      <c r="I687" s="322"/>
      <c r="J687" s="322"/>
      <c r="K687" s="322"/>
      <c r="L687" s="322"/>
      <c r="M687" s="322"/>
      <c r="N687" s="322"/>
      <c r="O687" s="322"/>
      <c r="P687" s="322"/>
      <c r="Q687" s="322"/>
    </row>
    <row r="688" spans="6:17">
      <c r="F688" s="330"/>
      <c r="G688" s="322"/>
      <c r="H688" s="322"/>
      <c r="I688" s="322"/>
      <c r="J688" s="322"/>
      <c r="K688" s="322"/>
      <c r="L688" s="322"/>
      <c r="M688" s="322"/>
      <c r="N688" s="322"/>
      <c r="O688" s="322"/>
      <c r="P688" s="322"/>
      <c r="Q688" s="322"/>
    </row>
    <row r="689" spans="6:17">
      <c r="F689" s="330"/>
      <c r="G689" s="322"/>
      <c r="H689" s="322"/>
      <c r="I689" s="322"/>
      <c r="J689" s="322"/>
      <c r="K689" s="322"/>
      <c r="L689" s="322"/>
      <c r="M689" s="322"/>
      <c r="N689" s="322"/>
      <c r="O689" s="322"/>
      <c r="P689" s="322"/>
      <c r="Q689" s="322"/>
    </row>
    <row r="690" spans="6:17">
      <c r="F690" s="330"/>
      <c r="G690" s="322"/>
      <c r="H690" s="322"/>
      <c r="I690" s="322"/>
      <c r="J690" s="322"/>
      <c r="K690" s="322"/>
      <c r="L690" s="322"/>
      <c r="M690" s="322"/>
      <c r="N690" s="322"/>
      <c r="O690" s="322"/>
      <c r="P690" s="322"/>
      <c r="Q690" s="322"/>
    </row>
    <row r="691" spans="6:17">
      <c r="F691" s="330"/>
      <c r="G691" s="322"/>
      <c r="H691" s="322"/>
      <c r="I691" s="322"/>
      <c r="J691" s="322"/>
      <c r="K691" s="322"/>
      <c r="L691" s="322"/>
      <c r="M691" s="322"/>
      <c r="N691" s="322"/>
      <c r="O691" s="322"/>
      <c r="P691" s="322"/>
      <c r="Q691" s="322"/>
    </row>
    <row r="692" spans="6:17">
      <c r="F692" s="330"/>
      <c r="G692" s="322"/>
      <c r="H692" s="322"/>
      <c r="I692" s="322"/>
      <c r="J692" s="322"/>
      <c r="K692" s="322"/>
      <c r="L692" s="322"/>
      <c r="M692" s="322"/>
      <c r="N692" s="322"/>
      <c r="O692" s="322"/>
      <c r="P692" s="322"/>
      <c r="Q692" s="322"/>
    </row>
    <row r="693" spans="6:17">
      <c r="F693" s="330"/>
      <c r="G693" s="322"/>
      <c r="H693" s="322"/>
      <c r="I693" s="322"/>
      <c r="J693" s="322"/>
      <c r="K693" s="322"/>
      <c r="L693" s="322"/>
      <c r="M693" s="322"/>
      <c r="N693" s="322"/>
      <c r="O693" s="322"/>
      <c r="P693" s="322"/>
      <c r="Q693" s="322"/>
    </row>
    <row r="694" spans="6:17">
      <c r="F694" s="330"/>
      <c r="G694" s="322"/>
      <c r="H694" s="322"/>
      <c r="I694" s="322"/>
      <c r="J694" s="322"/>
      <c r="K694" s="322"/>
      <c r="L694" s="322"/>
      <c r="M694" s="322"/>
      <c r="N694" s="322"/>
      <c r="O694" s="322"/>
      <c r="P694" s="322"/>
      <c r="Q694" s="322"/>
    </row>
    <row r="695" spans="6:17">
      <c r="F695" s="330"/>
      <c r="G695" s="322"/>
      <c r="H695" s="322"/>
      <c r="I695" s="322"/>
      <c r="J695" s="322"/>
      <c r="K695" s="322"/>
      <c r="L695" s="322"/>
      <c r="M695" s="322"/>
      <c r="N695" s="322"/>
      <c r="O695" s="322"/>
      <c r="P695" s="322"/>
      <c r="Q695" s="322"/>
    </row>
    <row r="696" spans="6:17">
      <c r="F696" s="330"/>
      <c r="G696" s="322"/>
      <c r="H696" s="322"/>
      <c r="I696" s="322"/>
      <c r="J696" s="322"/>
      <c r="K696" s="322"/>
      <c r="L696" s="322"/>
      <c r="M696" s="322"/>
      <c r="N696" s="322"/>
      <c r="O696" s="322"/>
      <c r="P696" s="322"/>
      <c r="Q696" s="322"/>
    </row>
    <row r="697" spans="6:17">
      <c r="F697" s="330"/>
      <c r="G697" s="322"/>
      <c r="H697" s="322"/>
      <c r="I697" s="322"/>
      <c r="J697" s="322"/>
      <c r="K697" s="322"/>
      <c r="L697" s="322"/>
      <c r="M697" s="322"/>
      <c r="N697" s="322"/>
      <c r="O697" s="322"/>
      <c r="P697" s="322"/>
      <c r="Q697" s="322"/>
    </row>
    <row r="698" spans="6:17">
      <c r="F698" s="330"/>
      <c r="G698" s="322"/>
      <c r="H698" s="322"/>
      <c r="I698" s="322"/>
      <c r="J698" s="322"/>
      <c r="K698" s="322"/>
      <c r="L698" s="322"/>
      <c r="M698" s="322"/>
      <c r="N698" s="322"/>
      <c r="O698" s="322"/>
      <c r="P698" s="322"/>
      <c r="Q698" s="322"/>
    </row>
    <row r="699" spans="6:17">
      <c r="F699" s="330"/>
      <c r="G699" s="322"/>
      <c r="H699" s="322"/>
      <c r="I699" s="322"/>
      <c r="J699" s="322"/>
      <c r="K699" s="322"/>
      <c r="L699" s="322"/>
      <c r="M699" s="322"/>
      <c r="N699" s="322"/>
      <c r="O699" s="322"/>
      <c r="P699" s="322"/>
      <c r="Q699" s="322"/>
    </row>
    <row r="700" spans="6:17">
      <c r="F700" s="330"/>
      <c r="G700" s="322"/>
      <c r="H700" s="322"/>
      <c r="I700" s="322"/>
      <c r="J700" s="322"/>
      <c r="K700" s="322"/>
      <c r="L700" s="322"/>
      <c r="M700" s="322"/>
      <c r="N700" s="322"/>
      <c r="O700" s="322"/>
      <c r="P700" s="322"/>
      <c r="Q700" s="322"/>
    </row>
    <row r="701" spans="6:17">
      <c r="F701" s="330"/>
      <c r="G701" s="322"/>
      <c r="H701" s="322"/>
      <c r="I701" s="322"/>
      <c r="J701" s="322"/>
      <c r="K701" s="322"/>
      <c r="L701" s="322"/>
      <c r="M701" s="322"/>
      <c r="N701" s="322"/>
      <c r="O701" s="322"/>
      <c r="P701" s="322"/>
      <c r="Q701" s="322"/>
    </row>
    <row r="702" spans="6:17">
      <c r="F702" s="330"/>
      <c r="G702" s="322"/>
      <c r="H702" s="322"/>
      <c r="I702" s="322"/>
      <c r="J702" s="322"/>
      <c r="K702" s="322"/>
      <c r="L702" s="322"/>
      <c r="M702" s="322"/>
      <c r="N702" s="322"/>
      <c r="O702" s="322"/>
      <c r="P702" s="322"/>
      <c r="Q702" s="322"/>
    </row>
    <row r="703" spans="6:17">
      <c r="F703" s="330"/>
      <c r="G703" s="322"/>
      <c r="H703" s="322"/>
      <c r="I703" s="322"/>
      <c r="J703" s="322"/>
      <c r="K703" s="322"/>
      <c r="L703" s="322"/>
      <c r="M703" s="322"/>
      <c r="N703" s="322"/>
      <c r="O703" s="322"/>
      <c r="P703" s="322"/>
      <c r="Q703" s="322"/>
    </row>
    <row r="704" spans="6:17">
      <c r="F704" s="330"/>
      <c r="G704" s="322"/>
      <c r="H704" s="322"/>
      <c r="I704" s="322"/>
      <c r="J704" s="322"/>
      <c r="K704" s="322"/>
      <c r="L704" s="322"/>
      <c r="M704" s="322"/>
      <c r="N704" s="322"/>
      <c r="O704" s="322"/>
      <c r="P704" s="322"/>
      <c r="Q704" s="322"/>
    </row>
    <row r="705" spans="6:17">
      <c r="F705" s="330"/>
      <c r="G705" s="322"/>
      <c r="H705" s="322"/>
      <c r="I705" s="322"/>
      <c r="J705" s="322"/>
      <c r="K705" s="322"/>
      <c r="L705" s="322"/>
      <c r="M705" s="322"/>
      <c r="N705" s="322"/>
      <c r="O705" s="322"/>
      <c r="P705" s="322"/>
      <c r="Q705" s="322"/>
    </row>
    <row r="706" spans="6:17">
      <c r="F706" s="330"/>
      <c r="G706" s="322"/>
      <c r="H706" s="322"/>
      <c r="I706" s="322"/>
      <c r="J706" s="322"/>
      <c r="K706" s="322"/>
      <c r="L706" s="322"/>
      <c r="M706" s="322"/>
      <c r="N706" s="322"/>
      <c r="O706" s="322"/>
      <c r="P706" s="322"/>
      <c r="Q706" s="322"/>
    </row>
    <row r="707" spans="6:17">
      <c r="F707" s="330"/>
      <c r="G707" s="322"/>
      <c r="H707" s="322"/>
      <c r="I707" s="322"/>
      <c r="J707" s="322"/>
      <c r="K707" s="322"/>
      <c r="L707" s="322"/>
      <c r="M707" s="322"/>
      <c r="N707" s="322"/>
      <c r="O707" s="322"/>
      <c r="P707" s="322"/>
      <c r="Q707" s="322"/>
    </row>
    <row r="708" spans="6:17">
      <c r="F708" s="330"/>
      <c r="G708" s="322"/>
      <c r="H708" s="322"/>
      <c r="I708" s="322"/>
      <c r="J708" s="322"/>
      <c r="K708" s="322"/>
      <c r="L708" s="322"/>
      <c r="M708" s="322"/>
      <c r="N708" s="322"/>
      <c r="O708" s="322"/>
      <c r="P708" s="322"/>
      <c r="Q708" s="322"/>
    </row>
    <row r="709" spans="6:17">
      <c r="F709" s="330"/>
      <c r="G709" s="322"/>
      <c r="H709" s="322"/>
      <c r="I709" s="322"/>
      <c r="J709" s="322"/>
      <c r="K709" s="322"/>
      <c r="L709" s="322"/>
      <c r="M709" s="322"/>
      <c r="N709" s="322"/>
      <c r="O709" s="322"/>
      <c r="P709" s="322"/>
      <c r="Q709" s="322"/>
    </row>
    <row r="710" spans="6:17">
      <c r="F710" s="330"/>
      <c r="G710" s="322"/>
      <c r="H710" s="322"/>
      <c r="I710" s="322"/>
      <c r="J710" s="322"/>
      <c r="K710" s="322"/>
      <c r="L710" s="322"/>
      <c r="M710" s="322"/>
      <c r="N710" s="322"/>
      <c r="O710" s="322"/>
      <c r="P710" s="322"/>
      <c r="Q710" s="322"/>
    </row>
    <row r="711" spans="6:17">
      <c r="F711" s="330"/>
      <c r="G711" s="322"/>
      <c r="H711" s="322"/>
      <c r="I711" s="322"/>
      <c r="J711" s="322"/>
      <c r="K711" s="322"/>
      <c r="L711" s="322"/>
      <c r="M711" s="322"/>
      <c r="N711" s="322"/>
      <c r="O711" s="322"/>
      <c r="P711" s="322"/>
      <c r="Q711" s="322"/>
    </row>
    <row r="712" spans="6:17">
      <c r="F712" s="330"/>
      <c r="G712" s="322"/>
      <c r="H712" s="322"/>
      <c r="I712" s="322"/>
      <c r="J712" s="322"/>
      <c r="K712" s="322"/>
      <c r="L712" s="322"/>
      <c r="M712" s="322"/>
      <c r="N712" s="322"/>
      <c r="O712" s="322"/>
      <c r="P712" s="322"/>
      <c r="Q712" s="322"/>
    </row>
    <row r="713" spans="6:17">
      <c r="F713" s="330"/>
      <c r="G713" s="322"/>
      <c r="H713" s="322"/>
      <c r="I713" s="322"/>
      <c r="J713" s="322"/>
      <c r="K713" s="322"/>
      <c r="L713" s="322"/>
      <c r="M713" s="322"/>
      <c r="N713" s="322"/>
      <c r="O713" s="322"/>
      <c r="P713" s="322"/>
      <c r="Q713" s="322"/>
    </row>
    <row r="714" spans="6:17">
      <c r="F714" s="330"/>
      <c r="G714" s="322"/>
      <c r="H714" s="322"/>
      <c r="I714" s="322"/>
      <c r="J714" s="322"/>
      <c r="K714" s="322"/>
      <c r="L714" s="322"/>
      <c r="M714" s="322"/>
      <c r="N714" s="322"/>
      <c r="O714" s="322"/>
      <c r="P714" s="322"/>
      <c r="Q714" s="322"/>
    </row>
    <row r="715" spans="6:17">
      <c r="F715" s="330"/>
      <c r="G715" s="322"/>
      <c r="H715" s="322"/>
      <c r="I715" s="322"/>
      <c r="J715" s="322"/>
      <c r="K715" s="322"/>
      <c r="L715" s="322"/>
      <c r="M715" s="322"/>
      <c r="N715" s="322"/>
      <c r="O715" s="322"/>
      <c r="P715" s="322"/>
      <c r="Q715" s="322"/>
    </row>
    <row r="716" spans="6:17">
      <c r="F716" s="330"/>
      <c r="G716" s="322"/>
      <c r="H716" s="322"/>
      <c r="I716" s="322"/>
      <c r="J716" s="322"/>
      <c r="K716" s="322"/>
      <c r="L716" s="322"/>
      <c r="M716" s="322"/>
      <c r="N716" s="322"/>
      <c r="O716" s="322"/>
      <c r="P716" s="322"/>
      <c r="Q716" s="322"/>
    </row>
    <row r="717" spans="6:17">
      <c r="F717" s="330"/>
      <c r="G717" s="322"/>
      <c r="H717" s="322"/>
      <c r="I717" s="322"/>
      <c r="J717" s="322"/>
      <c r="K717" s="322"/>
      <c r="L717" s="322"/>
      <c r="M717" s="322"/>
      <c r="N717" s="322"/>
      <c r="O717" s="322"/>
      <c r="P717" s="322"/>
      <c r="Q717" s="322"/>
    </row>
    <row r="718" spans="6:17">
      <c r="F718" s="330"/>
      <c r="G718" s="322"/>
      <c r="H718" s="322"/>
      <c r="I718" s="322"/>
      <c r="J718" s="322"/>
      <c r="K718" s="322"/>
      <c r="L718" s="322"/>
      <c r="M718" s="322"/>
      <c r="N718" s="322"/>
      <c r="O718" s="322"/>
      <c r="P718" s="322"/>
      <c r="Q718" s="322"/>
    </row>
    <row r="719" spans="6:17">
      <c r="F719" s="330"/>
      <c r="G719" s="322"/>
      <c r="H719" s="322"/>
      <c r="I719" s="322"/>
      <c r="J719" s="322"/>
      <c r="K719" s="322"/>
      <c r="L719" s="322"/>
      <c r="M719" s="322"/>
      <c r="N719" s="322"/>
      <c r="O719" s="322"/>
      <c r="P719" s="322"/>
      <c r="Q719" s="322"/>
    </row>
    <row r="720" spans="6:17">
      <c r="F720" s="330"/>
      <c r="G720" s="322"/>
      <c r="H720" s="322"/>
      <c r="I720" s="322"/>
      <c r="J720" s="322"/>
      <c r="K720" s="322"/>
      <c r="L720" s="322"/>
      <c r="M720" s="322"/>
      <c r="N720" s="322"/>
      <c r="O720" s="322"/>
      <c r="P720" s="322"/>
      <c r="Q720" s="322"/>
    </row>
    <row r="721" spans="6:17">
      <c r="F721" s="330"/>
      <c r="G721" s="322"/>
      <c r="H721" s="322"/>
      <c r="I721" s="322"/>
      <c r="J721" s="322"/>
      <c r="K721" s="322"/>
      <c r="L721" s="322"/>
      <c r="M721" s="322"/>
      <c r="N721" s="322"/>
      <c r="O721" s="322"/>
      <c r="P721" s="322"/>
      <c r="Q721" s="322"/>
    </row>
    <row r="722" spans="6:17">
      <c r="F722" s="330"/>
      <c r="G722" s="322"/>
      <c r="H722" s="322"/>
      <c r="I722" s="322"/>
      <c r="J722" s="322"/>
      <c r="K722" s="322"/>
      <c r="L722" s="322"/>
      <c r="M722" s="322"/>
      <c r="N722" s="322"/>
      <c r="O722" s="322"/>
      <c r="P722" s="322"/>
      <c r="Q722" s="322"/>
    </row>
    <row r="723" spans="6:17">
      <c r="F723" s="330"/>
      <c r="G723" s="322"/>
      <c r="H723" s="322"/>
      <c r="I723" s="322"/>
      <c r="J723" s="322"/>
      <c r="K723" s="322"/>
      <c r="L723" s="322"/>
      <c r="M723" s="322"/>
      <c r="N723" s="322"/>
      <c r="O723" s="322"/>
      <c r="P723" s="322"/>
      <c r="Q723" s="322"/>
    </row>
    <row r="724" spans="6:17">
      <c r="F724" s="330"/>
      <c r="G724" s="322"/>
      <c r="H724" s="322"/>
      <c r="I724" s="322"/>
      <c r="J724" s="322"/>
      <c r="K724" s="322"/>
      <c r="L724" s="322"/>
      <c r="M724" s="322"/>
      <c r="N724" s="322"/>
      <c r="O724" s="322"/>
      <c r="P724" s="322"/>
      <c r="Q724" s="322"/>
    </row>
    <row r="725" spans="6:17">
      <c r="F725" s="330"/>
      <c r="G725" s="322"/>
      <c r="H725" s="322"/>
      <c r="I725" s="322"/>
      <c r="J725" s="322"/>
      <c r="K725" s="322"/>
      <c r="L725" s="322"/>
      <c r="M725" s="322"/>
      <c r="N725" s="322"/>
      <c r="O725" s="322"/>
      <c r="P725" s="322"/>
      <c r="Q725" s="322"/>
    </row>
    <row r="726" spans="6:17">
      <c r="F726" s="330"/>
      <c r="G726" s="322"/>
      <c r="H726" s="322"/>
      <c r="I726" s="322"/>
      <c r="J726" s="322"/>
      <c r="K726" s="322"/>
      <c r="L726" s="322"/>
      <c r="M726" s="322"/>
      <c r="N726" s="322"/>
      <c r="O726" s="322"/>
      <c r="P726" s="322"/>
      <c r="Q726" s="322"/>
    </row>
    <row r="727" spans="6:17">
      <c r="F727" s="330"/>
      <c r="G727" s="322"/>
      <c r="H727" s="322"/>
      <c r="I727" s="322"/>
      <c r="J727" s="322"/>
      <c r="K727" s="322"/>
      <c r="L727" s="322"/>
      <c r="M727" s="322"/>
      <c r="N727" s="322"/>
      <c r="O727" s="322"/>
      <c r="P727" s="322"/>
      <c r="Q727" s="322"/>
    </row>
    <row r="728" spans="6:17">
      <c r="F728" s="330"/>
      <c r="G728" s="322"/>
      <c r="H728" s="322"/>
      <c r="I728" s="322"/>
      <c r="J728" s="322"/>
      <c r="K728" s="322"/>
      <c r="L728" s="322"/>
      <c r="M728" s="322"/>
      <c r="N728" s="322"/>
      <c r="O728" s="322"/>
      <c r="P728" s="322"/>
      <c r="Q728" s="322"/>
    </row>
    <row r="729" spans="6:17">
      <c r="F729" s="330"/>
      <c r="G729" s="322"/>
      <c r="H729" s="322"/>
      <c r="I729" s="322"/>
      <c r="J729" s="322"/>
      <c r="K729" s="322"/>
      <c r="L729" s="322"/>
      <c r="M729" s="322"/>
      <c r="N729" s="322"/>
      <c r="O729" s="322"/>
      <c r="P729" s="322"/>
      <c r="Q729" s="322"/>
    </row>
    <row r="730" spans="6:17">
      <c r="F730" s="330"/>
      <c r="G730" s="322"/>
      <c r="H730" s="322"/>
      <c r="I730" s="322"/>
      <c r="J730" s="322"/>
      <c r="K730" s="322"/>
      <c r="L730" s="322"/>
      <c r="M730" s="322"/>
      <c r="N730" s="322"/>
      <c r="O730" s="322"/>
      <c r="P730" s="322"/>
      <c r="Q730" s="322"/>
    </row>
    <row r="731" spans="6:17">
      <c r="F731" s="330"/>
      <c r="G731" s="322"/>
      <c r="H731" s="322"/>
      <c r="I731" s="322"/>
      <c r="J731" s="322"/>
      <c r="K731" s="322"/>
      <c r="L731" s="322"/>
      <c r="M731" s="322"/>
      <c r="N731" s="322"/>
      <c r="O731" s="322"/>
      <c r="P731" s="322"/>
      <c r="Q731" s="322"/>
    </row>
    <row r="732" spans="6:17">
      <c r="F732" s="330"/>
      <c r="G732" s="322"/>
      <c r="H732" s="322"/>
      <c r="I732" s="322"/>
      <c r="J732" s="322"/>
      <c r="K732" s="322"/>
      <c r="L732" s="322"/>
      <c r="M732" s="322"/>
      <c r="N732" s="322"/>
      <c r="O732" s="322"/>
      <c r="P732" s="322"/>
      <c r="Q732" s="322"/>
    </row>
    <row r="733" spans="6:17">
      <c r="F733" s="330"/>
      <c r="G733" s="322"/>
      <c r="H733" s="322"/>
      <c r="I733" s="322"/>
      <c r="J733" s="322"/>
      <c r="K733" s="322"/>
      <c r="L733" s="322"/>
      <c r="M733" s="322"/>
      <c r="N733" s="322"/>
      <c r="O733" s="322"/>
      <c r="P733" s="322"/>
      <c r="Q733" s="322"/>
    </row>
    <row r="734" spans="6:17">
      <c r="F734" s="330"/>
      <c r="G734" s="322"/>
      <c r="H734" s="322"/>
      <c r="I734" s="322"/>
      <c r="J734" s="322"/>
      <c r="K734" s="322"/>
      <c r="L734" s="322"/>
      <c r="M734" s="322"/>
      <c r="N734" s="322"/>
      <c r="O734" s="322"/>
      <c r="P734" s="322"/>
      <c r="Q734" s="322"/>
    </row>
    <row r="735" spans="6:17">
      <c r="F735" s="330"/>
      <c r="G735" s="322"/>
      <c r="H735" s="322"/>
      <c r="I735" s="322"/>
      <c r="J735" s="322"/>
      <c r="K735" s="322"/>
      <c r="L735" s="322"/>
      <c r="M735" s="322"/>
      <c r="N735" s="322"/>
      <c r="O735" s="322"/>
      <c r="P735" s="322"/>
      <c r="Q735" s="322"/>
    </row>
    <row r="736" spans="6:17">
      <c r="F736" s="330"/>
      <c r="G736" s="322"/>
      <c r="H736" s="322"/>
      <c r="I736" s="322"/>
      <c r="J736" s="322"/>
      <c r="K736" s="322"/>
      <c r="L736" s="322"/>
      <c r="M736" s="322"/>
      <c r="N736" s="322"/>
      <c r="O736" s="322"/>
      <c r="P736" s="322"/>
      <c r="Q736" s="322"/>
    </row>
    <row r="737" spans="6:17">
      <c r="F737" s="330"/>
      <c r="G737" s="322"/>
      <c r="H737" s="322"/>
      <c r="I737" s="322"/>
      <c r="J737" s="322"/>
      <c r="K737" s="322"/>
      <c r="L737" s="322"/>
      <c r="M737" s="322"/>
      <c r="N737" s="322"/>
      <c r="O737" s="322"/>
      <c r="P737" s="322"/>
      <c r="Q737" s="322"/>
    </row>
    <row r="738" spans="6:17">
      <c r="F738" s="330"/>
      <c r="G738" s="322"/>
      <c r="H738" s="322"/>
      <c r="I738" s="322"/>
      <c r="J738" s="322"/>
      <c r="K738" s="322"/>
      <c r="L738" s="322"/>
      <c r="M738" s="322"/>
      <c r="N738" s="322"/>
      <c r="O738" s="322"/>
      <c r="P738" s="322"/>
      <c r="Q738" s="322"/>
    </row>
    <row r="739" spans="6:17">
      <c r="F739" s="330"/>
      <c r="G739" s="322"/>
      <c r="H739" s="322"/>
      <c r="I739" s="322"/>
      <c r="J739" s="322"/>
      <c r="K739" s="322"/>
      <c r="L739" s="322"/>
      <c r="M739" s="322"/>
      <c r="N739" s="322"/>
      <c r="O739" s="322"/>
      <c r="P739" s="322"/>
      <c r="Q739" s="322"/>
    </row>
    <row r="740" spans="6:17">
      <c r="F740" s="330"/>
      <c r="G740" s="322"/>
      <c r="H740" s="322"/>
      <c r="I740" s="322"/>
      <c r="J740" s="322"/>
      <c r="K740" s="322"/>
      <c r="L740" s="322"/>
      <c r="M740" s="322"/>
      <c r="N740" s="322"/>
      <c r="O740" s="322"/>
      <c r="P740" s="322"/>
      <c r="Q740" s="322"/>
    </row>
    <row r="741" spans="6:17">
      <c r="F741" s="330"/>
      <c r="G741" s="322"/>
      <c r="H741" s="322"/>
      <c r="I741" s="322"/>
      <c r="J741" s="322"/>
      <c r="K741" s="322"/>
      <c r="L741" s="322"/>
      <c r="M741" s="322"/>
      <c r="N741" s="322"/>
      <c r="O741" s="322"/>
      <c r="P741" s="322"/>
      <c r="Q741" s="322"/>
    </row>
    <row r="742" spans="6:17">
      <c r="F742" s="330"/>
      <c r="G742" s="322"/>
      <c r="H742" s="322"/>
      <c r="I742" s="322"/>
      <c r="J742" s="322"/>
      <c r="K742" s="322"/>
      <c r="L742" s="322"/>
      <c r="M742" s="322"/>
      <c r="N742" s="322"/>
      <c r="O742" s="322"/>
      <c r="P742" s="322"/>
      <c r="Q742" s="322"/>
    </row>
    <row r="743" spans="6:17">
      <c r="F743" s="330"/>
      <c r="G743" s="322"/>
      <c r="H743" s="322"/>
      <c r="I743" s="322"/>
      <c r="J743" s="322"/>
      <c r="K743" s="322"/>
      <c r="L743" s="322"/>
      <c r="M743" s="322"/>
      <c r="N743" s="322"/>
      <c r="O743" s="322"/>
      <c r="P743" s="322"/>
      <c r="Q743" s="322"/>
    </row>
    <row r="744" spans="6:17">
      <c r="F744" s="330"/>
      <c r="G744" s="322"/>
      <c r="H744" s="322"/>
      <c r="I744" s="322"/>
      <c r="J744" s="322"/>
      <c r="K744" s="322"/>
      <c r="L744" s="322"/>
      <c r="M744" s="322"/>
      <c r="N744" s="322"/>
      <c r="O744" s="322"/>
      <c r="P744" s="322"/>
      <c r="Q744" s="322"/>
    </row>
    <row r="745" spans="6:17">
      <c r="F745" s="330"/>
      <c r="G745" s="322"/>
      <c r="H745" s="322"/>
      <c r="I745" s="322"/>
      <c r="J745" s="322"/>
      <c r="K745" s="322"/>
      <c r="L745" s="322"/>
      <c r="M745" s="322"/>
      <c r="N745" s="322"/>
      <c r="O745" s="322"/>
      <c r="P745" s="322"/>
      <c r="Q745" s="322"/>
    </row>
    <row r="746" spans="6:17">
      <c r="F746" s="330"/>
      <c r="G746" s="322"/>
      <c r="H746" s="322"/>
      <c r="I746" s="322"/>
      <c r="J746" s="322"/>
      <c r="K746" s="322"/>
      <c r="L746" s="322"/>
      <c r="M746" s="322"/>
      <c r="N746" s="322"/>
      <c r="O746" s="322"/>
      <c r="P746" s="322"/>
      <c r="Q746" s="322"/>
    </row>
    <row r="747" spans="6:17">
      <c r="F747" s="330"/>
      <c r="G747" s="322"/>
      <c r="H747" s="322"/>
      <c r="I747" s="322"/>
      <c r="J747" s="322"/>
      <c r="K747" s="322"/>
      <c r="L747" s="322"/>
      <c r="M747" s="322"/>
      <c r="N747" s="322"/>
      <c r="O747" s="322"/>
      <c r="P747" s="322"/>
      <c r="Q747" s="322"/>
    </row>
    <row r="748" spans="6:17">
      <c r="F748" s="330"/>
      <c r="G748" s="322"/>
      <c r="H748" s="322"/>
      <c r="I748" s="322"/>
      <c r="J748" s="322"/>
      <c r="K748" s="322"/>
      <c r="L748" s="322"/>
      <c r="M748" s="322"/>
      <c r="N748" s="322"/>
      <c r="O748" s="322"/>
      <c r="P748" s="322"/>
      <c r="Q748" s="322"/>
    </row>
    <row r="749" spans="6:17">
      <c r="F749" s="330"/>
      <c r="G749" s="322"/>
      <c r="H749" s="322"/>
      <c r="I749" s="322"/>
      <c r="J749" s="322"/>
      <c r="K749" s="322"/>
      <c r="L749" s="322"/>
      <c r="M749" s="322"/>
      <c r="N749" s="322"/>
      <c r="O749" s="322"/>
      <c r="P749" s="322"/>
      <c r="Q749" s="322"/>
    </row>
    <row r="750" spans="6:17">
      <c r="F750" s="330"/>
      <c r="G750" s="322"/>
      <c r="H750" s="322"/>
      <c r="I750" s="322"/>
      <c r="J750" s="322"/>
      <c r="K750" s="322"/>
      <c r="L750" s="322"/>
      <c r="M750" s="322"/>
      <c r="N750" s="322"/>
      <c r="O750" s="322"/>
      <c r="P750" s="322"/>
      <c r="Q750" s="322"/>
    </row>
    <row r="751" spans="6:17">
      <c r="F751" s="330"/>
      <c r="G751" s="322"/>
      <c r="H751" s="322"/>
      <c r="I751" s="322"/>
      <c r="J751" s="322"/>
      <c r="K751" s="322"/>
      <c r="L751" s="322"/>
      <c r="M751" s="322"/>
      <c r="N751" s="322"/>
      <c r="O751" s="322"/>
      <c r="P751" s="322"/>
      <c r="Q751" s="322"/>
    </row>
    <row r="752" spans="6:17">
      <c r="F752" s="330"/>
      <c r="G752" s="322"/>
      <c r="H752" s="322"/>
      <c r="I752" s="322"/>
      <c r="J752" s="322"/>
      <c r="K752" s="322"/>
      <c r="L752" s="322"/>
      <c r="M752" s="322"/>
      <c r="N752" s="322"/>
      <c r="O752" s="322"/>
      <c r="P752" s="322"/>
      <c r="Q752" s="322"/>
    </row>
    <row r="753" spans="6:17">
      <c r="F753" s="330"/>
      <c r="G753" s="322"/>
      <c r="H753" s="322"/>
      <c r="I753" s="322"/>
      <c r="J753" s="322"/>
      <c r="K753" s="322"/>
      <c r="L753" s="322"/>
      <c r="M753" s="322"/>
      <c r="N753" s="322"/>
      <c r="O753" s="322"/>
      <c r="P753" s="322"/>
      <c r="Q753" s="322"/>
    </row>
    <row r="754" spans="6:17">
      <c r="F754" s="330"/>
      <c r="G754" s="322"/>
      <c r="H754" s="322"/>
      <c r="I754" s="322"/>
      <c r="J754" s="322"/>
      <c r="K754" s="322"/>
      <c r="L754" s="322"/>
      <c r="M754" s="322"/>
      <c r="N754" s="322"/>
      <c r="O754" s="322"/>
      <c r="P754" s="322"/>
      <c r="Q754" s="322"/>
    </row>
    <row r="755" spans="6:17">
      <c r="F755" s="330"/>
      <c r="G755" s="322"/>
      <c r="H755" s="322"/>
      <c r="I755" s="322"/>
      <c r="J755" s="322"/>
      <c r="K755" s="322"/>
      <c r="L755" s="322"/>
      <c r="M755" s="322"/>
      <c r="N755" s="322"/>
      <c r="O755" s="322"/>
      <c r="P755" s="322"/>
      <c r="Q755" s="322"/>
    </row>
    <row r="756" spans="6:17">
      <c r="F756" s="330"/>
      <c r="G756" s="322"/>
      <c r="H756" s="322"/>
      <c r="I756" s="322"/>
      <c r="J756" s="322"/>
      <c r="K756" s="322"/>
      <c r="L756" s="322"/>
      <c r="M756" s="322"/>
      <c r="N756" s="322"/>
      <c r="O756" s="322"/>
      <c r="P756" s="322"/>
      <c r="Q756" s="322"/>
    </row>
    <row r="757" spans="6:17">
      <c r="F757" s="330"/>
      <c r="G757" s="322"/>
      <c r="H757" s="322"/>
      <c r="I757" s="322"/>
      <c r="J757" s="322"/>
      <c r="K757" s="322"/>
      <c r="L757" s="322"/>
      <c r="M757" s="322"/>
      <c r="N757" s="322"/>
      <c r="O757" s="322"/>
      <c r="P757" s="322"/>
      <c r="Q757" s="322"/>
    </row>
    <row r="758" spans="6:17">
      <c r="F758" s="330"/>
      <c r="G758" s="322"/>
      <c r="H758" s="322"/>
      <c r="I758" s="322"/>
      <c r="J758" s="322"/>
      <c r="K758" s="322"/>
      <c r="L758" s="322"/>
      <c r="M758" s="322"/>
      <c r="N758" s="322"/>
      <c r="O758" s="322"/>
      <c r="P758" s="322"/>
      <c r="Q758" s="322"/>
    </row>
    <row r="759" spans="6:17">
      <c r="F759" s="330"/>
      <c r="G759" s="322"/>
      <c r="H759" s="322"/>
      <c r="I759" s="322"/>
      <c r="J759" s="322"/>
      <c r="K759" s="322"/>
      <c r="L759" s="322"/>
      <c r="M759" s="322"/>
      <c r="N759" s="322"/>
      <c r="O759" s="322"/>
      <c r="P759" s="322"/>
      <c r="Q759" s="322"/>
    </row>
    <row r="760" spans="6:17">
      <c r="F760" s="330"/>
      <c r="G760" s="322"/>
      <c r="H760" s="322"/>
      <c r="I760" s="322"/>
      <c r="J760" s="322"/>
      <c r="K760" s="322"/>
      <c r="L760" s="322"/>
      <c r="M760" s="322"/>
      <c r="N760" s="322"/>
      <c r="O760" s="322"/>
      <c r="P760" s="322"/>
      <c r="Q760" s="322"/>
    </row>
    <row r="761" spans="6:17">
      <c r="F761" s="330"/>
      <c r="G761" s="322"/>
      <c r="H761" s="322"/>
      <c r="I761" s="322"/>
      <c r="J761" s="322"/>
      <c r="K761" s="322"/>
      <c r="L761" s="322"/>
      <c r="M761" s="322"/>
      <c r="N761" s="322"/>
      <c r="O761" s="322"/>
      <c r="P761" s="322"/>
      <c r="Q761" s="322"/>
    </row>
    <row r="762" spans="6:17">
      <c r="F762" s="330"/>
      <c r="G762" s="322"/>
      <c r="H762" s="322"/>
      <c r="I762" s="322"/>
      <c r="J762" s="322"/>
      <c r="K762" s="322"/>
      <c r="L762" s="322"/>
      <c r="M762" s="322"/>
      <c r="N762" s="322"/>
      <c r="O762" s="322"/>
      <c r="P762" s="322"/>
      <c r="Q762" s="322"/>
    </row>
    <row r="763" spans="6:17">
      <c r="F763" s="330"/>
      <c r="G763" s="322"/>
      <c r="H763" s="322"/>
      <c r="I763" s="322"/>
      <c r="J763" s="322"/>
      <c r="K763" s="322"/>
      <c r="L763" s="322"/>
      <c r="M763" s="322"/>
      <c r="N763" s="322"/>
      <c r="O763" s="322"/>
      <c r="P763" s="322"/>
      <c r="Q763" s="322"/>
    </row>
    <row r="764" spans="6:17">
      <c r="F764" s="330"/>
      <c r="G764" s="322"/>
      <c r="H764" s="322"/>
      <c r="I764" s="322"/>
      <c r="J764" s="322"/>
      <c r="K764" s="322"/>
      <c r="L764" s="322"/>
      <c r="M764" s="322"/>
      <c r="N764" s="322"/>
      <c r="O764" s="322"/>
      <c r="P764" s="322"/>
      <c r="Q764" s="322"/>
    </row>
    <row r="765" spans="6:17">
      <c r="F765" s="330"/>
      <c r="G765" s="322"/>
      <c r="H765" s="322"/>
      <c r="I765" s="322"/>
      <c r="J765" s="322"/>
      <c r="K765" s="322"/>
      <c r="L765" s="322"/>
      <c r="M765" s="322"/>
      <c r="N765" s="322"/>
      <c r="O765" s="322"/>
      <c r="P765" s="322"/>
      <c r="Q765" s="322"/>
    </row>
    <row r="766" spans="6:17">
      <c r="F766" s="330"/>
      <c r="G766" s="322"/>
      <c r="H766" s="322"/>
      <c r="I766" s="322"/>
      <c r="J766" s="322"/>
      <c r="K766" s="322"/>
      <c r="L766" s="322"/>
      <c r="M766" s="322"/>
      <c r="N766" s="322"/>
      <c r="O766" s="322"/>
      <c r="P766" s="322"/>
      <c r="Q766" s="322"/>
    </row>
    <row r="767" spans="6:17">
      <c r="F767" s="330"/>
      <c r="G767" s="322"/>
      <c r="H767" s="322"/>
      <c r="I767" s="322"/>
      <c r="J767" s="322"/>
      <c r="K767" s="322"/>
      <c r="L767" s="322"/>
      <c r="M767" s="322"/>
      <c r="N767" s="322"/>
      <c r="O767" s="322"/>
      <c r="P767" s="322"/>
      <c r="Q767" s="322"/>
    </row>
    <row r="768" spans="6:17">
      <c r="F768" s="330"/>
      <c r="G768" s="322"/>
      <c r="H768" s="322"/>
      <c r="I768" s="322"/>
      <c r="J768" s="322"/>
      <c r="K768" s="322"/>
      <c r="L768" s="322"/>
      <c r="M768" s="322"/>
      <c r="N768" s="322"/>
      <c r="O768" s="322"/>
      <c r="P768" s="322"/>
      <c r="Q768" s="322"/>
    </row>
    <row r="769" spans="6:17">
      <c r="F769" s="330"/>
      <c r="G769" s="322"/>
      <c r="H769" s="322"/>
      <c r="I769" s="322"/>
      <c r="J769" s="322"/>
      <c r="K769" s="322"/>
      <c r="L769" s="322"/>
      <c r="M769" s="322"/>
      <c r="N769" s="322"/>
      <c r="O769" s="322"/>
      <c r="P769" s="322"/>
      <c r="Q769" s="322"/>
    </row>
    <row r="770" spans="6:17">
      <c r="F770" s="330"/>
      <c r="G770" s="322"/>
      <c r="H770" s="322"/>
      <c r="I770" s="322"/>
      <c r="J770" s="322"/>
      <c r="K770" s="322"/>
      <c r="L770" s="322"/>
      <c r="M770" s="322"/>
      <c r="N770" s="322"/>
      <c r="O770" s="322"/>
      <c r="P770" s="322"/>
      <c r="Q770" s="322"/>
    </row>
    <row r="771" spans="6:17">
      <c r="F771" s="330"/>
      <c r="G771" s="322"/>
      <c r="H771" s="322"/>
      <c r="I771" s="322"/>
      <c r="J771" s="322"/>
      <c r="K771" s="322"/>
      <c r="L771" s="322"/>
      <c r="M771" s="322"/>
      <c r="N771" s="322"/>
      <c r="O771" s="322"/>
      <c r="P771" s="322"/>
      <c r="Q771" s="322"/>
    </row>
    <row r="772" spans="6:17">
      <c r="F772" s="330"/>
      <c r="G772" s="322"/>
      <c r="H772" s="322"/>
      <c r="I772" s="322"/>
      <c r="J772" s="322"/>
      <c r="K772" s="322"/>
      <c r="L772" s="322"/>
      <c r="M772" s="322"/>
      <c r="N772" s="322"/>
      <c r="O772" s="322"/>
      <c r="P772" s="322"/>
      <c r="Q772" s="322"/>
    </row>
    <row r="773" spans="6:17">
      <c r="F773" s="330"/>
      <c r="G773" s="322"/>
      <c r="H773" s="322"/>
      <c r="I773" s="322"/>
      <c r="J773" s="322"/>
      <c r="K773" s="322"/>
      <c r="L773" s="322"/>
      <c r="M773" s="322"/>
      <c r="N773" s="322"/>
      <c r="O773" s="322"/>
      <c r="P773" s="322"/>
      <c r="Q773" s="322"/>
    </row>
    <row r="774" spans="6:17">
      <c r="F774" s="330"/>
      <c r="G774" s="322"/>
      <c r="H774" s="322"/>
      <c r="I774" s="322"/>
      <c r="J774" s="322"/>
      <c r="K774" s="322"/>
      <c r="L774" s="322"/>
      <c r="M774" s="322"/>
      <c r="N774" s="322"/>
      <c r="O774" s="322"/>
      <c r="P774" s="322"/>
      <c r="Q774" s="322"/>
    </row>
    <row r="775" spans="6:17">
      <c r="F775" s="330"/>
      <c r="G775" s="322"/>
      <c r="H775" s="322"/>
      <c r="I775" s="322"/>
      <c r="J775" s="322"/>
      <c r="K775" s="322"/>
      <c r="L775" s="322"/>
      <c r="M775" s="322"/>
      <c r="N775" s="322"/>
      <c r="O775" s="322"/>
      <c r="P775" s="322"/>
      <c r="Q775" s="322"/>
    </row>
    <row r="776" spans="6:17">
      <c r="F776" s="330"/>
      <c r="G776" s="322"/>
      <c r="H776" s="322"/>
      <c r="I776" s="322"/>
      <c r="J776" s="322"/>
      <c r="K776" s="322"/>
      <c r="L776" s="322"/>
      <c r="M776" s="322"/>
      <c r="N776" s="322"/>
      <c r="O776" s="322"/>
      <c r="P776" s="322"/>
      <c r="Q776" s="322"/>
    </row>
    <row r="777" spans="6:17">
      <c r="F777" s="330"/>
      <c r="G777" s="322"/>
      <c r="H777" s="322"/>
      <c r="I777" s="322"/>
      <c r="J777" s="322"/>
      <c r="K777" s="322"/>
      <c r="L777" s="322"/>
      <c r="M777" s="322"/>
      <c r="N777" s="322"/>
      <c r="O777" s="322"/>
      <c r="P777" s="322"/>
      <c r="Q777" s="322"/>
    </row>
    <row r="778" spans="6:17">
      <c r="F778" s="330"/>
      <c r="G778" s="322"/>
      <c r="H778" s="322"/>
      <c r="I778" s="322"/>
      <c r="J778" s="322"/>
      <c r="K778" s="322"/>
      <c r="L778" s="322"/>
      <c r="M778" s="322"/>
      <c r="N778" s="322"/>
      <c r="O778" s="322"/>
      <c r="P778" s="322"/>
      <c r="Q778" s="322"/>
    </row>
    <row r="779" spans="6:17">
      <c r="F779" s="330"/>
      <c r="G779" s="322"/>
      <c r="H779" s="322"/>
      <c r="I779" s="322"/>
      <c r="J779" s="322"/>
      <c r="K779" s="322"/>
      <c r="L779" s="322"/>
      <c r="M779" s="322"/>
      <c r="N779" s="322"/>
      <c r="O779" s="322"/>
      <c r="P779" s="322"/>
      <c r="Q779" s="322"/>
    </row>
    <row r="780" spans="6:17">
      <c r="F780" s="330"/>
      <c r="G780" s="322"/>
      <c r="H780" s="322"/>
      <c r="I780" s="322"/>
      <c r="J780" s="322"/>
      <c r="K780" s="322"/>
      <c r="L780" s="322"/>
      <c r="M780" s="322"/>
      <c r="N780" s="322"/>
      <c r="O780" s="322"/>
      <c r="P780" s="322"/>
      <c r="Q780" s="322"/>
    </row>
    <row r="781" spans="6:17">
      <c r="F781" s="330"/>
      <c r="G781" s="322"/>
      <c r="H781" s="322"/>
      <c r="I781" s="322"/>
      <c r="J781" s="322"/>
      <c r="K781" s="322"/>
      <c r="L781" s="322"/>
      <c r="M781" s="322"/>
      <c r="N781" s="322"/>
      <c r="O781" s="322"/>
      <c r="P781" s="322"/>
      <c r="Q781" s="322"/>
    </row>
    <row r="782" spans="6:17">
      <c r="F782" s="330"/>
      <c r="G782" s="322"/>
      <c r="H782" s="322"/>
      <c r="I782" s="322"/>
      <c r="J782" s="322"/>
      <c r="K782" s="322"/>
      <c r="L782" s="322"/>
      <c r="M782" s="322"/>
      <c r="N782" s="322"/>
      <c r="O782" s="322"/>
      <c r="P782" s="322"/>
      <c r="Q782" s="322"/>
    </row>
    <row r="783" spans="6:17">
      <c r="F783" s="330"/>
      <c r="G783" s="322"/>
      <c r="H783" s="322"/>
      <c r="I783" s="322"/>
      <c r="J783" s="322"/>
      <c r="K783" s="322"/>
      <c r="L783" s="322"/>
      <c r="M783" s="322"/>
      <c r="N783" s="322"/>
      <c r="O783" s="322"/>
      <c r="P783" s="322"/>
      <c r="Q783" s="322"/>
    </row>
    <row r="784" spans="6:17">
      <c r="F784" s="330"/>
      <c r="G784" s="322"/>
      <c r="H784" s="322"/>
      <c r="I784" s="322"/>
      <c r="J784" s="322"/>
      <c r="K784" s="322"/>
      <c r="L784" s="322"/>
      <c r="M784" s="322"/>
      <c r="N784" s="322"/>
      <c r="O784" s="322"/>
      <c r="P784" s="322"/>
      <c r="Q784" s="322"/>
    </row>
    <row r="785" spans="6:17">
      <c r="F785" s="330"/>
      <c r="G785" s="322"/>
      <c r="H785" s="322"/>
      <c r="I785" s="322"/>
      <c r="J785" s="322"/>
      <c r="K785" s="322"/>
      <c r="L785" s="322"/>
      <c r="M785" s="322"/>
      <c r="N785" s="322"/>
      <c r="O785" s="322"/>
      <c r="P785" s="322"/>
      <c r="Q785" s="322"/>
    </row>
    <row r="786" spans="6:17">
      <c r="F786" s="330"/>
      <c r="G786" s="322"/>
      <c r="H786" s="322"/>
      <c r="I786" s="322"/>
      <c r="J786" s="322"/>
      <c r="K786" s="322"/>
      <c r="L786" s="322"/>
      <c r="M786" s="322"/>
      <c r="N786" s="322"/>
      <c r="O786" s="322"/>
      <c r="P786" s="322"/>
      <c r="Q786" s="322"/>
    </row>
    <row r="787" spans="6:17">
      <c r="F787" s="330"/>
      <c r="G787" s="322"/>
      <c r="H787" s="322"/>
      <c r="I787" s="322"/>
      <c r="J787" s="322"/>
      <c r="K787" s="322"/>
      <c r="L787" s="322"/>
      <c r="M787" s="322"/>
      <c r="N787" s="322"/>
      <c r="O787" s="322"/>
      <c r="P787" s="322"/>
      <c r="Q787" s="322"/>
    </row>
    <row r="788" spans="6:17">
      <c r="F788" s="330"/>
      <c r="G788" s="322"/>
      <c r="H788" s="322"/>
      <c r="I788" s="322"/>
      <c r="J788" s="322"/>
      <c r="K788" s="322"/>
      <c r="L788" s="322"/>
      <c r="M788" s="322"/>
      <c r="N788" s="322"/>
      <c r="O788" s="322"/>
      <c r="P788" s="322"/>
      <c r="Q788" s="322"/>
    </row>
    <row r="789" spans="6:17">
      <c r="F789" s="330"/>
      <c r="G789" s="322"/>
      <c r="H789" s="322"/>
      <c r="I789" s="322"/>
      <c r="J789" s="322"/>
      <c r="K789" s="322"/>
      <c r="L789" s="322"/>
      <c r="M789" s="322"/>
      <c r="N789" s="322"/>
      <c r="O789" s="322"/>
      <c r="P789" s="322"/>
      <c r="Q789" s="322"/>
    </row>
    <row r="790" spans="6:17">
      <c r="F790" s="330"/>
      <c r="G790" s="322"/>
      <c r="H790" s="322"/>
      <c r="I790" s="322"/>
      <c r="J790" s="322"/>
      <c r="K790" s="322"/>
      <c r="L790" s="322"/>
      <c r="M790" s="322"/>
      <c r="N790" s="322"/>
      <c r="O790" s="322"/>
      <c r="P790" s="322"/>
      <c r="Q790" s="322"/>
    </row>
    <row r="791" spans="6:17">
      <c r="F791" s="330"/>
      <c r="G791" s="322"/>
      <c r="H791" s="322"/>
      <c r="I791" s="322"/>
      <c r="J791" s="322"/>
      <c r="K791" s="322"/>
      <c r="L791" s="322"/>
      <c r="M791" s="322"/>
      <c r="N791" s="322"/>
      <c r="O791" s="322"/>
      <c r="P791" s="322"/>
      <c r="Q791" s="322"/>
    </row>
    <row r="792" spans="6:17">
      <c r="F792" s="330"/>
      <c r="G792" s="322"/>
      <c r="H792" s="322"/>
      <c r="I792" s="322"/>
      <c r="J792" s="322"/>
      <c r="K792" s="322"/>
      <c r="L792" s="322"/>
      <c r="M792" s="322"/>
      <c r="N792" s="322"/>
      <c r="O792" s="322"/>
      <c r="P792" s="322"/>
      <c r="Q792" s="322"/>
    </row>
    <row r="793" spans="6:17">
      <c r="F793" s="330"/>
      <c r="G793" s="322"/>
      <c r="H793" s="322"/>
      <c r="I793" s="322"/>
      <c r="J793" s="322"/>
      <c r="K793" s="322"/>
      <c r="L793" s="322"/>
      <c r="M793" s="322"/>
      <c r="N793" s="322"/>
      <c r="O793" s="322"/>
      <c r="P793" s="322"/>
      <c r="Q793" s="322"/>
    </row>
    <row r="794" spans="6:17">
      <c r="F794" s="330"/>
      <c r="G794" s="322"/>
      <c r="H794" s="322"/>
      <c r="I794" s="322"/>
      <c r="J794" s="322"/>
      <c r="K794" s="322"/>
      <c r="L794" s="322"/>
      <c r="M794" s="322"/>
      <c r="N794" s="322"/>
      <c r="O794" s="322"/>
      <c r="P794" s="322"/>
      <c r="Q794" s="322"/>
    </row>
    <row r="795" spans="6:17">
      <c r="F795" s="330"/>
      <c r="G795" s="322"/>
      <c r="H795" s="322"/>
      <c r="I795" s="322"/>
      <c r="J795" s="322"/>
      <c r="K795" s="322"/>
      <c r="L795" s="322"/>
      <c r="M795" s="322"/>
      <c r="N795" s="322"/>
      <c r="O795" s="322"/>
      <c r="P795" s="322"/>
      <c r="Q795" s="322"/>
    </row>
    <row r="796" spans="6:17">
      <c r="F796" s="330"/>
      <c r="G796" s="322"/>
      <c r="H796" s="322"/>
      <c r="I796" s="322"/>
      <c r="J796" s="322"/>
      <c r="K796" s="322"/>
      <c r="L796" s="322"/>
      <c r="M796" s="322"/>
      <c r="N796" s="322"/>
      <c r="O796" s="322"/>
      <c r="P796" s="322"/>
      <c r="Q796" s="322"/>
    </row>
    <row r="797" spans="6:17">
      <c r="F797" s="330"/>
      <c r="G797" s="322"/>
      <c r="H797" s="322"/>
      <c r="I797" s="322"/>
      <c r="J797" s="322"/>
      <c r="K797" s="322"/>
      <c r="L797" s="322"/>
      <c r="M797" s="322"/>
      <c r="N797" s="322"/>
      <c r="O797" s="322"/>
      <c r="P797" s="322"/>
      <c r="Q797" s="322"/>
    </row>
    <row r="798" spans="6:17">
      <c r="F798" s="330"/>
      <c r="G798" s="322"/>
      <c r="H798" s="322"/>
      <c r="I798" s="322"/>
      <c r="J798" s="322"/>
      <c r="K798" s="322"/>
      <c r="L798" s="322"/>
      <c r="M798" s="322"/>
      <c r="N798" s="322"/>
      <c r="O798" s="322"/>
      <c r="P798" s="322"/>
      <c r="Q798" s="322"/>
    </row>
    <row r="799" spans="6:17">
      <c r="F799" s="330"/>
      <c r="G799" s="322"/>
      <c r="H799" s="322"/>
      <c r="I799" s="322"/>
      <c r="J799" s="322"/>
      <c r="K799" s="322"/>
      <c r="L799" s="322"/>
      <c r="M799" s="322"/>
      <c r="N799" s="322"/>
      <c r="O799" s="322"/>
      <c r="P799" s="322"/>
      <c r="Q799" s="322"/>
    </row>
    <row r="800" spans="6:17">
      <c r="F800" s="330"/>
      <c r="G800" s="322"/>
      <c r="H800" s="322"/>
      <c r="I800" s="322"/>
      <c r="J800" s="322"/>
      <c r="K800" s="322"/>
      <c r="L800" s="322"/>
      <c r="M800" s="322"/>
      <c r="N800" s="322"/>
      <c r="O800" s="322"/>
      <c r="P800" s="322"/>
      <c r="Q800" s="322"/>
    </row>
    <row r="801" spans="6:17">
      <c r="F801" s="330"/>
      <c r="G801" s="322"/>
      <c r="H801" s="322"/>
      <c r="I801" s="322"/>
      <c r="J801" s="322"/>
      <c r="K801" s="322"/>
      <c r="L801" s="322"/>
      <c r="M801" s="322"/>
      <c r="N801" s="322"/>
      <c r="O801" s="322"/>
      <c r="P801" s="322"/>
      <c r="Q801" s="322"/>
    </row>
    <row r="802" spans="6:17">
      <c r="F802" s="330"/>
      <c r="G802" s="322"/>
      <c r="H802" s="322"/>
      <c r="I802" s="322"/>
      <c r="J802" s="322"/>
      <c r="K802" s="322"/>
      <c r="L802" s="322"/>
      <c r="M802" s="322"/>
      <c r="N802" s="322"/>
      <c r="O802" s="322"/>
      <c r="P802" s="322"/>
      <c r="Q802" s="322"/>
    </row>
    <row r="803" spans="6:17">
      <c r="F803" s="330"/>
      <c r="G803" s="322"/>
      <c r="H803" s="322"/>
      <c r="I803" s="322"/>
      <c r="J803" s="322"/>
      <c r="K803" s="322"/>
      <c r="L803" s="322"/>
      <c r="M803" s="322"/>
      <c r="N803" s="322"/>
      <c r="O803" s="322"/>
      <c r="P803" s="322"/>
      <c r="Q803" s="322"/>
    </row>
    <row r="804" spans="6:17">
      <c r="F804" s="330"/>
      <c r="G804" s="322"/>
      <c r="H804" s="322"/>
      <c r="I804" s="322"/>
      <c r="J804" s="322"/>
      <c r="K804" s="322"/>
      <c r="L804" s="322"/>
      <c r="M804" s="322"/>
      <c r="N804" s="322"/>
      <c r="O804" s="322"/>
      <c r="P804" s="322"/>
      <c r="Q804" s="322"/>
    </row>
    <row r="805" spans="6:17">
      <c r="F805" s="330"/>
      <c r="G805" s="322"/>
      <c r="H805" s="322"/>
      <c r="I805" s="322"/>
      <c r="J805" s="322"/>
      <c r="K805" s="322"/>
      <c r="L805" s="322"/>
      <c r="M805" s="322"/>
      <c r="N805" s="322"/>
      <c r="O805" s="322"/>
      <c r="P805" s="322"/>
      <c r="Q805" s="322"/>
    </row>
    <row r="806" spans="6:17">
      <c r="F806" s="330"/>
      <c r="G806" s="322"/>
      <c r="H806" s="322"/>
      <c r="I806" s="322"/>
      <c r="J806" s="322"/>
      <c r="K806" s="322"/>
      <c r="L806" s="322"/>
      <c r="M806" s="322"/>
      <c r="N806" s="322"/>
      <c r="O806" s="322"/>
      <c r="P806" s="322"/>
      <c r="Q806" s="322"/>
    </row>
    <row r="807" spans="6:17">
      <c r="F807" s="330"/>
      <c r="G807" s="322"/>
      <c r="H807" s="322"/>
      <c r="I807" s="322"/>
      <c r="J807" s="322"/>
      <c r="K807" s="322"/>
      <c r="L807" s="322"/>
      <c r="M807" s="322"/>
      <c r="N807" s="322"/>
      <c r="O807" s="322"/>
      <c r="P807" s="322"/>
      <c r="Q807" s="322"/>
    </row>
    <row r="808" spans="6:17">
      <c r="F808" s="330"/>
      <c r="G808" s="322"/>
      <c r="H808" s="322"/>
      <c r="I808" s="322"/>
      <c r="J808" s="322"/>
      <c r="K808" s="322"/>
      <c r="L808" s="322"/>
      <c r="M808" s="322"/>
      <c r="N808" s="322"/>
      <c r="O808" s="322"/>
      <c r="P808" s="322"/>
      <c r="Q808" s="322"/>
    </row>
    <row r="809" spans="6:17">
      <c r="F809" s="330"/>
      <c r="G809" s="322"/>
      <c r="H809" s="322"/>
      <c r="I809" s="322"/>
      <c r="J809" s="322"/>
      <c r="K809" s="322"/>
      <c r="L809" s="322"/>
      <c r="M809" s="322"/>
      <c r="N809" s="322"/>
      <c r="O809" s="322"/>
      <c r="P809" s="322"/>
      <c r="Q809" s="322"/>
    </row>
    <row r="810" spans="6:17">
      <c r="F810" s="330"/>
      <c r="G810" s="322"/>
      <c r="H810" s="322"/>
      <c r="I810" s="322"/>
      <c r="J810" s="322"/>
      <c r="K810" s="322"/>
      <c r="L810" s="322"/>
      <c r="M810" s="322"/>
      <c r="N810" s="322"/>
      <c r="O810" s="322"/>
      <c r="P810" s="322"/>
      <c r="Q810" s="322"/>
    </row>
    <row r="811" spans="6:17">
      <c r="F811" s="330"/>
      <c r="G811" s="322"/>
      <c r="H811" s="322"/>
      <c r="I811" s="322"/>
      <c r="J811" s="322"/>
      <c r="K811" s="322"/>
      <c r="L811" s="322"/>
      <c r="M811" s="322"/>
      <c r="N811" s="322"/>
      <c r="O811" s="322"/>
      <c r="P811" s="322"/>
      <c r="Q811" s="322"/>
    </row>
    <row r="812" spans="6:17">
      <c r="F812" s="330"/>
      <c r="G812" s="322"/>
      <c r="H812" s="322"/>
      <c r="I812" s="322"/>
      <c r="J812" s="322"/>
      <c r="K812" s="322"/>
      <c r="L812" s="322"/>
      <c r="M812" s="322"/>
      <c r="N812" s="322"/>
      <c r="O812" s="322"/>
      <c r="P812" s="322"/>
      <c r="Q812" s="322"/>
    </row>
    <row r="813" spans="6:17">
      <c r="F813" s="330"/>
      <c r="G813" s="322"/>
      <c r="H813" s="322"/>
      <c r="I813" s="322"/>
      <c r="J813" s="322"/>
      <c r="K813" s="322"/>
      <c r="L813" s="322"/>
      <c r="M813" s="322"/>
      <c r="N813" s="322"/>
      <c r="O813" s="322"/>
      <c r="P813" s="322"/>
      <c r="Q813" s="322"/>
    </row>
    <row r="814" spans="6:17">
      <c r="F814" s="330"/>
      <c r="G814" s="322"/>
      <c r="H814" s="322"/>
      <c r="I814" s="322"/>
      <c r="J814" s="322"/>
      <c r="K814" s="322"/>
      <c r="L814" s="322"/>
      <c r="M814" s="322"/>
      <c r="N814" s="322"/>
      <c r="O814" s="322"/>
      <c r="P814" s="322"/>
      <c r="Q814" s="322"/>
    </row>
    <row r="815" spans="6:17">
      <c r="F815" s="330"/>
      <c r="G815" s="322"/>
      <c r="H815" s="322"/>
      <c r="I815" s="322"/>
      <c r="J815" s="322"/>
      <c r="K815" s="322"/>
      <c r="L815" s="322"/>
      <c r="M815" s="322"/>
      <c r="N815" s="322"/>
      <c r="O815" s="322"/>
      <c r="P815" s="322"/>
      <c r="Q815" s="322"/>
    </row>
    <row r="816" spans="6:17">
      <c r="F816" s="330"/>
      <c r="G816" s="322"/>
      <c r="H816" s="322"/>
      <c r="I816" s="322"/>
      <c r="J816" s="322"/>
      <c r="K816" s="322"/>
      <c r="L816" s="322"/>
      <c r="M816" s="322"/>
      <c r="N816" s="322"/>
      <c r="O816" s="322"/>
      <c r="P816" s="322"/>
      <c r="Q816" s="322"/>
    </row>
    <row r="817" spans="6:17">
      <c r="F817" s="330"/>
      <c r="G817" s="322"/>
      <c r="H817" s="322"/>
      <c r="I817" s="322"/>
      <c r="J817" s="322"/>
      <c r="K817" s="322"/>
      <c r="L817" s="322"/>
      <c r="M817" s="322"/>
      <c r="N817" s="322"/>
      <c r="O817" s="322"/>
      <c r="P817" s="322"/>
      <c r="Q817" s="322"/>
    </row>
    <row r="818" spans="6:17">
      <c r="F818" s="330"/>
      <c r="G818" s="322"/>
      <c r="H818" s="322"/>
      <c r="I818" s="322"/>
      <c r="J818" s="322"/>
      <c r="K818" s="322"/>
      <c r="L818" s="322"/>
      <c r="M818" s="322"/>
      <c r="N818" s="322"/>
      <c r="O818" s="322"/>
      <c r="P818" s="322"/>
      <c r="Q818" s="322"/>
    </row>
    <row r="819" spans="6:17">
      <c r="F819" s="330"/>
      <c r="G819" s="322"/>
      <c r="H819" s="322"/>
      <c r="I819" s="322"/>
      <c r="J819" s="322"/>
      <c r="K819" s="322"/>
      <c r="L819" s="322"/>
      <c r="M819" s="322"/>
      <c r="N819" s="322"/>
      <c r="O819" s="322"/>
      <c r="P819" s="322"/>
      <c r="Q819" s="322"/>
    </row>
    <row r="820" spans="6:17">
      <c r="F820" s="330"/>
      <c r="G820" s="322"/>
      <c r="H820" s="322"/>
      <c r="I820" s="322"/>
      <c r="J820" s="322"/>
      <c r="K820" s="322"/>
      <c r="L820" s="322"/>
      <c r="M820" s="322"/>
      <c r="N820" s="322"/>
      <c r="O820" s="322"/>
      <c r="P820" s="322"/>
      <c r="Q820" s="322"/>
    </row>
    <row r="821" spans="6:17">
      <c r="F821" s="330"/>
      <c r="G821" s="322"/>
      <c r="H821" s="322"/>
      <c r="I821" s="322"/>
      <c r="J821" s="322"/>
      <c r="K821" s="322"/>
      <c r="L821" s="322"/>
      <c r="M821" s="322"/>
      <c r="N821" s="322"/>
      <c r="O821" s="322"/>
      <c r="P821" s="322"/>
      <c r="Q821" s="322"/>
    </row>
    <row r="822" spans="6:17">
      <c r="F822" s="330"/>
      <c r="G822" s="322"/>
      <c r="H822" s="322"/>
      <c r="I822" s="322"/>
      <c r="J822" s="322"/>
      <c r="K822" s="322"/>
      <c r="L822" s="322"/>
      <c r="M822" s="322"/>
      <c r="N822" s="322"/>
      <c r="O822" s="322"/>
      <c r="P822" s="322"/>
      <c r="Q822" s="322"/>
    </row>
    <row r="823" spans="6:17">
      <c r="F823" s="330"/>
      <c r="G823" s="322"/>
      <c r="H823" s="322"/>
      <c r="I823" s="322"/>
      <c r="J823" s="322"/>
      <c r="K823" s="322"/>
      <c r="L823" s="322"/>
      <c r="M823" s="322"/>
      <c r="N823" s="322"/>
      <c r="O823" s="322"/>
      <c r="P823" s="322"/>
      <c r="Q823" s="322"/>
    </row>
    <row r="824" spans="6:17">
      <c r="F824" s="330"/>
      <c r="G824" s="322"/>
      <c r="H824" s="322"/>
      <c r="I824" s="322"/>
      <c r="J824" s="322"/>
      <c r="K824" s="322"/>
      <c r="L824" s="322"/>
      <c r="M824" s="322"/>
      <c r="N824" s="322"/>
      <c r="O824" s="322"/>
      <c r="P824" s="322"/>
      <c r="Q824" s="322"/>
    </row>
    <row r="825" spans="6:17">
      <c r="F825" s="330"/>
      <c r="G825" s="322"/>
      <c r="H825" s="322"/>
      <c r="I825" s="322"/>
      <c r="J825" s="322"/>
      <c r="K825" s="322"/>
      <c r="L825" s="322"/>
      <c r="M825" s="322"/>
      <c r="N825" s="322"/>
      <c r="O825" s="322"/>
      <c r="P825" s="322"/>
      <c r="Q825" s="322"/>
    </row>
    <row r="826" spans="6:17">
      <c r="F826" s="330"/>
      <c r="G826" s="322"/>
      <c r="H826" s="322"/>
      <c r="I826" s="322"/>
      <c r="J826" s="322"/>
      <c r="K826" s="322"/>
      <c r="L826" s="322"/>
      <c r="M826" s="322"/>
      <c r="N826" s="322"/>
      <c r="O826" s="322"/>
      <c r="P826" s="322"/>
      <c r="Q826" s="322"/>
    </row>
    <row r="827" spans="6:17">
      <c r="F827" s="330"/>
      <c r="G827" s="322"/>
      <c r="H827" s="322"/>
      <c r="I827" s="322"/>
      <c r="J827" s="322"/>
      <c r="K827" s="322"/>
      <c r="L827" s="322"/>
      <c r="M827" s="322"/>
      <c r="N827" s="322"/>
      <c r="O827" s="322"/>
      <c r="P827" s="322"/>
      <c r="Q827" s="322"/>
    </row>
    <row r="828" spans="6:17">
      <c r="F828" s="330"/>
      <c r="G828" s="322"/>
      <c r="H828" s="322"/>
      <c r="I828" s="322"/>
      <c r="J828" s="322"/>
      <c r="K828" s="322"/>
      <c r="L828" s="322"/>
      <c r="M828" s="322"/>
      <c r="N828" s="322"/>
      <c r="O828" s="322"/>
      <c r="P828" s="322"/>
      <c r="Q828" s="322"/>
    </row>
    <row r="829" spans="6:17">
      <c r="F829" s="330"/>
      <c r="G829" s="322"/>
      <c r="H829" s="322"/>
      <c r="I829" s="322"/>
      <c r="J829" s="322"/>
      <c r="K829" s="322"/>
      <c r="L829" s="322"/>
      <c r="M829" s="322"/>
      <c r="N829" s="322"/>
      <c r="O829" s="322"/>
      <c r="P829" s="322"/>
      <c r="Q829" s="322"/>
    </row>
    <row r="830" spans="6:17">
      <c r="F830" s="330"/>
      <c r="G830" s="322"/>
      <c r="H830" s="322"/>
      <c r="I830" s="322"/>
      <c r="J830" s="322"/>
      <c r="K830" s="322"/>
      <c r="L830" s="322"/>
      <c r="M830" s="322"/>
      <c r="N830" s="322"/>
      <c r="O830" s="322"/>
      <c r="P830" s="322"/>
      <c r="Q830" s="322"/>
    </row>
    <row r="831" spans="6:17">
      <c r="F831" s="330"/>
      <c r="G831" s="322"/>
      <c r="H831" s="322"/>
      <c r="I831" s="322"/>
      <c r="J831" s="322"/>
      <c r="K831" s="322"/>
      <c r="L831" s="322"/>
      <c r="M831" s="322"/>
      <c r="N831" s="322"/>
      <c r="O831" s="322"/>
      <c r="P831" s="322"/>
      <c r="Q831" s="322"/>
    </row>
    <row r="832" spans="6:17">
      <c r="F832" s="330"/>
      <c r="G832" s="322"/>
      <c r="H832" s="322"/>
      <c r="I832" s="322"/>
      <c r="J832" s="322"/>
      <c r="K832" s="322"/>
      <c r="L832" s="322"/>
      <c r="M832" s="322"/>
      <c r="N832" s="322"/>
      <c r="O832" s="322"/>
      <c r="P832" s="322"/>
      <c r="Q832" s="322"/>
    </row>
    <row r="833" spans="6:17">
      <c r="F833" s="330"/>
      <c r="G833" s="322"/>
      <c r="H833" s="322"/>
      <c r="I833" s="322"/>
      <c r="J833" s="322"/>
      <c r="K833" s="322"/>
      <c r="L833" s="322"/>
      <c r="M833" s="322"/>
      <c r="N833" s="322"/>
      <c r="O833" s="322"/>
      <c r="P833" s="322"/>
      <c r="Q833" s="322"/>
    </row>
    <row r="834" spans="6:17">
      <c r="F834" s="330"/>
      <c r="G834" s="322"/>
      <c r="H834" s="322"/>
      <c r="I834" s="322"/>
      <c r="J834" s="322"/>
      <c r="K834" s="322"/>
      <c r="L834" s="322"/>
      <c r="M834" s="322"/>
      <c r="N834" s="322"/>
      <c r="O834" s="322"/>
      <c r="P834" s="322"/>
      <c r="Q834" s="322"/>
    </row>
    <row r="835" spans="6:17">
      <c r="F835" s="330"/>
      <c r="G835" s="322"/>
      <c r="H835" s="322"/>
      <c r="I835" s="322"/>
      <c r="J835" s="322"/>
      <c r="K835" s="322"/>
      <c r="L835" s="322"/>
      <c r="M835" s="322"/>
      <c r="N835" s="322"/>
      <c r="O835" s="322"/>
      <c r="P835" s="322"/>
      <c r="Q835" s="322"/>
    </row>
    <row r="836" spans="6:17">
      <c r="F836" s="330"/>
      <c r="G836" s="322"/>
      <c r="H836" s="322"/>
      <c r="I836" s="322"/>
      <c r="J836" s="322"/>
      <c r="K836" s="322"/>
      <c r="L836" s="322"/>
      <c r="M836" s="322"/>
      <c r="N836" s="322"/>
      <c r="O836" s="322"/>
      <c r="P836" s="322"/>
      <c r="Q836" s="322"/>
    </row>
    <row r="837" spans="6:17">
      <c r="F837" s="330"/>
      <c r="G837" s="322"/>
      <c r="H837" s="322"/>
      <c r="I837" s="322"/>
      <c r="J837" s="322"/>
      <c r="K837" s="322"/>
      <c r="L837" s="322"/>
      <c r="M837" s="322"/>
      <c r="N837" s="322"/>
      <c r="O837" s="322"/>
      <c r="P837" s="322"/>
      <c r="Q837" s="322"/>
    </row>
    <row r="838" spans="6:17">
      <c r="F838" s="330"/>
      <c r="G838" s="322"/>
      <c r="H838" s="322"/>
      <c r="I838" s="322"/>
      <c r="J838" s="322"/>
      <c r="K838" s="322"/>
      <c r="L838" s="322"/>
      <c r="M838" s="322"/>
      <c r="N838" s="322"/>
      <c r="O838" s="322"/>
      <c r="P838" s="322"/>
      <c r="Q838" s="322"/>
    </row>
    <row r="839" spans="6:17">
      <c r="F839" s="330"/>
      <c r="G839" s="322"/>
      <c r="H839" s="322"/>
      <c r="I839" s="322"/>
      <c r="J839" s="322"/>
      <c r="K839" s="322"/>
      <c r="L839" s="322"/>
      <c r="M839" s="322"/>
      <c r="N839" s="322"/>
      <c r="O839" s="322"/>
      <c r="P839" s="322"/>
      <c r="Q839" s="322"/>
    </row>
    <row r="840" spans="6:17">
      <c r="F840" s="330"/>
      <c r="G840" s="322"/>
      <c r="H840" s="322"/>
      <c r="I840" s="322"/>
      <c r="J840" s="322"/>
      <c r="K840" s="322"/>
      <c r="L840" s="322"/>
      <c r="M840" s="322"/>
      <c r="N840" s="322"/>
      <c r="O840" s="322"/>
      <c r="P840" s="322"/>
      <c r="Q840" s="322"/>
    </row>
    <row r="841" spans="6:17">
      <c r="F841" s="330"/>
      <c r="G841" s="322"/>
      <c r="H841" s="322"/>
      <c r="I841" s="322"/>
      <c r="J841" s="322"/>
      <c r="K841" s="322"/>
      <c r="L841" s="322"/>
      <c r="M841" s="322"/>
      <c r="N841" s="322"/>
      <c r="O841" s="322"/>
      <c r="P841" s="322"/>
      <c r="Q841" s="322"/>
    </row>
    <row r="842" spans="6:17">
      <c r="F842" s="330"/>
      <c r="G842" s="322"/>
      <c r="H842" s="322"/>
      <c r="I842" s="322"/>
      <c r="J842" s="322"/>
      <c r="K842" s="322"/>
      <c r="L842" s="322"/>
      <c r="M842" s="322"/>
      <c r="N842" s="322"/>
      <c r="O842" s="322"/>
      <c r="P842" s="322"/>
      <c r="Q842" s="322"/>
    </row>
    <row r="843" spans="6:17">
      <c r="F843" s="330"/>
      <c r="G843" s="322"/>
      <c r="H843" s="322"/>
      <c r="I843" s="322"/>
      <c r="J843" s="322"/>
      <c r="K843" s="322"/>
      <c r="L843" s="322"/>
      <c r="M843" s="322"/>
      <c r="N843" s="322"/>
      <c r="O843" s="322"/>
      <c r="P843" s="322"/>
      <c r="Q843" s="322"/>
    </row>
    <row r="844" spans="6:17">
      <c r="F844" s="330"/>
      <c r="G844" s="322"/>
      <c r="H844" s="322"/>
      <c r="I844" s="322"/>
      <c r="J844" s="322"/>
      <c r="K844" s="322"/>
      <c r="L844" s="322"/>
      <c r="M844" s="322"/>
      <c r="N844" s="322"/>
      <c r="O844" s="322"/>
      <c r="P844" s="322"/>
      <c r="Q844" s="322"/>
    </row>
    <row r="845" spans="6:17">
      <c r="F845" s="330"/>
      <c r="G845" s="322"/>
      <c r="H845" s="322"/>
      <c r="I845" s="322"/>
      <c r="J845" s="322"/>
      <c r="K845" s="322"/>
      <c r="L845" s="322"/>
      <c r="M845" s="322"/>
      <c r="N845" s="322"/>
      <c r="O845" s="322"/>
      <c r="P845" s="322"/>
      <c r="Q845" s="322"/>
    </row>
    <row r="846" spans="6:17">
      <c r="F846" s="330"/>
      <c r="G846" s="322"/>
      <c r="H846" s="322"/>
      <c r="I846" s="322"/>
      <c r="J846" s="322"/>
      <c r="K846" s="322"/>
      <c r="L846" s="322"/>
      <c r="M846" s="322"/>
      <c r="N846" s="322"/>
      <c r="O846" s="322"/>
      <c r="P846" s="322"/>
      <c r="Q846" s="322"/>
    </row>
    <row r="847" spans="6:17">
      <c r="F847" s="330"/>
      <c r="G847" s="322"/>
      <c r="H847" s="322"/>
      <c r="I847" s="322"/>
      <c r="J847" s="322"/>
      <c r="K847" s="322"/>
      <c r="L847" s="322"/>
      <c r="M847" s="322"/>
      <c r="N847" s="322"/>
      <c r="O847" s="322"/>
      <c r="P847" s="322"/>
      <c r="Q847" s="322"/>
    </row>
    <row r="848" spans="6:17">
      <c r="F848" s="330"/>
      <c r="G848" s="322"/>
      <c r="H848" s="322"/>
      <c r="I848" s="322"/>
      <c r="J848" s="322"/>
      <c r="K848" s="322"/>
      <c r="L848" s="322"/>
      <c r="M848" s="322"/>
      <c r="N848" s="322"/>
      <c r="O848" s="322"/>
      <c r="P848" s="322"/>
      <c r="Q848" s="322"/>
    </row>
    <row r="849" spans="6:17">
      <c r="F849" s="330"/>
      <c r="G849" s="322"/>
      <c r="H849" s="322"/>
      <c r="I849" s="322"/>
      <c r="J849" s="322"/>
      <c r="K849" s="322"/>
      <c r="L849" s="322"/>
      <c r="M849" s="322"/>
      <c r="N849" s="322"/>
      <c r="O849" s="322"/>
      <c r="P849" s="322"/>
      <c r="Q849" s="322"/>
    </row>
    <row r="850" spans="6:17">
      <c r="F850" s="330"/>
      <c r="G850" s="322"/>
      <c r="H850" s="322"/>
      <c r="I850" s="322"/>
      <c r="J850" s="322"/>
      <c r="K850" s="322"/>
      <c r="L850" s="322"/>
      <c r="M850" s="322"/>
      <c r="N850" s="322"/>
      <c r="O850" s="322"/>
      <c r="P850" s="322"/>
      <c r="Q850" s="322"/>
    </row>
    <row r="851" spans="6:17">
      <c r="F851" s="330"/>
      <c r="G851" s="322"/>
      <c r="H851" s="322"/>
      <c r="I851" s="322"/>
      <c r="J851" s="322"/>
      <c r="K851" s="322"/>
      <c r="L851" s="322"/>
      <c r="M851" s="322"/>
      <c r="N851" s="322"/>
      <c r="O851" s="322"/>
      <c r="P851" s="322"/>
      <c r="Q851" s="322"/>
    </row>
    <row r="852" spans="6:17">
      <c r="F852" s="330"/>
      <c r="G852" s="322"/>
      <c r="H852" s="322"/>
      <c r="I852" s="322"/>
      <c r="J852" s="322"/>
      <c r="K852" s="322"/>
      <c r="L852" s="322"/>
      <c r="M852" s="322"/>
      <c r="N852" s="322"/>
      <c r="O852" s="322"/>
      <c r="P852" s="322"/>
      <c r="Q852" s="322"/>
    </row>
    <row r="853" spans="6:17">
      <c r="F853" s="330"/>
      <c r="G853" s="322"/>
      <c r="H853" s="322"/>
      <c r="I853" s="322"/>
      <c r="J853" s="322"/>
      <c r="K853" s="322"/>
      <c r="L853" s="322"/>
      <c r="M853" s="322"/>
      <c r="N853" s="322"/>
      <c r="O853" s="322"/>
      <c r="P853" s="322"/>
      <c r="Q853" s="322"/>
    </row>
    <row r="854" spans="6:17">
      <c r="F854" s="330"/>
      <c r="G854" s="322"/>
      <c r="H854" s="322"/>
      <c r="I854" s="322"/>
      <c r="J854" s="322"/>
      <c r="K854" s="322"/>
      <c r="L854" s="322"/>
      <c r="M854" s="322"/>
      <c r="N854" s="322"/>
      <c r="O854" s="322"/>
      <c r="P854" s="322"/>
      <c r="Q854" s="322"/>
    </row>
    <row r="855" spans="6:17">
      <c r="F855" s="330"/>
      <c r="G855" s="322"/>
      <c r="H855" s="322"/>
      <c r="I855" s="322"/>
      <c r="J855" s="322"/>
      <c r="K855" s="322"/>
      <c r="L855" s="322"/>
      <c r="M855" s="322"/>
      <c r="N855" s="322"/>
      <c r="O855" s="322"/>
      <c r="P855" s="322"/>
      <c r="Q855" s="322"/>
    </row>
    <row r="856" spans="6:17">
      <c r="F856" s="330"/>
      <c r="G856" s="322"/>
      <c r="H856" s="322"/>
      <c r="I856" s="322"/>
      <c r="J856" s="322"/>
      <c r="K856" s="322"/>
      <c r="L856" s="322"/>
      <c r="M856" s="322"/>
      <c r="N856" s="322"/>
      <c r="O856" s="322"/>
      <c r="P856" s="322"/>
      <c r="Q856" s="322"/>
    </row>
    <row r="857" spans="6:17">
      <c r="F857" s="330"/>
      <c r="G857" s="322"/>
      <c r="H857" s="322"/>
      <c r="I857" s="322"/>
      <c r="J857" s="322"/>
      <c r="K857" s="322"/>
      <c r="L857" s="322"/>
      <c r="M857" s="322"/>
      <c r="N857" s="322"/>
      <c r="O857" s="322"/>
      <c r="P857" s="322"/>
      <c r="Q857" s="322"/>
    </row>
    <row r="858" spans="6:17">
      <c r="F858" s="330"/>
      <c r="G858" s="322"/>
      <c r="H858" s="322"/>
      <c r="I858" s="322"/>
      <c r="J858" s="322"/>
      <c r="K858" s="322"/>
      <c r="L858" s="322"/>
      <c r="M858" s="322"/>
      <c r="N858" s="322"/>
      <c r="O858" s="322"/>
      <c r="P858" s="322"/>
      <c r="Q858" s="322"/>
    </row>
    <row r="859" spans="6:17">
      <c r="F859" s="330"/>
      <c r="G859" s="322"/>
      <c r="H859" s="322"/>
      <c r="I859" s="322"/>
      <c r="J859" s="322"/>
      <c r="K859" s="322"/>
      <c r="L859" s="322"/>
      <c r="M859" s="322"/>
      <c r="N859" s="322"/>
      <c r="O859" s="322"/>
      <c r="P859" s="322"/>
      <c r="Q859" s="322"/>
    </row>
    <row r="860" spans="6:17">
      <c r="F860" s="330"/>
      <c r="G860" s="322"/>
      <c r="H860" s="322"/>
      <c r="I860" s="322"/>
      <c r="J860" s="322"/>
      <c r="K860" s="322"/>
      <c r="L860" s="322"/>
      <c r="M860" s="322"/>
      <c r="N860" s="322"/>
      <c r="O860" s="322"/>
      <c r="P860" s="322"/>
      <c r="Q860" s="322"/>
    </row>
    <row r="861" spans="6:17">
      <c r="F861" s="330"/>
      <c r="G861" s="322"/>
      <c r="H861" s="322"/>
      <c r="I861" s="322"/>
      <c r="J861" s="322"/>
      <c r="K861" s="322"/>
      <c r="L861" s="322"/>
      <c r="M861" s="322"/>
      <c r="N861" s="322"/>
      <c r="O861" s="322"/>
      <c r="P861" s="322"/>
      <c r="Q861" s="322"/>
    </row>
    <row r="862" spans="6:17">
      <c r="F862" s="330"/>
      <c r="G862" s="322"/>
      <c r="H862" s="322"/>
      <c r="I862" s="322"/>
      <c r="J862" s="322"/>
      <c r="K862" s="322"/>
      <c r="L862" s="322"/>
      <c r="M862" s="322"/>
      <c r="N862" s="322"/>
      <c r="O862" s="322"/>
      <c r="P862" s="322"/>
      <c r="Q862" s="322"/>
    </row>
    <row r="863" spans="6:17">
      <c r="F863" s="330"/>
      <c r="G863" s="322"/>
      <c r="H863" s="322"/>
      <c r="I863" s="322"/>
      <c r="J863" s="322"/>
      <c r="K863" s="322"/>
      <c r="L863" s="322"/>
      <c r="M863" s="322"/>
      <c r="N863" s="322"/>
      <c r="O863" s="322"/>
      <c r="P863" s="322"/>
      <c r="Q863" s="322"/>
    </row>
    <row r="864" spans="6:17">
      <c r="F864" s="330"/>
      <c r="G864" s="322"/>
      <c r="H864" s="322"/>
      <c r="I864" s="322"/>
      <c r="J864" s="322"/>
      <c r="K864" s="322"/>
      <c r="L864" s="322"/>
      <c r="M864" s="322"/>
      <c r="N864" s="322"/>
      <c r="O864" s="322"/>
      <c r="P864" s="322"/>
      <c r="Q864" s="322"/>
    </row>
    <row r="865" spans="6:17">
      <c r="F865" s="330"/>
      <c r="G865" s="322"/>
      <c r="H865" s="322"/>
      <c r="I865" s="322"/>
      <c r="J865" s="322"/>
      <c r="K865" s="322"/>
      <c r="L865" s="322"/>
      <c r="M865" s="322"/>
      <c r="N865" s="322"/>
      <c r="O865" s="322"/>
      <c r="P865" s="322"/>
      <c r="Q865" s="322"/>
    </row>
    <row r="866" spans="6:17">
      <c r="F866" s="330"/>
      <c r="G866" s="322"/>
      <c r="H866" s="322"/>
      <c r="I866" s="322"/>
      <c r="J866" s="322"/>
      <c r="K866" s="322"/>
      <c r="L866" s="322"/>
      <c r="M866" s="322"/>
      <c r="N866" s="322"/>
      <c r="O866" s="322"/>
      <c r="P866" s="322"/>
      <c r="Q866" s="322"/>
    </row>
    <row r="867" spans="6:17">
      <c r="F867" s="330"/>
      <c r="G867" s="322"/>
      <c r="H867" s="322"/>
      <c r="I867" s="322"/>
      <c r="J867" s="322"/>
      <c r="K867" s="322"/>
      <c r="L867" s="322"/>
      <c r="M867" s="322"/>
      <c r="N867" s="322"/>
      <c r="O867" s="322"/>
      <c r="P867" s="322"/>
      <c r="Q867" s="322"/>
    </row>
    <row r="868" spans="6:17">
      <c r="F868" s="330"/>
      <c r="G868" s="322"/>
      <c r="H868" s="322"/>
      <c r="I868" s="322"/>
      <c r="J868" s="322"/>
      <c r="K868" s="322"/>
      <c r="L868" s="322"/>
      <c r="M868" s="322"/>
      <c r="N868" s="322"/>
      <c r="O868" s="322"/>
      <c r="P868" s="322"/>
      <c r="Q868" s="322"/>
    </row>
    <row r="869" spans="6:17">
      <c r="F869" s="330"/>
      <c r="G869" s="322"/>
      <c r="H869" s="322"/>
      <c r="I869" s="322"/>
      <c r="J869" s="322"/>
      <c r="K869" s="322"/>
      <c r="L869" s="322"/>
      <c r="M869" s="322"/>
      <c r="N869" s="322"/>
      <c r="O869" s="322"/>
      <c r="P869" s="322"/>
      <c r="Q869" s="322"/>
    </row>
    <row r="870" spans="6:17">
      <c r="F870" s="330"/>
      <c r="G870" s="322"/>
      <c r="H870" s="322"/>
      <c r="I870" s="322"/>
      <c r="J870" s="322"/>
      <c r="K870" s="322"/>
      <c r="L870" s="322"/>
      <c r="M870" s="322"/>
      <c r="N870" s="322"/>
      <c r="O870" s="322"/>
      <c r="P870" s="322"/>
      <c r="Q870" s="322"/>
    </row>
    <row r="871" spans="6:17">
      <c r="F871" s="330"/>
      <c r="G871" s="322"/>
      <c r="H871" s="322"/>
      <c r="I871" s="322"/>
      <c r="J871" s="322"/>
      <c r="K871" s="322"/>
      <c r="L871" s="322"/>
      <c r="M871" s="322"/>
      <c r="N871" s="322"/>
      <c r="O871" s="322"/>
      <c r="P871" s="322"/>
      <c r="Q871" s="322"/>
    </row>
    <row r="872" spans="6:17">
      <c r="F872" s="330"/>
      <c r="G872" s="322"/>
      <c r="H872" s="322"/>
      <c r="I872" s="322"/>
      <c r="J872" s="322"/>
      <c r="K872" s="322"/>
      <c r="L872" s="322"/>
      <c r="M872" s="322"/>
      <c r="N872" s="322"/>
      <c r="O872" s="322"/>
      <c r="P872" s="322"/>
      <c r="Q872" s="322"/>
    </row>
    <row r="873" spans="6:17">
      <c r="F873" s="330"/>
      <c r="G873" s="322"/>
      <c r="H873" s="322"/>
      <c r="I873" s="322"/>
      <c r="J873" s="322"/>
      <c r="K873" s="322"/>
      <c r="L873" s="322"/>
      <c r="M873" s="322"/>
      <c r="N873" s="322"/>
      <c r="O873" s="322"/>
      <c r="P873" s="322"/>
      <c r="Q873" s="322"/>
    </row>
    <row r="874" spans="6:17">
      <c r="F874" s="330"/>
      <c r="G874" s="322"/>
      <c r="H874" s="322"/>
      <c r="I874" s="322"/>
      <c r="J874" s="322"/>
      <c r="K874" s="322"/>
      <c r="L874" s="322"/>
      <c r="M874" s="322"/>
      <c r="N874" s="322"/>
      <c r="O874" s="322"/>
      <c r="P874" s="322"/>
      <c r="Q874" s="322"/>
    </row>
    <row r="875" spans="6:17">
      <c r="F875" s="330"/>
      <c r="G875" s="322"/>
      <c r="H875" s="322"/>
      <c r="I875" s="322"/>
      <c r="J875" s="322"/>
      <c r="K875" s="322"/>
      <c r="L875" s="322"/>
      <c r="M875" s="322"/>
      <c r="N875" s="322"/>
      <c r="O875" s="322"/>
      <c r="P875" s="322"/>
      <c r="Q875" s="322"/>
    </row>
    <row r="876" spans="6:17">
      <c r="F876" s="330"/>
      <c r="G876" s="322"/>
      <c r="H876" s="322"/>
      <c r="I876" s="322"/>
      <c r="J876" s="322"/>
      <c r="K876" s="322"/>
      <c r="L876" s="322"/>
      <c r="M876" s="322"/>
      <c r="N876" s="322"/>
      <c r="O876" s="322"/>
      <c r="P876" s="322"/>
      <c r="Q876" s="322"/>
    </row>
    <row r="877" spans="6:17">
      <c r="F877" s="330"/>
      <c r="G877" s="322"/>
      <c r="H877" s="322"/>
      <c r="I877" s="322"/>
      <c r="J877" s="322"/>
      <c r="K877" s="322"/>
      <c r="L877" s="322"/>
      <c r="M877" s="322"/>
      <c r="N877" s="322"/>
      <c r="O877" s="322"/>
      <c r="P877" s="322"/>
      <c r="Q877" s="322"/>
    </row>
    <row r="878" spans="6:17">
      <c r="F878" s="330"/>
      <c r="G878" s="322"/>
      <c r="H878" s="322"/>
      <c r="I878" s="322"/>
      <c r="J878" s="322"/>
      <c r="K878" s="322"/>
      <c r="L878" s="322"/>
      <c r="M878" s="322"/>
      <c r="N878" s="322"/>
      <c r="O878" s="322"/>
      <c r="P878" s="322"/>
      <c r="Q878" s="322"/>
    </row>
    <row r="879" spans="6:17">
      <c r="F879" s="330"/>
      <c r="G879" s="322"/>
      <c r="H879" s="322"/>
      <c r="I879" s="322"/>
      <c r="J879" s="322"/>
      <c r="K879" s="322"/>
      <c r="L879" s="322"/>
      <c r="M879" s="322"/>
      <c r="N879" s="322"/>
      <c r="O879" s="322"/>
      <c r="P879" s="322"/>
      <c r="Q879" s="322"/>
    </row>
    <row r="880" spans="6:17">
      <c r="F880" s="330"/>
      <c r="G880" s="322"/>
      <c r="H880" s="322"/>
      <c r="I880" s="322"/>
      <c r="J880" s="322"/>
      <c r="K880" s="322"/>
      <c r="L880" s="322"/>
      <c r="M880" s="322"/>
      <c r="N880" s="322"/>
      <c r="O880" s="322"/>
      <c r="P880" s="322"/>
      <c r="Q880" s="322"/>
    </row>
    <row r="881" spans="6:17">
      <c r="F881" s="330"/>
      <c r="G881" s="322"/>
      <c r="H881" s="322"/>
      <c r="I881" s="322"/>
      <c r="J881" s="322"/>
      <c r="K881" s="322"/>
      <c r="L881" s="322"/>
      <c r="M881" s="322"/>
      <c r="N881" s="322"/>
      <c r="O881" s="322"/>
      <c r="P881" s="322"/>
      <c r="Q881" s="322"/>
    </row>
    <row r="882" spans="6:17">
      <c r="F882" s="330"/>
      <c r="G882" s="322"/>
      <c r="H882" s="322"/>
      <c r="I882" s="322"/>
      <c r="J882" s="322"/>
      <c r="K882" s="322"/>
      <c r="L882" s="322"/>
      <c r="M882" s="322"/>
      <c r="N882" s="322"/>
      <c r="O882" s="322"/>
      <c r="P882" s="322"/>
      <c r="Q882" s="322"/>
    </row>
    <row r="883" spans="6:17">
      <c r="F883" s="330"/>
      <c r="G883" s="322"/>
      <c r="H883" s="322"/>
      <c r="I883" s="322"/>
      <c r="J883" s="322"/>
      <c r="K883" s="322"/>
      <c r="L883" s="322"/>
      <c r="M883" s="322"/>
      <c r="N883" s="322"/>
      <c r="O883" s="322"/>
      <c r="P883" s="322"/>
      <c r="Q883" s="322"/>
    </row>
    <row r="884" spans="6:17">
      <c r="F884" s="330"/>
      <c r="G884" s="322"/>
      <c r="H884" s="322"/>
      <c r="I884" s="322"/>
      <c r="J884" s="322"/>
      <c r="K884" s="322"/>
      <c r="L884" s="322"/>
      <c r="M884" s="322"/>
      <c r="N884" s="322"/>
      <c r="O884" s="322"/>
      <c r="P884" s="322"/>
      <c r="Q884" s="322"/>
    </row>
    <row r="885" spans="6:17">
      <c r="F885" s="330"/>
      <c r="G885" s="322"/>
      <c r="H885" s="322"/>
      <c r="I885" s="322"/>
      <c r="J885" s="322"/>
      <c r="K885" s="322"/>
      <c r="L885" s="322"/>
      <c r="M885" s="322"/>
      <c r="N885" s="322"/>
      <c r="O885" s="322"/>
      <c r="P885" s="322"/>
      <c r="Q885" s="322"/>
    </row>
    <row r="886" spans="6:17">
      <c r="F886" s="330"/>
      <c r="G886" s="322"/>
      <c r="H886" s="322"/>
      <c r="I886" s="322"/>
      <c r="J886" s="322"/>
      <c r="K886" s="322"/>
      <c r="L886" s="322"/>
      <c r="M886" s="322"/>
      <c r="N886" s="322"/>
      <c r="O886" s="322"/>
      <c r="P886" s="322"/>
      <c r="Q886" s="322"/>
    </row>
    <row r="887" spans="6:17">
      <c r="F887" s="330"/>
      <c r="G887" s="322"/>
      <c r="H887" s="322"/>
      <c r="I887" s="322"/>
      <c r="J887" s="322"/>
      <c r="K887" s="322"/>
      <c r="L887" s="322"/>
      <c r="M887" s="322"/>
      <c r="N887" s="322"/>
      <c r="O887" s="322"/>
      <c r="P887" s="322"/>
      <c r="Q887" s="322"/>
    </row>
    <row r="888" spans="6:17">
      <c r="F888" s="330"/>
      <c r="G888" s="322"/>
      <c r="H888" s="322"/>
      <c r="I888" s="322"/>
      <c r="J888" s="322"/>
      <c r="K888" s="322"/>
      <c r="L888" s="322"/>
      <c r="M888" s="322"/>
      <c r="N888" s="322"/>
      <c r="O888" s="322"/>
      <c r="P888" s="322"/>
      <c r="Q888" s="322"/>
    </row>
    <row r="889" spans="6:17">
      <c r="F889" s="330"/>
      <c r="G889" s="322"/>
      <c r="H889" s="322"/>
      <c r="I889" s="322"/>
      <c r="J889" s="322"/>
      <c r="K889" s="322"/>
      <c r="L889" s="322"/>
      <c r="M889" s="322"/>
      <c r="N889" s="322"/>
      <c r="O889" s="322"/>
      <c r="P889" s="322"/>
      <c r="Q889" s="322"/>
    </row>
    <row r="890" spans="6:17">
      <c r="F890" s="330"/>
      <c r="G890" s="322"/>
      <c r="H890" s="322"/>
      <c r="I890" s="322"/>
      <c r="J890" s="322"/>
      <c r="K890" s="322"/>
      <c r="L890" s="322"/>
      <c r="M890" s="322"/>
      <c r="N890" s="322"/>
      <c r="O890" s="322"/>
      <c r="P890" s="322"/>
      <c r="Q890" s="322"/>
    </row>
    <row r="891" spans="6:17">
      <c r="F891" s="330"/>
      <c r="G891" s="322"/>
      <c r="H891" s="322"/>
      <c r="I891" s="322"/>
      <c r="J891" s="322"/>
      <c r="K891" s="322"/>
      <c r="L891" s="322"/>
      <c r="M891" s="322"/>
      <c r="N891" s="322"/>
      <c r="O891" s="322"/>
      <c r="P891" s="322"/>
      <c r="Q891" s="322"/>
    </row>
    <row r="892" spans="6:17">
      <c r="F892" s="330"/>
      <c r="G892" s="322"/>
      <c r="H892" s="322"/>
      <c r="I892" s="322"/>
      <c r="J892" s="322"/>
      <c r="K892" s="322"/>
      <c r="L892" s="322"/>
      <c r="M892" s="322"/>
      <c r="N892" s="322"/>
      <c r="O892" s="322"/>
      <c r="P892" s="322"/>
      <c r="Q892" s="322"/>
    </row>
    <row r="893" spans="6:17">
      <c r="F893" s="330"/>
      <c r="G893" s="322"/>
      <c r="H893" s="322"/>
      <c r="I893" s="322"/>
      <c r="J893" s="322"/>
      <c r="K893" s="322"/>
      <c r="L893" s="322"/>
      <c r="M893" s="322"/>
      <c r="N893" s="322"/>
      <c r="O893" s="322"/>
      <c r="P893" s="322"/>
      <c r="Q893" s="322"/>
    </row>
    <row r="894" spans="6:17">
      <c r="F894" s="330"/>
      <c r="G894" s="322"/>
      <c r="H894" s="322"/>
      <c r="I894" s="322"/>
      <c r="J894" s="322"/>
      <c r="K894" s="322"/>
      <c r="L894" s="322"/>
      <c r="M894" s="322"/>
      <c r="N894" s="322"/>
      <c r="O894" s="322"/>
      <c r="P894" s="322"/>
      <c r="Q894" s="322"/>
    </row>
    <row r="895" spans="6:17">
      <c r="F895" s="330"/>
      <c r="G895" s="322"/>
      <c r="H895" s="322"/>
      <c r="I895" s="322"/>
      <c r="J895" s="322"/>
      <c r="K895" s="322"/>
      <c r="L895" s="322"/>
      <c r="M895" s="322"/>
      <c r="N895" s="322"/>
      <c r="O895" s="322"/>
      <c r="P895" s="322"/>
      <c r="Q895" s="322"/>
    </row>
    <row r="896" spans="6:17">
      <c r="F896" s="330"/>
      <c r="G896" s="322"/>
      <c r="H896" s="322"/>
      <c r="I896" s="322"/>
      <c r="J896" s="322"/>
      <c r="K896" s="322"/>
      <c r="L896" s="322"/>
      <c r="M896" s="322"/>
      <c r="N896" s="322"/>
      <c r="O896" s="322"/>
      <c r="P896" s="322"/>
      <c r="Q896" s="322"/>
    </row>
    <row r="897" spans="6:17">
      <c r="F897" s="330"/>
      <c r="G897" s="322"/>
      <c r="H897" s="322"/>
      <c r="I897" s="322"/>
      <c r="J897" s="322"/>
      <c r="K897" s="322"/>
      <c r="L897" s="322"/>
      <c r="M897" s="322"/>
      <c r="N897" s="322"/>
      <c r="O897" s="322"/>
      <c r="P897" s="322"/>
      <c r="Q897" s="322"/>
    </row>
    <row r="898" spans="6:17">
      <c r="F898" s="330"/>
      <c r="G898" s="322"/>
      <c r="H898" s="322"/>
      <c r="I898" s="322"/>
      <c r="J898" s="322"/>
      <c r="K898" s="322"/>
      <c r="L898" s="322"/>
      <c r="M898" s="322"/>
      <c r="N898" s="322"/>
      <c r="O898" s="322"/>
      <c r="P898" s="322"/>
      <c r="Q898" s="322"/>
    </row>
    <row r="899" spans="6:17">
      <c r="F899" s="330"/>
      <c r="G899" s="322"/>
      <c r="H899" s="322"/>
      <c r="I899" s="322"/>
      <c r="J899" s="322"/>
      <c r="K899" s="322"/>
      <c r="L899" s="322"/>
      <c r="M899" s="322"/>
      <c r="N899" s="322"/>
      <c r="O899" s="322"/>
      <c r="P899" s="322"/>
      <c r="Q899" s="322"/>
    </row>
    <row r="900" spans="6:17">
      <c r="F900" s="330"/>
      <c r="G900" s="322"/>
      <c r="H900" s="322"/>
      <c r="I900" s="322"/>
      <c r="J900" s="322"/>
      <c r="K900" s="322"/>
      <c r="L900" s="322"/>
      <c r="M900" s="322"/>
      <c r="N900" s="322"/>
      <c r="O900" s="322"/>
      <c r="P900" s="322"/>
      <c r="Q900" s="322"/>
    </row>
    <row r="901" spans="6:17">
      <c r="F901" s="330"/>
      <c r="G901" s="322"/>
      <c r="H901" s="322"/>
      <c r="I901" s="322"/>
      <c r="J901" s="322"/>
      <c r="K901" s="322"/>
      <c r="L901" s="322"/>
      <c r="M901" s="322"/>
      <c r="N901" s="322"/>
      <c r="O901" s="322"/>
      <c r="P901" s="322"/>
      <c r="Q901" s="322"/>
    </row>
    <row r="902" spans="6:17">
      <c r="F902" s="330"/>
      <c r="G902" s="322"/>
      <c r="H902" s="322"/>
      <c r="I902" s="322"/>
      <c r="J902" s="322"/>
      <c r="K902" s="322"/>
      <c r="L902" s="322"/>
      <c r="M902" s="322"/>
      <c r="N902" s="322"/>
      <c r="O902" s="322"/>
      <c r="P902" s="322"/>
      <c r="Q902" s="322"/>
    </row>
    <row r="903" spans="6:17">
      <c r="F903" s="330"/>
      <c r="G903" s="322"/>
      <c r="H903" s="322"/>
      <c r="I903" s="322"/>
      <c r="J903" s="322"/>
      <c r="K903" s="322"/>
      <c r="L903" s="322"/>
      <c r="M903" s="322"/>
      <c r="N903" s="322"/>
      <c r="O903" s="322"/>
      <c r="P903" s="322"/>
      <c r="Q903" s="322"/>
    </row>
    <row r="904" spans="6:17">
      <c r="F904" s="330"/>
      <c r="G904" s="322"/>
      <c r="H904" s="322"/>
      <c r="I904" s="322"/>
      <c r="J904" s="322"/>
      <c r="K904" s="322"/>
      <c r="L904" s="322"/>
      <c r="M904" s="322"/>
      <c r="N904" s="322"/>
      <c r="O904" s="322"/>
      <c r="P904" s="322"/>
      <c r="Q904" s="322"/>
    </row>
    <row r="905" spans="6:17">
      <c r="F905" s="330"/>
      <c r="G905" s="322"/>
      <c r="H905" s="322"/>
      <c r="I905" s="322"/>
      <c r="J905" s="322"/>
      <c r="K905" s="322"/>
      <c r="L905" s="322"/>
      <c r="M905" s="322"/>
      <c r="N905" s="322"/>
      <c r="O905" s="322"/>
      <c r="P905" s="322"/>
      <c r="Q905" s="322"/>
    </row>
    <row r="906" spans="6:17">
      <c r="F906" s="330"/>
      <c r="G906" s="322"/>
      <c r="H906" s="322"/>
      <c r="I906" s="322"/>
      <c r="J906" s="322"/>
      <c r="K906" s="322"/>
      <c r="L906" s="322"/>
      <c r="M906" s="322"/>
      <c r="N906" s="322"/>
      <c r="O906" s="322"/>
      <c r="P906" s="322"/>
      <c r="Q906" s="322"/>
    </row>
    <row r="907" spans="6:17">
      <c r="F907" s="330"/>
      <c r="G907" s="322"/>
      <c r="H907" s="322"/>
      <c r="I907" s="322"/>
      <c r="J907" s="322"/>
      <c r="K907" s="322"/>
      <c r="L907" s="322"/>
      <c r="M907" s="322"/>
      <c r="N907" s="322"/>
      <c r="O907" s="322"/>
      <c r="P907" s="322"/>
      <c r="Q907" s="322"/>
    </row>
    <row r="908" spans="6:17">
      <c r="F908" s="330"/>
      <c r="G908" s="322"/>
      <c r="H908" s="322"/>
      <c r="I908" s="322"/>
      <c r="J908" s="322"/>
      <c r="K908" s="322"/>
      <c r="L908" s="322"/>
      <c r="M908" s="322"/>
      <c r="N908" s="322"/>
      <c r="O908" s="322"/>
      <c r="P908" s="322"/>
      <c r="Q908" s="322"/>
    </row>
    <row r="909" spans="6:17">
      <c r="F909" s="330"/>
      <c r="G909" s="322"/>
      <c r="H909" s="322"/>
      <c r="I909" s="322"/>
      <c r="J909" s="322"/>
      <c r="K909" s="322"/>
      <c r="L909" s="322"/>
      <c r="M909" s="322"/>
      <c r="N909" s="322"/>
      <c r="O909" s="322"/>
      <c r="P909" s="322"/>
      <c r="Q909" s="322"/>
    </row>
    <row r="910" spans="6:17">
      <c r="F910" s="330"/>
      <c r="G910" s="322"/>
      <c r="H910" s="322"/>
      <c r="I910" s="322"/>
      <c r="J910" s="322"/>
      <c r="K910" s="322"/>
      <c r="L910" s="322"/>
      <c r="M910" s="322"/>
      <c r="N910" s="322"/>
      <c r="O910" s="322"/>
      <c r="P910" s="322"/>
      <c r="Q910" s="322"/>
    </row>
    <row r="911" spans="6:17">
      <c r="F911" s="330"/>
      <c r="G911" s="322"/>
      <c r="H911" s="322"/>
      <c r="I911" s="322"/>
      <c r="J911" s="322"/>
      <c r="K911" s="322"/>
      <c r="L911" s="322"/>
      <c r="M911" s="322"/>
      <c r="N911" s="322"/>
      <c r="O911" s="322"/>
      <c r="P911" s="322"/>
      <c r="Q911" s="322"/>
    </row>
    <row r="912" spans="6:17">
      <c r="F912" s="330"/>
      <c r="G912" s="322"/>
      <c r="H912" s="322"/>
      <c r="I912" s="322"/>
      <c r="J912" s="322"/>
      <c r="K912" s="322"/>
      <c r="L912" s="322"/>
      <c r="M912" s="322"/>
      <c r="N912" s="322"/>
      <c r="O912" s="322"/>
      <c r="P912" s="322"/>
      <c r="Q912" s="322"/>
    </row>
    <row r="913" spans="6:17">
      <c r="F913" s="330"/>
      <c r="G913" s="322"/>
      <c r="H913" s="322"/>
      <c r="I913" s="322"/>
      <c r="J913" s="322"/>
      <c r="K913" s="322"/>
      <c r="L913" s="322"/>
      <c r="M913" s="322"/>
      <c r="N913" s="322"/>
      <c r="O913" s="322"/>
      <c r="P913" s="322"/>
      <c r="Q913" s="322"/>
    </row>
    <row r="914" spans="6:17">
      <c r="F914" s="330"/>
      <c r="G914" s="322"/>
      <c r="H914" s="322"/>
      <c r="I914" s="322"/>
      <c r="J914" s="322"/>
      <c r="K914" s="322"/>
      <c r="L914" s="322"/>
      <c r="M914" s="322"/>
      <c r="N914" s="322"/>
      <c r="O914" s="322"/>
      <c r="P914" s="322"/>
      <c r="Q914" s="322"/>
    </row>
    <row r="915" spans="6:17">
      <c r="F915" s="330"/>
      <c r="G915" s="322"/>
      <c r="H915" s="322"/>
      <c r="I915" s="322"/>
      <c r="J915" s="322"/>
      <c r="K915" s="322"/>
      <c r="L915" s="322"/>
      <c r="M915" s="322"/>
      <c r="N915" s="322"/>
      <c r="O915" s="322"/>
      <c r="P915" s="322"/>
      <c r="Q915" s="322"/>
    </row>
    <row r="916" spans="6:17">
      <c r="F916" s="330"/>
      <c r="G916" s="322"/>
      <c r="H916" s="322"/>
      <c r="I916" s="322"/>
      <c r="J916" s="322"/>
      <c r="K916" s="322"/>
      <c r="L916" s="322"/>
      <c r="M916" s="322"/>
      <c r="N916" s="322"/>
      <c r="O916" s="322"/>
      <c r="P916" s="322"/>
      <c r="Q916" s="322"/>
    </row>
    <row r="917" spans="6:17">
      <c r="F917" s="330"/>
      <c r="G917" s="322"/>
      <c r="H917" s="322"/>
      <c r="I917" s="322"/>
      <c r="J917" s="322"/>
      <c r="K917" s="322"/>
      <c r="L917" s="322"/>
      <c r="M917" s="322"/>
      <c r="N917" s="322"/>
      <c r="O917" s="322"/>
      <c r="P917" s="322"/>
      <c r="Q917" s="322"/>
    </row>
    <row r="918" spans="6:17">
      <c r="F918" s="330"/>
      <c r="G918" s="322"/>
      <c r="H918" s="322"/>
      <c r="I918" s="322"/>
      <c r="J918" s="322"/>
      <c r="K918" s="322"/>
      <c r="L918" s="322"/>
      <c r="M918" s="322"/>
      <c r="N918" s="322"/>
      <c r="O918" s="322"/>
      <c r="P918" s="322"/>
      <c r="Q918" s="322"/>
    </row>
    <row r="919" spans="6:17">
      <c r="F919" s="330"/>
      <c r="G919" s="322"/>
      <c r="H919" s="322"/>
      <c r="I919" s="322"/>
      <c r="J919" s="322"/>
      <c r="K919" s="322"/>
      <c r="L919" s="322"/>
      <c r="M919" s="322"/>
      <c r="N919" s="322"/>
      <c r="O919" s="322"/>
      <c r="P919" s="322"/>
      <c r="Q919" s="322"/>
    </row>
    <row r="920" spans="6:17">
      <c r="F920" s="330"/>
      <c r="G920" s="322"/>
      <c r="H920" s="322"/>
      <c r="I920" s="322"/>
      <c r="J920" s="322"/>
      <c r="K920" s="322"/>
      <c r="L920" s="322"/>
      <c r="M920" s="322"/>
      <c r="N920" s="322"/>
      <c r="O920" s="322"/>
      <c r="P920" s="322"/>
      <c r="Q920" s="322"/>
    </row>
    <row r="921" spans="6:17">
      <c r="F921" s="330"/>
      <c r="G921" s="322"/>
      <c r="H921" s="322"/>
      <c r="I921" s="322"/>
      <c r="J921" s="322"/>
      <c r="K921" s="322"/>
      <c r="L921" s="322"/>
      <c r="M921" s="322"/>
      <c r="N921" s="322"/>
      <c r="O921" s="322"/>
      <c r="P921" s="322"/>
      <c r="Q921" s="322"/>
    </row>
    <row r="922" spans="6:17">
      <c r="F922" s="330"/>
      <c r="G922" s="322"/>
      <c r="H922" s="322"/>
      <c r="I922" s="322"/>
      <c r="J922" s="322"/>
      <c r="K922" s="322"/>
      <c r="L922" s="322"/>
      <c r="M922" s="322"/>
      <c r="N922" s="322"/>
      <c r="O922" s="322"/>
      <c r="P922" s="322"/>
      <c r="Q922" s="322"/>
    </row>
    <row r="923" spans="6:17">
      <c r="F923" s="330"/>
      <c r="G923" s="322"/>
      <c r="H923" s="322"/>
      <c r="I923" s="322"/>
      <c r="J923" s="322"/>
      <c r="K923" s="322"/>
      <c r="L923" s="322"/>
      <c r="M923" s="322"/>
      <c r="N923" s="322"/>
      <c r="O923" s="322"/>
      <c r="P923" s="322"/>
      <c r="Q923" s="322"/>
    </row>
    <row r="924" spans="6:17">
      <c r="F924" s="330"/>
      <c r="G924" s="322"/>
      <c r="H924" s="322"/>
      <c r="I924" s="322"/>
      <c r="J924" s="322"/>
      <c r="K924" s="322"/>
      <c r="L924" s="322"/>
      <c r="M924" s="322"/>
      <c r="N924" s="322"/>
      <c r="O924" s="322"/>
      <c r="P924" s="322"/>
      <c r="Q924" s="322"/>
    </row>
    <row r="925" spans="6:17">
      <c r="F925" s="330"/>
      <c r="G925" s="322"/>
      <c r="H925" s="322"/>
      <c r="I925" s="322"/>
      <c r="J925" s="322"/>
      <c r="K925" s="322"/>
      <c r="L925" s="322"/>
      <c r="M925" s="322"/>
      <c r="N925" s="322"/>
      <c r="O925" s="322"/>
      <c r="P925" s="322"/>
      <c r="Q925" s="322"/>
    </row>
    <row r="926" spans="6:17">
      <c r="F926" s="330"/>
      <c r="G926" s="322"/>
      <c r="H926" s="322"/>
      <c r="I926" s="322"/>
      <c r="J926" s="322"/>
      <c r="K926" s="322"/>
      <c r="L926" s="322"/>
      <c r="M926" s="322"/>
      <c r="N926" s="322"/>
      <c r="O926" s="322"/>
      <c r="P926" s="322"/>
      <c r="Q926" s="322"/>
    </row>
    <row r="927" spans="6:17">
      <c r="F927" s="330"/>
      <c r="G927" s="322"/>
      <c r="H927" s="322"/>
      <c r="I927" s="322"/>
      <c r="J927" s="322"/>
      <c r="K927" s="322"/>
      <c r="L927" s="322"/>
      <c r="M927" s="322"/>
      <c r="N927" s="322"/>
      <c r="O927" s="322"/>
      <c r="P927" s="322"/>
      <c r="Q927" s="322"/>
    </row>
    <row r="928" spans="6:17">
      <c r="F928" s="330"/>
      <c r="G928" s="322"/>
      <c r="H928" s="322"/>
      <c r="I928" s="322"/>
      <c r="J928" s="322"/>
      <c r="K928" s="322"/>
      <c r="L928" s="322"/>
      <c r="M928" s="322"/>
      <c r="N928" s="322"/>
      <c r="O928" s="322"/>
      <c r="P928" s="322"/>
      <c r="Q928" s="322"/>
    </row>
    <row r="929" spans="6:17">
      <c r="F929" s="330"/>
      <c r="G929" s="322"/>
      <c r="H929" s="322"/>
      <c r="I929" s="322"/>
      <c r="J929" s="322"/>
      <c r="K929" s="322"/>
      <c r="L929" s="322"/>
      <c r="M929" s="322"/>
      <c r="N929" s="322"/>
      <c r="O929" s="322"/>
      <c r="P929" s="322"/>
      <c r="Q929" s="322"/>
    </row>
    <row r="930" spans="6:17">
      <c r="F930" s="330"/>
      <c r="G930" s="322"/>
      <c r="H930" s="322"/>
      <c r="I930" s="322"/>
      <c r="J930" s="322"/>
      <c r="K930" s="322"/>
      <c r="L930" s="322"/>
      <c r="M930" s="322"/>
      <c r="N930" s="322"/>
      <c r="O930" s="322"/>
      <c r="P930" s="322"/>
      <c r="Q930" s="322"/>
    </row>
    <row r="931" spans="6:17">
      <c r="F931" s="330"/>
      <c r="G931" s="322"/>
      <c r="H931" s="322"/>
      <c r="I931" s="322"/>
      <c r="J931" s="322"/>
      <c r="K931" s="322"/>
      <c r="L931" s="322"/>
      <c r="M931" s="322"/>
      <c r="N931" s="322"/>
      <c r="O931" s="322"/>
      <c r="P931" s="322"/>
      <c r="Q931" s="322"/>
    </row>
    <row r="932" spans="6:17">
      <c r="F932" s="330"/>
      <c r="G932" s="322"/>
      <c r="H932" s="322"/>
      <c r="I932" s="322"/>
      <c r="J932" s="322"/>
      <c r="K932" s="322"/>
      <c r="L932" s="322"/>
      <c r="M932" s="322"/>
      <c r="N932" s="322"/>
      <c r="O932" s="322"/>
      <c r="P932" s="322"/>
      <c r="Q932" s="322"/>
    </row>
    <row r="933" spans="6:17">
      <c r="F933" s="330"/>
      <c r="G933" s="322"/>
      <c r="H933" s="322"/>
      <c r="I933" s="322"/>
      <c r="J933" s="322"/>
      <c r="K933" s="322"/>
      <c r="L933" s="322"/>
      <c r="M933" s="322"/>
      <c r="N933" s="322"/>
      <c r="O933" s="322"/>
      <c r="P933" s="322"/>
      <c r="Q933" s="322"/>
    </row>
    <row r="934" spans="6:17">
      <c r="F934" s="330"/>
      <c r="G934" s="322"/>
      <c r="H934" s="322"/>
      <c r="I934" s="322"/>
      <c r="J934" s="322"/>
      <c r="K934" s="322"/>
      <c r="L934" s="322"/>
      <c r="M934" s="322"/>
      <c r="N934" s="322"/>
      <c r="O934" s="322"/>
      <c r="P934" s="322"/>
      <c r="Q934" s="322"/>
    </row>
    <row r="935" spans="6:17">
      <c r="F935" s="330"/>
      <c r="G935" s="322"/>
      <c r="H935" s="322"/>
      <c r="I935" s="322"/>
      <c r="J935" s="322"/>
      <c r="K935" s="322"/>
      <c r="L935" s="322"/>
      <c r="M935" s="322"/>
      <c r="N935" s="322"/>
      <c r="O935" s="322"/>
      <c r="P935" s="322"/>
      <c r="Q935" s="322"/>
    </row>
    <row r="936" spans="6:17">
      <c r="F936" s="330"/>
      <c r="G936" s="322"/>
      <c r="H936" s="322"/>
      <c r="I936" s="322"/>
      <c r="J936" s="322"/>
      <c r="K936" s="322"/>
      <c r="L936" s="322"/>
      <c r="M936" s="322"/>
      <c r="N936" s="322"/>
      <c r="O936" s="322"/>
      <c r="P936" s="322"/>
      <c r="Q936" s="322"/>
    </row>
    <row r="937" spans="6:17">
      <c r="F937" s="330"/>
      <c r="G937" s="322"/>
      <c r="H937" s="322"/>
      <c r="I937" s="322"/>
      <c r="J937" s="322"/>
      <c r="K937" s="322"/>
      <c r="L937" s="322"/>
      <c r="M937" s="322"/>
      <c r="N937" s="322"/>
      <c r="O937" s="322"/>
      <c r="P937" s="322"/>
      <c r="Q937" s="322"/>
    </row>
    <row r="938" spans="6:17">
      <c r="F938" s="330"/>
      <c r="G938" s="322"/>
      <c r="H938" s="322"/>
      <c r="I938" s="322"/>
      <c r="J938" s="322"/>
      <c r="K938" s="322"/>
      <c r="L938" s="322"/>
      <c r="M938" s="322"/>
      <c r="N938" s="322"/>
      <c r="O938" s="322"/>
      <c r="P938" s="322"/>
      <c r="Q938" s="322"/>
    </row>
    <row r="939" spans="6:17">
      <c r="F939" s="330"/>
      <c r="G939" s="322"/>
      <c r="H939" s="322"/>
      <c r="I939" s="322"/>
      <c r="J939" s="322"/>
      <c r="K939" s="322"/>
      <c r="L939" s="322"/>
      <c r="M939" s="322"/>
      <c r="N939" s="322"/>
      <c r="O939" s="322"/>
      <c r="P939" s="322"/>
      <c r="Q939" s="322"/>
    </row>
    <row r="940" spans="6:17">
      <c r="F940" s="330"/>
      <c r="G940" s="322"/>
      <c r="H940" s="322"/>
      <c r="I940" s="322"/>
      <c r="J940" s="322"/>
      <c r="K940" s="322"/>
      <c r="L940" s="322"/>
      <c r="M940" s="322"/>
      <c r="N940" s="322"/>
      <c r="O940" s="322"/>
      <c r="P940" s="322"/>
      <c r="Q940" s="322"/>
    </row>
    <row r="941" spans="6:17">
      <c r="F941" s="330"/>
      <c r="G941" s="322"/>
      <c r="H941" s="322"/>
      <c r="I941" s="322"/>
      <c r="J941" s="322"/>
      <c r="K941" s="322"/>
      <c r="L941" s="322"/>
      <c r="M941" s="322"/>
      <c r="N941" s="322"/>
      <c r="O941" s="322"/>
      <c r="P941" s="322"/>
      <c r="Q941" s="322"/>
    </row>
    <row r="942" spans="6:17">
      <c r="F942" s="330"/>
      <c r="G942" s="322"/>
      <c r="H942" s="322"/>
      <c r="I942" s="322"/>
      <c r="J942" s="322"/>
      <c r="K942" s="322"/>
      <c r="L942" s="322"/>
      <c r="M942" s="322"/>
      <c r="N942" s="322"/>
      <c r="O942" s="322"/>
      <c r="P942" s="322"/>
      <c r="Q942" s="322"/>
    </row>
    <row r="943" spans="6:17">
      <c r="F943" s="330"/>
      <c r="G943" s="322"/>
      <c r="H943" s="322"/>
      <c r="I943" s="322"/>
      <c r="J943" s="322"/>
      <c r="K943" s="322"/>
      <c r="L943" s="322"/>
      <c r="M943" s="322"/>
      <c r="N943" s="322"/>
      <c r="O943" s="322"/>
      <c r="P943" s="322"/>
      <c r="Q943" s="322"/>
    </row>
    <row r="944" spans="6:17">
      <c r="F944" s="330"/>
      <c r="G944" s="322"/>
      <c r="H944" s="322"/>
      <c r="I944" s="322"/>
      <c r="J944" s="322"/>
      <c r="K944" s="322"/>
      <c r="L944" s="322"/>
      <c r="M944" s="322"/>
      <c r="N944" s="322"/>
      <c r="O944" s="322"/>
      <c r="P944" s="322"/>
      <c r="Q944" s="322"/>
    </row>
    <row r="945" spans="6:17">
      <c r="F945" s="330"/>
      <c r="G945" s="322"/>
      <c r="H945" s="322"/>
      <c r="I945" s="322"/>
      <c r="J945" s="322"/>
      <c r="K945" s="322"/>
      <c r="L945" s="322"/>
      <c r="M945" s="322"/>
      <c r="N945" s="322"/>
      <c r="O945" s="322"/>
      <c r="P945" s="322"/>
      <c r="Q945" s="322"/>
    </row>
    <row r="946" spans="6:17">
      <c r="F946" s="330"/>
      <c r="G946" s="322"/>
      <c r="H946" s="322"/>
      <c r="I946" s="322"/>
      <c r="J946" s="322"/>
      <c r="K946" s="322"/>
      <c r="L946" s="322"/>
      <c r="M946" s="322"/>
      <c r="N946" s="322"/>
      <c r="O946" s="322"/>
      <c r="P946" s="322"/>
      <c r="Q946" s="322"/>
    </row>
    <row r="947" spans="6:17">
      <c r="F947" s="330"/>
      <c r="G947" s="322"/>
      <c r="H947" s="322"/>
      <c r="I947" s="322"/>
      <c r="J947" s="322"/>
      <c r="K947" s="322"/>
      <c r="L947" s="322"/>
      <c r="M947" s="322"/>
      <c r="N947" s="322"/>
      <c r="O947" s="322"/>
      <c r="P947" s="322"/>
      <c r="Q947" s="322"/>
    </row>
    <row r="948" spans="6:17">
      <c r="F948" s="330"/>
      <c r="G948" s="322"/>
      <c r="H948" s="322"/>
      <c r="I948" s="322"/>
      <c r="J948" s="322"/>
      <c r="K948" s="322"/>
      <c r="L948" s="322"/>
      <c r="M948" s="322"/>
      <c r="N948" s="322"/>
      <c r="O948" s="322"/>
      <c r="P948" s="322"/>
      <c r="Q948" s="322"/>
    </row>
    <row r="949" spans="6:17">
      <c r="F949" s="330"/>
      <c r="G949" s="322"/>
      <c r="H949" s="322"/>
      <c r="I949" s="322"/>
      <c r="J949" s="322"/>
      <c r="K949" s="322"/>
      <c r="L949" s="322"/>
      <c r="M949" s="322"/>
      <c r="N949" s="322"/>
      <c r="O949" s="322"/>
      <c r="P949" s="322"/>
      <c r="Q949" s="322"/>
    </row>
    <row r="950" spans="6:17">
      <c r="F950" s="330"/>
      <c r="G950" s="322"/>
      <c r="H950" s="322"/>
      <c r="I950" s="322"/>
      <c r="J950" s="322"/>
      <c r="K950" s="322"/>
      <c r="L950" s="322"/>
      <c r="M950" s="322"/>
      <c r="N950" s="322"/>
      <c r="O950" s="322"/>
      <c r="P950" s="322"/>
      <c r="Q950" s="322"/>
    </row>
    <row r="951" spans="6:17">
      <c r="F951" s="330"/>
      <c r="G951" s="322"/>
      <c r="H951" s="322"/>
      <c r="I951" s="322"/>
      <c r="J951" s="322"/>
      <c r="K951" s="322"/>
      <c r="L951" s="322"/>
      <c r="M951" s="322"/>
      <c r="N951" s="322"/>
      <c r="O951" s="322"/>
      <c r="P951" s="322"/>
      <c r="Q951" s="322"/>
    </row>
    <row r="952" spans="6:17">
      <c r="F952" s="330"/>
      <c r="G952" s="322"/>
      <c r="H952" s="322"/>
      <c r="I952" s="322"/>
      <c r="J952" s="322"/>
      <c r="K952" s="322"/>
      <c r="L952" s="322"/>
      <c r="M952" s="322"/>
      <c r="N952" s="322"/>
      <c r="O952" s="322"/>
      <c r="P952" s="322"/>
      <c r="Q952" s="322"/>
    </row>
    <row r="953" spans="6:17">
      <c r="F953" s="330"/>
      <c r="G953" s="322"/>
      <c r="H953" s="322"/>
      <c r="I953" s="322"/>
      <c r="J953" s="322"/>
      <c r="K953" s="322"/>
      <c r="L953" s="322"/>
      <c r="M953" s="322"/>
      <c r="N953" s="322"/>
      <c r="O953" s="322"/>
      <c r="P953" s="322"/>
      <c r="Q953" s="322"/>
    </row>
    <row r="954" spans="6:17">
      <c r="F954" s="330"/>
      <c r="G954" s="322"/>
      <c r="H954" s="322"/>
      <c r="I954" s="322"/>
      <c r="J954" s="322"/>
      <c r="K954" s="322"/>
      <c r="L954" s="322"/>
      <c r="M954" s="322"/>
      <c r="N954" s="322"/>
      <c r="O954" s="322"/>
      <c r="P954" s="322"/>
      <c r="Q954" s="322"/>
    </row>
    <row r="955" spans="6:17">
      <c r="F955" s="330"/>
      <c r="G955" s="322"/>
      <c r="H955" s="322"/>
      <c r="I955" s="322"/>
      <c r="J955" s="322"/>
      <c r="K955" s="322"/>
      <c r="L955" s="322"/>
      <c r="M955" s="322"/>
      <c r="N955" s="322"/>
      <c r="O955" s="322"/>
      <c r="P955" s="322"/>
      <c r="Q955" s="322"/>
    </row>
    <row r="956" spans="6:17">
      <c r="F956" s="330"/>
      <c r="G956" s="322"/>
      <c r="H956" s="322"/>
      <c r="I956" s="322"/>
      <c r="J956" s="322"/>
      <c r="K956" s="322"/>
      <c r="L956" s="322"/>
      <c r="M956" s="322"/>
      <c r="N956" s="322"/>
      <c r="O956" s="322"/>
      <c r="P956" s="322"/>
      <c r="Q956" s="322"/>
    </row>
    <row r="957" spans="6:17">
      <c r="F957" s="330"/>
      <c r="G957" s="322"/>
      <c r="H957" s="322"/>
      <c r="I957" s="322"/>
      <c r="J957" s="322"/>
      <c r="K957" s="322"/>
      <c r="L957" s="322"/>
      <c r="M957" s="322"/>
      <c r="N957" s="322"/>
      <c r="O957" s="322"/>
      <c r="P957" s="322"/>
      <c r="Q957" s="322"/>
    </row>
    <row r="958" spans="6:17">
      <c r="F958" s="330"/>
      <c r="G958" s="322"/>
      <c r="H958" s="322"/>
      <c r="I958" s="322"/>
      <c r="J958" s="322"/>
      <c r="K958" s="322"/>
      <c r="L958" s="322"/>
      <c r="M958" s="322"/>
      <c r="N958" s="322"/>
      <c r="O958" s="322"/>
      <c r="P958" s="322"/>
      <c r="Q958" s="322"/>
    </row>
    <row r="959" spans="6:17">
      <c r="F959" s="330"/>
      <c r="G959" s="322"/>
      <c r="H959" s="322"/>
      <c r="I959" s="322"/>
      <c r="J959" s="322"/>
      <c r="K959" s="322"/>
      <c r="L959" s="322"/>
      <c r="M959" s="322"/>
      <c r="N959" s="322"/>
      <c r="O959" s="322"/>
      <c r="P959" s="322"/>
      <c r="Q959" s="322"/>
    </row>
    <row r="960" spans="6:17">
      <c r="F960" s="330"/>
      <c r="G960" s="322"/>
      <c r="H960" s="322"/>
      <c r="I960" s="322"/>
      <c r="J960" s="322"/>
      <c r="K960" s="322"/>
      <c r="L960" s="322"/>
      <c r="M960" s="322"/>
      <c r="N960" s="322"/>
      <c r="O960" s="322"/>
      <c r="P960" s="322"/>
      <c r="Q960" s="322"/>
    </row>
    <row r="961" spans="6:17">
      <c r="F961" s="330"/>
      <c r="G961" s="322"/>
      <c r="H961" s="322"/>
      <c r="I961" s="322"/>
      <c r="J961" s="322"/>
      <c r="K961" s="322"/>
      <c r="L961" s="322"/>
      <c r="M961" s="322"/>
      <c r="N961" s="322"/>
      <c r="O961" s="322"/>
      <c r="P961" s="322"/>
      <c r="Q961" s="322"/>
    </row>
    <row r="962" spans="6:17">
      <c r="F962" s="330"/>
      <c r="G962" s="322"/>
      <c r="H962" s="322"/>
      <c r="I962" s="322"/>
      <c r="J962" s="322"/>
      <c r="K962" s="322"/>
      <c r="L962" s="322"/>
      <c r="M962" s="322"/>
      <c r="N962" s="322"/>
      <c r="O962" s="322"/>
      <c r="P962" s="322"/>
      <c r="Q962" s="322"/>
    </row>
    <row r="963" spans="6:17">
      <c r="F963" s="330"/>
      <c r="G963" s="322"/>
      <c r="H963" s="322"/>
      <c r="I963" s="322"/>
      <c r="J963" s="322"/>
      <c r="K963" s="322"/>
      <c r="L963" s="322"/>
      <c r="M963" s="322"/>
      <c r="N963" s="322"/>
      <c r="O963" s="322"/>
      <c r="P963" s="322"/>
      <c r="Q963" s="322"/>
    </row>
    <row r="964" spans="6:17">
      <c r="F964" s="330"/>
      <c r="G964" s="322"/>
      <c r="H964" s="322"/>
      <c r="I964" s="322"/>
      <c r="J964" s="322"/>
      <c r="K964" s="322"/>
      <c r="L964" s="322"/>
      <c r="M964" s="322"/>
      <c r="N964" s="322"/>
      <c r="O964" s="322"/>
      <c r="P964" s="322"/>
      <c r="Q964" s="322"/>
    </row>
    <row r="965" spans="6:17">
      <c r="F965" s="330"/>
      <c r="G965" s="322"/>
      <c r="H965" s="322"/>
      <c r="I965" s="322"/>
      <c r="J965" s="322"/>
      <c r="K965" s="322"/>
      <c r="L965" s="322"/>
      <c r="M965" s="322"/>
      <c r="N965" s="322"/>
      <c r="O965" s="322"/>
      <c r="P965" s="322"/>
      <c r="Q965" s="322"/>
    </row>
    <row r="966" spans="6:17">
      <c r="F966" s="330"/>
      <c r="G966" s="322"/>
      <c r="H966" s="322"/>
      <c r="I966" s="322"/>
      <c r="J966" s="322"/>
      <c r="K966" s="322"/>
      <c r="L966" s="322"/>
      <c r="M966" s="322"/>
      <c r="N966" s="322"/>
      <c r="O966" s="322"/>
      <c r="P966" s="322"/>
      <c r="Q966" s="322"/>
    </row>
    <row r="967" spans="6:17">
      <c r="F967" s="330"/>
      <c r="G967" s="322"/>
      <c r="H967" s="322"/>
      <c r="I967" s="322"/>
      <c r="J967" s="322"/>
      <c r="K967" s="322"/>
      <c r="L967" s="322"/>
      <c r="M967" s="322"/>
      <c r="N967" s="322"/>
      <c r="O967" s="322"/>
      <c r="P967" s="322"/>
      <c r="Q967" s="322"/>
    </row>
    <row r="968" spans="6:17">
      <c r="F968" s="330"/>
      <c r="G968" s="322"/>
      <c r="H968" s="322"/>
      <c r="I968" s="322"/>
      <c r="J968" s="322"/>
      <c r="K968" s="322"/>
      <c r="L968" s="322"/>
      <c r="M968" s="322"/>
      <c r="N968" s="322"/>
      <c r="O968" s="322"/>
      <c r="P968" s="322"/>
      <c r="Q968" s="322"/>
    </row>
    <row r="969" spans="6:17">
      <c r="F969" s="330"/>
      <c r="G969" s="322"/>
      <c r="H969" s="322"/>
      <c r="I969" s="322"/>
      <c r="J969" s="322"/>
      <c r="K969" s="322"/>
      <c r="L969" s="322"/>
      <c r="M969" s="322"/>
      <c r="N969" s="322"/>
      <c r="O969" s="322"/>
      <c r="P969" s="322"/>
      <c r="Q969" s="322"/>
    </row>
    <row r="970" spans="6:17">
      <c r="F970" s="330"/>
      <c r="G970" s="322"/>
      <c r="H970" s="322"/>
      <c r="I970" s="322"/>
      <c r="J970" s="322"/>
      <c r="K970" s="322"/>
      <c r="L970" s="322"/>
      <c r="M970" s="322"/>
      <c r="N970" s="322"/>
      <c r="O970" s="322"/>
      <c r="P970" s="322"/>
      <c r="Q970" s="322"/>
    </row>
    <row r="971" spans="6:17">
      <c r="F971" s="330"/>
      <c r="G971" s="322"/>
      <c r="H971" s="322"/>
      <c r="I971" s="322"/>
      <c r="J971" s="322"/>
      <c r="K971" s="322"/>
      <c r="L971" s="322"/>
      <c r="M971" s="322"/>
      <c r="N971" s="322"/>
      <c r="O971" s="322"/>
      <c r="P971" s="322"/>
      <c r="Q971" s="322"/>
    </row>
    <row r="972" spans="6:17">
      <c r="F972" s="330"/>
      <c r="G972" s="322"/>
      <c r="H972" s="322"/>
      <c r="I972" s="322"/>
      <c r="J972" s="322"/>
      <c r="K972" s="322"/>
      <c r="L972" s="322"/>
      <c r="M972" s="322"/>
      <c r="N972" s="322"/>
      <c r="O972" s="322"/>
      <c r="P972" s="322"/>
      <c r="Q972" s="322"/>
    </row>
    <row r="973" spans="6:17">
      <c r="F973" s="330"/>
      <c r="G973" s="322"/>
      <c r="H973" s="322"/>
      <c r="I973" s="322"/>
      <c r="J973" s="322"/>
      <c r="K973" s="322"/>
      <c r="L973" s="322"/>
      <c r="M973" s="322"/>
      <c r="N973" s="322"/>
      <c r="O973" s="322"/>
      <c r="P973" s="322"/>
      <c r="Q973" s="322"/>
    </row>
    <row r="974" spans="6:17">
      <c r="F974" s="330"/>
      <c r="G974" s="322"/>
      <c r="H974" s="322"/>
      <c r="I974" s="322"/>
      <c r="J974" s="322"/>
      <c r="K974" s="322"/>
      <c r="L974" s="322"/>
      <c r="M974" s="322"/>
      <c r="N974" s="322"/>
      <c r="O974" s="322"/>
      <c r="P974" s="322"/>
      <c r="Q974" s="322"/>
    </row>
    <row r="975" spans="6:17">
      <c r="F975" s="330"/>
      <c r="G975" s="322"/>
      <c r="H975" s="322"/>
      <c r="I975" s="322"/>
      <c r="J975" s="322"/>
      <c r="K975" s="322"/>
      <c r="L975" s="322"/>
      <c r="M975" s="322"/>
      <c r="N975" s="322"/>
      <c r="O975" s="322"/>
      <c r="P975" s="322"/>
      <c r="Q975" s="322"/>
    </row>
    <row r="976" spans="6:17">
      <c r="F976" s="330"/>
      <c r="G976" s="322"/>
      <c r="H976" s="322"/>
      <c r="I976" s="322"/>
      <c r="J976" s="322"/>
      <c r="K976" s="322"/>
      <c r="L976" s="322"/>
      <c r="M976" s="322"/>
      <c r="N976" s="322"/>
      <c r="O976" s="322"/>
      <c r="P976" s="322"/>
      <c r="Q976" s="322"/>
    </row>
    <row r="977" spans="6:17">
      <c r="F977" s="330"/>
      <c r="G977" s="322"/>
      <c r="H977" s="322"/>
      <c r="I977" s="322"/>
      <c r="J977" s="322"/>
      <c r="K977" s="322"/>
      <c r="L977" s="322"/>
      <c r="M977" s="322"/>
      <c r="N977" s="322"/>
      <c r="O977" s="322"/>
      <c r="P977" s="322"/>
      <c r="Q977" s="322"/>
    </row>
    <row r="978" spans="6:17">
      <c r="F978" s="330"/>
      <c r="G978" s="322"/>
      <c r="H978" s="322"/>
      <c r="I978" s="322"/>
      <c r="J978" s="322"/>
      <c r="K978" s="322"/>
      <c r="L978" s="322"/>
      <c r="M978" s="322"/>
      <c r="N978" s="322"/>
      <c r="O978" s="322"/>
      <c r="P978" s="322"/>
      <c r="Q978" s="322"/>
    </row>
    <row r="979" spans="6:17">
      <c r="F979" s="330"/>
      <c r="G979" s="322"/>
      <c r="H979" s="322"/>
      <c r="I979" s="322"/>
      <c r="J979" s="322"/>
      <c r="K979" s="322"/>
      <c r="L979" s="322"/>
      <c r="M979" s="322"/>
      <c r="N979" s="322"/>
      <c r="O979" s="322"/>
      <c r="P979" s="322"/>
      <c r="Q979" s="322"/>
    </row>
    <row r="980" spans="6:17">
      <c r="F980" s="330"/>
      <c r="G980" s="322"/>
      <c r="H980" s="322"/>
      <c r="I980" s="322"/>
      <c r="J980" s="322"/>
      <c r="K980" s="322"/>
      <c r="L980" s="322"/>
      <c r="M980" s="322"/>
      <c r="N980" s="322"/>
      <c r="O980" s="322"/>
      <c r="P980" s="322"/>
      <c r="Q980" s="322"/>
    </row>
    <row r="981" spans="6:17">
      <c r="F981" s="330"/>
      <c r="G981" s="322"/>
      <c r="H981" s="322"/>
      <c r="I981" s="322"/>
      <c r="J981" s="322"/>
      <c r="K981" s="322"/>
      <c r="L981" s="322"/>
      <c r="M981" s="322"/>
      <c r="N981" s="322"/>
      <c r="O981" s="322"/>
      <c r="P981" s="322"/>
      <c r="Q981" s="322"/>
    </row>
    <row r="982" spans="6:17">
      <c r="F982" s="330"/>
      <c r="G982" s="322"/>
      <c r="H982" s="322"/>
      <c r="I982" s="322"/>
      <c r="J982" s="322"/>
      <c r="K982" s="322"/>
      <c r="L982" s="322"/>
      <c r="M982" s="322"/>
      <c r="N982" s="322"/>
      <c r="O982" s="322"/>
      <c r="P982" s="322"/>
      <c r="Q982" s="322"/>
    </row>
    <row r="983" spans="6:17">
      <c r="F983" s="330"/>
      <c r="G983" s="322"/>
      <c r="H983" s="322"/>
      <c r="I983" s="322"/>
      <c r="J983" s="322"/>
      <c r="K983" s="322"/>
      <c r="L983" s="322"/>
      <c r="M983" s="322"/>
      <c r="N983" s="322"/>
      <c r="O983" s="322"/>
      <c r="P983" s="322"/>
      <c r="Q983" s="322"/>
    </row>
    <row r="984" spans="6:17">
      <c r="F984" s="330"/>
      <c r="G984" s="322"/>
      <c r="H984" s="322"/>
      <c r="I984" s="322"/>
      <c r="J984" s="322"/>
      <c r="K984" s="322"/>
      <c r="L984" s="322"/>
      <c r="M984" s="322"/>
      <c r="N984" s="322"/>
      <c r="O984" s="322"/>
      <c r="P984" s="322"/>
      <c r="Q984" s="322"/>
    </row>
    <row r="985" spans="6:17">
      <c r="F985" s="330"/>
      <c r="G985" s="322"/>
      <c r="H985" s="322"/>
      <c r="I985" s="322"/>
      <c r="J985" s="322"/>
      <c r="K985" s="322"/>
      <c r="L985" s="322"/>
      <c r="M985" s="322"/>
      <c r="N985" s="322"/>
      <c r="O985" s="322"/>
      <c r="P985" s="322"/>
      <c r="Q985" s="322"/>
    </row>
    <row r="986" spans="6:17">
      <c r="F986" s="330"/>
      <c r="G986" s="322"/>
      <c r="H986" s="322"/>
      <c r="I986" s="322"/>
      <c r="J986" s="322"/>
      <c r="K986" s="322"/>
      <c r="L986" s="322"/>
      <c r="M986" s="322"/>
      <c r="N986" s="322"/>
      <c r="O986" s="322"/>
      <c r="P986" s="322"/>
      <c r="Q986" s="322"/>
    </row>
    <row r="987" spans="6:17">
      <c r="F987" s="330"/>
      <c r="G987" s="322"/>
      <c r="H987" s="322"/>
      <c r="I987" s="322"/>
      <c r="J987" s="322"/>
      <c r="K987" s="322"/>
      <c r="L987" s="322"/>
      <c r="M987" s="322"/>
      <c r="N987" s="322"/>
      <c r="O987" s="322"/>
      <c r="P987" s="322"/>
      <c r="Q987" s="322"/>
    </row>
    <row r="988" spans="6:17">
      <c r="F988" s="330"/>
      <c r="G988" s="322"/>
      <c r="H988" s="322"/>
      <c r="I988" s="322"/>
      <c r="J988" s="322"/>
      <c r="K988" s="322"/>
      <c r="L988" s="322"/>
      <c r="M988" s="322"/>
      <c r="N988" s="322"/>
      <c r="O988" s="322"/>
      <c r="P988" s="322"/>
      <c r="Q988" s="322"/>
    </row>
    <row r="989" spans="6:17">
      <c r="F989" s="330"/>
      <c r="G989" s="322"/>
      <c r="H989" s="322"/>
      <c r="I989" s="322"/>
      <c r="J989" s="322"/>
      <c r="K989" s="322"/>
      <c r="L989" s="322"/>
      <c r="M989" s="322"/>
      <c r="N989" s="322"/>
      <c r="O989" s="322"/>
      <c r="P989" s="322"/>
      <c r="Q989" s="322"/>
    </row>
    <row r="990" spans="6:17">
      <c r="F990" s="330"/>
      <c r="G990" s="322"/>
      <c r="H990" s="322"/>
      <c r="I990" s="322"/>
      <c r="J990" s="322"/>
      <c r="K990" s="322"/>
      <c r="L990" s="322"/>
      <c r="M990" s="322"/>
      <c r="N990" s="322"/>
      <c r="O990" s="322"/>
      <c r="P990" s="322"/>
      <c r="Q990" s="322"/>
    </row>
    <row r="991" spans="6:17">
      <c r="F991" s="330"/>
      <c r="G991" s="322"/>
      <c r="H991" s="322"/>
      <c r="I991" s="322"/>
      <c r="J991" s="322"/>
      <c r="K991" s="322"/>
      <c r="L991" s="322"/>
      <c r="M991" s="322"/>
      <c r="N991" s="322"/>
      <c r="O991" s="322"/>
      <c r="P991" s="322"/>
      <c r="Q991" s="322"/>
    </row>
    <row r="992" spans="6:17">
      <c r="F992" s="330"/>
      <c r="G992" s="322"/>
      <c r="H992" s="322"/>
      <c r="I992" s="322"/>
      <c r="J992" s="322"/>
      <c r="K992" s="322"/>
      <c r="L992" s="322"/>
      <c r="M992" s="322"/>
      <c r="N992" s="322"/>
      <c r="O992" s="322"/>
      <c r="P992" s="322"/>
      <c r="Q992" s="322"/>
    </row>
    <row r="993" spans="6:17">
      <c r="F993" s="330"/>
      <c r="G993" s="322"/>
      <c r="H993" s="322"/>
      <c r="I993" s="322"/>
      <c r="J993" s="322"/>
      <c r="K993" s="322"/>
      <c r="L993" s="322"/>
      <c r="M993" s="322"/>
      <c r="N993" s="322"/>
      <c r="O993" s="322"/>
      <c r="P993" s="322"/>
      <c r="Q993" s="322"/>
    </row>
    <row r="994" spans="6:17">
      <c r="F994" s="330"/>
      <c r="G994" s="322"/>
      <c r="H994" s="322"/>
      <c r="I994" s="322"/>
      <c r="J994" s="322"/>
      <c r="K994" s="322"/>
      <c r="L994" s="322"/>
      <c r="M994" s="322"/>
      <c r="N994" s="322"/>
      <c r="O994" s="322"/>
      <c r="P994" s="322"/>
      <c r="Q994" s="322"/>
    </row>
    <row r="995" spans="6:17">
      <c r="F995" s="330"/>
      <c r="G995" s="322"/>
      <c r="H995" s="322"/>
      <c r="I995" s="322"/>
      <c r="J995" s="322"/>
      <c r="K995" s="322"/>
      <c r="L995" s="322"/>
      <c r="M995" s="322"/>
      <c r="N995" s="322"/>
      <c r="O995" s="322"/>
      <c r="P995" s="322"/>
      <c r="Q995" s="322"/>
    </row>
    <row r="996" spans="6:17">
      <c r="F996" s="330"/>
      <c r="G996" s="322"/>
      <c r="H996" s="322"/>
      <c r="I996" s="322"/>
      <c r="J996" s="322"/>
      <c r="K996" s="322"/>
      <c r="L996" s="322"/>
      <c r="M996" s="322"/>
      <c r="N996" s="322"/>
      <c r="O996" s="322"/>
      <c r="P996" s="322"/>
      <c r="Q996" s="322"/>
    </row>
    <row r="997" spans="6:17">
      <c r="F997" s="330"/>
      <c r="G997" s="322"/>
      <c r="H997" s="322"/>
      <c r="I997" s="322"/>
      <c r="J997" s="322"/>
      <c r="K997" s="322"/>
      <c r="L997" s="322"/>
      <c r="M997" s="322"/>
      <c r="N997" s="322"/>
      <c r="O997" s="322"/>
      <c r="P997" s="322"/>
      <c r="Q997" s="322"/>
    </row>
    <row r="998" spans="6:17">
      <c r="F998" s="330"/>
      <c r="G998" s="322"/>
      <c r="H998" s="322"/>
      <c r="I998" s="322"/>
      <c r="J998" s="322"/>
      <c r="K998" s="322"/>
      <c r="L998" s="322"/>
      <c r="M998" s="322"/>
      <c r="N998" s="322"/>
      <c r="O998" s="322"/>
      <c r="P998" s="322"/>
      <c r="Q998" s="322"/>
    </row>
    <row r="999" spans="6:17">
      <c r="F999" s="330"/>
      <c r="G999" s="322"/>
      <c r="H999" s="322"/>
      <c r="I999" s="322"/>
      <c r="J999" s="322"/>
      <c r="K999" s="322"/>
      <c r="L999" s="322"/>
      <c r="M999" s="322"/>
      <c r="N999" s="322"/>
      <c r="O999" s="322"/>
      <c r="P999" s="322"/>
      <c r="Q999" s="322"/>
    </row>
    <row r="1000" spans="6:17">
      <c r="F1000" s="330"/>
      <c r="G1000" s="322"/>
      <c r="H1000" s="322"/>
      <c r="I1000" s="322"/>
      <c r="J1000" s="322"/>
      <c r="K1000" s="322"/>
      <c r="L1000" s="322"/>
      <c r="M1000" s="322"/>
      <c r="N1000" s="322"/>
      <c r="O1000" s="322"/>
      <c r="P1000" s="322"/>
      <c r="Q1000" s="322"/>
    </row>
    <row r="1001" spans="6:17">
      <c r="F1001" s="330"/>
      <c r="G1001" s="322"/>
      <c r="H1001" s="322"/>
      <c r="I1001" s="322"/>
      <c r="J1001" s="322"/>
      <c r="K1001" s="322"/>
      <c r="L1001" s="322"/>
      <c r="M1001" s="322"/>
      <c r="N1001" s="322"/>
      <c r="O1001" s="322"/>
      <c r="P1001" s="322"/>
      <c r="Q1001" s="322"/>
    </row>
    <row r="1002" spans="6:17">
      <c r="F1002" s="330"/>
      <c r="G1002" s="322"/>
      <c r="H1002" s="322"/>
      <c r="I1002" s="322"/>
      <c r="J1002" s="322"/>
      <c r="K1002" s="322"/>
      <c r="L1002" s="322"/>
      <c r="M1002" s="322"/>
      <c r="N1002" s="322"/>
      <c r="O1002" s="322"/>
      <c r="P1002" s="322"/>
      <c r="Q1002" s="322"/>
    </row>
    <row r="1003" spans="6:17">
      <c r="F1003" s="330"/>
      <c r="G1003" s="322"/>
      <c r="H1003" s="322"/>
      <c r="I1003" s="322"/>
      <c r="J1003" s="322"/>
      <c r="K1003" s="322"/>
      <c r="L1003" s="322"/>
      <c r="M1003" s="322"/>
      <c r="N1003" s="322"/>
      <c r="O1003" s="322"/>
      <c r="P1003" s="322"/>
      <c r="Q1003" s="322"/>
    </row>
    <row r="1004" spans="6:17">
      <c r="F1004" s="330"/>
      <c r="G1004" s="322"/>
      <c r="H1004" s="322"/>
      <c r="I1004" s="322"/>
      <c r="J1004" s="322"/>
      <c r="K1004" s="322"/>
      <c r="L1004" s="322"/>
      <c r="M1004" s="322"/>
      <c r="N1004" s="322"/>
      <c r="O1004" s="322"/>
      <c r="P1004" s="322"/>
      <c r="Q1004" s="322"/>
    </row>
    <row r="1005" spans="6:17">
      <c r="F1005" s="330"/>
      <c r="G1005" s="322"/>
      <c r="H1005" s="322"/>
      <c r="I1005" s="322"/>
      <c r="J1005" s="322"/>
      <c r="K1005" s="322"/>
      <c r="L1005" s="322"/>
      <c r="M1005" s="322"/>
      <c r="N1005" s="322"/>
      <c r="O1005" s="322"/>
      <c r="P1005" s="322"/>
      <c r="Q1005" s="322"/>
    </row>
    <row r="1006" spans="6:17">
      <c r="F1006" s="330"/>
      <c r="G1006" s="322"/>
      <c r="H1006" s="322"/>
      <c r="I1006" s="322"/>
      <c r="J1006" s="322"/>
      <c r="K1006" s="322"/>
      <c r="L1006" s="322"/>
      <c r="M1006" s="322"/>
      <c r="N1006" s="322"/>
      <c r="O1006" s="322"/>
      <c r="P1006" s="322"/>
      <c r="Q1006" s="322"/>
    </row>
    <row r="1007" spans="6:17">
      <c r="F1007" s="330"/>
      <c r="G1007" s="322"/>
      <c r="H1007" s="322"/>
      <c r="I1007" s="322"/>
      <c r="J1007" s="322"/>
      <c r="K1007" s="322"/>
      <c r="L1007" s="322"/>
      <c r="M1007" s="322"/>
      <c r="N1007" s="322"/>
      <c r="O1007" s="322"/>
      <c r="P1007" s="322"/>
      <c r="Q1007" s="322"/>
    </row>
    <row r="1008" spans="6:17">
      <c r="F1008" s="330"/>
      <c r="G1008" s="322"/>
      <c r="H1008" s="322"/>
      <c r="I1008" s="322"/>
      <c r="J1008" s="322"/>
      <c r="K1008" s="322"/>
      <c r="L1008" s="322"/>
      <c r="M1008" s="322"/>
      <c r="N1008" s="322"/>
      <c r="O1008" s="322"/>
      <c r="P1008" s="322"/>
      <c r="Q1008" s="322"/>
    </row>
    <row r="1009" spans="6:17">
      <c r="F1009" s="330"/>
      <c r="G1009" s="322"/>
      <c r="H1009" s="322"/>
      <c r="I1009" s="322"/>
      <c r="J1009" s="322"/>
      <c r="K1009" s="322"/>
      <c r="L1009" s="322"/>
      <c r="M1009" s="322"/>
      <c r="N1009" s="322"/>
      <c r="O1009" s="322"/>
      <c r="P1009" s="322"/>
      <c r="Q1009" s="322"/>
    </row>
    <row r="1010" spans="6:17">
      <c r="F1010" s="330"/>
      <c r="G1010" s="322"/>
      <c r="H1010" s="322"/>
      <c r="I1010" s="322"/>
      <c r="J1010" s="322"/>
      <c r="K1010" s="322"/>
      <c r="L1010" s="322"/>
      <c r="M1010" s="322"/>
      <c r="N1010" s="322"/>
      <c r="O1010" s="322"/>
      <c r="P1010" s="322"/>
      <c r="Q1010" s="322"/>
    </row>
    <row r="1011" spans="6:17">
      <c r="F1011" s="330"/>
      <c r="G1011" s="322"/>
      <c r="H1011" s="322"/>
      <c r="I1011" s="322"/>
      <c r="J1011" s="322"/>
      <c r="K1011" s="322"/>
      <c r="L1011" s="322"/>
      <c r="M1011" s="322"/>
      <c r="N1011" s="322"/>
      <c r="O1011" s="322"/>
      <c r="P1011" s="322"/>
      <c r="Q1011" s="322"/>
    </row>
    <row r="1012" spans="6:17">
      <c r="F1012" s="330"/>
      <c r="G1012" s="322"/>
      <c r="H1012" s="322"/>
      <c r="I1012" s="322"/>
      <c r="J1012" s="322"/>
      <c r="K1012" s="322"/>
      <c r="L1012" s="322"/>
      <c r="M1012" s="322"/>
      <c r="N1012" s="322"/>
      <c r="O1012" s="322"/>
      <c r="P1012" s="322"/>
      <c r="Q1012" s="322"/>
    </row>
    <row r="1013" spans="6:17">
      <c r="F1013" s="330"/>
      <c r="G1013" s="322"/>
      <c r="H1013" s="322"/>
      <c r="I1013" s="322"/>
      <c r="J1013" s="322"/>
      <c r="K1013" s="322"/>
      <c r="L1013" s="322"/>
      <c r="M1013" s="322"/>
      <c r="N1013" s="322"/>
      <c r="O1013" s="322"/>
      <c r="P1013" s="322"/>
      <c r="Q1013" s="322"/>
    </row>
    <row r="1014" spans="6:17">
      <c r="F1014" s="330"/>
      <c r="G1014" s="322"/>
      <c r="H1014" s="322"/>
      <c r="I1014" s="322"/>
      <c r="J1014" s="322"/>
      <c r="K1014" s="322"/>
      <c r="L1014" s="322"/>
      <c r="M1014" s="322"/>
      <c r="N1014" s="322"/>
      <c r="O1014" s="322"/>
      <c r="P1014" s="322"/>
      <c r="Q1014" s="322"/>
    </row>
    <row r="1015" spans="6:17">
      <c r="F1015" s="330"/>
      <c r="G1015" s="322"/>
      <c r="H1015" s="322"/>
      <c r="I1015" s="322"/>
      <c r="J1015" s="322"/>
      <c r="K1015" s="322"/>
      <c r="L1015" s="322"/>
      <c r="M1015" s="322"/>
      <c r="N1015" s="322"/>
      <c r="O1015" s="322"/>
      <c r="P1015" s="322"/>
      <c r="Q1015" s="322"/>
    </row>
    <row r="1016" spans="6:17">
      <c r="F1016" s="330"/>
      <c r="G1016" s="322"/>
      <c r="H1016" s="322"/>
      <c r="I1016" s="322"/>
      <c r="J1016" s="322"/>
      <c r="K1016" s="322"/>
      <c r="L1016" s="322"/>
      <c r="M1016" s="322"/>
      <c r="N1016" s="322"/>
      <c r="O1016" s="322"/>
      <c r="P1016" s="322"/>
      <c r="Q1016" s="322"/>
    </row>
    <row r="1017" spans="6:17">
      <c r="F1017" s="330"/>
      <c r="G1017" s="322"/>
      <c r="H1017" s="322"/>
      <c r="I1017" s="322"/>
      <c r="J1017" s="322"/>
      <c r="K1017" s="322"/>
      <c r="L1017" s="322"/>
      <c r="M1017" s="322"/>
      <c r="N1017" s="322"/>
      <c r="O1017" s="322"/>
      <c r="P1017" s="322"/>
      <c r="Q1017" s="322"/>
    </row>
    <row r="1018" spans="6:17">
      <c r="F1018" s="330"/>
      <c r="G1018" s="322"/>
      <c r="H1018" s="322"/>
      <c r="I1018" s="322"/>
      <c r="J1018" s="322"/>
      <c r="K1018" s="322"/>
      <c r="L1018" s="322"/>
      <c r="M1018" s="322"/>
      <c r="N1018" s="322"/>
      <c r="O1018" s="322"/>
      <c r="P1018" s="322"/>
      <c r="Q1018" s="322"/>
    </row>
    <row r="1019" spans="6:17">
      <c r="F1019" s="330"/>
      <c r="G1019" s="322"/>
      <c r="H1019" s="322"/>
      <c r="I1019" s="322"/>
      <c r="J1019" s="322"/>
      <c r="K1019" s="322"/>
      <c r="L1019" s="322"/>
      <c r="M1019" s="322"/>
      <c r="N1019" s="322"/>
      <c r="O1019" s="322"/>
      <c r="P1019" s="322"/>
      <c r="Q1019" s="322"/>
    </row>
    <row r="1020" spans="6:17">
      <c r="F1020" s="330"/>
      <c r="G1020" s="322"/>
      <c r="H1020" s="322"/>
      <c r="I1020" s="322"/>
      <c r="J1020" s="322"/>
      <c r="K1020" s="322"/>
      <c r="L1020" s="322"/>
      <c r="M1020" s="322"/>
      <c r="N1020" s="322"/>
      <c r="O1020" s="322"/>
      <c r="P1020" s="322"/>
      <c r="Q1020" s="322"/>
    </row>
    <row r="1021" spans="6:17">
      <c r="F1021" s="330"/>
      <c r="G1021" s="322"/>
      <c r="H1021" s="322"/>
      <c r="I1021" s="322"/>
      <c r="J1021" s="322"/>
      <c r="K1021" s="322"/>
      <c r="L1021" s="322"/>
      <c r="M1021" s="322"/>
      <c r="N1021" s="322"/>
      <c r="O1021" s="322"/>
      <c r="P1021" s="322"/>
      <c r="Q1021" s="322"/>
    </row>
    <row r="1022" spans="6:17">
      <c r="F1022" s="330"/>
      <c r="G1022" s="322"/>
      <c r="H1022" s="322"/>
      <c r="I1022" s="322"/>
      <c r="J1022" s="322"/>
      <c r="K1022" s="322"/>
      <c r="L1022" s="322"/>
      <c r="M1022" s="322"/>
      <c r="N1022" s="322"/>
      <c r="O1022" s="322"/>
      <c r="P1022" s="322"/>
      <c r="Q1022" s="322"/>
    </row>
    <row r="1023" spans="6:17">
      <c r="F1023" s="330"/>
      <c r="G1023" s="322"/>
      <c r="H1023" s="322"/>
      <c r="I1023" s="322"/>
      <c r="J1023" s="322"/>
      <c r="K1023" s="322"/>
      <c r="L1023" s="322"/>
      <c r="M1023" s="322"/>
      <c r="N1023" s="322"/>
      <c r="O1023" s="322"/>
      <c r="P1023" s="322"/>
      <c r="Q1023" s="322"/>
    </row>
    <row r="1024" spans="6:17">
      <c r="F1024" s="330"/>
      <c r="G1024" s="322"/>
      <c r="H1024" s="322"/>
      <c r="I1024" s="322"/>
      <c r="J1024" s="322"/>
      <c r="K1024" s="322"/>
      <c r="L1024" s="322"/>
      <c r="M1024" s="322"/>
      <c r="N1024" s="322"/>
      <c r="O1024" s="322"/>
      <c r="P1024" s="322"/>
      <c r="Q1024" s="322"/>
    </row>
    <row r="1025" spans="6:17">
      <c r="F1025" s="330"/>
      <c r="G1025" s="322"/>
      <c r="H1025" s="322"/>
      <c r="I1025" s="322"/>
      <c r="J1025" s="322"/>
      <c r="K1025" s="322"/>
      <c r="L1025" s="322"/>
      <c r="M1025" s="322"/>
      <c r="N1025" s="322"/>
      <c r="O1025" s="322"/>
      <c r="P1025" s="322"/>
      <c r="Q1025" s="322"/>
    </row>
    <row r="1026" spans="6:17">
      <c r="F1026" s="330"/>
      <c r="G1026" s="322"/>
      <c r="H1026" s="322"/>
      <c r="I1026" s="322"/>
      <c r="J1026" s="322"/>
      <c r="K1026" s="322"/>
      <c r="L1026" s="322"/>
      <c r="M1026" s="322"/>
      <c r="N1026" s="322"/>
      <c r="O1026" s="322"/>
      <c r="P1026" s="322"/>
      <c r="Q1026" s="322"/>
    </row>
    <row r="1027" spans="6:17">
      <c r="F1027" s="330"/>
      <c r="G1027" s="322"/>
      <c r="H1027" s="322"/>
      <c r="I1027" s="322"/>
      <c r="J1027" s="322"/>
      <c r="K1027" s="322"/>
      <c r="L1027" s="322"/>
      <c r="M1027" s="322"/>
      <c r="N1027" s="322"/>
      <c r="O1027" s="322"/>
      <c r="P1027" s="322"/>
      <c r="Q1027" s="322"/>
    </row>
    <row r="1028" spans="6:17">
      <c r="F1028" s="330"/>
      <c r="G1028" s="322"/>
      <c r="H1028" s="322"/>
      <c r="I1028" s="322"/>
      <c r="J1028" s="322"/>
      <c r="K1028" s="322"/>
      <c r="L1028" s="322"/>
      <c r="M1028" s="322"/>
      <c r="N1028" s="322"/>
      <c r="O1028" s="322"/>
      <c r="P1028" s="322"/>
      <c r="Q1028" s="322"/>
    </row>
    <row r="1029" spans="6:17">
      <c r="F1029" s="330"/>
      <c r="G1029" s="322"/>
      <c r="H1029" s="322"/>
      <c r="I1029" s="322"/>
      <c r="J1029" s="322"/>
      <c r="K1029" s="322"/>
      <c r="L1029" s="322"/>
      <c r="M1029" s="322"/>
      <c r="N1029" s="322"/>
      <c r="O1029" s="322"/>
      <c r="P1029" s="322"/>
      <c r="Q1029" s="322"/>
    </row>
    <row r="1030" spans="6:17">
      <c r="F1030" s="330"/>
      <c r="G1030" s="322"/>
      <c r="H1030" s="322"/>
      <c r="I1030" s="322"/>
      <c r="J1030" s="322"/>
      <c r="K1030" s="322"/>
      <c r="L1030" s="322"/>
      <c r="M1030" s="322"/>
      <c r="N1030" s="322"/>
      <c r="O1030" s="322"/>
      <c r="P1030" s="322"/>
      <c r="Q1030" s="322"/>
    </row>
    <row r="1031" spans="6:17">
      <c r="F1031" s="330"/>
      <c r="G1031" s="322"/>
      <c r="H1031" s="322"/>
      <c r="I1031" s="322"/>
      <c r="J1031" s="322"/>
      <c r="K1031" s="322"/>
      <c r="L1031" s="322"/>
      <c r="M1031" s="322"/>
      <c r="N1031" s="322"/>
      <c r="O1031" s="322"/>
      <c r="P1031" s="322"/>
      <c r="Q1031" s="322"/>
    </row>
    <row r="1032" spans="6:17">
      <c r="F1032" s="330"/>
      <c r="G1032" s="322"/>
      <c r="H1032" s="322"/>
      <c r="I1032" s="322"/>
      <c r="J1032" s="322"/>
      <c r="K1032" s="322"/>
      <c r="L1032" s="322"/>
      <c r="M1032" s="322"/>
      <c r="N1032" s="322"/>
      <c r="O1032" s="322"/>
      <c r="P1032" s="322"/>
      <c r="Q1032" s="322"/>
    </row>
    <row r="1033" spans="6:17">
      <c r="F1033" s="330"/>
      <c r="G1033" s="322"/>
      <c r="H1033" s="322"/>
      <c r="I1033" s="322"/>
      <c r="J1033" s="322"/>
      <c r="K1033" s="322"/>
      <c r="L1033" s="322"/>
      <c r="M1033" s="322"/>
      <c r="N1033" s="322"/>
      <c r="O1033" s="322"/>
      <c r="P1033" s="322"/>
      <c r="Q1033" s="322"/>
    </row>
    <row r="1034" spans="6:17">
      <c r="F1034" s="330"/>
      <c r="G1034" s="322"/>
      <c r="H1034" s="322"/>
      <c r="I1034" s="322"/>
      <c r="J1034" s="322"/>
      <c r="K1034" s="322"/>
      <c r="L1034" s="322"/>
      <c r="M1034" s="322"/>
      <c r="N1034" s="322"/>
      <c r="O1034" s="322"/>
      <c r="P1034" s="322"/>
      <c r="Q1034" s="322"/>
    </row>
    <row r="1035" spans="6:17">
      <c r="F1035" s="330"/>
      <c r="G1035" s="322"/>
      <c r="H1035" s="322"/>
      <c r="I1035" s="322"/>
      <c r="J1035" s="322"/>
      <c r="K1035" s="322"/>
      <c r="L1035" s="322"/>
      <c r="M1035" s="322"/>
      <c r="N1035" s="322"/>
      <c r="O1035" s="322"/>
      <c r="P1035" s="322"/>
      <c r="Q1035" s="322"/>
    </row>
    <row r="1036" spans="6:17">
      <c r="F1036" s="330"/>
      <c r="G1036" s="322"/>
      <c r="H1036" s="322"/>
      <c r="I1036" s="322"/>
      <c r="J1036" s="322"/>
      <c r="K1036" s="322"/>
      <c r="L1036" s="322"/>
      <c r="M1036" s="322"/>
      <c r="N1036" s="322"/>
      <c r="O1036" s="322"/>
      <c r="P1036" s="322"/>
      <c r="Q1036" s="322"/>
    </row>
    <row r="1037" spans="6:17">
      <c r="F1037" s="330"/>
      <c r="G1037" s="322"/>
      <c r="H1037" s="322"/>
      <c r="I1037" s="322"/>
      <c r="J1037" s="322"/>
      <c r="K1037" s="322"/>
      <c r="L1037" s="322"/>
      <c r="M1037" s="322"/>
      <c r="N1037" s="322"/>
      <c r="O1037" s="322"/>
      <c r="P1037" s="322"/>
      <c r="Q1037" s="322"/>
    </row>
    <row r="1038" spans="6:17">
      <c r="F1038" s="330"/>
      <c r="G1038" s="322"/>
      <c r="H1038" s="322"/>
      <c r="I1038" s="322"/>
      <c r="J1038" s="322"/>
      <c r="K1038" s="322"/>
      <c r="L1038" s="322"/>
      <c r="M1038" s="322"/>
      <c r="N1038" s="322"/>
      <c r="O1038" s="322"/>
      <c r="P1038" s="322"/>
      <c r="Q1038" s="322"/>
    </row>
    <row r="1039" spans="6:17">
      <c r="F1039" s="330"/>
      <c r="G1039" s="322"/>
      <c r="H1039" s="322"/>
      <c r="I1039" s="322"/>
      <c r="J1039" s="322"/>
      <c r="K1039" s="322"/>
      <c r="L1039" s="322"/>
      <c r="M1039" s="322"/>
      <c r="N1039" s="322"/>
      <c r="O1039" s="322"/>
      <c r="P1039" s="322"/>
      <c r="Q1039" s="322"/>
    </row>
    <row r="1040" spans="6:17">
      <c r="F1040" s="330"/>
      <c r="G1040" s="322"/>
      <c r="H1040" s="322"/>
      <c r="I1040" s="322"/>
      <c r="J1040" s="322"/>
      <c r="K1040" s="322"/>
      <c r="L1040" s="322"/>
      <c r="M1040" s="322"/>
      <c r="N1040" s="322"/>
      <c r="O1040" s="322"/>
      <c r="P1040" s="322"/>
      <c r="Q1040" s="322"/>
    </row>
    <row r="1041" spans="6:17">
      <c r="F1041" s="330"/>
      <c r="G1041" s="322"/>
      <c r="H1041" s="322"/>
      <c r="I1041" s="322"/>
      <c r="J1041" s="322"/>
      <c r="K1041" s="322"/>
      <c r="L1041" s="322"/>
      <c r="M1041" s="322"/>
      <c r="N1041" s="322"/>
      <c r="O1041" s="322"/>
      <c r="P1041" s="322"/>
      <c r="Q1041" s="322"/>
    </row>
    <row r="1042" spans="6:17">
      <c r="F1042" s="330"/>
      <c r="G1042" s="322"/>
      <c r="H1042" s="322"/>
      <c r="I1042" s="322"/>
      <c r="J1042" s="322"/>
      <c r="K1042" s="322"/>
      <c r="L1042" s="322"/>
      <c r="M1042" s="322"/>
      <c r="N1042" s="322"/>
      <c r="O1042" s="322"/>
      <c r="P1042" s="322"/>
      <c r="Q1042" s="322"/>
    </row>
    <row r="1043" spans="6:17">
      <c r="F1043" s="330"/>
      <c r="G1043" s="322"/>
      <c r="H1043" s="322"/>
      <c r="I1043" s="322"/>
      <c r="J1043" s="322"/>
      <c r="K1043" s="322"/>
      <c r="L1043" s="322"/>
      <c r="M1043" s="322"/>
      <c r="N1043" s="322"/>
      <c r="O1043" s="322"/>
      <c r="P1043" s="322"/>
      <c r="Q1043" s="322"/>
    </row>
    <row r="1044" spans="6:17">
      <c r="F1044" s="330"/>
      <c r="G1044" s="322"/>
      <c r="H1044" s="322"/>
      <c r="I1044" s="322"/>
      <c r="J1044" s="322"/>
      <c r="K1044" s="322"/>
      <c r="L1044" s="322"/>
      <c r="M1044" s="322"/>
      <c r="N1044" s="322"/>
      <c r="O1044" s="322"/>
      <c r="P1044" s="322"/>
      <c r="Q1044" s="322"/>
    </row>
    <row r="1045" spans="6:17">
      <c r="F1045" s="330"/>
      <c r="G1045" s="322"/>
      <c r="H1045" s="322"/>
      <c r="I1045" s="322"/>
      <c r="J1045" s="322"/>
      <c r="K1045" s="322"/>
      <c r="L1045" s="322"/>
      <c r="M1045" s="322"/>
      <c r="N1045" s="322"/>
      <c r="O1045" s="322"/>
      <c r="P1045" s="322"/>
      <c r="Q1045" s="322"/>
    </row>
    <row r="1046" spans="6:17">
      <c r="F1046" s="330"/>
      <c r="G1046" s="322"/>
      <c r="H1046" s="322"/>
      <c r="I1046" s="322"/>
      <c r="J1046" s="322"/>
      <c r="K1046" s="322"/>
      <c r="L1046" s="322"/>
      <c r="M1046" s="322"/>
      <c r="N1046" s="322"/>
      <c r="O1046" s="322"/>
      <c r="P1046" s="322"/>
      <c r="Q1046" s="322"/>
    </row>
    <row r="1047" spans="6:17">
      <c r="F1047" s="330"/>
      <c r="G1047" s="322"/>
      <c r="H1047" s="322"/>
      <c r="I1047" s="322"/>
      <c r="J1047" s="322"/>
      <c r="K1047" s="322"/>
      <c r="L1047" s="322"/>
      <c r="M1047" s="322"/>
      <c r="N1047" s="322"/>
      <c r="O1047" s="322"/>
      <c r="P1047" s="322"/>
      <c r="Q1047" s="322"/>
    </row>
    <row r="1048" spans="6:17">
      <c r="F1048" s="330"/>
      <c r="G1048" s="322"/>
      <c r="H1048" s="322"/>
      <c r="I1048" s="322"/>
      <c r="J1048" s="322"/>
      <c r="K1048" s="322"/>
      <c r="L1048" s="322"/>
      <c r="M1048" s="322"/>
      <c r="N1048" s="322"/>
      <c r="O1048" s="322"/>
      <c r="P1048" s="322"/>
      <c r="Q1048" s="322"/>
    </row>
    <row r="1049" spans="6:17">
      <c r="F1049" s="330"/>
      <c r="G1049" s="322"/>
      <c r="H1049" s="322"/>
      <c r="I1049" s="322"/>
      <c r="J1049" s="322"/>
      <c r="K1049" s="322"/>
      <c r="L1049" s="322"/>
      <c r="M1049" s="322"/>
      <c r="N1049" s="322"/>
      <c r="O1049" s="322"/>
      <c r="P1049" s="322"/>
      <c r="Q1049" s="322"/>
    </row>
    <row r="1050" spans="6:17">
      <c r="F1050" s="330"/>
      <c r="G1050" s="322"/>
      <c r="H1050" s="322"/>
      <c r="I1050" s="322"/>
      <c r="J1050" s="322"/>
      <c r="K1050" s="322"/>
      <c r="L1050" s="322"/>
      <c r="M1050" s="322"/>
      <c r="N1050" s="322"/>
      <c r="O1050" s="322"/>
      <c r="P1050" s="322"/>
      <c r="Q1050" s="322"/>
    </row>
    <row r="1051" spans="6:17">
      <c r="F1051" s="330"/>
      <c r="G1051" s="322"/>
      <c r="H1051" s="322"/>
      <c r="I1051" s="322"/>
      <c r="J1051" s="322"/>
      <c r="K1051" s="322"/>
      <c r="L1051" s="322"/>
      <c r="M1051" s="322"/>
      <c r="N1051" s="322"/>
      <c r="O1051" s="322"/>
      <c r="P1051" s="322"/>
      <c r="Q1051" s="322"/>
    </row>
    <row r="1052" spans="6:17">
      <c r="F1052" s="330"/>
      <c r="G1052" s="322"/>
      <c r="H1052" s="322"/>
      <c r="I1052" s="322"/>
      <c r="J1052" s="322"/>
      <c r="K1052" s="322"/>
      <c r="L1052" s="322"/>
      <c r="M1052" s="322"/>
      <c r="N1052" s="322"/>
      <c r="O1052" s="322"/>
      <c r="P1052" s="322"/>
      <c r="Q1052" s="322"/>
    </row>
    <row r="1053" spans="6:17">
      <c r="F1053" s="330"/>
      <c r="G1053" s="322"/>
      <c r="H1053" s="322"/>
      <c r="I1053" s="322"/>
      <c r="J1053" s="322"/>
      <c r="K1053" s="322"/>
      <c r="L1053" s="322"/>
      <c r="M1053" s="322"/>
      <c r="N1053" s="322"/>
      <c r="O1053" s="322"/>
      <c r="P1053" s="322"/>
      <c r="Q1053" s="322"/>
    </row>
    <row r="1054" spans="6:17">
      <c r="F1054" s="330"/>
      <c r="G1054" s="322"/>
      <c r="H1054" s="322"/>
      <c r="I1054" s="322"/>
      <c r="J1054" s="322"/>
      <c r="K1054" s="322"/>
      <c r="L1054" s="322"/>
      <c r="M1054" s="322"/>
      <c r="N1054" s="322"/>
      <c r="O1054" s="322"/>
      <c r="P1054" s="322"/>
      <c r="Q1054" s="322"/>
    </row>
    <row r="1055" spans="6:17">
      <c r="F1055" s="330"/>
      <c r="G1055" s="322"/>
      <c r="H1055" s="322"/>
      <c r="I1055" s="322"/>
      <c r="J1055" s="322"/>
      <c r="K1055" s="322"/>
      <c r="L1055" s="322"/>
      <c r="M1055" s="322"/>
      <c r="N1055" s="322"/>
      <c r="O1055" s="322"/>
      <c r="P1055" s="322"/>
      <c r="Q1055" s="322"/>
    </row>
    <row r="1056" spans="6:17">
      <c r="F1056" s="330"/>
      <c r="G1056" s="322"/>
      <c r="H1056" s="322"/>
      <c r="I1056" s="322"/>
      <c r="J1056" s="322"/>
      <c r="K1056" s="322"/>
      <c r="L1056" s="322"/>
      <c r="M1056" s="322"/>
      <c r="N1056" s="322"/>
      <c r="O1056" s="322"/>
      <c r="P1056" s="322"/>
      <c r="Q1056" s="322"/>
    </row>
    <row r="1057" spans="6:17">
      <c r="F1057" s="330"/>
      <c r="G1057" s="322"/>
      <c r="H1057" s="322"/>
      <c r="I1057" s="322"/>
      <c r="J1057" s="322"/>
      <c r="K1057" s="322"/>
      <c r="L1057" s="322"/>
      <c r="M1057" s="322"/>
      <c r="N1057" s="322"/>
      <c r="O1057" s="322"/>
      <c r="P1057" s="322"/>
      <c r="Q1057" s="322"/>
    </row>
    <row r="1058" spans="6:17">
      <c r="F1058" s="330"/>
      <c r="G1058" s="322"/>
      <c r="H1058" s="322"/>
      <c r="I1058" s="322"/>
      <c r="J1058" s="322"/>
      <c r="K1058" s="322"/>
      <c r="L1058" s="322"/>
      <c r="M1058" s="322"/>
      <c r="N1058" s="322"/>
      <c r="O1058" s="322"/>
      <c r="P1058" s="322"/>
      <c r="Q1058" s="322"/>
    </row>
    <row r="1059" spans="6:17">
      <c r="F1059" s="330"/>
      <c r="G1059" s="322"/>
      <c r="H1059" s="322"/>
      <c r="I1059" s="322"/>
      <c r="J1059" s="322"/>
      <c r="K1059" s="322"/>
      <c r="L1059" s="322"/>
      <c r="M1059" s="322"/>
      <c r="N1059" s="322"/>
      <c r="O1059" s="322"/>
      <c r="P1059" s="322"/>
      <c r="Q1059" s="322"/>
    </row>
    <row r="1060" spans="6:17">
      <c r="F1060" s="330"/>
      <c r="G1060" s="322"/>
      <c r="H1060" s="322"/>
      <c r="I1060" s="322"/>
      <c r="J1060" s="322"/>
      <c r="K1060" s="322"/>
      <c r="L1060" s="322"/>
      <c r="M1060" s="322"/>
      <c r="N1060" s="322"/>
      <c r="O1060" s="322"/>
      <c r="P1060" s="322"/>
      <c r="Q1060" s="322"/>
    </row>
    <row r="1061" spans="6:17">
      <c r="F1061" s="330"/>
      <c r="G1061" s="322"/>
      <c r="H1061" s="322"/>
      <c r="I1061" s="322"/>
      <c r="J1061" s="322"/>
      <c r="K1061" s="322"/>
      <c r="L1061" s="322"/>
      <c r="M1061" s="322"/>
      <c r="N1061" s="322"/>
      <c r="O1061" s="322"/>
      <c r="P1061" s="322"/>
      <c r="Q1061" s="322"/>
    </row>
    <row r="1062" spans="6:17">
      <c r="F1062" s="330"/>
      <c r="G1062" s="322"/>
      <c r="H1062" s="322"/>
      <c r="I1062" s="322"/>
      <c r="J1062" s="322"/>
      <c r="K1062" s="322"/>
      <c r="L1062" s="322"/>
      <c r="M1062" s="322"/>
      <c r="N1062" s="322"/>
      <c r="O1062" s="322"/>
      <c r="P1062" s="322"/>
      <c r="Q1062" s="322"/>
    </row>
    <row r="1063" spans="6:17">
      <c r="F1063" s="330"/>
      <c r="G1063" s="322"/>
      <c r="H1063" s="322"/>
      <c r="I1063" s="322"/>
      <c r="J1063" s="322"/>
      <c r="K1063" s="322"/>
      <c r="L1063" s="322"/>
      <c r="M1063" s="322"/>
      <c r="N1063" s="322"/>
      <c r="O1063" s="322"/>
      <c r="P1063" s="322"/>
      <c r="Q1063" s="322"/>
    </row>
    <row r="1064" spans="6:17">
      <c r="F1064" s="330"/>
      <c r="G1064" s="322"/>
      <c r="H1064" s="322"/>
      <c r="I1064" s="322"/>
      <c r="J1064" s="322"/>
      <c r="K1064" s="322"/>
      <c r="L1064" s="322"/>
      <c r="M1064" s="322"/>
      <c r="N1064" s="322"/>
      <c r="O1064" s="322"/>
      <c r="P1064" s="322"/>
      <c r="Q1064" s="322"/>
    </row>
    <row r="1065" spans="6:17">
      <c r="F1065" s="330"/>
      <c r="G1065" s="322"/>
      <c r="H1065" s="322"/>
      <c r="I1065" s="322"/>
      <c r="J1065" s="322"/>
      <c r="K1065" s="322"/>
      <c r="L1065" s="322"/>
      <c r="M1065" s="322"/>
      <c r="N1065" s="322"/>
      <c r="O1065" s="322"/>
      <c r="P1065" s="322"/>
      <c r="Q1065" s="322"/>
    </row>
    <row r="1066" spans="6:17">
      <c r="F1066" s="330"/>
      <c r="G1066" s="322"/>
      <c r="H1066" s="322"/>
      <c r="I1066" s="322"/>
      <c r="J1066" s="322"/>
      <c r="K1066" s="322"/>
      <c r="L1066" s="322"/>
      <c r="M1066" s="322"/>
      <c r="N1066" s="322"/>
      <c r="O1066" s="322"/>
      <c r="P1066" s="322"/>
      <c r="Q1066" s="322"/>
    </row>
    <row r="1067" spans="6:17">
      <c r="F1067" s="330"/>
      <c r="G1067" s="322"/>
      <c r="H1067" s="322"/>
      <c r="I1067" s="322"/>
      <c r="J1067" s="322"/>
      <c r="K1067" s="322"/>
      <c r="L1067" s="322"/>
      <c r="M1067" s="322"/>
      <c r="N1067" s="322"/>
      <c r="O1067" s="322"/>
      <c r="P1067" s="322"/>
      <c r="Q1067" s="322"/>
    </row>
    <row r="1068" spans="6:17">
      <c r="F1068" s="330"/>
      <c r="G1068" s="322"/>
      <c r="H1068" s="322"/>
      <c r="I1068" s="322"/>
      <c r="J1068" s="322"/>
      <c r="K1068" s="322"/>
      <c r="L1068" s="322"/>
      <c r="M1068" s="322"/>
      <c r="N1068" s="322"/>
      <c r="O1068" s="322"/>
      <c r="P1068" s="322"/>
      <c r="Q1068" s="322"/>
    </row>
    <row r="1069" spans="6:17">
      <c r="F1069" s="330"/>
      <c r="G1069" s="322"/>
      <c r="H1069" s="322"/>
      <c r="I1069" s="322"/>
      <c r="J1069" s="322"/>
      <c r="K1069" s="322"/>
      <c r="L1069" s="322"/>
      <c r="M1069" s="322"/>
      <c r="N1069" s="322"/>
      <c r="O1069" s="322"/>
      <c r="P1069" s="322"/>
      <c r="Q1069" s="322"/>
    </row>
    <row r="1070" spans="6:17">
      <c r="F1070" s="330"/>
      <c r="G1070" s="322"/>
      <c r="H1070" s="322"/>
      <c r="I1070" s="322"/>
      <c r="J1070" s="322"/>
      <c r="K1070" s="322"/>
      <c r="L1070" s="322"/>
      <c r="M1070" s="322"/>
      <c r="N1070" s="322"/>
      <c r="O1070" s="322"/>
      <c r="P1070" s="322"/>
      <c r="Q1070" s="322"/>
    </row>
    <row r="1071" spans="6:17">
      <c r="F1071" s="330"/>
      <c r="G1071" s="322"/>
      <c r="H1071" s="322"/>
      <c r="I1071" s="322"/>
      <c r="J1071" s="322"/>
      <c r="K1071" s="322"/>
      <c r="L1071" s="322"/>
      <c r="M1071" s="322"/>
      <c r="N1071" s="322"/>
      <c r="O1071" s="322"/>
      <c r="P1071" s="322"/>
      <c r="Q1071" s="322"/>
    </row>
    <row r="1072" spans="6:17">
      <c r="F1072" s="330"/>
      <c r="G1072" s="322"/>
      <c r="H1072" s="322"/>
      <c r="I1072" s="322"/>
      <c r="J1072" s="322"/>
      <c r="K1072" s="322"/>
      <c r="L1072" s="322"/>
      <c r="M1072" s="322"/>
      <c r="N1072" s="322"/>
      <c r="O1072" s="322"/>
      <c r="P1072" s="322"/>
      <c r="Q1072" s="322"/>
    </row>
    <row r="1073" spans="6:17">
      <c r="F1073" s="330"/>
      <c r="G1073" s="322"/>
      <c r="H1073" s="322"/>
      <c r="I1073" s="322"/>
      <c r="J1073" s="322"/>
      <c r="K1073" s="322"/>
      <c r="L1073" s="322"/>
      <c r="M1073" s="322"/>
      <c r="N1073" s="322"/>
      <c r="O1073" s="322"/>
      <c r="P1073" s="322"/>
      <c r="Q1073" s="322"/>
    </row>
    <row r="1074" spans="6:17">
      <c r="F1074" s="330"/>
      <c r="G1074" s="322"/>
      <c r="H1074" s="322"/>
      <c r="I1074" s="322"/>
      <c r="J1074" s="322"/>
      <c r="K1074" s="322"/>
      <c r="L1074" s="322"/>
      <c r="M1074" s="322"/>
      <c r="N1074" s="322"/>
      <c r="O1074" s="322"/>
      <c r="P1074" s="322"/>
      <c r="Q1074" s="322"/>
    </row>
    <row r="1075" spans="6:17">
      <c r="F1075" s="330"/>
      <c r="G1075" s="322"/>
      <c r="H1075" s="322"/>
      <c r="I1075" s="322"/>
      <c r="J1075" s="322"/>
      <c r="K1075" s="322"/>
      <c r="L1075" s="322"/>
      <c r="M1075" s="322"/>
      <c r="N1075" s="322"/>
      <c r="O1075" s="322"/>
      <c r="P1075" s="322"/>
      <c r="Q1075" s="322"/>
    </row>
    <row r="1076" spans="6:17">
      <c r="F1076" s="330"/>
      <c r="G1076" s="322"/>
      <c r="H1076" s="322"/>
      <c r="I1076" s="322"/>
      <c r="J1076" s="322"/>
      <c r="K1076" s="322"/>
      <c r="L1076" s="322"/>
      <c r="M1076" s="322"/>
      <c r="N1076" s="322"/>
      <c r="O1076" s="322"/>
      <c r="P1076" s="322"/>
      <c r="Q1076" s="322"/>
    </row>
    <row r="1077" spans="6:17">
      <c r="F1077" s="330"/>
      <c r="G1077" s="322"/>
      <c r="H1077" s="322"/>
      <c r="I1077" s="322"/>
      <c r="J1077" s="322"/>
      <c r="K1077" s="322"/>
      <c r="L1077" s="322"/>
      <c r="M1077" s="322"/>
      <c r="N1077" s="322"/>
      <c r="O1077" s="322"/>
      <c r="P1077" s="322"/>
      <c r="Q1077" s="322"/>
    </row>
    <row r="1078" spans="6:17">
      <c r="F1078" s="330"/>
      <c r="G1078" s="322"/>
      <c r="H1078" s="322"/>
      <c r="I1078" s="322"/>
      <c r="J1078" s="322"/>
      <c r="K1078" s="322"/>
      <c r="L1078" s="322"/>
      <c r="M1078" s="322"/>
      <c r="N1078" s="322"/>
      <c r="O1078" s="322"/>
      <c r="P1078" s="322"/>
      <c r="Q1078" s="322"/>
    </row>
    <row r="1079" spans="6:17">
      <c r="F1079" s="330"/>
      <c r="G1079" s="322"/>
      <c r="H1079" s="322"/>
      <c r="I1079" s="322"/>
      <c r="J1079" s="322"/>
      <c r="K1079" s="322"/>
      <c r="L1079" s="322"/>
      <c r="M1079" s="322"/>
      <c r="N1079" s="322"/>
      <c r="O1079" s="322"/>
      <c r="P1079" s="322"/>
      <c r="Q1079" s="322"/>
    </row>
    <row r="1080" spans="6:17">
      <c r="F1080" s="330"/>
      <c r="G1080" s="322"/>
      <c r="H1080" s="322"/>
      <c r="I1080" s="322"/>
      <c r="J1080" s="322"/>
      <c r="K1080" s="322"/>
      <c r="L1080" s="322"/>
      <c r="M1080" s="322"/>
      <c r="N1080" s="322"/>
      <c r="O1080" s="322"/>
      <c r="P1080" s="322"/>
      <c r="Q1080" s="322"/>
    </row>
    <row r="1081" spans="6:17">
      <c r="F1081" s="330"/>
      <c r="G1081" s="322"/>
      <c r="H1081" s="322"/>
      <c r="I1081" s="322"/>
      <c r="J1081" s="322"/>
      <c r="K1081" s="322"/>
      <c r="L1081" s="322"/>
      <c r="M1081" s="322"/>
      <c r="N1081" s="322"/>
      <c r="O1081" s="322"/>
      <c r="P1081" s="322"/>
      <c r="Q1081" s="322"/>
    </row>
    <row r="1082" spans="6:17">
      <c r="F1082" s="330"/>
      <c r="G1082" s="322"/>
      <c r="H1082" s="322"/>
      <c r="I1082" s="322"/>
      <c r="J1082" s="322"/>
      <c r="K1082" s="322"/>
      <c r="L1082" s="322"/>
      <c r="M1082" s="322"/>
      <c r="N1082" s="322"/>
      <c r="O1082" s="322"/>
      <c r="P1082" s="322"/>
      <c r="Q1082" s="322"/>
    </row>
    <row r="1083" spans="6:17">
      <c r="F1083" s="330"/>
      <c r="G1083" s="322"/>
      <c r="H1083" s="322"/>
      <c r="I1083" s="322"/>
      <c r="J1083" s="322"/>
      <c r="K1083" s="322"/>
      <c r="L1083" s="322"/>
      <c r="M1083" s="322"/>
      <c r="N1083" s="322"/>
      <c r="O1083" s="322"/>
      <c r="P1083" s="322"/>
      <c r="Q1083" s="322"/>
    </row>
    <row r="1084" spans="6:17">
      <c r="F1084" s="330"/>
      <c r="G1084" s="322"/>
      <c r="H1084" s="322"/>
      <c r="I1084" s="322"/>
      <c r="J1084" s="322"/>
      <c r="K1084" s="322"/>
      <c r="L1084" s="322"/>
      <c r="M1084" s="322"/>
      <c r="N1084" s="322"/>
      <c r="O1084" s="322"/>
      <c r="P1084" s="322"/>
      <c r="Q1084" s="322"/>
    </row>
    <row r="1085" spans="6:17">
      <c r="F1085" s="330"/>
      <c r="G1085" s="322"/>
      <c r="H1085" s="322"/>
      <c r="I1085" s="322"/>
      <c r="J1085" s="322"/>
      <c r="K1085" s="322"/>
      <c r="L1085" s="322"/>
      <c r="M1085" s="322"/>
      <c r="N1085" s="322"/>
      <c r="O1085" s="322"/>
      <c r="P1085" s="322"/>
      <c r="Q1085" s="322"/>
    </row>
    <row r="1086" spans="6:17">
      <c r="F1086" s="330"/>
      <c r="G1086" s="322"/>
      <c r="H1086" s="322"/>
      <c r="I1086" s="322"/>
      <c r="J1086" s="322"/>
      <c r="K1086" s="322"/>
      <c r="L1086" s="322"/>
      <c r="M1086" s="322"/>
      <c r="N1086" s="322"/>
      <c r="O1086" s="322"/>
      <c r="P1086" s="322"/>
      <c r="Q1086" s="322"/>
    </row>
    <row r="1087" spans="6:17">
      <c r="F1087" s="330"/>
      <c r="G1087" s="322"/>
      <c r="H1087" s="322"/>
      <c r="I1087" s="322"/>
      <c r="J1087" s="322"/>
      <c r="K1087" s="322"/>
      <c r="L1087" s="322"/>
      <c r="M1087" s="322"/>
      <c r="N1087" s="322"/>
      <c r="O1087" s="322"/>
      <c r="P1087" s="322"/>
      <c r="Q1087" s="322"/>
    </row>
    <row r="1088" spans="6:17">
      <c r="F1088" s="330"/>
      <c r="G1088" s="322"/>
      <c r="H1088" s="322"/>
      <c r="I1088" s="322"/>
      <c r="J1088" s="322"/>
      <c r="K1088" s="322"/>
      <c r="L1088" s="322"/>
      <c r="M1088" s="322"/>
      <c r="N1088" s="322"/>
      <c r="O1088" s="322"/>
      <c r="P1088" s="322"/>
      <c r="Q1088" s="322"/>
    </row>
    <row r="1089" spans="6:17">
      <c r="F1089" s="330"/>
      <c r="G1089" s="322"/>
      <c r="H1089" s="322"/>
      <c r="I1089" s="322"/>
      <c r="J1089" s="322"/>
      <c r="K1089" s="322"/>
      <c r="L1089" s="322"/>
      <c r="M1089" s="322"/>
      <c r="N1089" s="322"/>
      <c r="O1089" s="322"/>
      <c r="P1089" s="322"/>
      <c r="Q1089" s="322"/>
    </row>
    <row r="1090" spans="6:17">
      <c r="F1090" s="330"/>
      <c r="G1090" s="322"/>
      <c r="H1090" s="322"/>
      <c r="I1090" s="322"/>
      <c r="J1090" s="322"/>
      <c r="K1090" s="322"/>
      <c r="L1090" s="322"/>
      <c r="M1090" s="322"/>
      <c r="N1090" s="322"/>
      <c r="O1090" s="322"/>
      <c r="P1090" s="322"/>
      <c r="Q1090" s="322"/>
    </row>
    <row r="1091" spans="6:17">
      <c r="F1091" s="330"/>
      <c r="G1091" s="322"/>
      <c r="H1091" s="322"/>
      <c r="I1091" s="322"/>
      <c r="J1091" s="322"/>
      <c r="K1091" s="322"/>
      <c r="L1091" s="322"/>
      <c r="M1091" s="322"/>
      <c r="N1091" s="322"/>
      <c r="O1091" s="322"/>
      <c r="P1091" s="322"/>
      <c r="Q1091" s="322"/>
    </row>
    <row r="1092" spans="6:17">
      <c r="F1092" s="330"/>
      <c r="G1092" s="322"/>
      <c r="H1092" s="322"/>
      <c r="I1092" s="322"/>
      <c r="J1092" s="322"/>
      <c r="K1092" s="322"/>
      <c r="L1092" s="322"/>
      <c r="M1092" s="322"/>
      <c r="N1092" s="322"/>
      <c r="O1092" s="322"/>
      <c r="P1092" s="322"/>
      <c r="Q1092" s="322"/>
    </row>
    <row r="1093" spans="6:17">
      <c r="F1093" s="330"/>
      <c r="G1093" s="322"/>
      <c r="H1093" s="322"/>
      <c r="I1093" s="322"/>
      <c r="J1093" s="322"/>
      <c r="K1093" s="322"/>
      <c r="L1093" s="322"/>
      <c r="M1093" s="322"/>
      <c r="N1093" s="322"/>
      <c r="O1093" s="322"/>
      <c r="P1093" s="322"/>
      <c r="Q1093" s="322"/>
    </row>
    <row r="1094" spans="6:17">
      <c r="F1094" s="330"/>
      <c r="G1094" s="322"/>
      <c r="H1094" s="322"/>
      <c r="I1094" s="322"/>
      <c r="J1094" s="322"/>
      <c r="K1094" s="322"/>
      <c r="L1094" s="322"/>
      <c r="M1094" s="322"/>
      <c r="N1094" s="322"/>
      <c r="O1094" s="322"/>
      <c r="P1094" s="322"/>
      <c r="Q1094" s="322"/>
    </row>
    <row r="1095" spans="6:17">
      <c r="F1095" s="330"/>
      <c r="G1095" s="322"/>
      <c r="H1095" s="322"/>
      <c r="I1095" s="322"/>
      <c r="J1095" s="322"/>
      <c r="K1095" s="322"/>
      <c r="L1095" s="322"/>
      <c r="M1095" s="322"/>
      <c r="N1095" s="322"/>
      <c r="O1095" s="322"/>
      <c r="P1095" s="322"/>
      <c r="Q1095" s="322"/>
    </row>
    <row r="1096" spans="6:17">
      <c r="F1096" s="330"/>
      <c r="G1096" s="322"/>
      <c r="H1096" s="322"/>
      <c r="I1096" s="322"/>
      <c r="J1096" s="322"/>
      <c r="K1096" s="322"/>
      <c r="L1096" s="322"/>
      <c r="M1096" s="322"/>
      <c r="N1096" s="322"/>
      <c r="O1096" s="322"/>
      <c r="P1096" s="322"/>
      <c r="Q1096" s="322"/>
    </row>
    <row r="1097" spans="6:17">
      <c r="F1097" s="330"/>
      <c r="G1097" s="322"/>
      <c r="H1097" s="322"/>
      <c r="I1097" s="322"/>
      <c r="J1097" s="322"/>
      <c r="K1097" s="322"/>
      <c r="L1097" s="322"/>
      <c r="M1097" s="322"/>
      <c r="N1097" s="322"/>
      <c r="O1097" s="322"/>
      <c r="P1097" s="322"/>
      <c r="Q1097" s="322"/>
    </row>
    <row r="1098" spans="6:17">
      <c r="F1098" s="330"/>
      <c r="G1098" s="322"/>
      <c r="H1098" s="322"/>
      <c r="I1098" s="322"/>
      <c r="J1098" s="322"/>
      <c r="K1098" s="322"/>
      <c r="L1098" s="322"/>
      <c r="M1098" s="322"/>
      <c r="N1098" s="322"/>
      <c r="O1098" s="322"/>
      <c r="P1098" s="322"/>
      <c r="Q1098" s="322"/>
    </row>
    <row r="1099" spans="6:17">
      <c r="F1099" s="330"/>
      <c r="G1099" s="322"/>
      <c r="H1099" s="322"/>
      <c r="I1099" s="322"/>
      <c r="J1099" s="322"/>
      <c r="K1099" s="322"/>
      <c r="L1099" s="322"/>
      <c r="M1099" s="322"/>
      <c r="N1099" s="322"/>
      <c r="O1099" s="322"/>
      <c r="P1099" s="322"/>
      <c r="Q1099" s="322"/>
    </row>
    <row r="1100" spans="6:17">
      <c r="F1100" s="330"/>
      <c r="G1100" s="322"/>
      <c r="H1100" s="322"/>
      <c r="I1100" s="322"/>
      <c r="J1100" s="322"/>
      <c r="K1100" s="322"/>
      <c r="L1100" s="322"/>
      <c r="M1100" s="322"/>
      <c r="N1100" s="322"/>
      <c r="O1100" s="322"/>
      <c r="P1100" s="322"/>
      <c r="Q1100" s="322"/>
    </row>
    <row r="1101" spans="6:17">
      <c r="F1101" s="330"/>
      <c r="G1101" s="322"/>
      <c r="H1101" s="322"/>
      <c r="I1101" s="322"/>
      <c r="J1101" s="322"/>
      <c r="K1101" s="322"/>
      <c r="L1101" s="322"/>
      <c r="M1101" s="322"/>
      <c r="N1101" s="322"/>
      <c r="O1101" s="322"/>
      <c r="P1101" s="322"/>
      <c r="Q1101" s="322"/>
    </row>
    <row r="1102" spans="6:17">
      <c r="F1102" s="330"/>
      <c r="G1102" s="322"/>
      <c r="H1102" s="322"/>
      <c r="I1102" s="322"/>
      <c r="J1102" s="322"/>
      <c r="K1102" s="322"/>
      <c r="L1102" s="322"/>
      <c r="M1102" s="322"/>
      <c r="N1102" s="322"/>
      <c r="O1102" s="322"/>
      <c r="P1102" s="322"/>
      <c r="Q1102" s="322"/>
    </row>
    <row r="1103" spans="6:17">
      <c r="F1103" s="330"/>
      <c r="G1103" s="322"/>
      <c r="H1103" s="322"/>
      <c r="I1103" s="322"/>
      <c r="J1103" s="322"/>
      <c r="K1103" s="322"/>
      <c r="L1103" s="322"/>
      <c r="M1103" s="322"/>
      <c r="N1103" s="322"/>
      <c r="O1103" s="322"/>
      <c r="P1103" s="322"/>
      <c r="Q1103" s="322"/>
    </row>
    <row r="1104" spans="6:17">
      <c r="F1104" s="330"/>
      <c r="G1104" s="322"/>
      <c r="H1104" s="322"/>
      <c r="I1104" s="322"/>
      <c r="J1104" s="322"/>
      <c r="K1104" s="322"/>
      <c r="L1104" s="322"/>
      <c r="M1104" s="322"/>
      <c r="N1104" s="322"/>
      <c r="O1104" s="322"/>
      <c r="P1104" s="322"/>
      <c r="Q1104" s="322"/>
    </row>
    <row r="1105" spans="6:17">
      <c r="F1105" s="330"/>
      <c r="G1105" s="322"/>
      <c r="H1105" s="322"/>
      <c r="I1105" s="322"/>
      <c r="J1105" s="322"/>
      <c r="K1105" s="322"/>
      <c r="L1105" s="322"/>
      <c r="M1105" s="322"/>
      <c r="N1105" s="322"/>
      <c r="O1105" s="322"/>
      <c r="P1105" s="322"/>
      <c r="Q1105" s="322"/>
    </row>
    <row r="1106" spans="6:17">
      <c r="F1106" s="330"/>
      <c r="G1106" s="322"/>
      <c r="H1106" s="322"/>
      <c r="I1106" s="322"/>
      <c r="J1106" s="322"/>
      <c r="K1106" s="322"/>
      <c r="L1106" s="322"/>
      <c r="M1106" s="322"/>
      <c r="N1106" s="322"/>
      <c r="O1106" s="322"/>
      <c r="P1106" s="322"/>
      <c r="Q1106" s="322"/>
    </row>
    <row r="1107" spans="6:17">
      <c r="F1107" s="330"/>
      <c r="G1107" s="322"/>
      <c r="H1107" s="322"/>
      <c r="I1107" s="322"/>
      <c r="J1107" s="322"/>
      <c r="K1107" s="322"/>
      <c r="L1107" s="322"/>
      <c r="M1107" s="322"/>
      <c r="N1107" s="322"/>
      <c r="O1107" s="322"/>
      <c r="P1107" s="322"/>
      <c r="Q1107" s="322"/>
    </row>
    <row r="1108" spans="6:17">
      <c r="F1108" s="330"/>
      <c r="G1108" s="322"/>
      <c r="H1108" s="322"/>
      <c r="I1108" s="322"/>
      <c r="J1108" s="322"/>
      <c r="K1108" s="322"/>
      <c r="L1108" s="322"/>
      <c r="M1108" s="322"/>
      <c r="N1108" s="322"/>
      <c r="O1108" s="322"/>
      <c r="P1108" s="322"/>
      <c r="Q1108" s="322"/>
    </row>
    <row r="1109" spans="6:17">
      <c r="F1109" s="330"/>
      <c r="G1109" s="322"/>
      <c r="H1109" s="322"/>
      <c r="I1109" s="322"/>
      <c r="J1109" s="322"/>
      <c r="K1109" s="322"/>
      <c r="L1109" s="322"/>
      <c r="M1109" s="322"/>
      <c r="N1109" s="322"/>
      <c r="O1109" s="322"/>
      <c r="P1109" s="322"/>
      <c r="Q1109" s="322"/>
    </row>
    <row r="1110" spans="6:17">
      <c r="F1110" s="330"/>
      <c r="G1110" s="322"/>
      <c r="H1110" s="322"/>
      <c r="I1110" s="322"/>
      <c r="J1110" s="322"/>
      <c r="K1110" s="322"/>
      <c r="L1110" s="322"/>
      <c r="M1110" s="322"/>
      <c r="N1110" s="322"/>
      <c r="O1110" s="322"/>
      <c r="P1110" s="322"/>
      <c r="Q1110" s="322"/>
    </row>
    <row r="1111" spans="6:17">
      <c r="F1111" s="330"/>
      <c r="G1111" s="322"/>
      <c r="H1111" s="322"/>
      <c r="I1111" s="322"/>
      <c r="J1111" s="322"/>
      <c r="K1111" s="322"/>
      <c r="L1111" s="322"/>
      <c r="M1111" s="322"/>
      <c r="N1111" s="322"/>
      <c r="O1111" s="322"/>
      <c r="P1111" s="322"/>
      <c r="Q1111" s="322"/>
    </row>
    <row r="1112" spans="6:17">
      <c r="F1112" s="330"/>
      <c r="G1112" s="322"/>
      <c r="H1112" s="322"/>
      <c r="I1112" s="322"/>
      <c r="J1112" s="322"/>
      <c r="K1112" s="322"/>
      <c r="L1112" s="322"/>
      <c r="M1112" s="322"/>
      <c r="N1112" s="322"/>
      <c r="O1112" s="322"/>
      <c r="P1112" s="322"/>
      <c r="Q1112" s="322"/>
    </row>
    <row r="1113" spans="6:17">
      <c r="F1113" s="330"/>
      <c r="G1113" s="322"/>
      <c r="H1113" s="322"/>
      <c r="I1113" s="322"/>
      <c r="J1113" s="322"/>
      <c r="K1113" s="322"/>
      <c r="L1113" s="322"/>
      <c r="M1113" s="322"/>
      <c r="N1113" s="322"/>
      <c r="O1113" s="322"/>
      <c r="P1113" s="322"/>
      <c r="Q1113" s="322"/>
    </row>
    <row r="1114" spans="6:17">
      <c r="F1114" s="330"/>
      <c r="G1114" s="322"/>
      <c r="H1114" s="322"/>
      <c r="I1114" s="322"/>
      <c r="J1114" s="322"/>
      <c r="K1114" s="322"/>
      <c r="L1114" s="322"/>
      <c r="M1114" s="322"/>
      <c r="N1114" s="322"/>
      <c r="O1114" s="322"/>
      <c r="P1114" s="322"/>
      <c r="Q1114" s="322"/>
    </row>
    <row r="1115" spans="6:17">
      <c r="F1115" s="330"/>
      <c r="G1115" s="322"/>
      <c r="H1115" s="322"/>
      <c r="I1115" s="322"/>
      <c r="J1115" s="322"/>
      <c r="K1115" s="322"/>
      <c r="L1115" s="322"/>
      <c r="M1115" s="322"/>
      <c r="N1115" s="322"/>
      <c r="O1115" s="322"/>
      <c r="P1115" s="322"/>
      <c r="Q1115" s="322"/>
    </row>
    <row r="1116" spans="6:17">
      <c r="F1116" s="330"/>
      <c r="G1116" s="322"/>
      <c r="H1116" s="322"/>
      <c r="I1116" s="322"/>
      <c r="J1116" s="322"/>
      <c r="K1116" s="322"/>
      <c r="L1116" s="322"/>
      <c r="M1116" s="322"/>
      <c r="N1116" s="322"/>
      <c r="O1116" s="322"/>
      <c r="P1116" s="322"/>
      <c r="Q1116" s="322"/>
    </row>
    <row r="1117" spans="6:17">
      <c r="F1117" s="330"/>
      <c r="G1117" s="322"/>
      <c r="H1117" s="322"/>
      <c r="I1117" s="322"/>
      <c r="J1117" s="322"/>
      <c r="K1117" s="322"/>
      <c r="L1117" s="322"/>
      <c r="M1117" s="322"/>
      <c r="N1117" s="322"/>
      <c r="O1117" s="322"/>
      <c r="P1117" s="322"/>
      <c r="Q1117" s="322"/>
    </row>
    <row r="1118" spans="6:17">
      <c r="F1118" s="330"/>
      <c r="G1118" s="322"/>
      <c r="H1118" s="322"/>
      <c r="I1118" s="322"/>
      <c r="J1118" s="322"/>
      <c r="K1118" s="322"/>
      <c r="L1118" s="322"/>
      <c r="M1118" s="322"/>
      <c r="N1118" s="322"/>
      <c r="O1118" s="322"/>
      <c r="P1118" s="322"/>
      <c r="Q1118" s="322"/>
    </row>
    <row r="1119" spans="6:17">
      <c r="F1119" s="330"/>
      <c r="G1119" s="322"/>
      <c r="H1119" s="322"/>
      <c r="I1119" s="322"/>
      <c r="J1119" s="322"/>
      <c r="K1119" s="322"/>
      <c r="L1119" s="322"/>
      <c r="M1119" s="322"/>
      <c r="N1119" s="322"/>
      <c r="O1119" s="322"/>
      <c r="P1119" s="322"/>
      <c r="Q1119" s="322"/>
    </row>
    <row r="1120" spans="6:17">
      <c r="F1120" s="330"/>
      <c r="G1120" s="322"/>
      <c r="H1120" s="322"/>
      <c r="I1120" s="322"/>
      <c r="J1120" s="322"/>
      <c r="K1120" s="322"/>
      <c r="L1120" s="322"/>
      <c r="M1120" s="322"/>
      <c r="N1120" s="322"/>
      <c r="O1120" s="322"/>
      <c r="P1120" s="322"/>
      <c r="Q1120" s="322"/>
    </row>
    <row r="1121" spans="6:17">
      <c r="F1121" s="330"/>
      <c r="G1121" s="322"/>
      <c r="H1121" s="322"/>
      <c r="I1121" s="322"/>
      <c r="J1121" s="322"/>
      <c r="K1121" s="322"/>
      <c r="L1121" s="322"/>
      <c r="M1121" s="322"/>
      <c r="N1121" s="322"/>
      <c r="O1121" s="322"/>
      <c r="P1121" s="322"/>
      <c r="Q1121" s="322"/>
    </row>
    <row r="1122" spans="6:17">
      <c r="F1122" s="330"/>
      <c r="G1122" s="322"/>
      <c r="H1122" s="322"/>
      <c r="I1122" s="322"/>
      <c r="J1122" s="322"/>
      <c r="K1122" s="322"/>
      <c r="L1122" s="322"/>
      <c r="M1122" s="322"/>
      <c r="N1122" s="322"/>
      <c r="O1122" s="322"/>
      <c r="P1122" s="322"/>
      <c r="Q1122" s="322"/>
    </row>
    <row r="1123" spans="6:17">
      <c r="F1123" s="330"/>
      <c r="G1123" s="322"/>
      <c r="H1123" s="322"/>
      <c r="I1123" s="322"/>
      <c r="J1123" s="322"/>
      <c r="K1123" s="322"/>
      <c r="L1123" s="322"/>
      <c r="M1123" s="322"/>
      <c r="N1123" s="322"/>
      <c r="O1123" s="322"/>
      <c r="P1123" s="322"/>
      <c r="Q1123" s="322"/>
    </row>
    <row r="1124" spans="6:17">
      <c r="F1124" s="330"/>
      <c r="G1124" s="322"/>
      <c r="H1124" s="322"/>
      <c r="I1124" s="322"/>
      <c r="J1124" s="322"/>
      <c r="K1124" s="322"/>
      <c r="L1124" s="322"/>
      <c r="M1124" s="322"/>
      <c r="N1124" s="322"/>
      <c r="O1124" s="322"/>
      <c r="P1124" s="322"/>
      <c r="Q1124" s="322"/>
    </row>
    <row r="1125" spans="6:17">
      <c r="F1125" s="330"/>
      <c r="G1125" s="322"/>
      <c r="H1125" s="322"/>
      <c r="I1125" s="322"/>
      <c r="J1125" s="322"/>
      <c r="K1125" s="322"/>
      <c r="L1125" s="322"/>
      <c r="M1125" s="322"/>
      <c r="N1125" s="322"/>
      <c r="O1125" s="322"/>
      <c r="P1125" s="322"/>
      <c r="Q1125" s="322"/>
    </row>
    <row r="1126" spans="6:17">
      <c r="F1126" s="330"/>
      <c r="G1126" s="322"/>
      <c r="H1126" s="322"/>
      <c r="I1126" s="322"/>
      <c r="J1126" s="322"/>
      <c r="K1126" s="322"/>
      <c r="L1126" s="322"/>
      <c r="M1126" s="322"/>
      <c r="N1126" s="322"/>
      <c r="O1126" s="322"/>
      <c r="P1126" s="322"/>
      <c r="Q1126" s="322"/>
    </row>
    <row r="1127" spans="6:17">
      <c r="F1127" s="330"/>
      <c r="G1127" s="322"/>
      <c r="H1127" s="322"/>
      <c r="I1127" s="322"/>
      <c r="J1127" s="322"/>
      <c r="K1127" s="322"/>
      <c r="L1127" s="322"/>
      <c r="M1127" s="322"/>
      <c r="N1127" s="322"/>
      <c r="O1127" s="322"/>
      <c r="P1127" s="322"/>
      <c r="Q1127" s="322"/>
    </row>
    <row r="1128" spans="6:17">
      <c r="F1128" s="330"/>
      <c r="G1128" s="322"/>
      <c r="H1128" s="322"/>
      <c r="I1128" s="322"/>
      <c r="J1128" s="322"/>
      <c r="K1128" s="322"/>
      <c r="L1128" s="322"/>
      <c r="M1128" s="322"/>
      <c r="N1128" s="322"/>
      <c r="O1128" s="322"/>
      <c r="P1128" s="322"/>
      <c r="Q1128" s="322"/>
    </row>
    <row r="1129" spans="6:17">
      <c r="F1129" s="330"/>
      <c r="G1129" s="322"/>
      <c r="H1129" s="322"/>
      <c r="I1129" s="322"/>
      <c r="J1129" s="322"/>
      <c r="K1129" s="322"/>
      <c r="L1129" s="322"/>
      <c r="M1129" s="322"/>
      <c r="N1129" s="322"/>
      <c r="O1129" s="322"/>
      <c r="P1129" s="322"/>
      <c r="Q1129" s="322"/>
    </row>
    <row r="1130" spans="6:17">
      <c r="F1130" s="330"/>
      <c r="G1130" s="322"/>
      <c r="H1130" s="322"/>
      <c r="I1130" s="322"/>
      <c r="J1130" s="322"/>
      <c r="K1130" s="322"/>
      <c r="L1130" s="322"/>
      <c r="M1130" s="322"/>
      <c r="N1130" s="322"/>
      <c r="O1130" s="322"/>
      <c r="P1130" s="322"/>
      <c r="Q1130" s="322"/>
    </row>
    <row r="1131" spans="6:17">
      <c r="F1131" s="330"/>
      <c r="G1131" s="322"/>
      <c r="H1131" s="322"/>
      <c r="I1131" s="322"/>
      <c r="J1131" s="322"/>
      <c r="K1131" s="322"/>
      <c r="L1131" s="322"/>
      <c r="M1131" s="322"/>
      <c r="N1131" s="322"/>
      <c r="O1131" s="322"/>
      <c r="P1131" s="322"/>
      <c r="Q1131" s="322"/>
    </row>
    <row r="1132" spans="6:17">
      <c r="F1132" s="330"/>
      <c r="G1132" s="322"/>
      <c r="H1132" s="322"/>
      <c r="I1132" s="322"/>
      <c r="J1132" s="322"/>
      <c r="K1132" s="322"/>
      <c r="L1132" s="322"/>
      <c r="M1132" s="322"/>
      <c r="N1132" s="322"/>
      <c r="O1132" s="322"/>
      <c r="P1132" s="322"/>
      <c r="Q1132" s="322"/>
    </row>
    <row r="1133" spans="6:17">
      <c r="F1133" s="330"/>
      <c r="G1133" s="322"/>
      <c r="H1133" s="322"/>
      <c r="I1133" s="322"/>
      <c r="J1133" s="322"/>
      <c r="K1133" s="322"/>
      <c r="L1133" s="322"/>
      <c r="M1133" s="322"/>
      <c r="N1133" s="322"/>
      <c r="O1133" s="322"/>
      <c r="P1133" s="322"/>
      <c r="Q1133" s="322"/>
    </row>
    <row r="1134" spans="6:17">
      <c r="F1134" s="330"/>
      <c r="G1134" s="322"/>
      <c r="H1134" s="322"/>
      <c r="I1134" s="322"/>
      <c r="J1134" s="322"/>
      <c r="K1134" s="322"/>
      <c r="L1134" s="322"/>
      <c r="M1134" s="322"/>
      <c r="N1134" s="322"/>
      <c r="O1134" s="322"/>
      <c r="P1134" s="322"/>
      <c r="Q1134" s="322"/>
    </row>
    <row r="1135" spans="6:17">
      <c r="F1135" s="330"/>
      <c r="G1135" s="322"/>
      <c r="H1135" s="322"/>
      <c r="I1135" s="322"/>
      <c r="J1135" s="322"/>
      <c r="K1135" s="322"/>
      <c r="L1135" s="322"/>
      <c r="M1135" s="322"/>
      <c r="N1135" s="322"/>
      <c r="O1135" s="322"/>
      <c r="P1135" s="322"/>
      <c r="Q1135" s="322"/>
    </row>
    <row r="1136" spans="6:17">
      <c r="F1136" s="330"/>
      <c r="G1136" s="322"/>
      <c r="H1136" s="322"/>
      <c r="I1136" s="322"/>
      <c r="J1136" s="322"/>
      <c r="K1136" s="322"/>
      <c r="L1136" s="322"/>
      <c r="M1136" s="322"/>
      <c r="N1136" s="322"/>
      <c r="O1136" s="322"/>
      <c r="P1136" s="322"/>
      <c r="Q1136" s="322"/>
    </row>
    <row r="1137" spans="6:17">
      <c r="F1137" s="330"/>
      <c r="G1137" s="322"/>
      <c r="H1137" s="322"/>
      <c r="I1137" s="322"/>
      <c r="J1137" s="322"/>
      <c r="K1137" s="322"/>
      <c r="L1137" s="322"/>
      <c r="M1137" s="322"/>
      <c r="N1137" s="322"/>
      <c r="O1137" s="322"/>
      <c r="P1137" s="322"/>
      <c r="Q1137" s="322"/>
    </row>
    <row r="1138" spans="6:17">
      <c r="F1138" s="330"/>
      <c r="G1138" s="322"/>
      <c r="H1138" s="322"/>
      <c r="I1138" s="322"/>
      <c r="J1138" s="322"/>
      <c r="K1138" s="322"/>
      <c r="L1138" s="322"/>
      <c r="M1138" s="322"/>
      <c r="N1138" s="322"/>
      <c r="O1138" s="322"/>
      <c r="P1138" s="322"/>
      <c r="Q1138" s="322"/>
    </row>
    <row r="1139" spans="6:17">
      <c r="F1139" s="330"/>
      <c r="G1139" s="322"/>
      <c r="H1139" s="322"/>
      <c r="I1139" s="322"/>
      <c r="J1139" s="322"/>
      <c r="K1139" s="322"/>
      <c r="L1139" s="322"/>
      <c r="M1139" s="322"/>
      <c r="N1139" s="322"/>
      <c r="O1139" s="322"/>
      <c r="P1139" s="322"/>
      <c r="Q1139" s="322"/>
    </row>
    <row r="1140" spans="6:17">
      <c r="F1140" s="330"/>
      <c r="G1140" s="322"/>
      <c r="H1140" s="322"/>
      <c r="I1140" s="322"/>
      <c r="J1140" s="322"/>
      <c r="K1140" s="322"/>
      <c r="L1140" s="322"/>
      <c r="M1140" s="322"/>
      <c r="N1140" s="322"/>
      <c r="O1140" s="322"/>
      <c r="P1140" s="322"/>
      <c r="Q1140" s="322"/>
    </row>
    <row r="1141" spans="6:17">
      <c r="F1141" s="330"/>
      <c r="G1141" s="322"/>
      <c r="H1141" s="322"/>
      <c r="I1141" s="322"/>
      <c r="J1141" s="322"/>
      <c r="K1141" s="322"/>
      <c r="L1141" s="322"/>
      <c r="M1141" s="322"/>
      <c r="N1141" s="322"/>
      <c r="O1141" s="322"/>
      <c r="P1141" s="322"/>
      <c r="Q1141" s="322"/>
    </row>
    <row r="1142" spans="6:17">
      <c r="F1142" s="330"/>
      <c r="G1142" s="322"/>
      <c r="H1142" s="322"/>
      <c r="I1142" s="322"/>
      <c r="J1142" s="322"/>
      <c r="K1142" s="322"/>
      <c r="L1142" s="322"/>
      <c r="M1142" s="322"/>
      <c r="N1142" s="322"/>
      <c r="O1142" s="322"/>
      <c r="P1142" s="322"/>
      <c r="Q1142" s="322"/>
    </row>
    <row r="1143" spans="6:17">
      <c r="F1143" s="330"/>
      <c r="G1143" s="322"/>
      <c r="H1143" s="322"/>
      <c r="I1143" s="322"/>
      <c r="J1143" s="322"/>
      <c r="K1143" s="322"/>
      <c r="L1143" s="322"/>
      <c r="M1143" s="322"/>
      <c r="N1143" s="322"/>
      <c r="O1143" s="322"/>
      <c r="P1143" s="322"/>
      <c r="Q1143" s="322"/>
    </row>
    <row r="1144" spans="6:17">
      <c r="F1144" s="330"/>
      <c r="G1144" s="322"/>
      <c r="H1144" s="322"/>
      <c r="I1144" s="322"/>
      <c r="J1144" s="322"/>
      <c r="K1144" s="322"/>
      <c r="L1144" s="322"/>
      <c r="M1144" s="322"/>
      <c r="N1144" s="322"/>
      <c r="O1144" s="322"/>
      <c r="P1144" s="322"/>
      <c r="Q1144" s="322"/>
    </row>
    <row r="1145" spans="6:17">
      <c r="F1145" s="330"/>
      <c r="G1145" s="322"/>
      <c r="H1145" s="322"/>
      <c r="I1145" s="322"/>
      <c r="J1145" s="322"/>
      <c r="K1145" s="322"/>
      <c r="L1145" s="322"/>
      <c r="M1145" s="322"/>
      <c r="N1145" s="322"/>
      <c r="O1145" s="322"/>
      <c r="P1145" s="322"/>
      <c r="Q1145" s="322"/>
    </row>
    <row r="1146" spans="6:17">
      <c r="F1146" s="330"/>
      <c r="G1146" s="322"/>
      <c r="H1146" s="322"/>
      <c r="I1146" s="322"/>
      <c r="J1146" s="322"/>
      <c r="K1146" s="322"/>
      <c r="L1146" s="322"/>
      <c r="M1146" s="322"/>
      <c r="N1146" s="322"/>
      <c r="O1146" s="322"/>
      <c r="P1146" s="322"/>
      <c r="Q1146" s="322"/>
    </row>
    <row r="1147" spans="6:17">
      <c r="F1147" s="330"/>
      <c r="G1147" s="322"/>
      <c r="H1147" s="322"/>
      <c r="I1147" s="322"/>
      <c r="J1147" s="322"/>
      <c r="K1147" s="322"/>
      <c r="L1147" s="322"/>
      <c r="M1147" s="322"/>
      <c r="N1147" s="322"/>
      <c r="O1147" s="322"/>
      <c r="P1147" s="322"/>
      <c r="Q1147" s="322"/>
    </row>
    <row r="1148" spans="6:17">
      <c r="F1148" s="330"/>
      <c r="G1148" s="322"/>
      <c r="H1148" s="322"/>
      <c r="I1148" s="322"/>
      <c r="J1148" s="322"/>
      <c r="K1148" s="322"/>
      <c r="L1148" s="322"/>
      <c r="M1148" s="322"/>
      <c r="N1148" s="322"/>
      <c r="O1148" s="322"/>
      <c r="P1148" s="322"/>
      <c r="Q1148" s="322"/>
    </row>
    <row r="1149" spans="6:17">
      <c r="F1149" s="330"/>
      <c r="G1149" s="322"/>
      <c r="H1149" s="322"/>
      <c r="I1149" s="322"/>
      <c r="J1149" s="322"/>
      <c r="K1149" s="322"/>
      <c r="L1149" s="322"/>
      <c r="M1149" s="322"/>
      <c r="N1149" s="322"/>
      <c r="O1149" s="322"/>
      <c r="P1149" s="322"/>
      <c r="Q1149" s="322"/>
    </row>
    <row r="1150" spans="6:17">
      <c r="F1150" s="330"/>
      <c r="G1150" s="322"/>
      <c r="H1150" s="322"/>
      <c r="I1150" s="322"/>
      <c r="J1150" s="322"/>
      <c r="K1150" s="322"/>
      <c r="L1150" s="322"/>
      <c r="M1150" s="322"/>
      <c r="N1150" s="322"/>
      <c r="O1150" s="322"/>
      <c r="P1150" s="322"/>
      <c r="Q1150" s="322"/>
    </row>
    <row r="1151" spans="6:17">
      <c r="F1151" s="330"/>
      <c r="G1151" s="322"/>
      <c r="H1151" s="322"/>
      <c r="I1151" s="322"/>
      <c r="J1151" s="322"/>
      <c r="K1151" s="322"/>
      <c r="L1151" s="322"/>
      <c r="M1151" s="322"/>
      <c r="N1151" s="322"/>
      <c r="O1151" s="322"/>
      <c r="P1151" s="322"/>
      <c r="Q1151" s="322"/>
    </row>
    <row r="1152" spans="6:17">
      <c r="F1152" s="330"/>
      <c r="G1152" s="322"/>
      <c r="H1152" s="322"/>
      <c r="I1152" s="322"/>
      <c r="J1152" s="322"/>
      <c r="K1152" s="322"/>
      <c r="L1152" s="322"/>
      <c r="M1152" s="322"/>
      <c r="N1152" s="322"/>
      <c r="O1152" s="322"/>
      <c r="P1152" s="322"/>
      <c r="Q1152" s="322"/>
    </row>
    <row r="1153" spans="6:17">
      <c r="F1153" s="330"/>
      <c r="G1153" s="322"/>
      <c r="H1153" s="322"/>
      <c r="I1153" s="322"/>
      <c r="J1153" s="322"/>
      <c r="K1153" s="322"/>
      <c r="L1153" s="322"/>
      <c r="M1153" s="322"/>
      <c r="N1153" s="322"/>
      <c r="O1153" s="322"/>
      <c r="P1153" s="322"/>
      <c r="Q1153" s="322"/>
    </row>
    <row r="1154" spans="6:17">
      <c r="F1154" s="330"/>
      <c r="G1154" s="322"/>
      <c r="H1154" s="322"/>
      <c r="I1154" s="322"/>
      <c r="J1154" s="322"/>
      <c r="K1154" s="322"/>
      <c r="L1154" s="322"/>
      <c r="M1154" s="322"/>
      <c r="N1154" s="322"/>
      <c r="O1154" s="322"/>
      <c r="P1154" s="322"/>
      <c r="Q1154" s="322"/>
    </row>
    <row r="1155" spans="6:17">
      <c r="F1155" s="330"/>
      <c r="G1155" s="322"/>
      <c r="H1155" s="322"/>
      <c r="I1155" s="322"/>
      <c r="J1155" s="322"/>
      <c r="K1155" s="322"/>
      <c r="L1155" s="322"/>
      <c r="M1155" s="322"/>
      <c r="N1155" s="322"/>
      <c r="O1155" s="322"/>
      <c r="P1155" s="322"/>
      <c r="Q1155" s="322"/>
    </row>
    <row r="1156" spans="6:17">
      <c r="F1156" s="330"/>
      <c r="G1156" s="322"/>
      <c r="H1156" s="322"/>
      <c r="I1156" s="322"/>
      <c r="J1156" s="322"/>
      <c r="K1156" s="322"/>
      <c r="L1156" s="322"/>
      <c r="M1156" s="322"/>
      <c r="N1156" s="322"/>
      <c r="O1156" s="322"/>
      <c r="P1156" s="322"/>
      <c r="Q1156" s="322"/>
    </row>
    <row r="1157" spans="6:17">
      <c r="F1157" s="330"/>
      <c r="G1157" s="322"/>
      <c r="H1157" s="322"/>
      <c r="I1157" s="322"/>
      <c r="J1157" s="322"/>
      <c r="K1157" s="322"/>
      <c r="L1157" s="322"/>
      <c r="M1157" s="322"/>
      <c r="N1157" s="322"/>
      <c r="O1157" s="322"/>
      <c r="P1157" s="322"/>
      <c r="Q1157" s="322"/>
    </row>
    <row r="1158" spans="6:17">
      <c r="F1158" s="330"/>
      <c r="G1158" s="322"/>
      <c r="H1158" s="322"/>
      <c r="I1158" s="322"/>
      <c r="J1158" s="322"/>
      <c r="K1158" s="322"/>
      <c r="L1158" s="322"/>
      <c r="M1158" s="322"/>
      <c r="N1158" s="322"/>
      <c r="O1158" s="322"/>
      <c r="P1158" s="322"/>
      <c r="Q1158" s="322"/>
    </row>
    <row r="1159" spans="6:17">
      <c r="F1159" s="330"/>
      <c r="G1159" s="322"/>
      <c r="H1159" s="322"/>
      <c r="I1159" s="322"/>
      <c r="J1159" s="322"/>
      <c r="K1159" s="322"/>
      <c r="L1159" s="322"/>
      <c r="M1159" s="322"/>
      <c r="N1159" s="322"/>
      <c r="O1159" s="322"/>
      <c r="P1159" s="322"/>
      <c r="Q1159" s="322"/>
    </row>
    <row r="1160" spans="6:17">
      <c r="F1160" s="330"/>
      <c r="G1160" s="322"/>
      <c r="H1160" s="322"/>
      <c r="I1160" s="322"/>
      <c r="J1160" s="322"/>
      <c r="K1160" s="322"/>
      <c r="L1160" s="322"/>
      <c r="M1160" s="322"/>
      <c r="N1160" s="322"/>
      <c r="O1160" s="322"/>
      <c r="P1160" s="322"/>
      <c r="Q1160" s="322"/>
    </row>
    <row r="1161" spans="6:17">
      <c r="F1161" s="330"/>
      <c r="G1161" s="322"/>
      <c r="H1161" s="322"/>
      <c r="I1161" s="322"/>
      <c r="J1161" s="322"/>
      <c r="K1161" s="322"/>
      <c r="L1161" s="322"/>
      <c r="M1161" s="322"/>
      <c r="N1161" s="322"/>
      <c r="O1161" s="322"/>
      <c r="P1161" s="322"/>
      <c r="Q1161" s="322"/>
    </row>
    <row r="1162" spans="6:17">
      <c r="F1162" s="330"/>
      <c r="G1162" s="322"/>
      <c r="H1162" s="322"/>
      <c r="I1162" s="322"/>
      <c r="J1162" s="322"/>
      <c r="K1162" s="322"/>
      <c r="L1162" s="322"/>
      <c r="M1162" s="322"/>
      <c r="N1162" s="322"/>
      <c r="O1162" s="322"/>
      <c r="P1162" s="322"/>
      <c r="Q1162" s="322"/>
    </row>
    <row r="1163" spans="6:17">
      <c r="F1163" s="330"/>
      <c r="G1163" s="322"/>
      <c r="H1163" s="322"/>
      <c r="I1163" s="322"/>
      <c r="J1163" s="322"/>
      <c r="K1163" s="322"/>
      <c r="L1163" s="322"/>
      <c r="M1163" s="322"/>
      <c r="N1163" s="322"/>
      <c r="O1163" s="322"/>
      <c r="P1163" s="322"/>
      <c r="Q1163" s="322"/>
    </row>
    <row r="1164" spans="6:17">
      <c r="F1164" s="330"/>
      <c r="G1164" s="322"/>
      <c r="H1164" s="322"/>
      <c r="I1164" s="322"/>
      <c r="J1164" s="322"/>
      <c r="K1164" s="322"/>
      <c r="L1164" s="322"/>
      <c r="M1164" s="322"/>
      <c r="N1164" s="322"/>
      <c r="O1164" s="322"/>
      <c r="P1164" s="322"/>
      <c r="Q1164" s="322"/>
    </row>
    <row r="1165" spans="6:17">
      <c r="F1165" s="330"/>
      <c r="G1165" s="322"/>
      <c r="H1165" s="322"/>
      <c r="I1165" s="322"/>
      <c r="J1165" s="322"/>
      <c r="K1165" s="322"/>
      <c r="L1165" s="322"/>
      <c r="M1165" s="322"/>
      <c r="N1165" s="322"/>
      <c r="O1165" s="322"/>
      <c r="P1165" s="322"/>
      <c r="Q1165" s="322"/>
    </row>
    <row r="1166" spans="6:17">
      <c r="F1166" s="330"/>
      <c r="G1166" s="322"/>
      <c r="H1166" s="322"/>
      <c r="I1166" s="322"/>
      <c r="J1166" s="322"/>
      <c r="K1166" s="322"/>
      <c r="L1166" s="322"/>
      <c r="M1166" s="322"/>
      <c r="N1166" s="322"/>
      <c r="O1166" s="322"/>
      <c r="P1166" s="322"/>
      <c r="Q1166" s="322"/>
    </row>
    <row r="1167" spans="6:17">
      <c r="F1167" s="330"/>
      <c r="G1167" s="322"/>
      <c r="H1167" s="322"/>
      <c r="I1167" s="322"/>
      <c r="J1167" s="322"/>
      <c r="K1167" s="322"/>
      <c r="L1167" s="322"/>
      <c r="M1167" s="322"/>
      <c r="N1167" s="322"/>
      <c r="O1167" s="322"/>
      <c r="P1167" s="322"/>
      <c r="Q1167" s="322"/>
    </row>
    <row r="1168" spans="6:17">
      <c r="F1168" s="330"/>
      <c r="G1168" s="322"/>
      <c r="H1168" s="322"/>
      <c r="I1168" s="322"/>
      <c r="J1168" s="322"/>
      <c r="K1168" s="322"/>
      <c r="L1168" s="322"/>
      <c r="M1168" s="322"/>
      <c r="N1168" s="322"/>
      <c r="O1168" s="322"/>
      <c r="P1168" s="322"/>
      <c r="Q1168" s="322"/>
    </row>
    <row r="1169" spans="6:17">
      <c r="F1169" s="330"/>
      <c r="G1169" s="322"/>
      <c r="H1169" s="322"/>
      <c r="I1169" s="322"/>
      <c r="J1169" s="322"/>
      <c r="K1169" s="322"/>
      <c r="L1169" s="322"/>
      <c r="M1169" s="322"/>
      <c r="N1169" s="322"/>
      <c r="O1169" s="322"/>
      <c r="P1169" s="322"/>
      <c r="Q1169" s="322"/>
    </row>
    <row r="1170" spans="6:17">
      <c r="F1170" s="330"/>
      <c r="G1170" s="322"/>
      <c r="H1170" s="322"/>
      <c r="I1170" s="322"/>
      <c r="J1170" s="322"/>
      <c r="K1170" s="322"/>
      <c r="L1170" s="322"/>
      <c r="M1170" s="322"/>
      <c r="N1170" s="322"/>
      <c r="O1170" s="322"/>
      <c r="P1170" s="322"/>
      <c r="Q1170" s="322"/>
    </row>
    <row r="1171" spans="6:17">
      <c r="F1171" s="330"/>
      <c r="G1171" s="322"/>
      <c r="H1171" s="322"/>
      <c r="I1171" s="322"/>
      <c r="J1171" s="322"/>
      <c r="K1171" s="322"/>
      <c r="L1171" s="322"/>
      <c r="M1171" s="322"/>
      <c r="N1171" s="322"/>
      <c r="O1171" s="322"/>
      <c r="P1171" s="322"/>
      <c r="Q1171" s="322"/>
    </row>
    <row r="1172" spans="6:17">
      <c r="F1172" s="330"/>
      <c r="G1172" s="322"/>
      <c r="H1172" s="322"/>
      <c r="I1172" s="322"/>
      <c r="J1172" s="322"/>
      <c r="K1172" s="322"/>
      <c r="L1172" s="322"/>
      <c r="M1172" s="322"/>
      <c r="N1172" s="322"/>
      <c r="O1172" s="322"/>
      <c r="P1172" s="322"/>
      <c r="Q1172" s="322"/>
    </row>
    <row r="1173" spans="6:17">
      <c r="F1173" s="330"/>
      <c r="G1173" s="322"/>
      <c r="H1173" s="322"/>
      <c r="I1173" s="322"/>
      <c r="J1173" s="322"/>
      <c r="K1173" s="322"/>
      <c r="L1173" s="322"/>
      <c r="M1173" s="322"/>
      <c r="N1173" s="322"/>
      <c r="O1173" s="322"/>
      <c r="P1173" s="322"/>
      <c r="Q1173" s="322"/>
    </row>
    <row r="1174" spans="6:17">
      <c r="F1174" s="330"/>
      <c r="G1174" s="322"/>
      <c r="H1174" s="322"/>
      <c r="I1174" s="322"/>
      <c r="J1174" s="322"/>
      <c r="K1174" s="322"/>
      <c r="L1174" s="322"/>
      <c r="M1174" s="322"/>
      <c r="N1174" s="322"/>
      <c r="O1174" s="322"/>
      <c r="P1174" s="322"/>
      <c r="Q1174" s="322"/>
    </row>
    <row r="1175" spans="6:17">
      <c r="F1175" s="330"/>
      <c r="G1175" s="322"/>
      <c r="H1175" s="322"/>
      <c r="I1175" s="322"/>
      <c r="J1175" s="322"/>
      <c r="K1175" s="322"/>
      <c r="L1175" s="322"/>
      <c r="M1175" s="322"/>
      <c r="N1175" s="322"/>
      <c r="O1175" s="322"/>
      <c r="P1175" s="322"/>
      <c r="Q1175" s="322"/>
    </row>
    <row r="1176" spans="6:17">
      <c r="F1176" s="330"/>
      <c r="G1176" s="322"/>
      <c r="H1176" s="322"/>
      <c r="I1176" s="322"/>
      <c r="J1176" s="322"/>
      <c r="K1176" s="322"/>
      <c r="L1176" s="322"/>
      <c r="M1176" s="322"/>
      <c r="N1176" s="322"/>
      <c r="O1176" s="322"/>
      <c r="P1176" s="322"/>
      <c r="Q1176" s="322"/>
    </row>
    <row r="1177" spans="6:17">
      <c r="F1177" s="330"/>
      <c r="G1177" s="322"/>
      <c r="H1177" s="322"/>
      <c r="I1177" s="322"/>
      <c r="J1177" s="322"/>
      <c r="K1177" s="322"/>
      <c r="L1177" s="322"/>
      <c r="M1177" s="322"/>
      <c r="N1177" s="322"/>
      <c r="O1177" s="322"/>
      <c r="P1177" s="322"/>
      <c r="Q1177" s="322"/>
    </row>
    <row r="1178" spans="6:17">
      <c r="F1178" s="330"/>
      <c r="G1178" s="322"/>
      <c r="H1178" s="322"/>
      <c r="I1178" s="322"/>
      <c r="J1178" s="322"/>
      <c r="K1178" s="322"/>
      <c r="L1178" s="322"/>
      <c r="M1178" s="322"/>
      <c r="N1178" s="322"/>
      <c r="O1178" s="322"/>
      <c r="P1178" s="322"/>
      <c r="Q1178" s="322"/>
    </row>
    <row r="1179" spans="6:17">
      <c r="F1179" s="330"/>
      <c r="G1179" s="322"/>
      <c r="H1179" s="322"/>
      <c r="I1179" s="322"/>
      <c r="J1179" s="322"/>
      <c r="K1179" s="322"/>
      <c r="L1179" s="322"/>
      <c r="M1179" s="322"/>
      <c r="N1179" s="322"/>
      <c r="O1179" s="322"/>
      <c r="P1179" s="322"/>
      <c r="Q1179" s="322"/>
    </row>
    <row r="1180" spans="6:17">
      <c r="F1180" s="330"/>
      <c r="G1180" s="322"/>
      <c r="H1180" s="322"/>
      <c r="I1180" s="322"/>
      <c r="J1180" s="322"/>
      <c r="K1180" s="322"/>
      <c r="L1180" s="322"/>
      <c r="M1180" s="322"/>
      <c r="N1180" s="322"/>
      <c r="O1180" s="322"/>
      <c r="P1180" s="322"/>
      <c r="Q1180" s="322"/>
    </row>
    <row r="1181" spans="6:17">
      <c r="F1181" s="330"/>
      <c r="G1181" s="322"/>
      <c r="H1181" s="322"/>
      <c r="I1181" s="322"/>
      <c r="J1181" s="322"/>
      <c r="K1181" s="322"/>
      <c r="L1181" s="322"/>
      <c r="M1181" s="322"/>
      <c r="N1181" s="322"/>
      <c r="O1181" s="322"/>
      <c r="P1181" s="322"/>
      <c r="Q1181" s="322"/>
    </row>
    <row r="1182" spans="6:17">
      <c r="F1182" s="330"/>
      <c r="G1182" s="322"/>
      <c r="H1182" s="322"/>
      <c r="I1182" s="322"/>
      <c r="J1182" s="322"/>
      <c r="K1182" s="322"/>
      <c r="L1182" s="322"/>
      <c r="M1182" s="322"/>
      <c r="N1182" s="322"/>
      <c r="O1182" s="322"/>
      <c r="P1182" s="322"/>
      <c r="Q1182" s="322"/>
    </row>
    <row r="1183" spans="6:17">
      <c r="F1183" s="330"/>
      <c r="G1183" s="322"/>
      <c r="H1183" s="322"/>
      <c r="I1183" s="322"/>
      <c r="J1183" s="322"/>
      <c r="K1183" s="322"/>
      <c r="L1183" s="322"/>
      <c r="M1183" s="322"/>
      <c r="N1183" s="322"/>
      <c r="O1183" s="322"/>
      <c r="P1183" s="322"/>
      <c r="Q1183" s="322"/>
    </row>
    <row r="1184" spans="6:17">
      <c r="F1184" s="330"/>
      <c r="G1184" s="322"/>
      <c r="H1184" s="322"/>
      <c r="I1184" s="322"/>
      <c r="J1184" s="322"/>
      <c r="K1184" s="322"/>
      <c r="L1184" s="322"/>
      <c r="M1184" s="322"/>
      <c r="N1184" s="322"/>
      <c r="O1184" s="322"/>
      <c r="P1184" s="322"/>
      <c r="Q1184" s="322"/>
    </row>
    <row r="1185" spans="6:17">
      <c r="F1185" s="330"/>
      <c r="G1185" s="322"/>
      <c r="H1185" s="322"/>
      <c r="I1185" s="322"/>
      <c r="J1185" s="322"/>
      <c r="K1185" s="322"/>
      <c r="L1185" s="322"/>
      <c r="M1185" s="322"/>
      <c r="N1185" s="322"/>
      <c r="O1185" s="322"/>
      <c r="P1185" s="322"/>
      <c r="Q1185" s="322"/>
    </row>
    <row r="1186" spans="6:17">
      <c r="F1186" s="330"/>
      <c r="G1186" s="322"/>
      <c r="H1186" s="322"/>
      <c r="I1186" s="322"/>
      <c r="J1186" s="322"/>
      <c r="K1186" s="322"/>
      <c r="L1186" s="322"/>
      <c r="M1186" s="322"/>
      <c r="N1186" s="322"/>
      <c r="O1186" s="322"/>
      <c r="P1186" s="322"/>
      <c r="Q1186" s="322"/>
    </row>
    <row r="1187" spans="6:17">
      <c r="F1187" s="330"/>
      <c r="G1187" s="322"/>
      <c r="H1187" s="322"/>
      <c r="I1187" s="322"/>
      <c r="J1187" s="322"/>
      <c r="K1187" s="322"/>
      <c r="L1187" s="322"/>
      <c r="M1187" s="322"/>
      <c r="N1187" s="322"/>
      <c r="O1187" s="322"/>
      <c r="P1187" s="322"/>
      <c r="Q1187" s="322"/>
    </row>
    <row r="1188" spans="6:17">
      <c r="F1188" s="330"/>
      <c r="G1188" s="322"/>
      <c r="H1188" s="322"/>
      <c r="I1188" s="322"/>
      <c r="J1188" s="322"/>
      <c r="K1188" s="322"/>
      <c r="L1188" s="322"/>
      <c r="M1188" s="322"/>
      <c r="N1188" s="322"/>
      <c r="O1188" s="322"/>
      <c r="P1188" s="322"/>
      <c r="Q1188" s="322"/>
    </row>
    <row r="1189" spans="6:17">
      <c r="F1189" s="330"/>
      <c r="G1189" s="322"/>
      <c r="H1189" s="322"/>
      <c r="I1189" s="322"/>
      <c r="J1189" s="322"/>
      <c r="K1189" s="322"/>
      <c r="L1189" s="322"/>
      <c r="M1189" s="322"/>
      <c r="N1189" s="322"/>
      <c r="O1189" s="322"/>
      <c r="P1189" s="322"/>
      <c r="Q1189" s="322"/>
    </row>
    <row r="1190" spans="6:17">
      <c r="F1190" s="330"/>
      <c r="G1190" s="322"/>
      <c r="H1190" s="322"/>
      <c r="I1190" s="322"/>
      <c r="J1190" s="322"/>
      <c r="K1190" s="322"/>
      <c r="L1190" s="322"/>
      <c r="M1190" s="322"/>
      <c r="N1190" s="322"/>
      <c r="O1190" s="322"/>
      <c r="P1190" s="322"/>
      <c r="Q1190" s="322"/>
    </row>
    <row r="1191" spans="6:17">
      <c r="F1191" s="330"/>
      <c r="G1191" s="322"/>
      <c r="H1191" s="322"/>
      <c r="I1191" s="322"/>
      <c r="J1191" s="322"/>
      <c r="K1191" s="322"/>
      <c r="L1191" s="322"/>
      <c r="M1191" s="322"/>
      <c r="N1191" s="322"/>
      <c r="O1191" s="322"/>
      <c r="P1191" s="322"/>
      <c r="Q1191" s="322"/>
    </row>
    <row r="1192" spans="6:17">
      <c r="F1192" s="330"/>
      <c r="G1192" s="322"/>
      <c r="H1192" s="322"/>
      <c r="I1192" s="322"/>
      <c r="J1192" s="322"/>
      <c r="K1192" s="322"/>
      <c r="L1192" s="322"/>
      <c r="M1192" s="322"/>
      <c r="N1192" s="322"/>
      <c r="O1192" s="322"/>
      <c r="P1192" s="322"/>
      <c r="Q1192" s="322"/>
    </row>
    <row r="1193" spans="6:17">
      <c r="F1193" s="330"/>
      <c r="G1193" s="322"/>
      <c r="H1193" s="322"/>
      <c r="I1193" s="322"/>
      <c r="J1193" s="322"/>
      <c r="K1193" s="322"/>
      <c r="L1193" s="322"/>
      <c r="M1193" s="322"/>
      <c r="N1193" s="322"/>
      <c r="O1193" s="322"/>
      <c r="P1193" s="322"/>
      <c r="Q1193" s="322"/>
    </row>
    <row r="1194" spans="6:17">
      <c r="F1194" s="330"/>
      <c r="G1194" s="322"/>
      <c r="H1194" s="322"/>
      <c r="I1194" s="322"/>
      <c r="J1194" s="322"/>
      <c r="K1194" s="322"/>
      <c r="L1194" s="322"/>
      <c r="M1194" s="322"/>
      <c r="N1194" s="322"/>
      <c r="O1194" s="322"/>
      <c r="P1194" s="322"/>
      <c r="Q1194" s="322"/>
    </row>
    <row r="1195" spans="6:17">
      <c r="F1195" s="330"/>
      <c r="G1195" s="322"/>
      <c r="H1195" s="322"/>
      <c r="I1195" s="322"/>
      <c r="J1195" s="322"/>
      <c r="K1195" s="322"/>
      <c r="L1195" s="322"/>
      <c r="M1195" s="322"/>
      <c r="N1195" s="322"/>
      <c r="O1195" s="322"/>
      <c r="P1195" s="322"/>
      <c r="Q1195" s="322"/>
    </row>
    <row r="1196" spans="6:17">
      <c r="F1196" s="330"/>
      <c r="G1196" s="322"/>
      <c r="H1196" s="322"/>
      <c r="I1196" s="322"/>
      <c r="J1196" s="322"/>
      <c r="K1196" s="322"/>
      <c r="L1196" s="322"/>
      <c r="M1196" s="322"/>
      <c r="N1196" s="322"/>
      <c r="O1196" s="322"/>
      <c r="P1196" s="322"/>
      <c r="Q1196" s="322"/>
    </row>
    <row r="1197" spans="6:17">
      <c r="F1197" s="330"/>
      <c r="G1197" s="322"/>
      <c r="H1197" s="322"/>
      <c r="I1197" s="322"/>
      <c r="J1197" s="322"/>
      <c r="K1197" s="322"/>
      <c r="L1197" s="322"/>
      <c r="M1197" s="322"/>
      <c r="N1197" s="322"/>
      <c r="O1197" s="322"/>
      <c r="P1197" s="322"/>
      <c r="Q1197" s="322"/>
    </row>
    <row r="1198" spans="6:17">
      <c r="F1198" s="330"/>
      <c r="G1198" s="322"/>
      <c r="H1198" s="322"/>
      <c r="I1198" s="322"/>
      <c r="J1198" s="322"/>
      <c r="K1198" s="322"/>
      <c r="L1198" s="322"/>
      <c r="M1198" s="322"/>
      <c r="N1198" s="322"/>
      <c r="O1198" s="322"/>
      <c r="P1198" s="322"/>
      <c r="Q1198" s="322"/>
    </row>
    <row r="1199" spans="6:17">
      <c r="F1199" s="330"/>
      <c r="G1199" s="322"/>
      <c r="H1199" s="322"/>
      <c r="I1199" s="322"/>
      <c r="J1199" s="322"/>
      <c r="K1199" s="322"/>
      <c r="L1199" s="322"/>
      <c r="M1199" s="322"/>
      <c r="N1199" s="322"/>
      <c r="O1199" s="322"/>
      <c r="P1199" s="322"/>
      <c r="Q1199" s="322"/>
    </row>
    <row r="1200" spans="6:17">
      <c r="F1200" s="330"/>
      <c r="G1200" s="322"/>
      <c r="H1200" s="322"/>
      <c r="I1200" s="322"/>
      <c r="J1200" s="322"/>
      <c r="K1200" s="322"/>
      <c r="L1200" s="322"/>
      <c r="M1200" s="322"/>
      <c r="N1200" s="322"/>
      <c r="O1200" s="322"/>
      <c r="P1200" s="322"/>
      <c r="Q1200" s="322"/>
    </row>
    <row r="1201" spans="6:17">
      <c r="F1201" s="330"/>
      <c r="G1201" s="322"/>
      <c r="H1201" s="322"/>
      <c r="I1201" s="322"/>
      <c r="J1201" s="322"/>
      <c r="K1201" s="322"/>
      <c r="L1201" s="322"/>
      <c r="M1201" s="322"/>
      <c r="N1201" s="322"/>
      <c r="O1201" s="322"/>
      <c r="P1201" s="322"/>
      <c r="Q1201" s="322"/>
    </row>
    <row r="1202" spans="6:17">
      <c r="F1202" s="330"/>
      <c r="G1202" s="322"/>
      <c r="H1202" s="322"/>
      <c r="I1202" s="322"/>
      <c r="J1202" s="322"/>
      <c r="K1202" s="322"/>
      <c r="L1202" s="322"/>
      <c r="M1202" s="322"/>
      <c r="N1202" s="322"/>
      <c r="O1202" s="322"/>
      <c r="P1202" s="322"/>
      <c r="Q1202" s="322"/>
    </row>
    <row r="1203" spans="6:17">
      <c r="F1203" s="330"/>
      <c r="G1203" s="322"/>
      <c r="H1203" s="322"/>
      <c r="I1203" s="322"/>
      <c r="J1203" s="322"/>
      <c r="K1203" s="322"/>
      <c r="L1203" s="322"/>
      <c r="M1203" s="322"/>
      <c r="N1203" s="322"/>
      <c r="O1203" s="322"/>
      <c r="P1203" s="322"/>
      <c r="Q1203" s="322"/>
    </row>
    <row r="1204" spans="6:17">
      <c r="F1204" s="330"/>
      <c r="G1204" s="322"/>
      <c r="H1204" s="322"/>
      <c r="I1204" s="322"/>
      <c r="J1204" s="322"/>
      <c r="K1204" s="322"/>
      <c r="L1204" s="322"/>
      <c r="M1204" s="322"/>
      <c r="N1204" s="322"/>
      <c r="O1204" s="322"/>
      <c r="P1204" s="322"/>
      <c r="Q1204" s="322"/>
    </row>
    <row r="1205" spans="6:17">
      <c r="F1205" s="330"/>
    </row>
    <row r="1206" spans="6:17">
      <c r="F1206" s="330"/>
    </row>
  </sheetData>
  <sheetProtection algorithmName="SHA-512" hashValue="CA8LnWXQyH/Lm6Y4KOj4p9n/4PQA6h6myYNnrg50e7ZgYRoWuq9/B4A6zoM0ZVkHL1KNrPuJvN2SZ8xX5aetaw==" saltValue="Njc/gA0rMbgQxF9vWv1Puw==" spinCount="100000" sheet="1" objects="1" scenarios="1"/>
  <protectedRanges>
    <protectedRange sqref="A7:D7 C106:D106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23" max="5" man="1"/>
  </rowBreaks>
  <ignoredErrors>
    <ignoredError sqref="C117:C123 C108:C112 C71:C102 C10:C58 C63:C69" numberStoredAsText="1"/>
    <ignoredError sqref="F128:F138 F117:F120 F71:F102 F54:F56 F10:F52 F108:F112 F64:F69" unlockedFormula="1"/>
  </ignoredErrors>
  <legacy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theme="3" tint="0.79998168889431442"/>
  </sheetPr>
  <dimension ref="A1:G3"/>
  <sheetViews>
    <sheetView showGridLines="0" topLeftCell="A33" zoomScale="115" zoomScaleNormal="115" zoomScalePageLayoutView="70" workbookViewId="0">
      <selection activeCell="K43" sqref="K43"/>
    </sheetView>
  </sheetViews>
  <sheetFormatPr defaultColWidth="8.85546875" defaultRowHeight="12.75"/>
  <cols>
    <col min="1" max="1" width="78.7109375" customWidth="1"/>
  </cols>
  <sheetData>
    <row r="1" spans="1:7" ht="26.1" customHeight="1">
      <c r="A1" s="623" t="s">
        <v>631</v>
      </c>
      <c r="B1" s="622"/>
      <c r="C1" s="622"/>
      <c r="D1" s="622"/>
      <c r="E1" s="622"/>
      <c r="F1" s="622"/>
      <c r="G1" s="622"/>
    </row>
    <row r="2" spans="1:7" ht="26.25">
      <c r="A2" s="612" t="s">
        <v>632</v>
      </c>
      <c r="B2" s="622"/>
      <c r="C2" s="223"/>
      <c r="D2" s="223"/>
      <c r="E2" s="223"/>
      <c r="F2" s="223"/>
      <c r="G2" s="223"/>
    </row>
    <row r="3" spans="1:7" ht="26.1" customHeight="1">
      <c r="A3" s="611" t="s">
        <v>633</v>
      </c>
      <c r="B3" s="624"/>
      <c r="C3" s="223"/>
      <c r="D3" s="223"/>
      <c r="E3" s="223"/>
      <c r="F3" s="223"/>
      <c r="G3" s="223"/>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38916" r:id="rId4">
          <objectPr defaultSize="0" altText="Exhibit F attached" r:id="rId5">
            <anchor moveWithCells="1">
              <from>
                <xdr:col>0</xdr:col>
                <xdr:colOff>0</xdr:colOff>
                <xdr:row>4</xdr:row>
                <xdr:rowOff>0</xdr:rowOff>
              </from>
              <to>
                <xdr:col>1</xdr:col>
                <xdr:colOff>581025</xdr:colOff>
                <xdr:row>50</xdr:row>
                <xdr:rowOff>95250</xdr:rowOff>
              </to>
            </anchor>
          </objectPr>
        </oleObject>
      </mc:Choice>
      <mc:Fallback>
        <oleObject progId="Acrobat.Document.DC" shapeId="38916" r:id="rId4"/>
      </mc:Fallback>
    </mc:AlternateContent>
  </oleObjects>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theme="9" tint="0.59999389629810485"/>
    <pageSetUpPr fitToPage="1"/>
  </sheetPr>
  <dimension ref="B1:P92"/>
  <sheetViews>
    <sheetView showGridLines="0" zoomScale="70" zoomScaleNormal="70" zoomScaleSheetLayoutView="90" zoomScalePageLayoutView="70" workbookViewId="0"/>
  </sheetViews>
  <sheetFormatPr defaultColWidth="9.140625" defaultRowHeight="15.75"/>
  <cols>
    <col min="1" max="1" width="5.28515625" style="353" customWidth="1"/>
    <col min="2" max="2" width="84.42578125" style="353" customWidth="1"/>
    <col min="3" max="3" width="14.85546875" style="353" customWidth="1"/>
    <col min="4" max="4" width="14" style="353" customWidth="1"/>
    <col min="5" max="5" width="15.42578125" style="353" customWidth="1"/>
    <col min="6" max="6" width="9.140625" style="353"/>
    <col min="7" max="7" width="10.85546875" style="353" customWidth="1"/>
    <col min="8" max="16384" width="9.140625" style="353"/>
  </cols>
  <sheetData>
    <row r="1" spans="2:7" ht="26.25">
      <c r="B1" s="1129" t="s">
        <v>11</v>
      </c>
      <c r="C1" s="1129"/>
      <c r="D1" s="1129"/>
      <c r="E1" s="1129"/>
      <c r="F1" s="352"/>
      <c r="G1" s="352"/>
    </row>
    <row r="2" spans="2:7" ht="26.25">
      <c r="B2" s="1129" t="s">
        <v>757</v>
      </c>
      <c r="C2" s="1129"/>
      <c r="D2" s="1129"/>
      <c r="E2" s="1129"/>
      <c r="F2" s="352"/>
      <c r="G2" s="352"/>
    </row>
    <row r="3" spans="2:7" ht="21">
      <c r="B3" s="1115"/>
      <c r="C3" s="1115"/>
      <c r="D3" s="1115"/>
      <c r="E3" s="1115"/>
      <c r="F3" s="352"/>
      <c r="G3" s="352"/>
    </row>
    <row r="4" spans="2:7" ht="21.75" thickBot="1">
      <c r="B4" s="1244"/>
      <c r="C4" s="1244"/>
      <c r="D4" s="1244"/>
      <c r="E4" s="1244"/>
      <c r="F4" s="352"/>
      <c r="G4" s="352"/>
    </row>
    <row r="5" spans="2:7" ht="48" customHeight="1">
      <c r="B5" s="1108" t="s">
        <v>662</v>
      </c>
      <c r="C5" s="1224" t="s">
        <v>663</v>
      </c>
      <c r="D5" s="1225"/>
      <c r="E5" s="1226"/>
    </row>
    <row r="6" spans="2:7">
      <c r="B6" s="1109"/>
      <c r="C6" s="1095" t="s">
        <v>664</v>
      </c>
      <c r="D6" s="937" t="s">
        <v>665</v>
      </c>
      <c r="E6" s="938" t="s">
        <v>666</v>
      </c>
    </row>
    <row r="7" spans="2:7" ht="29.25" customHeight="1">
      <c r="B7" s="1110"/>
      <c r="C7" s="1096"/>
      <c r="D7" s="939">
        <v>-0.1</v>
      </c>
      <c r="E7" s="940">
        <v>0.15</v>
      </c>
    </row>
    <row r="8" spans="2:7" ht="15" customHeight="1">
      <c r="B8" s="941" t="s">
        <v>205</v>
      </c>
      <c r="C8" s="942">
        <v>71.975999999999999</v>
      </c>
      <c r="D8" s="942">
        <v>64.78</v>
      </c>
      <c r="E8" s="943">
        <v>82.78</v>
      </c>
    </row>
    <row r="9" spans="2:7" ht="15" customHeight="1">
      <c r="B9" s="944" t="s">
        <v>667</v>
      </c>
      <c r="C9" s="945">
        <v>3.6</v>
      </c>
      <c r="D9" s="945">
        <v>3.24</v>
      </c>
      <c r="E9" s="946">
        <v>4.1399999999999997</v>
      </c>
    </row>
    <row r="10" spans="2:7" ht="15" customHeight="1">
      <c r="B10" s="944" t="s">
        <v>668</v>
      </c>
      <c r="C10" s="945">
        <v>3.6</v>
      </c>
      <c r="D10" s="945">
        <v>3.24</v>
      </c>
      <c r="E10" s="946">
        <v>4.1399999999999997</v>
      </c>
    </row>
    <row r="11" spans="2:7" ht="15" customHeight="1">
      <c r="B11" s="947" t="s">
        <v>669</v>
      </c>
      <c r="C11" s="945">
        <v>7.2</v>
      </c>
      <c r="D11" s="945">
        <v>6.48</v>
      </c>
      <c r="E11" s="946">
        <v>8.2799999999999994</v>
      </c>
      <c r="F11" s="672"/>
    </row>
    <row r="12" spans="2:7" ht="15" customHeight="1">
      <c r="B12" s="948" t="s">
        <v>670</v>
      </c>
      <c r="C12" s="949"/>
      <c r="D12" s="949"/>
      <c r="E12" s="950"/>
    </row>
    <row r="13" spans="2:7" ht="42.6" customHeight="1">
      <c r="B13" s="1111" t="s">
        <v>671</v>
      </c>
      <c r="C13" s="1221" t="s">
        <v>663</v>
      </c>
      <c r="D13" s="1222"/>
      <c r="E13" s="1223"/>
    </row>
    <row r="14" spans="2:7">
      <c r="B14" s="1109"/>
      <c r="C14" s="1095" t="s">
        <v>664</v>
      </c>
      <c r="D14" s="951" t="s">
        <v>665</v>
      </c>
      <c r="E14" s="952" t="s">
        <v>666</v>
      </c>
    </row>
    <row r="15" spans="2:7">
      <c r="B15" s="1110"/>
      <c r="C15" s="1096"/>
      <c r="D15" s="939">
        <f>D7</f>
        <v>-0.1</v>
      </c>
      <c r="E15" s="940">
        <f>E7</f>
        <v>0.15</v>
      </c>
    </row>
    <row r="16" spans="2:7" ht="15" customHeight="1">
      <c r="B16" s="953" t="s">
        <v>205</v>
      </c>
      <c r="C16" s="945">
        <v>71.975999999999999</v>
      </c>
      <c r="D16" s="945">
        <v>64.78</v>
      </c>
      <c r="E16" s="946">
        <v>82.78</v>
      </c>
    </row>
    <row r="17" spans="2:5" ht="15" customHeight="1">
      <c r="B17" s="953" t="s">
        <v>672</v>
      </c>
      <c r="C17" s="945">
        <v>215.93799999999999</v>
      </c>
      <c r="D17" s="945">
        <v>194.35</v>
      </c>
      <c r="E17" s="946">
        <v>248.33</v>
      </c>
    </row>
    <row r="18" spans="2:5" ht="15" customHeight="1">
      <c r="B18" s="948" t="s">
        <v>673</v>
      </c>
      <c r="C18" s="945">
        <v>14.4</v>
      </c>
      <c r="D18" s="945">
        <v>12.96</v>
      </c>
      <c r="E18" s="946">
        <v>16.559999999999999</v>
      </c>
    </row>
    <row r="19" spans="2:5" ht="15" customHeight="1">
      <c r="B19" s="948" t="s">
        <v>674</v>
      </c>
      <c r="C19" s="945">
        <v>14.4</v>
      </c>
      <c r="D19" s="945">
        <v>12.96</v>
      </c>
      <c r="E19" s="946">
        <v>16.559999999999999</v>
      </c>
    </row>
    <row r="20" spans="2:5" ht="15" customHeight="1">
      <c r="B20" s="954" t="s">
        <v>675</v>
      </c>
      <c r="C20" s="945">
        <v>7.2</v>
      </c>
      <c r="D20" s="945">
        <v>6.48</v>
      </c>
      <c r="E20" s="946">
        <v>8.2799999999999994</v>
      </c>
    </row>
    <row r="21" spans="2:5" ht="15" customHeight="1" thickBot="1">
      <c r="B21" s="955" t="s">
        <v>676</v>
      </c>
      <c r="C21" s="956">
        <v>57.58</v>
      </c>
      <c r="D21" s="956">
        <v>51.83</v>
      </c>
      <c r="E21" s="957">
        <v>66.22</v>
      </c>
    </row>
    <row r="22" spans="2:5" ht="16.5" thickBot="1">
      <c r="B22" s="354"/>
      <c r="C22" s="355"/>
      <c r="D22" s="355"/>
      <c r="E22" s="355"/>
    </row>
    <row r="23" spans="2:5" ht="34.35" customHeight="1">
      <c r="B23" s="1112" t="s">
        <v>677</v>
      </c>
      <c r="C23" s="1227" t="s">
        <v>663</v>
      </c>
      <c r="D23" s="1228"/>
      <c r="E23" s="1229"/>
    </row>
    <row r="24" spans="2:5">
      <c r="B24" s="1113"/>
      <c r="C24" s="1095" t="s">
        <v>664</v>
      </c>
      <c r="D24" s="937" t="s">
        <v>665</v>
      </c>
      <c r="E24" s="958" t="s">
        <v>666</v>
      </c>
    </row>
    <row r="25" spans="2:5">
      <c r="B25" s="1114"/>
      <c r="C25" s="1096"/>
      <c r="D25" s="939">
        <v>0</v>
      </c>
      <c r="E25" s="959">
        <v>0</v>
      </c>
    </row>
    <row r="26" spans="2:5" ht="15" customHeight="1">
      <c r="B26" s="960" t="s">
        <v>205</v>
      </c>
      <c r="C26" s="945">
        <v>91.79</v>
      </c>
      <c r="D26" s="945">
        <f>ROUND(C26*(1+D25),2)</f>
        <v>91.79</v>
      </c>
      <c r="E26" s="961">
        <f>ROUND(C26*(1+E25),2)</f>
        <v>91.79</v>
      </c>
    </row>
    <row r="27" spans="2:5" ht="15" customHeight="1">
      <c r="B27" s="962" t="s">
        <v>667</v>
      </c>
      <c r="C27" s="945">
        <v>4.59</v>
      </c>
      <c r="D27" s="945">
        <v>4.59</v>
      </c>
      <c r="E27" s="961">
        <v>4.59</v>
      </c>
    </row>
    <row r="28" spans="2:5" ht="15" customHeight="1">
      <c r="B28" s="962" t="s">
        <v>668</v>
      </c>
      <c r="C28" s="945">
        <v>4.59</v>
      </c>
      <c r="D28" s="945">
        <v>4.59</v>
      </c>
      <c r="E28" s="961">
        <v>4.59</v>
      </c>
    </row>
    <row r="29" spans="2:5" ht="15" customHeight="1">
      <c r="B29" s="963" t="s">
        <v>669</v>
      </c>
      <c r="C29" s="945">
        <v>9.18</v>
      </c>
      <c r="D29" s="945">
        <v>9.18</v>
      </c>
      <c r="E29" s="961">
        <v>9.18</v>
      </c>
    </row>
    <row r="30" spans="2:5" ht="15" customHeight="1">
      <c r="B30" s="962" t="s">
        <v>678</v>
      </c>
      <c r="C30" s="949"/>
      <c r="D30" s="949"/>
      <c r="E30" s="964"/>
    </row>
    <row r="31" spans="2:5" ht="41.45" customHeight="1">
      <c r="B31" s="1103" t="s">
        <v>679</v>
      </c>
      <c r="C31" s="1221" t="s">
        <v>663</v>
      </c>
      <c r="D31" s="1222"/>
      <c r="E31" s="1230"/>
    </row>
    <row r="32" spans="2:5">
      <c r="B32" s="1104"/>
      <c r="C32" s="1095" t="s">
        <v>664</v>
      </c>
      <c r="D32" s="937" t="s">
        <v>665</v>
      </c>
      <c r="E32" s="958" t="s">
        <v>666</v>
      </c>
    </row>
    <row r="33" spans="2:7">
      <c r="B33" s="1105"/>
      <c r="C33" s="1096"/>
      <c r="D33" s="939">
        <f>D25</f>
        <v>0</v>
      </c>
      <c r="E33" s="959">
        <f>E25</f>
        <v>0</v>
      </c>
    </row>
    <row r="34" spans="2:7" ht="15" customHeight="1">
      <c r="B34" s="960" t="s">
        <v>205</v>
      </c>
      <c r="C34" s="945">
        <v>91.79</v>
      </c>
      <c r="D34" s="945">
        <f>ROUND(C34*(1+D33),2)</f>
        <v>91.79</v>
      </c>
      <c r="E34" s="961">
        <f>ROUND(C34*(1+E33),2)</f>
        <v>91.79</v>
      </c>
    </row>
    <row r="35" spans="2:7" ht="15" customHeight="1">
      <c r="B35" s="960" t="s">
        <v>672</v>
      </c>
      <c r="C35" s="965" t="s">
        <v>680</v>
      </c>
      <c r="D35" s="965" t="s">
        <v>680</v>
      </c>
      <c r="E35" s="966" t="s">
        <v>680</v>
      </c>
    </row>
    <row r="36" spans="2:7" ht="15" customHeight="1">
      <c r="B36" s="962" t="s">
        <v>673</v>
      </c>
      <c r="C36" s="965" t="s">
        <v>680</v>
      </c>
      <c r="D36" s="965" t="s">
        <v>680</v>
      </c>
      <c r="E36" s="966" t="s">
        <v>680</v>
      </c>
    </row>
    <row r="37" spans="2:7" ht="15" customHeight="1">
      <c r="B37" s="962" t="s">
        <v>674</v>
      </c>
      <c r="C37" s="965" t="s">
        <v>680</v>
      </c>
      <c r="D37" s="965" t="s">
        <v>680</v>
      </c>
      <c r="E37" s="966" t="s">
        <v>680</v>
      </c>
    </row>
    <row r="38" spans="2:7" ht="15" customHeight="1">
      <c r="B38" s="963" t="s">
        <v>675</v>
      </c>
      <c r="C38" s="945">
        <f>C29</f>
        <v>9.18</v>
      </c>
      <c r="D38" s="945">
        <f>D29</f>
        <v>9.18</v>
      </c>
      <c r="E38" s="961">
        <f>E29</f>
        <v>9.18</v>
      </c>
    </row>
    <row r="39" spans="2:7" ht="15" customHeight="1" thickBot="1">
      <c r="B39" s="967" t="s">
        <v>676</v>
      </c>
      <c r="C39" s="968" t="s">
        <v>680</v>
      </c>
      <c r="D39" s="968" t="s">
        <v>680</v>
      </c>
      <c r="E39" s="969" t="s">
        <v>680</v>
      </c>
    </row>
    <row r="40" spans="2:7">
      <c r="B40" s="354"/>
      <c r="C40" s="356"/>
      <c r="D40" s="356"/>
      <c r="E40" s="356"/>
    </row>
    <row r="41" spans="2:7">
      <c r="B41" s="357" t="s">
        <v>681</v>
      </c>
      <c r="C41" s="358"/>
      <c r="D41" s="358"/>
      <c r="E41" s="358"/>
    </row>
    <row r="42" spans="2:7" ht="48" customHeight="1">
      <c r="B42" s="1106" t="s">
        <v>682</v>
      </c>
      <c r="C42" s="1106"/>
      <c r="D42" s="1106"/>
      <c r="E42" s="1106"/>
    </row>
    <row r="43" spans="2:7">
      <c r="B43" s="1106"/>
      <c r="C43" s="1106"/>
      <c r="D43" s="1106"/>
      <c r="E43" s="1106"/>
    </row>
    <row r="44" spans="2:7">
      <c r="B44" s="359"/>
      <c r="C44" s="359"/>
      <c r="D44" s="359"/>
      <c r="E44" s="359"/>
    </row>
    <row r="45" spans="2:7">
      <c r="B45" s="360" t="s">
        <v>683</v>
      </c>
      <c r="C45" s="361"/>
      <c r="D45" s="361"/>
      <c r="E45" s="361"/>
    </row>
    <row r="46" spans="2:7">
      <c r="B46" s="362" t="str">
        <f>"the maximum tuition rate.  Maximum credit tuition rate = "&amp;TEXT(E16,"$0.00")</f>
        <v>the maximum tuition rate.  Maximum credit tuition rate = $82.78</v>
      </c>
      <c r="C46" s="1158"/>
      <c r="D46" s="360"/>
      <c r="E46" s="360"/>
    </row>
    <row r="47" spans="2:7">
      <c r="B47" s="362" t="s">
        <v>684</v>
      </c>
      <c r="D47" s="360"/>
      <c r="E47" s="360"/>
      <c r="G47" s="1159"/>
    </row>
    <row r="48" spans="2:7">
      <c r="D48" s="360"/>
      <c r="E48" s="360"/>
    </row>
    <row r="49" spans="2:5" ht="15" customHeight="1">
      <c r="B49" s="1106"/>
      <c r="C49" s="1106"/>
      <c r="D49" s="1106"/>
      <c r="E49" s="1106"/>
    </row>
    <row r="50" spans="2:5">
      <c r="B50" s="1106"/>
      <c r="C50" s="1106"/>
      <c r="D50" s="1106"/>
      <c r="E50" s="1106"/>
    </row>
    <row r="51" spans="2:5">
      <c r="B51" s="1106"/>
      <c r="C51" s="1106"/>
      <c r="D51" s="1106"/>
      <c r="E51" s="1106"/>
    </row>
    <row r="52" spans="2:5" ht="21">
      <c r="B52" s="1115" t="str">
        <f>B1</f>
        <v>THE FLORIDA COLLEGE SYSTEM</v>
      </c>
      <c r="C52" s="1115"/>
      <c r="D52" s="1115"/>
      <c r="E52" s="1115"/>
    </row>
    <row r="53" spans="2:5" ht="21">
      <c r="B53" s="1115" t="str">
        <f>B2&amp;" , cont."</f>
        <v>FALL 2022-23 TUITION INCREASED BY 0% , cont.</v>
      </c>
      <c r="C53" s="1115"/>
      <c r="D53" s="1115"/>
      <c r="E53" s="1115"/>
    </row>
    <row r="54" spans="2:5" ht="21">
      <c r="B54" s="1115"/>
      <c r="C54" s="1115"/>
      <c r="D54" s="1115"/>
      <c r="E54" s="1115"/>
    </row>
    <row r="55" spans="2:5" ht="16.5" thickBot="1">
      <c r="B55" s="354"/>
      <c r="C55" s="356"/>
      <c r="D55" s="356"/>
      <c r="E55" s="356"/>
    </row>
    <row r="56" spans="2:5" ht="33" customHeight="1">
      <c r="B56" s="1098" t="s">
        <v>685</v>
      </c>
      <c r="C56" s="1227" t="s">
        <v>663</v>
      </c>
      <c r="D56" s="1228"/>
      <c r="E56" s="1229"/>
    </row>
    <row r="57" spans="2:5">
      <c r="B57" s="1099"/>
      <c r="C57" s="1095" t="s">
        <v>664</v>
      </c>
      <c r="D57" s="937" t="s">
        <v>665</v>
      </c>
      <c r="E57" s="958" t="s">
        <v>666</v>
      </c>
    </row>
    <row r="58" spans="2:5">
      <c r="B58" s="1100"/>
      <c r="C58" s="1096"/>
      <c r="D58" s="939">
        <v>-0.05</v>
      </c>
      <c r="E58" s="959">
        <v>0.05</v>
      </c>
    </row>
    <row r="59" spans="2:5" ht="15" customHeight="1">
      <c r="B59" s="960" t="s">
        <v>205</v>
      </c>
      <c r="C59" s="945">
        <v>69.900000000000006</v>
      </c>
      <c r="D59" s="945">
        <f>ROUND(C59*(1+D58),2)</f>
        <v>66.41</v>
      </c>
      <c r="E59" s="961">
        <f>ROUND(C59*(1+E58),2)</f>
        <v>73.400000000000006</v>
      </c>
    </row>
    <row r="60" spans="2:5" ht="15" customHeight="1">
      <c r="B60" s="962" t="s">
        <v>686</v>
      </c>
      <c r="C60" s="945">
        <v>6.99</v>
      </c>
      <c r="D60" s="970">
        <f>ROUND(D59*'DISCRETIONARY FEE PERCENTAGES'!$B$6,2)</f>
        <v>6.64</v>
      </c>
      <c r="E60" s="961">
        <f>ROUND(E59*'DISCRETIONARY FEE PERCENTAGES'!$B$6,2)</f>
        <v>7.34</v>
      </c>
    </row>
    <row r="61" spans="2:5" ht="15" customHeight="1">
      <c r="B61" s="962" t="s">
        <v>668</v>
      </c>
      <c r="C61" s="945">
        <v>3.5</v>
      </c>
      <c r="D61" s="970">
        <f>ROUND(D59*'DISCRETIONARY FEE PERCENTAGES'!$B$25,2)</f>
        <v>3.32</v>
      </c>
      <c r="E61" s="961">
        <f>ROUND(E59*'DISCRETIONARY FEE PERCENTAGES'!$B$25,2)</f>
        <v>3.67</v>
      </c>
    </row>
    <row r="62" spans="2:5" ht="15" customHeight="1">
      <c r="B62" s="962" t="s">
        <v>687</v>
      </c>
      <c r="C62" s="945">
        <v>3.5</v>
      </c>
      <c r="D62" s="970">
        <f>ROUND(D59*'DISCRETIONARY FEE PERCENTAGES'!$B$19,2)</f>
        <v>3.32</v>
      </c>
      <c r="E62" s="961">
        <f>ROUND(E59*'DISCRETIONARY FEE PERCENTAGES'!$B$19,2)</f>
        <v>3.67</v>
      </c>
    </row>
    <row r="63" spans="2:5" ht="33" customHeight="1">
      <c r="B63" s="1101" t="s">
        <v>688</v>
      </c>
      <c r="C63" s="1221" t="s">
        <v>663</v>
      </c>
      <c r="D63" s="1222"/>
      <c r="E63" s="1230"/>
    </row>
    <row r="64" spans="2:5">
      <c r="B64" s="1099"/>
      <c r="C64" s="1095" t="s">
        <v>664</v>
      </c>
      <c r="D64" s="937" t="s">
        <v>665</v>
      </c>
      <c r="E64" s="958" t="s">
        <v>666</v>
      </c>
    </row>
    <row r="65" spans="2:16">
      <c r="B65" s="1100"/>
      <c r="C65" s="1096"/>
      <c r="D65" s="939">
        <f>D58</f>
        <v>-0.05</v>
      </c>
      <c r="E65" s="959">
        <f>E58</f>
        <v>0.05</v>
      </c>
    </row>
    <row r="66" spans="2:16" ht="15" customHeight="1">
      <c r="B66" s="960" t="s">
        <v>205</v>
      </c>
      <c r="C66" s="945">
        <v>69.900000000000006</v>
      </c>
      <c r="D66" s="945">
        <f>ROUND(C66*(1+D65),2)</f>
        <v>66.41</v>
      </c>
      <c r="E66" s="961">
        <f>ROUND(C66*(1+E65),2)</f>
        <v>73.400000000000006</v>
      </c>
    </row>
    <row r="67" spans="2:16" ht="15" customHeight="1">
      <c r="B67" s="960" t="s">
        <v>672</v>
      </c>
      <c r="C67" s="945">
        <v>209.70000000000002</v>
      </c>
      <c r="D67" s="945">
        <f>ROUND(C67*(1+D65),2)</f>
        <v>199.22</v>
      </c>
      <c r="E67" s="961">
        <f>ROUND(C67*(1+E65),2)</f>
        <v>220.19</v>
      </c>
    </row>
    <row r="68" spans="2:16" ht="15" customHeight="1">
      <c r="B68" s="962" t="s">
        <v>689</v>
      </c>
      <c r="C68" s="945">
        <v>27.96</v>
      </c>
      <c r="D68" s="970">
        <f>ROUND((D66+D67)*'DISCRETIONARY FEE PERCENTAGES'!$B$10,2)</f>
        <v>26.56</v>
      </c>
      <c r="E68" s="961">
        <f>ROUND((E66+E67)*'DISCRETIONARY FEE PERCENTAGES'!$B$10,2)</f>
        <v>29.36</v>
      </c>
    </row>
    <row r="69" spans="2:16" ht="15" customHeight="1">
      <c r="B69" s="962" t="s">
        <v>674</v>
      </c>
      <c r="C69" s="945">
        <v>13.98</v>
      </c>
      <c r="D69" s="970">
        <f>ROUND((D66+D67)*'DISCRETIONARY FEE PERCENTAGES'!$B$28,2)</f>
        <v>13.28</v>
      </c>
      <c r="E69" s="961">
        <f>ROUND((E66+E67)*'DISCRETIONARY FEE PERCENTAGES'!$B$28,2)</f>
        <v>14.68</v>
      </c>
    </row>
    <row r="70" spans="2:16" ht="15" customHeight="1" thickBot="1">
      <c r="B70" s="967" t="s">
        <v>690</v>
      </c>
      <c r="C70" s="971">
        <v>13.98</v>
      </c>
      <c r="D70" s="972">
        <f>ROUND((D66+D67)*'DISCRETIONARY FEE PERCENTAGES'!$B$22,2)</f>
        <v>13.28</v>
      </c>
      <c r="E70" s="973">
        <f>ROUND((E66+E67)*'DISCRETIONARY FEE PERCENTAGES'!$B$22,2)</f>
        <v>14.68</v>
      </c>
    </row>
    <row r="71" spans="2:16" ht="16.5" thickBot="1">
      <c r="B71" s="354"/>
      <c r="C71" s="363"/>
      <c r="D71" s="363"/>
      <c r="E71" s="363"/>
    </row>
    <row r="72" spans="2:16" ht="32.25" customHeight="1">
      <c r="B72" s="1092" t="s">
        <v>691</v>
      </c>
      <c r="C72" s="1227" t="s">
        <v>692</v>
      </c>
      <c r="D72" s="1228"/>
      <c r="E72" s="1229"/>
    </row>
    <row r="73" spans="2:16">
      <c r="B73" s="1093"/>
      <c r="C73" s="1095" t="s">
        <v>664</v>
      </c>
      <c r="D73" s="937" t="s">
        <v>665</v>
      </c>
      <c r="E73" s="958" t="s">
        <v>666</v>
      </c>
    </row>
    <row r="74" spans="2:16">
      <c r="B74" s="1094"/>
      <c r="C74" s="1096"/>
      <c r="D74" s="939">
        <v>-0.05</v>
      </c>
      <c r="E74" s="959">
        <v>0.05</v>
      </c>
    </row>
    <row r="75" spans="2:16" ht="15" customHeight="1">
      <c r="B75" s="960" t="s">
        <v>693</v>
      </c>
      <c r="C75" s="945">
        <v>30</v>
      </c>
      <c r="D75" s="945">
        <f>ROUND(C75*(1+D74),2)</f>
        <v>28.5</v>
      </c>
      <c r="E75" s="961">
        <f>ROUND(C75*(1+E74),2)</f>
        <v>31.5</v>
      </c>
    </row>
    <row r="76" spans="2:16" ht="15" customHeight="1">
      <c r="B76" s="960"/>
      <c r="C76" s="945"/>
      <c r="D76" s="945"/>
      <c r="E76" s="961"/>
      <c r="F76" s="1107"/>
      <c r="G76" s="1107"/>
      <c r="H76" s="1107"/>
      <c r="I76" s="1107"/>
      <c r="J76" s="1107"/>
      <c r="K76" s="1107"/>
      <c r="L76" s="1107"/>
      <c r="M76" s="1107"/>
      <c r="N76" s="1107"/>
      <c r="O76" s="1107"/>
      <c r="P76" s="1107"/>
    </row>
    <row r="77" spans="2:16" ht="15" customHeight="1">
      <c r="B77" s="960" t="s">
        <v>694</v>
      </c>
      <c r="C77" s="945">
        <v>45</v>
      </c>
      <c r="D77" s="945">
        <f>ROUND(C77*(1+D74),2)</f>
        <v>42.75</v>
      </c>
      <c r="E77" s="974">
        <f>ROUND(C77*(1+E74),2)</f>
        <v>47.25</v>
      </c>
      <c r="F77" s="364"/>
      <c r="G77" s="364"/>
      <c r="H77" s="364"/>
      <c r="I77" s="364"/>
      <c r="J77" s="364"/>
      <c r="K77" s="364"/>
      <c r="L77" s="364"/>
      <c r="M77" s="364"/>
      <c r="N77" s="364"/>
      <c r="O77" s="364"/>
      <c r="P77" s="364"/>
    </row>
    <row r="78" spans="2:16" ht="15" customHeight="1">
      <c r="B78" s="365"/>
      <c r="C78" s="363"/>
      <c r="D78" s="363"/>
      <c r="E78" s="363"/>
      <c r="F78" s="1107"/>
      <c r="G78" s="1107"/>
      <c r="H78" s="1107"/>
      <c r="I78" s="1107"/>
      <c r="J78" s="1107"/>
      <c r="K78" s="1107"/>
      <c r="L78" s="1107"/>
      <c r="M78" s="1107"/>
      <c r="N78" s="1107"/>
      <c r="O78" s="1107"/>
      <c r="P78" s="1107"/>
    </row>
    <row r="79" spans="2:16" ht="15" customHeight="1">
      <c r="B79" s="357" t="s">
        <v>695</v>
      </c>
      <c r="C79" s="358"/>
      <c r="D79" s="358"/>
      <c r="E79" s="358"/>
    </row>
    <row r="80" spans="2:16" ht="15" customHeight="1">
      <c r="B80" s="357"/>
      <c r="C80" s="358"/>
      <c r="D80" s="358"/>
      <c r="E80" s="358"/>
    </row>
    <row r="81" spans="2:5" ht="30.6" customHeight="1">
      <c r="B81" s="1102" t="s">
        <v>696</v>
      </c>
      <c r="C81" s="1102"/>
      <c r="D81" s="1102"/>
      <c r="E81" s="1102"/>
    </row>
    <row r="83" spans="2:5" ht="15" customHeight="1"/>
    <row r="85" spans="2:5">
      <c r="B85" s="360"/>
      <c r="C85" s="1160"/>
      <c r="D85" s="1160"/>
      <c r="E85" s="1160"/>
    </row>
    <row r="86" spans="2:5">
      <c r="B86" s="360"/>
      <c r="C86" s="361"/>
      <c r="D86" s="361"/>
      <c r="E86" s="361"/>
    </row>
    <row r="87" spans="2:5">
      <c r="B87" s="360"/>
      <c r="C87" s="1158"/>
      <c r="D87" s="360"/>
      <c r="E87" s="360"/>
    </row>
    <row r="88" spans="2:5">
      <c r="B88" s="360"/>
      <c r="C88" s="1158"/>
      <c r="D88" s="360"/>
      <c r="E88" s="360"/>
    </row>
    <row r="89" spans="2:5">
      <c r="B89" s="360"/>
      <c r="C89" s="360"/>
      <c r="D89" s="360"/>
      <c r="E89" s="360"/>
    </row>
    <row r="90" spans="2:5">
      <c r="B90" s="360"/>
      <c r="C90" s="360"/>
      <c r="D90" s="360"/>
      <c r="E90" s="360"/>
    </row>
    <row r="91" spans="2:5">
      <c r="B91" s="1097"/>
      <c r="C91" s="1097"/>
      <c r="D91" s="1097"/>
      <c r="E91" s="1097"/>
    </row>
    <row r="92" spans="2:5">
      <c r="B92" s="1097"/>
      <c r="C92" s="1097"/>
      <c r="D92" s="1097"/>
      <c r="E92" s="1097"/>
    </row>
  </sheetData>
  <sheetProtection algorithmName="SHA-512" hashValue="m7vPA6jdKUO2+PnjCC5VASL/UZAB66TdI7MK5JcKnRQYVtHCILE2/mni54fjYudilamdS9xAOM4gWok7Vixhgg==" saltValue="wb30jxbtae2+ysW5xRykug=="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4">
    <tabColor theme="9" tint="0.59999389629810485"/>
    <pageSetUpPr fitToPage="1"/>
  </sheetPr>
  <dimension ref="A1:U38"/>
  <sheetViews>
    <sheetView showGridLines="0" defaultGridColor="0" topLeftCell="A4" colorId="22" zoomScale="70" zoomScaleNormal="70" zoomScaleSheetLayoutView="80" zoomScalePageLayoutView="70" workbookViewId="0">
      <selection activeCell="B8" sqref="B8"/>
    </sheetView>
  </sheetViews>
  <sheetFormatPr defaultColWidth="12.42578125" defaultRowHeight="15"/>
  <cols>
    <col min="1" max="1" width="58.7109375" style="97" customWidth="1"/>
    <col min="2" max="2" width="8.42578125" style="97" customWidth="1"/>
    <col min="3" max="3" width="57.140625" style="97" customWidth="1"/>
    <col min="4" max="4" width="5" style="97" customWidth="1"/>
    <col min="5" max="16384" width="12.42578125" style="97"/>
  </cols>
  <sheetData>
    <row r="1" spans="1:21" s="101" customFormat="1" ht="26.25">
      <c r="A1" s="1129" t="s">
        <v>11</v>
      </c>
      <c r="B1" s="1129"/>
      <c r="C1" s="1129"/>
    </row>
    <row r="2" spans="1:21" s="101" customFormat="1" ht="21" customHeight="1" thickBot="1">
      <c r="A2" s="1129" t="s">
        <v>758</v>
      </c>
      <c r="B2" s="1129"/>
      <c r="C2" s="1129"/>
      <c r="D2" s="102"/>
      <c r="E2" s="102"/>
      <c r="F2" s="102"/>
      <c r="G2" s="102"/>
      <c r="H2" s="102"/>
      <c r="I2" s="102"/>
      <c r="J2" s="102"/>
      <c r="K2" s="102"/>
      <c r="L2" s="102"/>
      <c r="M2" s="102"/>
      <c r="N2" s="102"/>
      <c r="O2" s="102"/>
      <c r="P2" s="102"/>
      <c r="Q2" s="102"/>
      <c r="R2" s="102"/>
      <c r="S2" s="102"/>
      <c r="T2" s="102"/>
      <c r="U2" s="102"/>
    </row>
    <row r="3" spans="1:21" s="101" customFormat="1" ht="26.45" customHeight="1">
      <c r="A3" s="1243" t="s">
        <v>697</v>
      </c>
      <c r="B3" s="1231"/>
      <c r="C3" s="1232"/>
      <c r="D3" s="102"/>
      <c r="E3" s="102"/>
      <c r="F3" s="102"/>
      <c r="G3" s="102"/>
      <c r="H3" s="102"/>
      <c r="I3" s="102"/>
      <c r="J3" s="102"/>
      <c r="K3" s="102"/>
      <c r="L3" s="102"/>
      <c r="M3" s="102"/>
      <c r="N3" s="102"/>
      <c r="O3" s="102"/>
      <c r="P3" s="102"/>
      <c r="Q3" s="102"/>
      <c r="R3" s="102"/>
      <c r="S3" s="102"/>
      <c r="T3" s="102"/>
      <c r="U3" s="102"/>
    </row>
    <row r="4" spans="1:21" s="101" customFormat="1" ht="42">
      <c r="A4" s="975" t="s">
        <v>698</v>
      </c>
      <c r="B4" s="976">
        <v>7.0000000000000007E-2</v>
      </c>
      <c r="C4" s="977" t="s">
        <v>699</v>
      </c>
      <c r="D4" s="102"/>
      <c r="E4" s="102"/>
      <c r="F4" s="102"/>
      <c r="G4" s="102"/>
      <c r="H4" s="102"/>
      <c r="I4" s="102"/>
      <c r="J4" s="102"/>
      <c r="K4" s="102"/>
      <c r="L4" s="102"/>
      <c r="M4" s="102"/>
      <c r="N4" s="102"/>
      <c r="O4" s="102"/>
      <c r="P4" s="102"/>
      <c r="Q4" s="102"/>
      <c r="R4" s="102"/>
      <c r="S4" s="102"/>
      <c r="T4" s="102"/>
      <c r="U4" s="102"/>
    </row>
    <row r="5" spans="1:21" s="101" customFormat="1" ht="42">
      <c r="A5" s="975" t="s">
        <v>700</v>
      </c>
      <c r="B5" s="976">
        <v>0.05</v>
      </c>
      <c r="C5" s="977" t="s">
        <v>699</v>
      </c>
      <c r="D5" s="102"/>
      <c r="E5" s="102"/>
      <c r="F5" s="102"/>
      <c r="G5" s="102"/>
      <c r="H5" s="102"/>
      <c r="I5" s="102"/>
      <c r="J5" s="102"/>
      <c r="K5" s="102"/>
      <c r="L5" s="102"/>
      <c r="M5" s="102"/>
      <c r="N5" s="102"/>
      <c r="O5" s="102"/>
      <c r="P5" s="102"/>
      <c r="Q5" s="102"/>
      <c r="R5" s="102"/>
      <c r="S5" s="102"/>
      <c r="T5" s="102"/>
      <c r="U5" s="102"/>
    </row>
    <row r="6" spans="1:21" s="101" customFormat="1" ht="30.95" customHeight="1">
      <c r="A6" s="978" t="s">
        <v>701</v>
      </c>
      <c r="B6" s="979">
        <v>0.1</v>
      </c>
      <c r="C6" s="980" t="s">
        <v>699</v>
      </c>
      <c r="D6" s="102"/>
      <c r="E6" s="102"/>
      <c r="F6" s="102"/>
      <c r="G6" s="102"/>
      <c r="H6" s="102"/>
      <c r="I6" s="102"/>
      <c r="J6" s="102"/>
      <c r="K6" s="102"/>
      <c r="L6" s="102"/>
      <c r="M6" s="102"/>
      <c r="N6" s="102"/>
      <c r="O6" s="102"/>
      <c r="P6" s="102"/>
      <c r="Q6" s="102"/>
      <c r="R6" s="102"/>
      <c r="S6" s="102"/>
      <c r="T6" s="102"/>
      <c r="U6" s="102"/>
    </row>
    <row r="7" spans="1:21" s="101" customFormat="1" ht="26.45" customHeight="1">
      <c r="A7" s="1237" t="s">
        <v>702</v>
      </c>
      <c r="B7" s="1238"/>
      <c r="C7" s="1239"/>
      <c r="D7" s="102"/>
      <c r="E7" s="102"/>
      <c r="F7" s="102"/>
      <c r="G7" s="102"/>
      <c r="H7" s="102"/>
      <c r="I7" s="102"/>
      <c r="J7" s="102"/>
      <c r="K7" s="102"/>
      <c r="L7" s="102"/>
      <c r="M7" s="102"/>
      <c r="N7" s="102"/>
      <c r="O7" s="102"/>
      <c r="P7" s="102"/>
      <c r="Q7" s="102"/>
      <c r="R7" s="102"/>
      <c r="S7" s="102"/>
      <c r="T7" s="102"/>
      <c r="U7" s="102"/>
    </row>
    <row r="8" spans="1:21" s="101" customFormat="1" ht="42">
      <c r="A8" s="975" t="s">
        <v>698</v>
      </c>
      <c r="B8" s="976">
        <v>7.0000000000000007E-2</v>
      </c>
      <c r="C8" s="977" t="s">
        <v>703</v>
      </c>
      <c r="D8" s="102"/>
      <c r="E8" s="102"/>
      <c r="F8" s="102"/>
      <c r="G8" s="102"/>
      <c r="H8" s="102"/>
      <c r="I8" s="102"/>
      <c r="J8" s="102"/>
      <c r="K8" s="102"/>
      <c r="L8" s="102"/>
      <c r="M8" s="102"/>
      <c r="N8" s="102"/>
      <c r="O8" s="102"/>
      <c r="P8" s="102"/>
      <c r="Q8" s="102"/>
      <c r="R8" s="102"/>
      <c r="S8" s="102"/>
      <c r="T8" s="102"/>
      <c r="U8" s="102"/>
    </row>
    <row r="9" spans="1:21" s="101" customFormat="1" ht="42">
      <c r="A9" s="975" t="s">
        <v>700</v>
      </c>
      <c r="B9" s="976">
        <v>0.05</v>
      </c>
      <c r="C9" s="977" t="s">
        <v>703</v>
      </c>
      <c r="D9" s="102"/>
      <c r="E9" s="102"/>
      <c r="F9" s="102"/>
      <c r="G9" s="102"/>
      <c r="H9" s="102"/>
      <c r="I9" s="102"/>
      <c r="J9" s="102"/>
      <c r="K9" s="102"/>
      <c r="L9" s="102"/>
      <c r="M9" s="102"/>
      <c r="N9" s="102"/>
      <c r="O9" s="102"/>
      <c r="P9" s="102"/>
      <c r="Q9" s="102"/>
      <c r="R9" s="102"/>
      <c r="S9" s="102"/>
      <c r="T9" s="102"/>
      <c r="U9" s="102"/>
    </row>
    <row r="10" spans="1:21" s="101" customFormat="1" ht="29.1" customHeight="1">
      <c r="A10" s="978" t="str">
        <f>A6</f>
        <v>CCATD</v>
      </c>
      <c r="B10" s="979">
        <v>0.1</v>
      </c>
      <c r="C10" s="980" t="s">
        <v>703</v>
      </c>
      <c r="D10" s="102"/>
      <c r="E10" s="102"/>
      <c r="F10" s="102"/>
      <c r="G10" s="102"/>
      <c r="H10" s="102"/>
      <c r="I10" s="102"/>
      <c r="J10" s="102"/>
      <c r="K10" s="102"/>
      <c r="L10" s="102"/>
      <c r="M10" s="102"/>
      <c r="N10" s="102"/>
      <c r="O10" s="102"/>
      <c r="P10" s="102"/>
      <c r="Q10" s="102"/>
      <c r="R10" s="102"/>
      <c r="S10" s="102"/>
      <c r="T10" s="102"/>
      <c r="U10" s="102"/>
    </row>
    <row r="11" spans="1:21" s="101" customFormat="1" ht="26.45" customHeight="1">
      <c r="A11" s="1237" t="s">
        <v>704</v>
      </c>
      <c r="B11" s="1238"/>
      <c r="C11" s="1239"/>
      <c r="D11" s="102"/>
      <c r="E11" s="102"/>
      <c r="F11" s="102"/>
      <c r="G11" s="102"/>
      <c r="H11" s="102"/>
      <c r="I11" s="102"/>
      <c r="J11" s="102"/>
      <c r="K11" s="102"/>
      <c r="L11" s="102"/>
      <c r="M11" s="102"/>
      <c r="N11" s="102"/>
      <c r="O11" s="102"/>
      <c r="P11" s="102"/>
      <c r="Q11" s="102"/>
      <c r="R11" s="102"/>
      <c r="S11" s="102"/>
      <c r="T11" s="102"/>
      <c r="U11" s="102"/>
    </row>
    <row r="12" spans="1:21" s="101" customFormat="1" ht="29.1" customHeight="1">
      <c r="A12" s="975" t="s">
        <v>705</v>
      </c>
      <c r="B12" s="976">
        <v>0.1</v>
      </c>
      <c r="C12" s="977" t="s">
        <v>706</v>
      </c>
      <c r="D12" s="102"/>
      <c r="E12" s="102"/>
      <c r="F12" s="102"/>
      <c r="G12" s="102"/>
      <c r="H12" s="102"/>
      <c r="I12" s="102"/>
      <c r="J12" s="102"/>
      <c r="K12" s="102"/>
      <c r="L12" s="102"/>
      <c r="M12" s="102"/>
      <c r="N12" s="102"/>
      <c r="O12" s="102"/>
      <c r="P12" s="102"/>
      <c r="Q12" s="102"/>
      <c r="R12" s="102"/>
      <c r="S12" s="102"/>
      <c r="T12" s="102"/>
      <c r="U12" s="102"/>
    </row>
    <row r="13" spans="1:21" s="101" customFormat="1" ht="30" customHeight="1">
      <c r="A13" s="978" t="str">
        <f>A6</f>
        <v>CCATD</v>
      </c>
      <c r="B13" s="979">
        <v>0</v>
      </c>
      <c r="C13" s="980" t="s">
        <v>707</v>
      </c>
      <c r="D13" s="102"/>
      <c r="E13" s="102"/>
      <c r="F13" s="102"/>
      <c r="G13" s="102"/>
      <c r="H13" s="102"/>
      <c r="I13" s="102"/>
      <c r="J13" s="102"/>
      <c r="K13" s="102"/>
      <c r="L13" s="102"/>
      <c r="M13" s="102"/>
      <c r="N13" s="102"/>
      <c r="O13" s="102"/>
      <c r="P13" s="102"/>
      <c r="Q13" s="102"/>
      <c r="R13" s="102"/>
      <c r="S13" s="102"/>
      <c r="T13" s="102"/>
      <c r="U13" s="102"/>
    </row>
    <row r="14" spans="1:21" s="101" customFormat="1" ht="26.45" customHeight="1">
      <c r="A14" s="1240" t="s">
        <v>708</v>
      </c>
      <c r="B14" s="1241"/>
      <c r="C14" s="1242"/>
      <c r="D14" s="102"/>
      <c r="E14" s="102"/>
      <c r="F14" s="102"/>
      <c r="G14" s="102"/>
      <c r="H14" s="102"/>
      <c r="I14" s="102"/>
      <c r="J14" s="102"/>
      <c r="K14" s="102"/>
      <c r="L14" s="102"/>
      <c r="M14" s="102"/>
      <c r="N14" s="102"/>
      <c r="O14" s="102"/>
      <c r="P14" s="102"/>
      <c r="Q14" s="102"/>
      <c r="R14" s="102"/>
      <c r="S14" s="102"/>
      <c r="T14" s="102"/>
      <c r="U14" s="102"/>
    </row>
    <row r="15" spans="1:21" s="101" customFormat="1" ht="27.95" customHeight="1">
      <c r="A15" s="975" t="s">
        <v>705</v>
      </c>
      <c r="B15" s="976">
        <v>0.1</v>
      </c>
      <c r="C15" s="977" t="s">
        <v>709</v>
      </c>
      <c r="D15" s="102"/>
      <c r="E15" s="102"/>
      <c r="F15" s="102"/>
      <c r="G15" s="102"/>
      <c r="H15" s="102"/>
      <c r="I15" s="102"/>
      <c r="J15" s="102"/>
      <c r="K15" s="102"/>
      <c r="L15" s="102"/>
      <c r="M15" s="102"/>
      <c r="N15" s="102"/>
      <c r="O15" s="102"/>
      <c r="P15" s="102"/>
      <c r="Q15" s="102"/>
      <c r="R15" s="102"/>
      <c r="S15" s="102"/>
      <c r="T15" s="102"/>
      <c r="U15" s="102"/>
    </row>
    <row r="16" spans="1:21" s="101" customFormat="1" ht="27.95" customHeight="1">
      <c r="A16" s="978" t="str">
        <f>A6</f>
        <v>CCATD</v>
      </c>
      <c r="B16" s="979">
        <v>0</v>
      </c>
      <c r="C16" s="980" t="s">
        <v>707</v>
      </c>
      <c r="D16" s="102"/>
      <c r="E16" s="102"/>
      <c r="F16" s="102"/>
      <c r="G16" s="102"/>
      <c r="H16" s="102"/>
      <c r="I16" s="102"/>
      <c r="J16" s="102"/>
      <c r="K16" s="102"/>
      <c r="L16" s="102"/>
      <c r="M16" s="102"/>
      <c r="N16" s="102"/>
      <c r="O16" s="102"/>
      <c r="P16" s="102"/>
      <c r="Q16" s="102"/>
      <c r="R16" s="102"/>
      <c r="S16" s="102"/>
      <c r="T16" s="102"/>
      <c r="U16" s="102"/>
    </row>
    <row r="17" spans="1:21" s="101" customFormat="1" ht="26.45" customHeight="1">
      <c r="A17" s="1237" t="s">
        <v>710</v>
      </c>
      <c r="B17" s="1238"/>
      <c r="C17" s="1239"/>
      <c r="D17" s="102"/>
      <c r="E17" s="102"/>
      <c r="F17" s="102"/>
      <c r="G17" s="102"/>
      <c r="H17" s="102"/>
      <c r="I17" s="102"/>
      <c r="J17" s="102"/>
      <c r="K17" s="102"/>
      <c r="L17" s="102"/>
      <c r="M17" s="102"/>
      <c r="N17" s="102"/>
      <c r="O17" s="102"/>
      <c r="P17" s="102"/>
      <c r="Q17" s="102"/>
      <c r="R17" s="102"/>
      <c r="S17" s="102"/>
      <c r="T17" s="102"/>
      <c r="U17" s="102"/>
    </row>
    <row r="18" spans="1:21" s="101" customFormat="1" ht="42">
      <c r="A18" s="981" t="s">
        <v>705</v>
      </c>
      <c r="B18" s="976">
        <v>0.2</v>
      </c>
      <c r="C18" s="982" t="s">
        <v>711</v>
      </c>
      <c r="D18" s="102"/>
      <c r="E18" s="102"/>
      <c r="F18" s="102"/>
      <c r="G18" s="102"/>
      <c r="H18" s="102"/>
      <c r="I18" s="102"/>
      <c r="J18" s="102"/>
      <c r="K18" s="102"/>
      <c r="L18" s="102"/>
      <c r="M18" s="102"/>
      <c r="N18" s="102"/>
      <c r="O18" s="102"/>
      <c r="P18" s="102"/>
      <c r="Q18" s="102"/>
      <c r="R18" s="102"/>
      <c r="S18" s="102"/>
      <c r="T18" s="102"/>
      <c r="U18" s="102"/>
    </row>
    <row r="19" spans="1:21" s="101" customFormat="1" ht="30.95" customHeight="1">
      <c r="A19" s="978" t="str">
        <f>A6</f>
        <v>CCATD</v>
      </c>
      <c r="B19" s="979">
        <v>0.05</v>
      </c>
      <c r="C19" s="980" t="s">
        <v>712</v>
      </c>
      <c r="D19" s="102"/>
      <c r="E19" s="102"/>
      <c r="F19" s="102"/>
      <c r="G19" s="102"/>
      <c r="H19" s="102"/>
      <c r="I19" s="102"/>
      <c r="J19" s="102"/>
      <c r="K19" s="102"/>
      <c r="L19" s="102"/>
      <c r="M19" s="102"/>
      <c r="N19" s="102"/>
      <c r="O19" s="102"/>
      <c r="P19" s="102"/>
      <c r="Q19" s="102"/>
      <c r="R19" s="102"/>
      <c r="S19" s="102"/>
      <c r="T19" s="102"/>
      <c r="U19" s="102"/>
    </row>
    <row r="20" spans="1:21" s="101" customFormat="1" ht="26.45" customHeight="1">
      <c r="A20" s="1237" t="s">
        <v>713</v>
      </c>
      <c r="B20" s="1238"/>
      <c r="C20" s="1239"/>
      <c r="D20" s="102"/>
      <c r="E20" s="102"/>
      <c r="F20" s="102"/>
      <c r="G20" s="102"/>
      <c r="H20" s="102"/>
      <c r="I20" s="102"/>
      <c r="J20" s="102"/>
      <c r="K20" s="102"/>
      <c r="L20" s="102"/>
      <c r="M20" s="102"/>
      <c r="N20" s="102"/>
      <c r="O20" s="102"/>
      <c r="P20" s="102"/>
      <c r="Q20" s="102"/>
      <c r="R20" s="102"/>
      <c r="S20" s="102"/>
      <c r="T20" s="102"/>
      <c r="U20" s="102"/>
    </row>
    <row r="21" spans="1:21" s="101" customFormat="1" ht="21">
      <c r="A21" s="981" t="s">
        <v>705</v>
      </c>
      <c r="B21" s="976">
        <v>0.2</v>
      </c>
      <c r="C21" s="977" t="s">
        <v>703</v>
      </c>
      <c r="D21" s="102"/>
      <c r="E21" s="102"/>
      <c r="F21" s="102"/>
      <c r="G21" s="102"/>
      <c r="H21" s="102"/>
      <c r="I21" s="102"/>
      <c r="J21" s="102"/>
      <c r="K21" s="102"/>
      <c r="L21" s="102"/>
      <c r="M21" s="102"/>
      <c r="N21" s="102"/>
      <c r="O21" s="102"/>
      <c r="P21" s="102"/>
      <c r="Q21" s="102"/>
      <c r="R21" s="102"/>
      <c r="S21" s="102"/>
      <c r="T21" s="102"/>
      <c r="U21" s="102"/>
    </row>
    <row r="22" spans="1:21" s="101" customFormat="1" ht="27.95" customHeight="1">
      <c r="A22" s="978" t="str">
        <f>A6</f>
        <v>CCATD</v>
      </c>
      <c r="B22" s="979">
        <v>0.05</v>
      </c>
      <c r="C22" s="980" t="s">
        <v>703</v>
      </c>
      <c r="D22" s="102"/>
      <c r="E22" s="102"/>
      <c r="F22" s="102"/>
      <c r="G22" s="102"/>
      <c r="H22" s="102"/>
      <c r="I22" s="102"/>
      <c r="J22" s="102"/>
      <c r="K22" s="102"/>
      <c r="L22" s="102"/>
      <c r="M22" s="102"/>
      <c r="N22" s="102"/>
      <c r="O22" s="102"/>
      <c r="P22" s="102"/>
      <c r="Q22" s="102"/>
      <c r="R22" s="102"/>
      <c r="S22" s="102"/>
      <c r="T22" s="102"/>
      <c r="U22" s="102"/>
    </row>
    <row r="23" spans="1:21" s="101" customFormat="1" ht="26.45" customHeight="1">
      <c r="A23" s="1237" t="s">
        <v>714</v>
      </c>
      <c r="B23" s="1238"/>
      <c r="C23" s="1239"/>
      <c r="D23" s="102"/>
      <c r="E23" s="102"/>
      <c r="F23" s="102"/>
      <c r="G23" s="102"/>
      <c r="H23" s="102"/>
      <c r="I23" s="102"/>
      <c r="J23" s="102"/>
      <c r="K23" s="102"/>
      <c r="L23" s="102"/>
      <c r="M23" s="102"/>
      <c r="N23" s="102"/>
      <c r="O23" s="102"/>
      <c r="P23" s="102"/>
      <c r="Q23" s="102"/>
      <c r="R23" s="102"/>
      <c r="S23" s="102"/>
      <c r="T23" s="102"/>
      <c r="U23" s="102"/>
    </row>
    <row r="24" spans="1:21" s="101" customFormat="1" ht="21">
      <c r="A24" s="981" t="s">
        <v>705</v>
      </c>
      <c r="B24" s="976">
        <v>0.05</v>
      </c>
      <c r="C24" s="977" t="s">
        <v>706</v>
      </c>
      <c r="D24" s="102"/>
      <c r="E24" s="102"/>
      <c r="F24" s="102"/>
      <c r="G24" s="102"/>
      <c r="H24" s="102"/>
      <c r="I24" s="102"/>
      <c r="J24" s="102"/>
      <c r="K24" s="102"/>
      <c r="L24" s="102"/>
      <c r="M24" s="102"/>
      <c r="N24" s="102"/>
      <c r="O24" s="102"/>
      <c r="P24" s="102"/>
      <c r="Q24" s="102"/>
      <c r="R24" s="102"/>
      <c r="S24" s="102"/>
      <c r="T24" s="102"/>
      <c r="U24" s="102"/>
    </row>
    <row r="25" spans="1:21" s="101" customFormat="1" ht="27.95" customHeight="1">
      <c r="A25" s="978" t="str">
        <f>A6</f>
        <v>CCATD</v>
      </c>
      <c r="B25" s="979">
        <v>0.05</v>
      </c>
      <c r="C25" s="983" t="s">
        <v>706</v>
      </c>
      <c r="D25" s="102"/>
      <c r="E25" s="102"/>
      <c r="F25" s="102"/>
      <c r="G25" s="102"/>
      <c r="H25" s="102"/>
      <c r="I25" s="102"/>
      <c r="J25" s="102"/>
      <c r="K25" s="102"/>
      <c r="L25" s="102"/>
      <c r="M25" s="102"/>
      <c r="N25" s="102"/>
      <c r="O25" s="102"/>
      <c r="P25" s="102"/>
      <c r="Q25" s="102"/>
      <c r="R25" s="102"/>
      <c r="S25" s="102"/>
      <c r="T25" s="102"/>
      <c r="U25" s="102"/>
    </row>
    <row r="26" spans="1:21" s="101" customFormat="1" ht="26.45" customHeight="1">
      <c r="A26" s="1237" t="s">
        <v>715</v>
      </c>
      <c r="B26" s="1238"/>
      <c r="C26" s="1239"/>
      <c r="D26" s="102"/>
      <c r="E26" s="102"/>
      <c r="F26" s="102"/>
      <c r="G26" s="102"/>
      <c r="H26" s="102"/>
      <c r="I26" s="102"/>
      <c r="J26" s="102"/>
      <c r="K26" s="102"/>
      <c r="L26" s="102"/>
      <c r="M26" s="102"/>
      <c r="N26" s="102"/>
      <c r="O26" s="102"/>
      <c r="P26" s="102"/>
      <c r="Q26" s="102"/>
      <c r="R26" s="102"/>
      <c r="S26" s="102"/>
      <c r="T26" s="102"/>
      <c r="U26" s="102"/>
    </row>
    <row r="27" spans="1:21" s="101" customFormat="1" ht="21">
      <c r="A27" s="981" t="s">
        <v>705</v>
      </c>
      <c r="B27" s="976">
        <v>0.05</v>
      </c>
      <c r="C27" s="977" t="s">
        <v>703</v>
      </c>
      <c r="D27" s="102"/>
      <c r="E27" s="102"/>
      <c r="F27" s="102"/>
      <c r="G27" s="102"/>
      <c r="H27" s="102"/>
      <c r="I27" s="102"/>
      <c r="J27" s="102"/>
      <c r="K27" s="102"/>
      <c r="L27" s="102"/>
      <c r="M27" s="102"/>
      <c r="N27" s="102"/>
      <c r="O27" s="102"/>
      <c r="P27" s="102"/>
      <c r="Q27" s="102"/>
      <c r="R27" s="102"/>
      <c r="S27" s="102"/>
      <c r="T27" s="102"/>
      <c r="U27" s="102"/>
    </row>
    <row r="28" spans="1:21" s="101" customFormat="1" ht="27.95" customHeight="1" thickBot="1">
      <c r="A28" s="984" t="str">
        <f>A6</f>
        <v>CCATD</v>
      </c>
      <c r="B28" s="985">
        <v>0.05</v>
      </c>
      <c r="C28" s="986" t="s">
        <v>703</v>
      </c>
      <c r="D28" s="102"/>
      <c r="E28" s="102"/>
      <c r="F28" s="102"/>
      <c r="G28" s="102"/>
      <c r="H28" s="102"/>
      <c r="I28" s="102"/>
      <c r="J28" s="102"/>
      <c r="K28" s="102"/>
      <c r="L28" s="102"/>
      <c r="M28" s="102"/>
      <c r="N28" s="102"/>
      <c r="O28" s="102"/>
      <c r="P28" s="102"/>
      <c r="Q28" s="102"/>
      <c r="R28" s="102"/>
      <c r="S28" s="102"/>
      <c r="T28" s="102"/>
      <c r="U28" s="102"/>
    </row>
    <row r="30" spans="1:21" ht="61.35" customHeight="1">
      <c r="A30" s="1233" t="s">
        <v>716</v>
      </c>
      <c r="B30" s="1233"/>
      <c r="C30" s="1233"/>
    </row>
    <row r="31" spans="1:21" ht="14.45" customHeight="1">
      <c r="A31" s="1234"/>
      <c r="B31" s="1234"/>
      <c r="C31" s="1234"/>
    </row>
    <row r="32" spans="1:21" ht="31.35" customHeight="1">
      <c r="A32" s="1233" t="s">
        <v>717</v>
      </c>
      <c r="B32" s="1233"/>
      <c r="C32" s="1233"/>
    </row>
    <row r="33" spans="1:3" ht="14.45" customHeight="1">
      <c r="A33" s="1234"/>
      <c r="B33" s="1234"/>
      <c r="C33" s="1234"/>
    </row>
    <row r="34" spans="1:3" ht="30" customHeight="1">
      <c r="A34" s="1233" t="s">
        <v>718</v>
      </c>
      <c r="B34" s="1233"/>
      <c r="C34" s="1233"/>
    </row>
    <row r="35" spans="1:3" ht="14.45" customHeight="1">
      <c r="A35" s="1234"/>
      <c r="B35" s="1234"/>
      <c r="C35" s="1234"/>
    </row>
    <row r="36" spans="1:3" ht="15" customHeight="1">
      <c r="A36" s="1235" t="s">
        <v>719</v>
      </c>
      <c r="B36" s="1234"/>
      <c r="C36" s="1234"/>
    </row>
    <row r="37" spans="1:3" ht="15" customHeight="1">
      <c r="A37" s="99"/>
      <c r="B37" s="98"/>
      <c r="C37" s="98"/>
    </row>
    <row r="38" spans="1:3" ht="15" customHeight="1">
      <c r="A38" s="100"/>
      <c r="B38" s="98"/>
      <c r="C38" s="98"/>
    </row>
  </sheetData>
  <sheetProtection algorithmName="SHA-512" hashValue="S8i12nXQ/ENQrC8T6VbAv9dXR2ASa2SBe0lCRU1KWRE+P5eacqseFPF3MyO+ZtbuF1MXdbgk7XB/kdUNKiWkpA==" saltValue="iRsI5F1jb6bFZ5WVUdrGcA==" spinCount="100000" sheet="1" objects="1" scenarios="1"/>
  <printOptions horizontalCentered="1" verticalCentered="1"/>
  <pageMargins left="0.35" right="0.5" top="0.05" bottom="0.3" header="0.5" footer="0.25"/>
  <pageSetup scale="79"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3"/>
  <sheetViews>
    <sheetView workbookViewId="0"/>
  </sheetViews>
  <sheetFormatPr defaultColWidth="8.85546875" defaultRowHeight="12.75"/>
  <sheetData>
    <row r="1" spans="1:1">
      <c r="A1" s="758" t="s">
        <v>720</v>
      </c>
    </row>
    <row r="2" spans="1:1">
      <c r="A2" s="758" t="s">
        <v>721</v>
      </c>
    </row>
    <row r="3" spans="1:1">
      <c r="A3" s="758" t="s">
        <v>722</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9" tint="0.39997558519241921"/>
  </sheetPr>
  <dimension ref="A1:J11"/>
  <sheetViews>
    <sheetView showGridLines="0" topLeftCell="A27" zoomScaleNormal="100" zoomScalePageLayoutView="70" workbookViewId="0">
      <selection activeCell="D34" sqref="D34"/>
    </sheetView>
  </sheetViews>
  <sheetFormatPr defaultColWidth="8.85546875" defaultRowHeight="12.75"/>
  <cols>
    <col min="1" max="1" width="109" customWidth="1"/>
  </cols>
  <sheetData>
    <row r="1" spans="1:10" ht="22.35" customHeight="1">
      <c r="A1" s="765" t="s">
        <v>11</v>
      </c>
      <c r="B1" s="760"/>
      <c r="C1" s="760"/>
      <c r="D1" s="760"/>
      <c r="E1" s="760"/>
      <c r="F1" s="760"/>
      <c r="G1" s="760"/>
      <c r="H1" s="760"/>
      <c r="I1" s="760"/>
      <c r="J1" s="760"/>
    </row>
    <row r="2" spans="1:10" s="223" customFormat="1" ht="22.35" customHeight="1">
      <c r="A2" s="765" t="s">
        <v>763</v>
      </c>
      <c r="B2" s="760"/>
      <c r="C2" s="760"/>
      <c r="D2" s="760"/>
      <c r="E2" s="760"/>
      <c r="F2" s="760"/>
      <c r="G2" s="760"/>
      <c r="H2" s="760"/>
      <c r="I2" s="760"/>
      <c r="J2" s="760"/>
    </row>
    <row r="3" spans="1:10" s="223" customFormat="1" ht="22.35" customHeight="1">
      <c r="A3" s="765" t="s">
        <v>12</v>
      </c>
      <c r="B3" s="760"/>
      <c r="C3" s="760"/>
      <c r="D3" s="760"/>
      <c r="E3" s="760"/>
      <c r="F3" s="760"/>
      <c r="G3" s="760"/>
      <c r="H3" s="760"/>
      <c r="I3" s="760"/>
      <c r="J3" s="760"/>
    </row>
    <row r="4" spans="1:10" ht="26.45" customHeight="1">
      <c r="A4" s="766" t="s">
        <v>13</v>
      </c>
      <c r="B4" s="767"/>
      <c r="C4" s="767"/>
      <c r="D4" s="767"/>
      <c r="E4" s="767"/>
      <c r="F4" s="767"/>
      <c r="G4" s="767"/>
      <c r="H4" s="767"/>
      <c r="I4" s="767"/>
      <c r="J4" s="767"/>
    </row>
    <row r="5" spans="1:10">
      <c r="A5" s="223"/>
      <c r="B5" s="223"/>
      <c r="C5" s="223"/>
      <c r="D5" s="223"/>
      <c r="E5" s="223"/>
      <c r="F5" s="223"/>
      <c r="G5" s="223"/>
      <c r="H5" s="223"/>
      <c r="I5" s="223"/>
      <c r="J5" s="223"/>
    </row>
    <row r="6" spans="1:10">
      <c r="A6" s="223"/>
      <c r="B6" s="223"/>
      <c r="C6" s="223"/>
      <c r="D6" s="223"/>
      <c r="E6" s="223"/>
      <c r="F6" s="223"/>
      <c r="G6" s="223"/>
      <c r="H6" s="223"/>
      <c r="I6" s="223"/>
      <c r="J6" s="223"/>
    </row>
    <row r="11" spans="1:10" ht="34.5">
      <c r="A11" s="223"/>
      <c r="B11" s="223"/>
      <c r="C11" s="223"/>
      <c r="D11" s="223"/>
      <c r="E11" s="561"/>
      <c r="F11" s="1"/>
      <c r="G11" s="1"/>
      <c r="H11" s="223"/>
      <c r="I11" s="223"/>
      <c r="J11" s="223"/>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1031" r:id="rId4">
          <objectPr defaultSize="0" altText="2022-23 Annual College Operating Budget Workbook Instructions" r:id="rId5">
            <anchor moveWithCells="1">
              <from>
                <xdr:col>0</xdr:col>
                <xdr:colOff>0</xdr:colOff>
                <xdr:row>5</xdr:row>
                <xdr:rowOff>0</xdr:rowOff>
              </from>
              <to>
                <xdr:col>0</xdr:col>
                <xdr:colOff>5829300</xdr:colOff>
                <xdr:row>49</xdr:row>
                <xdr:rowOff>142875</xdr:rowOff>
              </to>
            </anchor>
          </objectPr>
        </oleObject>
      </mc:Choice>
      <mc:Fallback>
        <oleObject progId="Acrobat.Document.DC" shapeId="1031"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7030A0"/>
  </sheetPr>
  <dimension ref="A1:BB185"/>
  <sheetViews>
    <sheetView showGridLines="0" zoomScale="60" zoomScaleNormal="60" zoomScalePageLayoutView="80" workbookViewId="0">
      <selection activeCell="G25" sqref="G25:G26"/>
    </sheetView>
  </sheetViews>
  <sheetFormatPr defaultColWidth="8.85546875" defaultRowHeight="21"/>
  <cols>
    <col min="1" max="1" width="56" style="20" customWidth="1"/>
    <col min="2" max="2" width="32.140625" style="20" customWidth="1"/>
    <col min="3" max="3" width="24.7109375" style="20" customWidth="1"/>
    <col min="4" max="4" width="26" style="20" bestFit="1" customWidth="1"/>
    <col min="5" max="5" width="23.42578125" style="20" customWidth="1"/>
    <col min="6" max="6" width="21.85546875" style="20" customWidth="1"/>
    <col min="7" max="7" width="16.28515625" style="20" customWidth="1"/>
    <col min="8" max="8" width="17.5703125" style="20" customWidth="1"/>
    <col min="9" max="9" width="14.28515625" style="20" customWidth="1"/>
    <col min="10" max="10" width="16.28515625" style="20" customWidth="1"/>
    <col min="11" max="11" width="17.85546875" style="20" bestFit="1" customWidth="1"/>
    <col min="12" max="12" width="13.7109375" style="20" customWidth="1"/>
    <col min="13" max="13" width="13.42578125" style="20" bestFit="1" customWidth="1"/>
    <col min="14" max="14" width="12.140625" style="20" bestFit="1" customWidth="1"/>
    <col min="15" max="15" width="13.28515625" style="20" customWidth="1"/>
    <col min="16" max="16" width="13" style="20" customWidth="1"/>
    <col min="17" max="17" width="15" style="20" customWidth="1"/>
    <col min="18" max="18" width="13.42578125" style="20" customWidth="1"/>
    <col min="19" max="19" width="13.7109375" style="20" customWidth="1"/>
    <col min="20" max="20" width="21.42578125" style="20" customWidth="1"/>
    <col min="21" max="21" width="8.85546875" style="20"/>
    <col min="22" max="22" width="12.140625" style="20" bestFit="1" customWidth="1"/>
    <col min="23" max="23" width="13.85546875" style="20" customWidth="1"/>
    <col min="24" max="24" width="9.28515625" style="20" bestFit="1" customWidth="1"/>
    <col min="25" max="25" width="2.42578125" style="20" customWidth="1"/>
    <col min="26" max="26" width="14.85546875" style="20" customWidth="1"/>
    <col min="27" max="27" width="15.28515625" style="20" customWidth="1"/>
    <col min="28" max="28" width="15.140625" style="20" customWidth="1"/>
    <col min="29" max="29" width="6.28515625" style="20" customWidth="1"/>
    <col min="30" max="30" width="64.85546875" style="20" customWidth="1"/>
    <col min="31" max="31" width="13.42578125" style="20" customWidth="1"/>
    <col min="32" max="32" width="14.7109375" style="20" customWidth="1"/>
    <col min="33" max="33" width="18" style="20" customWidth="1"/>
    <col min="34" max="34" width="4.7109375" style="20" customWidth="1"/>
    <col min="35" max="35" width="21.42578125" style="20" customWidth="1"/>
    <col min="36" max="39" width="8.85546875" style="20"/>
    <col min="40" max="40" width="41.42578125" style="20" customWidth="1"/>
    <col min="41" max="41" width="19.140625" style="20" customWidth="1"/>
    <col min="42" max="42" width="2.7109375" style="20" customWidth="1"/>
    <col min="43" max="44" width="20.140625" style="20" customWidth="1"/>
    <col min="45" max="16384" width="8.85546875" style="20"/>
  </cols>
  <sheetData>
    <row r="1" spans="1:10" ht="25.35" customHeight="1">
      <c r="A1" s="1255" t="s">
        <v>14</v>
      </c>
      <c r="B1" s="1255"/>
      <c r="C1" s="1255"/>
      <c r="D1" s="1255"/>
      <c r="E1" s="18"/>
      <c r="F1" s="19"/>
    </row>
    <row r="2" spans="1:10" ht="33.6" customHeight="1" thickBot="1">
      <c r="A2" s="1262" t="s">
        <v>15</v>
      </c>
      <c r="B2" s="1262"/>
      <c r="C2" s="1262"/>
      <c r="D2" s="1262"/>
      <c r="E2" s="19"/>
    </row>
    <row r="3" spans="1:10" ht="25.35" customHeight="1" thickBot="1">
      <c r="A3" s="75"/>
      <c r="B3" s="76" t="s">
        <v>795</v>
      </c>
      <c r="C3" s="77"/>
      <c r="D3" s="86"/>
      <c r="E3" s="85"/>
      <c r="F3" s="25"/>
    </row>
    <row r="4" spans="1:10" ht="25.35" customHeight="1" thickBot="1">
      <c r="A4" s="75">
        <v>1</v>
      </c>
      <c r="B4" s="64">
        <v>2</v>
      </c>
      <c r="C4" s="64">
        <v>3</v>
      </c>
      <c r="D4" s="64">
        <v>4</v>
      </c>
      <c r="E4" s="68"/>
      <c r="F4" s="25"/>
    </row>
    <row r="5" spans="1:10" ht="44.1" customHeight="1" thickBot="1">
      <c r="A5" s="1272" t="s">
        <v>16</v>
      </c>
      <c r="B5" s="1321" t="s">
        <v>776</v>
      </c>
      <c r="C5" s="1322"/>
      <c r="D5" s="1323"/>
      <c r="E5" s="728"/>
      <c r="F5" s="22"/>
    </row>
    <row r="6" spans="1:10" ht="89.1" customHeight="1" thickBot="1">
      <c r="A6" s="525" t="s">
        <v>17</v>
      </c>
      <c r="B6" s="74" t="s">
        <v>18</v>
      </c>
      <c r="C6" s="90" t="s">
        <v>19</v>
      </c>
      <c r="D6" s="89" t="s">
        <v>20</v>
      </c>
      <c r="E6" s="25"/>
      <c r="F6" s="22"/>
    </row>
    <row r="7" spans="1:10" ht="25.35" customHeight="1">
      <c r="A7" s="524" t="s">
        <v>21</v>
      </c>
      <c r="B7" s="1165">
        <v>39410676.032799996</v>
      </c>
      <c r="C7" s="1166">
        <v>9012111</v>
      </c>
      <c r="D7" s="96">
        <f t="shared" ref="D7:D34" si="0">SUM(B7:C7)</f>
        <v>48422787.032799996</v>
      </c>
      <c r="E7" s="558"/>
      <c r="F7" s="559"/>
      <c r="G7" s="59"/>
      <c r="I7" s="59"/>
      <c r="J7" s="59"/>
    </row>
    <row r="8" spans="1:10" ht="25.35" customHeight="1">
      <c r="A8" s="501" t="s">
        <v>22</v>
      </c>
      <c r="B8" s="1167">
        <v>78888612.198300004</v>
      </c>
      <c r="C8" s="1168">
        <v>18061799</v>
      </c>
      <c r="D8" s="87">
        <f t="shared" si="0"/>
        <v>96950411.198300004</v>
      </c>
      <c r="E8" s="529"/>
      <c r="F8" s="59"/>
      <c r="G8" s="59"/>
      <c r="I8" s="59"/>
      <c r="J8" s="59"/>
    </row>
    <row r="9" spans="1:10" ht="25.35" customHeight="1">
      <c r="A9" s="501" t="s">
        <v>23</v>
      </c>
      <c r="B9" s="1167">
        <v>33122473.964400001</v>
      </c>
      <c r="C9" s="1168">
        <v>5159428</v>
      </c>
      <c r="D9" s="87">
        <f t="shared" si="0"/>
        <v>38281901.964400001</v>
      </c>
      <c r="E9" s="529"/>
      <c r="F9" s="59"/>
      <c r="G9" s="59"/>
      <c r="I9" s="59"/>
      <c r="J9" s="59"/>
    </row>
    <row r="10" spans="1:10" ht="25.35" customHeight="1">
      <c r="A10" s="501" t="s">
        <v>24</v>
      </c>
      <c r="B10" s="1167">
        <v>10140122.1391</v>
      </c>
      <c r="C10" s="1168">
        <v>2837892</v>
      </c>
      <c r="D10" s="87">
        <f t="shared" si="0"/>
        <v>12978014.1391</v>
      </c>
      <c r="E10" s="529"/>
      <c r="F10" s="59"/>
      <c r="G10" s="59"/>
      <c r="I10" s="59"/>
      <c r="J10" s="59"/>
    </row>
    <row r="11" spans="1:10" ht="25.35" customHeight="1">
      <c r="A11" s="501" t="s">
        <v>25</v>
      </c>
      <c r="B11" s="1167">
        <v>43596058.663999997</v>
      </c>
      <c r="C11" s="1168">
        <v>10843888</v>
      </c>
      <c r="D11" s="87">
        <f t="shared" si="0"/>
        <v>54439946.663999997</v>
      </c>
      <c r="E11" s="529"/>
      <c r="F11" s="59"/>
      <c r="G11" s="59"/>
      <c r="I11" s="59"/>
      <c r="J11" s="59"/>
    </row>
    <row r="12" spans="1:10" ht="25.35" customHeight="1">
      <c r="A12" s="501" t="s">
        <v>26</v>
      </c>
      <c r="B12" s="1167">
        <v>31716135.217799999</v>
      </c>
      <c r="C12" s="1168">
        <v>6909047</v>
      </c>
      <c r="D12" s="87">
        <f t="shared" si="0"/>
        <v>38625182.217799999</v>
      </c>
      <c r="E12" s="529"/>
      <c r="F12" s="59"/>
      <c r="G12" s="59"/>
      <c r="I12" s="59"/>
      <c r="J12" s="59"/>
    </row>
    <row r="13" spans="1:10" ht="25.35" customHeight="1">
      <c r="A13" s="501" t="s">
        <v>27</v>
      </c>
      <c r="B13" s="1167">
        <v>65338110.648300007</v>
      </c>
      <c r="C13" s="1168">
        <v>16235011</v>
      </c>
      <c r="D13" s="87">
        <f t="shared" si="0"/>
        <v>81573121.648300007</v>
      </c>
      <c r="E13" s="529"/>
      <c r="F13" s="59"/>
      <c r="G13" s="59"/>
      <c r="I13" s="59"/>
      <c r="J13" s="59"/>
    </row>
    <row r="14" spans="1:10" ht="25.35" customHeight="1">
      <c r="A14" s="501" t="s">
        <v>28</v>
      </c>
      <c r="B14" s="1167">
        <v>7222490.6436999999</v>
      </c>
      <c r="C14" s="1168">
        <v>1462858</v>
      </c>
      <c r="D14" s="87">
        <f t="shared" si="0"/>
        <v>8685348.6436999999</v>
      </c>
      <c r="E14" s="529"/>
      <c r="F14" s="59"/>
      <c r="G14" s="59"/>
      <c r="I14" s="59"/>
      <c r="J14" s="59"/>
    </row>
    <row r="15" spans="1:10" ht="25.35" customHeight="1">
      <c r="A15" s="501" t="s">
        <v>29</v>
      </c>
      <c r="B15" s="1167">
        <v>20557563.359499998</v>
      </c>
      <c r="C15" s="1168">
        <v>4625762</v>
      </c>
      <c r="D15" s="87">
        <f t="shared" si="0"/>
        <v>25183325.359499998</v>
      </c>
      <c r="E15" s="529"/>
      <c r="F15" s="59"/>
      <c r="G15" s="59"/>
      <c r="I15" s="59"/>
      <c r="J15" s="59"/>
    </row>
    <row r="16" spans="1:10" ht="25.35" customHeight="1">
      <c r="A16" s="501" t="s">
        <v>30</v>
      </c>
      <c r="B16" s="1167">
        <v>62210734.112299994</v>
      </c>
      <c r="C16" s="1168">
        <v>12266869</v>
      </c>
      <c r="D16" s="87">
        <f t="shared" si="0"/>
        <v>74477603.112299994</v>
      </c>
      <c r="E16" s="529"/>
      <c r="F16" s="59"/>
      <c r="G16" s="59"/>
      <c r="I16" s="59"/>
      <c r="J16" s="59"/>
    </row>
    <row r="17" spans="1:10" ht="25.35" customHeight="1">
      <c r="A17" s="501" t="s">
        <v>31</v>
      </c>
      <c r="B17" s="1167">
        <v>43473852.9881</v>
      </c>
      <c r="C17" s="1168">
        <v>9941113</v>
      </c>
      <c r="D17" s="87">
        <f t="shared" si="0"/>
        <v>53414965.9881</v>
      </c>
      <c r="E17" s="529"/>
      <c r="F17" s="59"/>
      <c r="G17" s="59"/>
      <c r="I17" s="59"/>
      <c r="J17" s="59"/>
    </row>
    <row r="18" spans="1:10" ht="25.35" customHeight="1">
      <c r="A18" s="501" t="s">
        <v>32</v>
      </c>
      <c r="B18" s="1167">
        <v>12328495.215399999</v>
      </c>
      <c r="C18" s="1168">
        <v>2894280</v>
      </c>
      <c r="D18" s="87">
        <f t="shared" si="0"/>
        <v>15222775.215399999</v>
      </c>
      <c r="E18" s="529"/>
      <c r="F18" s="59"/>
      <c r="G18" s="59"/>
      <c r="I18" s="59"/>
      <c r="J18" s="59"/>
    </row>
    <row r="19" spans="1:10" ht="25.35" customHeight="1">
      <c r="A19" s="501" t="s">
        <v>33</v>
      </c>
      <c r="B19" s="1167">
        <v>18725936.7663</v>
      </c>
      <c r="C19" s="1168">
        <v>2843909</v>
      </c>
      <c r="D19" s="87">
        <f t="shared" si="0"/>
        <v>21569845.7663</v>
      </c>
      <c r="E19" s="529"/>
      <c r="F19" s="59"/>
      <c r="G19" s="59"/>
      <c r="I19" s="59"/>
      <c r="J19" s="59"/>
    </row>
    <row r="20" spans="1:10" ht="25.35" customHeight="1">
      <c r="A20" s="501" t="s">
        <v>34</v>
      </c>
      <c r="B20" s="1167">
        <v>24920093.315499999</v>
      </c>
      <c r="C20" s="1168">
        <v>4791952</v>
      </c>
      <c r="D20" s="87">
        <f t="shared" si="0"/>
        <v>29712045.315499999</v>
      </c>
      <c r="E20" s="529"/>
      <c r="F20" s="59"/>
      <c r="G20" s="59"/>
      <c r="I20" s="59"/>
      <c r="J20" s="59"/>
    </row>
    <row r="21" spans="1:10" ht="25.35" customHeight="1">
      <c r="A21" s="501" t="s">
        <v>35</v>
      </c>
      <c r="B21" s="1167">
        <v>151429109.92829999</v>
      </c>
      <c r="C21" s="1168">
        <v>36629438</v>
      </c>
      <c r="D21" s="87">
        <f t="shared" si="0"/>
        <v>188058547.92829999</v>
      </c>
      <c r="E21" s="529"/>
      <c r="F21" s="59"/>
      <c r="G21" s="59"/>
      <c r="I21" s="59"/>
      <c r="J21" s="59"/>
    </row>
    <row r="22" spans="1:10" ht="25.35" customHeight="1">
      <c r="A22" s="501" t="s">
        <v>36</v>
      </c>
      <c r="B22" s="1167">
        <v>7283864.2276000008</v>
      </c>
      <c r="C22" s="1168">
        <v>1541928</v>
      </c>
      <c r="D22" s="87">
        <f t="shared" si="0"/>
        <v>8825792.2276000008</v>
      </c>
      <c r="E22" s="529"/>
      <c r="F22" s="59"/>
      <c r="G22" s="59"/>
      <c r="I22" s="59"/>
      <c r="J22" s="59"/>
    </row>
    <row r="23" spans="1:10" ht="25.35" customHeight="1">
      <c r="A23" s="501" t="s">
        <v>37</v>
      </c>
      <c r="B23" s="1167">
        <v>17597037.0526</v>
      </c>
      <c r="C23" s="1168">
        <v>4074354</v>
      </c>
      <c r="D23" s="87">
        <f t="shared" si="0"/>
        <v>21671391.0526</v>
      </c>
      <c r="E23" s="529"/>
      <c r="F23" s="59"/>
      <c r="G23" s="59"/>
      <c r="I23" s="59"/>
      <c r="J23" s="59"/>
    </row>
    <row r="24" spans="1:10" ht="25.35" customHeight="1">
      <c r="A24" s="501" t="s">
        <v>38</v>
      </c>
      <c r="B24" s="1167">
        <v>58747439.630400002</v>
      </c>
      <c r="C24" s="1168">
        <v>12285532</v>
      </c>
      <c r="D24" s="87">
        <f t="shared" si="0"/>
        <v>71032971.630400002</v>
      </c>
      <c r="E24" s="529"/>
      <c r="F24" s="59"/>
      <c r="G24" s="59"/>
      <c r="I24" s="59"/>
      <c r="J24" s="59"/>
    </row>
    <row r="25" spans="1:10" ht="25.35" customHeight="1">
      <c r="A25" s="501" t="s">
        <v>39</v>
      </c>
      <c r="B25" s="1167">
        <v>40593262.803199999</v>
      </c>
      <c r="C25" s="1168">
        <v>5931856</v>
      </c>
      <c r="D25" s="87">
        <f t="shared" si="0"/>
        <v>46525118.803199999</v>
      </c>
      <c r="E25" s="529"/>
      <c r="F25" s="59"/>
      <c r="G25" s="59"/>
      <c r="I25" s="59"/>
      <c r="J25" s="59"/>
    </row>
    <row r="26" spans="1:10" ht="25.35" customHeight="1">
      <c r="A26" s="501" t="s">
        <v>40</v>
      </c>
      <c r="B26" s="1167">
        <v>32670984.101199999</v>
      </c>
      <c r="C26" s="1168">
        <v>7356570</v>
      </c>
      <c r="D26" s="87">
        <f t="shared" si="0"/>
        <v>40027554.101199999</v>
      </c>
      <c r="E26" s="529"/>
      <c r="F26" s="59"/>
      <c r="G26" s="59"/>
      <c r="I26" s="59"/>
      <c r="J26" s="59"/>
    </row>
    <row r="27" spans="1:10" ht="25.35" customHeight="1">
      <c r="A27" s="501" t="s">
        <v>41</v>
      </c>
      <c r="B27" s="1167">
        <v>46191757.493199997</v>
      </c>
      <c r="C27" s="1168">
        <v>6030014</v>
      </c>
      <c r="D27" s="87">
        <f t="shared" si="0"/>
        <v>52221771.493199997</v>
      </c>
      <c r="E27" s="529"/>
      <c r="F27" s="59"/>
      <c r="G27" s="59"/>
      <c r="I27" s="59"/>
      <c r="J27" s="59"/>
    </row>
    <row r="28" spans="1:10" ht="25.35" customHeight="1">
      <c r="A28" s="501" t="s">
        <v>42</v>
      </c>
      <c r="B28" s="1167">
        <v>21709062.337499999</v>
      </c>
      <c r="C28" s="1168">
        <v>4113436</v>
      </c>
      <c r="D28" s="87">
        <f t="shared" si="0"/>
        <v>25822498.337499999</v>
      </c>
      <c r="E28" s="529"/>
      <c r="F28" s="59"/>
      <c r="G28" s="59"/>
      <c r="I28" s="59"/>
      <c r="J28" s="59"/>
    </row>
    <row r="29" spans="1:10" ht="25.35" customHeight="1">
      <c r="A29" s="501" t="s">
        <v>43</v>
      </c>
      <c r="B29" s="1167">
        <v>71617032.119900003</v>
      </c>
      <c r="C29" s="1168">
        <v>14743060</v>
      </c>
      <c r="D29" s="87">
        <f t="shared" si="0"/>
        <v>86360092.119900003</v>
      </c>
      <c r="E29" s="529"/>
      <c r="F29" s="59"/>
      <c r="G29" s="59"/>
      <c r="I29" s="59"/>
      <c r="J29" s="59"/>
    </row>
    <row r="30" spans="1:10" ht="25.35" customHeight="1">
      <c r="A30" s="501" t="s">
        <v>44</v>
      </c>
      <c r="B30" s="1167">
        <v>38953794.723999999</v>
      </c>
      <c r="C30" s="1168">
        <v>7484787</v>
      </c>
      <c r="D30" s="87">
        <f t="shared" si="0"/>
        <v>46438581.723999999</v>
      </c>
      <c r="E30" s="529"/>
      <c r="F30" s="59"/>
      <c r="G30" s="59"/>
      <c r="I30" s="59"/>
      <c r="J30" s="59"/>
    </row>
    <row r="31" spans="1:10" ht="25.35" customHeight="1">
      <c r="A31" s="501" t="s">
        <v>45</v>
      </c>
      <c r="B31" s="1167">
        <v>41670946.726499997</v>
      </c>
      <c r="C31" s="1168">
        <v>8063557</v>
      </c>
      <c r="D31" s="87">
        <f t="shared" si="0"/>
        <v>49734503.726499997</v>
      </c>
      <c r="E31" s="529"/>
      <c r="F31" s="59"/>
      <c r="G31" s="59"/>
      <c r="I31" s="59"/>
      <c r="J31" s="59"/>
    </row>
    <row r="32" spans="1:10" ht="25.35" customHeight="1">
      <c r="A32" s="501" t="s">
        <v>46</v>
      </c>
      <c r="B32" s="1167">
        <v>17675458.982799999</v>
      </c>
      <c r="C32" s="1168">
        <v>3461595</v>
      </c>
      <c r="D32" s="87">
        <f t="shared" si="0"/>
        <v>21137053.982799999</v>
      </c>
      <c r="E32" s="529"/>
      <c r="F32" s="59"/>
      <c r="G32" s="59"/>
      <c r="I32" s="59" t="s">
        <v>47</v>
      </c>
      <c r="J32" s="59"/>
    </row>
    <row r="33" spans="1:21" ht="25.35" customHeight="1">
      <c r="A33" s="501" t="s">
        <v>48</v>
      </c>
      <c r="B33" s="1167">
        <v>29636356.845799997</v>
      </c>
      <c r="C33" s="1168">
        <v>6733218</v>
      </c>
      <c r="D33" s="87">
        <f t="shared" si="0"/>
        <v>36369574.845799997</v>
      </c>
      <c r="E33" s="529"/>
      <c r="F33" s="59"/>
      <c r="G33" s="59"/>
      <c r="I33" s="529"/>
      <c r="J33" s="59"/>
      <c r="K33" s="529"/>
    </row>
    <row r="34" spans="1:21" ht="25.35" customHeight="1" thickBot="1">
      <c r="A34" s="502" t="s">
        <v>49</v>
      </c>
      <c r="B34" s="1167">
        <v>88194296.761600003</v>
      </c>
      <c r="C34" s="1168">
        <v>14647340</v>
      </c>
      <c r="D34" s="88">
        <f t="shared" si="0"/>
        <v>102841636.7616</v>
      </c>
      <c r="E34" s="529"/>
      <c r="F34" s="59"/>
      <c r="G34" s="59"/>
      <c r="I34" s="529"/>
      <c r="J34" s="59"/>
      <c r="K34" s="529"/>
    </row>
    <row r="35" spans="1:21" ht="25.35" customHeight="1" thickBot="1">
      <c r="A35" s="503" t="s">
        <v>50</v>
      </c>
      <c r="B35" s="554">
        <f>SUM(B7:B34)</f>
        <v>1155621759.0000999</v>
      </c>
      <c r="C35" s="555">
        <f>SUM(C7:C34)</f>
        <v>240982604</v>
      </c>
      <c r="D35" s="518">
        <f>SUM(D7:D34)</f>
        <v>1396604363.0000999</v>
      </c>
      <c r="E35" s="556"/>
      <c r="F35" s="60"/>
      <c r="G35" s="59"/>
      <c r="H35" s="59"/>
      <c r="I35" s="529"/>
      <c r="J35" s="59"/>
      <c r="K35" s="529"/>
      <c r="L35" s="530"/>
    </row>
    <row r="36" spans="1:21" ht="19.350000000000001" customHeight="1">
      <c r="A36" s="1324" t="s">
        <v>51</v>
      </c>
      <c r="B36" s="1324"/>
      <c r="C36" s="1324"/>
      <c r="D36" s="1324"/>
      <c r="E36" s="607"/>
      <c r="F36" s="24"/>
      <c r="K36" s="529"/>
    </row>
    <row r="37" spans="1:21" ht="44.45" customHeight="1">
      <c r="A37" s="1325" t="s">
        <v>796</v>
      </c>
      <c r="B37" s="1325"/>
      <c r="C37" s="1325"/>
      <c r="D37" s="1325"/>
      <c r="E37" s="606"/>
      <c r="F37" s="24"/>
      <c r="K37" s="529"/>
    </row>
    <row r="38" spans="1:21" ht="26.45" customHeight="1">
      <c r="A38" s="1283"/>
      <c r="B38" s="1283"/>
      <c r="C38" s="1283"/>
      <c r="D38" s="1283"/>
      <c r="E38" s="606"/>
      <c r="F38" s="24"/>
      <c r="K38" s="529"/>
    </row>
    <row r="39" spans="1:21" ht="36.6" customHeight="1" thickBot="1">
      <c r="A39" s="600" t="s">
        <v>15</v>
      </c>
      <c r="B39" s="601"/>
      <c r="C39" s="601"/>
      <c r="D39" s="27"/>
      <c r="E39" s="19"/>
      <c r="F39" s="19"/>
      <c r="G39" s="24"/>
      <c r="H39" s="24"/>
      <c r="I39" s="24"/>
      <c r="J39" s="24"/>
      <c r="K39" s="209"/>
      <c r="L39" s="24"/>
      <c r="M39" s="24"/>
      <c r="N39" s="24"/>
      <c r="O39" s="24"/>
      <c r="P39" s="24"/>
      <c r="Q39" s="24"/>
      <c r="R39" s="24"/>
      <c r="S39" s="24"/>
      <c r="T39" s="24"/>
      <c r="U39" s="24"/>
    </row>
    <row r="40" spans="1:21" ht="24" customHeight="1" thickBot="1">
      <c r="A40" s="1268" t="s">
        <v>759</v>
      </c>
      <c r="B40" s="1161" t="s">
        <v>794</v>
      </c>
      <c r="C40" s="1162"/>
      <c r="D40" s="1162"/>
      <c r="E40" s="1163"/>
      <c r="F40" s="20" t="s">
        <v>10</v>
      </c>
      <c r="I40" s="24"/>
      <c r="J40" s="24"/>
      <c r="K40" s="209"/>
      <c r="M40" s="24"/>
      <c r="N40" s="24"/>
    </row>
    <row r="41" spans="1:21" ht="22.35" customHeight="1" thickBot="1">
      <c r="A41" s="56">
        <v>1</v>
      </c>
      <c r="B41" s="64">
        <v>2</v>
      </c>
      <c r="C41" s="64">
        <v>3</v>
      </c>
      <c r="D41" s="64">
        <v>4</v>
      </c>
      <c r="E41" s="64">
        <v>5</v>
      </c>
      <c r="I41" s="24"/>
      <c r="J41" s="24"/>
      <c r="K41" s="24"/>
      <c r="M41" s="24"/>
      <c r="N41" s="24"/>
    </row>
    <row r="42" spans="1:21" ht="24.6" customHeight="1" thickBot="1">
      <c r="A42" s="50" t="s">
        <v>17</v>
      </c>
      <c r="B42" s="61" t="s">
        <v>52</v>
      </c>
      <c r="C42" s="62" t="s">
        <v>53</v>
      </c>
      <c r="D42" s="63" t="s">
        <v>54</v>
      </c>
      <c r="E42" s="504" t="s">
        <v>55</v>
      </c>
      <c r="G42" s="25"/>
    </row>
    <row r="43" spans="1:21" ht="42">
      <c r="A43" s="1170" t="str">
        <f>A10</f>
        <v>Chipola College</v>
      </c>
      <c r="B43" s="780" t="s">
        <v>56</v>
      </c>
      <c r="C43" s="781">
        <v>200000</v>
      </c>
      <c r="D43" s="781"/>
      <c r="E43" s="782">
        <f t="shared" ref="E43:E62" si="1">C43+D43</f>
        <v>200000</v>
      </c>
    </row>
    <row r="44" spans="1:21" ht="42">
      <c r="A44" s="1171" t="s">
        <v>23</v>
      </c>
      <c r="B44" s="1326" t="s">
        <v>778</v>
      </c>
      <c r="C44" s="1252"/>
      <c r="D44" s="1252">
        <v>375000</v>
      </c>
      <c r="E44" s="782">
        <f t="shared" si="1"/>
        <v>375000</v>
      </c>
    </row>
    <row r="45" spans="1:21" ht="42">
      <c r="A45" s="1171" t="str">
        <f>A11</f>
        <v>Daytona State College</v>
      </c>
      <c r="B45" s="783" t="s">
        <v>57</v>
      </c>
      <c r="C45" s="781">
        <v>500000</v>
      </c>
      <c r="D45" s="781"/>
      <c r="E45" s="782">
        <f t="shared" si="1"/>
        <v>500000</v>
      </c>
      <c r="H45" s="24"/>
    </row>
    <row r="46" spans="1:21" ht="84.75" customHeight="1">
      <c r="A46" s="1169" t="s">
        <v>25</v>
      </c>
      <c r="B46" s="783" t="s">
        <v>777</v>
      </c>
      <c r="C46" s="781"/>
      <c r="D46" s="781">
        <v>315500</v>
      </c>
      <c r="E46" s="782">
        <f t="shared" si="1"/>
        <v>315500</v>
      </c>
      <c r="H46" s="24"/>
    </row>
    <row r="47" spans="1:21" ht="84.75" customHeight="1">
      <c r="A47" s="1169" t="s">
        <v>25</v>
      </c>
      <c r="B47" s="1251" t="s">
        <v>780</v>
      </c>
      <c r="C47" s="1252"/>
      <c r="D47" s="1252">
        <v>447123</v>
      </c>
      <c r="E47" s="782">
        <f t="shared" si="1"/>
        <v>447123</v>
      </c>
      <c r="H47" s="24"/>
    </row>
    <row r="48" spans="1:21" ht="84.75" customHeight="1">
      <c r="A48" s="1169" t="s">
        <v>21</v>
      </c>
      <c r="B48" s="1251" t="s">
        <v>779</v>
      </c>
      <c r="C48" s="1252"/>
      <c r="D48" s="1252">
        <v>1200000</v>
      </c>
      <c r="E48" s="782">
        <f t="shared" si="1"/>
        <v>1200000</v>
      </c>
      <c r="H48" s="24"/>
    </row>
    <row r="49" spans="1:8" ht="62.45" customHeight="1">
      <c r="A49" s="1169" t="s">
        <v>30</v>
      </c>
      <c r="B49" s="783" t="s">
        <v>58</v>
      </c>
      <c r="C49" s="781">
        <v>2500000</v>
      </c>
      <c r="D49" s="781"/>
      <c r="E49" s="782">
        <f t="shared" si="1"/>
        <v>2500000</v>
      </c>
      <c r="H49" s="24"/>
    </row>
    <row r="50" spans="1:8" ht="62.45" customHeight="1">
      <c r="A50" s="1169" t="s">
        <v>35</v>
      </c>
      <c r="B50" s="1251" t="s">
        <v>782</v>
      </c>
      <c r="C50" s="1252"/>
      <c r="D50" s="1252">
        <v>1000000</v>
      </c>
      <c r="E50" s="782">
        <f t="shared" si="1"/>
        <v>1000000</v>
      </c>
      <c r="H50" s="24"/>
    </row>
    <row r="51" spans="1:8" ht="62.45" customHeight="1">
      <c r="A51" s="1169" t="s">
        <v>35</v>
      </c>
      <c r="B51" s="1251" t="s">
        <v>781</v>
      </c>
      <c r="C51" s="1252"/>
      <c r="D51" s="1252">
        <v>600050</v>
      </c>
      <c r="E51" s="782">
        <f t="shared" si="1"/>
        <v>600050</v>
      </c>
      <c r="H51" s="24"/>
    </row>
    <row r="52" spans="1:8" ht="62.45" customHeight="1">
      <c r="A52" s="1169" t="s">
        <v>36</v>
      </c>
      <c r="B52" s="1251" t="s">
        <v>783</v>
      </c>
      <c r="C52" s="1252"/>
      <c r="D52" s="1252">
        <v>400000</v>
      </c>
      <c r="E52" s="782">
        <f t="shared" si="1"/>
        <v>400000</v>
      </c>
      <c r="H52" s="24"/>
    </row>
    <row r="53" spans="1:8" ht="62.45" customHeight="1">
      <c r="A53" s="1169" t="s">
        <v>37</v>
      </c>
      <c r="B53" s="1251" t="s">
        <v>784</v>
      </c>
      <c r="C53" s="1252"/>
      <c r="D53" s="1252">
        <v>500000</v>
      </c>
      <c r="E53" s="782">
        <f t="shared" si="1"/>
        <v>500000</v>
      </c>
      <c r="H53" s="24"/>
    </row>
    <row r="54" spans="1:8" ht="62.45" customHeight="1">
      <c r="A54" s="1169" t="s">
        <v>39</v>
      </c>
      <c r="B54" s="1251" t="s">
        <v>785</v>
      </c>
      <c r="C54" s="1252"/>
      <c r="D54" s="1252">
        <v>400000</v>
      </c>
      <c r="E54" s="782">
        <f t="shared" si="1"/>
        <v>400000</v>
      </c>
      <c r="H54" s="24"/>
    </row>
    <row r="55" spans="1:8">
      <c r="A55" s="1169" t="str">
        <f>A25</f>
        <v>Pasco-Hernando State College</v>
      </c>
      <c r="B55" s="783" t="s">
        <v>59</v>
      </c>
      <c r="C55" s="781">
        <v>2306271</v>
      </c>
      <c r="D55" s="781"/>
      <c r="E55" s="782">
        <f t="shared" si="1"/>
        <v>2306271</v>
      </c>
      <c r="H55" s="24"/>
    </row>
    <row r="56" spans="1:8">
      <c r="A56" s="1330" t="s">
        <v>786</v>
      </c>
      <c r="B56" s="1251" t="s">
        <v>787</v>
      </c>
      <c r="C56" s="1252"/>
      <c r="D56" s="1252">
        <v>765645</v>
      </c>
      <c r="E56" s="782">
        <f t="shared" si="1"/>
        <v>765645</v>
      </c>
      <c r="H56" s="24"/>
    </row>
    <row r="57" spans="1:8" ht="42">
      <c r="A57" s="1328" t="s">
        <v>788</v>
      </c>
      <c r="B57" s="1251" t="s">
        <v>789</v>
      </c>
      <c r="C57" s="1252"/>
      <c r="D57" s="1252">
        <v>5000000</v>
      </c>
      <c r="E57" s="782">
        <f t="shared" si="1"/>
        <v>5000000</v>
      </c>
      <c r="H57" s="24"/>
    </row>
    <row r="58" spans="1:8" ht="42">
      <c r="A58" s="1327" t="s">
        <v>727</v>
      </c>
      <c r="B58" s="1251" t="s">
        <v>790</v>
      </c>
      <c r="C58" s="1252"/>
      <c r="D58" s="1252">
        <v>756722</v>
      </c>
      <c r="E58" s="782">
        <f t="shared" si="1"/>
        <v>756722</v>
      </c>
      <c r="H58" s="24"/>
    </row>
    <row r="59" spans="1:8" ht="63">
      <c r="A59" s="1172" t="s">
        <v>43</v>
      </c>
      <c r="B59" s="783" t="s">
        <v>791</v>
      </c>
      <c r="C59" s="781"/>
      <c r="D59" s="781">
        <v>955600</v>
      </c>
      <c r="E59" s="782">
        <f t="shared" si="1"/>
        <v>955600</v>
      </c>
      <c r="H59" s="24"/>
    </row>
    <row r="60" spans="1:8" ht="62.45" customHeight="1">
      <c r="A60" s="1172" t="s">
        <v>46</v>
      </c>
      <c r="B60" s="1251" t="s">
        <v>723</v>
      </c>
      <c r="C60" s="1252"/>
      <c r="D60" s="1252">
        <v>1400000</v>
      </c>
      <c r="E60" s="782">
        <f t="shared" si="1"/>
        <v>1400000</v>
      </c>
      <c r="H60" s="24"/>
    </row>
    <row r="61" spans="1:8" ht="86.25" customHeight="1">
      <c r="A61" s="1172" t="s">
        <v>60</v>
      </c>
      <c r="B61" s="1251" t="s">
        <v>792</v>
      </c>
      <c r="C61" s="1252"/>
      <c r="D61" s="1252">
        <v>50000</v>
      </c>
      <c r="E61" s="782">
        <f t="shared" si="1"/>
        <v>50000</v>
      </c>
      <c r="H61" s="24"/>
    </row>
    <row r="62" spans="1:8" ht="86.25" customHeight="1" thickBot="1">
      <c r="A62" s="1327" t="s">
        <v>49</v>
      </c>
      <c r="B62" s="730" t="s">
        <v>793</v>
      </c>
      <c r="C62" s="731"/>
      <c r="D62" s="731">
        <v>1000000</v>
      </c>
      <c r="E62" s="1329">
        <f t="shared" si="1"/>
        <v>1000000</v>
      </c>
      <c r="H62" s="24"/>
    </row>
    <row r="63" spans="1:8" ht="24.6" customHeight="1" thickBot="1">
      <c r="A63" s="78" t="s">
        <v>55</v>
      </c>
      <c r="B63" s="500"/>
      <c r="C63" s="552">
        <f>SUM(C43:C62)</f>
        <v>5506271</v>
      </c>
      <c r="D63" s="552">
        <f>SUM(D43:D62)</f>
        <v>15165640</v>
      </c>
      <c r="E63" s="553">
        <f>SUM(E43:E62)</f>
        <v>20671911</v>
      </c>
      <c r="H63" s="24"/>
    </row>
    <row r="64" spans="1:8" ht="25.35" customHeight="1">
      <c r="A64" s="20" t="s">
        <v>61</v>
      </c>
      <c r="H64" s="24"/>
    </row>
    <row r="65" spans="1:13" ht="25.35" customHeight="1">
      <c r="D65" s="59"/>
      <c r="H65" s="24"/>
    </row>
    <row r="66" spans="1:13" ht="30.6" customHeight="1" thickBot="1">
      <c r="A66" s="600" t="s">
        <v>15</v>
      </c>
      <c r="B66" s="601"/>
      <c r="C66" s="601"/>
      <c r="D66" s="27"/>
      <c r="E66" s="19"/>
      <c r="H66" s="24"/>
    </row>
    <row r="67" spans="1:13" ht="41.1" customHeight="1" thickBot="1">
      <c r="A67" s="56" t="s">
        <v>738</v>
      </c>
      <c r="B67" s="505" t="str">
        <f>B3</f>
        <v>Date Updated:   05.03.22    BY:  EN</v>
      </c>
      <c r="C67" s="53" t="s">
        <v>10</v>
      </c>
      <c r="D67" s="53"/>
      <c r="F67" s="24"/>
      <c r="G67" s="24"/>
      <c r="H67" s="24"/>
    </row>
    <row r="68" spans="1:13" ht="45" customHeight="1" thickBot="1">
      <c r="A68" s="1276" t="s">
        <v>728</v>
      </c>
      <c r="B68" s="1277"/>
      <c r="C68" s="506"/>
      <c r="H68" s="24"/>
    </row>
    <row r="69" spans="1:13" ht="37.35" customHeight="1" thickBot="1">
      <c r="A69" s="462" t="s">
        <v>17</v>
      </c>
      <c r="B69" s="584" t="s">
        <v>50</v>
      </c>
      <c r="C69" s="25"/>
      <c r="D69" s="28"/>
      <c r="H69" s="24"/>
    </row>
    <row r="70" spans="1:13" ht="25.35" customHeight="1">
      <c r="A70" s="526" t="str">
        <f>A11</f>
        <v>Daytona State College</v>
      </c>
      <c r="B70" s="784">
        <v>70000</v>
      </c>
      <c r="C70" s="507"/>
      <c r="H70" s="24"/>
    </row>
    <row r="71" spans="1:13" ht="25.35" customHeight="1" thickBot="1">
      <c r="A71" s="528" t="str">
        <f>A33</f>
        <v>Tallahassee Community College</v>
      </c>
      <c r="B71" s="602">
        <v>25000</v>
      </c>
      <c r="C71" s="507"/>
      <c r="H71" s="24"/>
    </row>
    <row r="72" spans="1:13" ht="25.35" customHeight="1" thickBot="1">
      <c r="A72" s="492" t="s">
        <v>50</v>
      </c>
      <c r="B72" s="603">
        <f>SUM(B70:B71)</f>
        <v>95000</v>
      </c>
      <c r="C72" s="508"/>
    </row>
    <row r="73" spans="1:13" ht="24.6" customHeight="1">
      <c r="A73" s="609"/>
      <c r="B73" s="608"/>
      <c r="C73" s="608"/>
      <c r="D73" s="24"/>
      <c r="E73" s="24"/>
      <c r="F73" s="24"/>
      <c r="G73" s="19"/>
      <c r="H73" s="24"/>
    </row>
    <row r="74" spans="1:13" ht="32.1" customHeight="1" thickBot="1">
      <c r="A74" s="600" t="s">
        <v>62</v>
      </c>
      <c r="B74" s="601"/>
      <c r="C74" s="601"/>
      <c r="D74" s="27"/>
      <c r="E74" s="19"/>
      <c r="F74" s="24"/>
      <c r="G74" s="19"/>
      <c r="H74" s="24"/>
    </row>
    <row r="75" spans="1:13" ht="44.45" customHeight="1" thickBot="1">
      <c r="A75" s="47" t="s">
        <v>760</v>
      </c>
      <c r="B75" s="1280" t="s">
        <v>767</v>
      </c>
      <c r="C75" s="1281"/>
      <c r="D75" s="1281"/>
      <c r="E75" s="1282"/>
      <c r="F75" s="21"/>
      <c r="G75" s="53"/>
      <c r="H75" s="24"/>
    </row>
    <row r="76" spans="1:13" ht="87.6" customHeight="1" thickBot="1">
      <c r="A76" s="50" t="s">
        <v>17</v>
      </c>
      <c r="B76" s="30" t="s">
        <v>797</v>
      </c>
      <c r="C76" s="49" t="s">
        <v>63</v>
      </c>
      <c r="D76" s="31" t="s">
        <v>64</v>
      </c>
      <c r="E76" s="32" t="s">
        <v>65</v>
      </c>
      <c r="F76" s="30" t="s">
        <v>66</v>
      </c>
      <c r="G76" s="25"/>
      <c r="H76" s="24"/>
    </row>
    <row r="77" spans="1:13" ht="25.35" customHeight="1">
      <c r="A77" s="785" t="str">
        <f t="shared" ref="A77:A104" si="2">A7</f>
        <v>Eastern Florida State College</v>
      </c>
      <c r="B77" s="531">
        <v>18754321.203717429</v>
      </c>
      <c r="C77" s="531">
        <f t="shared" ref="C77:C104" si="3">B77*0.05</f>
        <v>937716.06018587155</v>
      </c>
      <c r="D77" s="1335">
        <f t="shared" ref="D77:D104" si="4">IF(C77&gt;500000,0,1)</f>
        <v>0</v>
      </c>
      <c r="E77" s="532">
        <f t="shared" ref="E77:E104" si="5">IF(D77&lt;1,0,B77*0.02)</f>
        <v>0</v>
      </c>
      <c r="F77" s="531">
        <f>C77+E77</f>
        <v>937716.06018587155</v>
      </c>
      <c r="H77" s="24"/>
      <c r="I77" s="24"/>
      <c r="J77" s="24"/>
      <c r="K77" s="24"/>
      <c r="L77" s="24"/>
      <c r="M77" s="24"/>
    </row>
    <row r="78" spans="1:13" ht="25.35" customHeight="1">
      <c r="A78" s="786" t="str">
        <f t="shared" si="2"/>
        <v>Broward College</v>
      </c>
      <c r="B78" s="23">
        <v>57082109.275807865</v>
      </c>
      <c r="C78" s="23">
        <f t="shared" si="3"/>
        <v>2854105.4637903934</v>
      </c>
      <c r="D78" s="23">
        <f t="shared" si="4"/>
        <v>0</v>
      </c>
      <c r="E78" s="23">
        <f t="shared" si="5"/>
        <v>0</v>
      </c>
      <c r="F78" s="23">
        <f t="shared" ref="F78:F104" si="6">C78+E78</f>
        <v>2854105.4637903934</v>
      </c>
    </row>
    <row r="79" spans="1:13" ht="25.35" customHeight="1">
      <c r="A79" s="787" t="str">
        <f t="shared" si="2"/>
        <v>College of Central Florida</v>
      </c>
      <c r="B79" s="489">
        <v>9635316.4218895882</v>
      </c>
      <c r="C79" s="489">
        <f t="shared" si="3"/>
        <v>481765.82109447941</v>
      </c>
      <c r="D79" s="489">
        <f t="shared" si="4"/>
        <v>1</v>
      </c>
      <c r="E79" s="489">
        <f t="shared" si="5"/>
        <v>192706.32843779176</v>
      </c>
      <c r="F79" s="489">
        <f t="shared" si="6"/>
        <v>674472.1495322712</v>
      </c>
    </row>
    <row r="80" spans="1:13" ht="25.35" customHeight="1">
      <c r="A80" s="787" t="str">
        <f t="shared" si="2"/>
        <v>Chipola College</v>
      </c>
      <c r="B80" s="489">
        <v>2461771.6820194745</v>
      </c>
      <c r="C80" s="489">
        <f t="shared" si="3"/>
        <v>123088.58410097373</v>
      </c>
      <c r="D80" s="489">
        <f t="shared" si="4"/>
        <v>1</v>
      </c>
      <c r="E80" s="489">
        <f t="shared" si="5"/>
        <v>49235.433640389492</v>
      </c>
      <c r="F80" s="489">
        <f t="shared" si="6"/>
        <v>172324.01774136323</v>
      </c>
    </row>
    <row r="81" spans="1:6" ht="25.35" customHeight="1">
      <c r="A81" s="786" t="str">
        <f t="shared" si="2"/>
        <v>Daytona State College</v>
      </c>
      <c r="B81" s="23">
        <v>20841091.271509238</v>
      </c>
      <c r="C81" s="23">
        <f t="shared" si="3"/>
        <v>1042054.563575462</v>
      </c>
      <c r="D81" s="23">
        <f t="shared" si="4"/>
        <v>0</v>
      </c>
      <c r="E81" s="23">
        <f t="shared" si="5"/>
        <v>0</v>
      </c>
      <c r="F81" s="23">
        <f t="shared" si="6"/>
        <v>1042054.563575462</v>
      </c>
    </row>
    <row r="82" spans="1:6" ht="25.35" customHeight="1">
      <c r="A82" s="786" t="str">
        <f t="shared" si="2"/>
        <v>Florida SouthWestern State College</v>
      </c>
      <c r="B82" s="23">
        <v>21755122.882908776</v>
      </c>
      <c r="C82" s="23">
        <f t="shared" si="3"/>
        <v>1087756.1441454389</v>
      </c>
      <c r="D82" s="23">
        <f t="shared" si="4"/>
        <v>0</v>
      </c>
      <c r="E82" s="23">
        <f t="shared" si="5"/>
        <v>0</v>
      </c>
      <c r="F82" s="23">
        <f t="shared" si="6"/>
        <v>1087756.1441454389</v>
      </c>
    </row>
    <row r="83" spans="1:6" ht="25.35" customHeight="1">
      <c r="A83" s="786" t="str">
        <f t="shared" si="2"/>
        <v>Florida State College at Jacksonville</v>
      </c>
      <c r="B83" s="23">
        <v>36829828.530741408</v>
      </c>
      <c r="C83" s="23">
        <f t="shared" si="3"/>
        <v>1841491.4265370704</v>
      </c>
      <c r="D83" s="23">
        <f t="shared" si="4"/>
        <v>0</v>
      </c>
      <c r="E83" s="23">
        <f t="shared" si="5"/>
        <v>0</v>
      </c>
      <c r="F83" s="23">
        <f t="shared" si="6"/>
        <v>1841491.4265370704</v>
      </c>
    </row>
    <row r="84" spans="1:6" ht="25.35" customHeight="1">
      <c r="A84" s="787" t="str">
        <f t="shared" si="2"/>
        <v>College of the Florida Keys</v>
      </c>
      <c r="B84" s="489">
        <v>2195173.2319543269</v>
      </c>
      <c r="C84" s="489">
        <f t="shared" si="3"/>
        <v>109758.66159771635</v>
      </c>
      <c r="D84" s="489">
        <f t="shared" si="4"/>
        <v>1</v>
      </c>
      <c r="E84" s="489">
        <f t="shared" si="5"/>
        <v>43903.464639086538</v>
      </c>
      <c r="F84" s="489">
        <f t="shared" si="6"/>
        <v>153662.1262368029</v>
      </c>
    </row>
    <row r="85" spans="1:6" ht="25.35" customHeight="1">
      <c r="A85" s="787" t="str">
        <f t="shared" si="2"/>
        <v>Gulf Coast State College</v>
      </c>
      <c r="B85" s="489">
        <v>6374363.5463055251</v>
      </c>
      <c r="C85" s="489">
        <f t="shared" si="3"/>
        <v>318718.17731527629</v>
      </c>
      <c r="D85" s="489">
        <f t="shared" si="4"/>
        <v>1</v>
      </c>
      <c r="E85" s="489">
        <f t="shared" si="5"/>
        <v>127487.2709261105</v>
      </c>
      <c r="F85" s="489">
        <f t="shared" si="6"/>
        <v>446205.4482413868</v>
      </c>
    </row>
    <row r="86" spans="1:6" ht="25.35" customHeight="1">
      <c r="A86" s="786" t="str">
        <f t="shared" si="2"/>
        <v>Hillsborough Community College</v>
      </c>
      <c r="B86" s="23">
        <v>42737456.225127794</v>
      </c>
      <c r="C86" s="23">
        <f>B86*0.05</f>
        <v>2136872.8112563896</v>
      </c>
      <c r="D86" s="23">
        <f t="shared" si="4"/>
        <v>0</v>
      </c>
      <c r="E86" s="23">
        <f t="shared" si="5"/>
        <v>0</v>
      </c>
      <c r="F86" s="23">
        <f t="shared" si="6"/>
        <v>2136872.8112563896</v>
      </c>
    </row>
    <row r="87" spans="1:6" ht="25.35" customHeight="1">
      <c r="A87" s="786" t="str">
        <f t="shared" si="2"/>
        <v>Indian River State College</v>
      </c>
      <c r="B87" s="23">
        <v>20321745.203665521</v>
      </c>
      <c r="C87" s="23">
        <f t="shared" si="3"/>
        <v>1016087.2601832761</v>
      </c>
      <c r="D87" s="23">
        <f t="shared" si="4"/>
        <v>0</v>
      </c>
      <c r="E87" s="23">
        <f t="shared" si="5"/>
        <v>0</v>
      </c>
      <c r="F87" s="23">
        <f t="shared" si="6"/>
        <v>1016087.2601832761</v>
      </c>
    </row>
    <row r="88" spans="1:6" ht="25.35" customHeight="1">
      <c r="A88" s="787" t="str">
        <f t="shared" si="2"/>
        <v>Florida Gateway College</v>
      </c>
      <c r="B88" s="489">
        <v>4220333.93198564</v>
      </c>
      <c r="C88" s="489">
        <f t="shared" si="3"/>
        <v>211016.696599282</v>
      </c>
      <c r="D88" s="489">
        <f t="shared" si="4"/>
        <v>1</v>
      </c>
      <c r="E88" s="489">
        <f t="shared" si="5"/>
        <v>84406.678639712802</v>
      </c>
      <c r="F88" s="489">
        <f t="shared" si="6"/>
        <v>295423.37523899483</v>
      </c>
    </row>
    <row r="89" spans="1:6" ht="25.35" customHeight="1">
      <c r="A89" s="787" t="str">
        <f t="shared" si="2"/>
        <v>Lake-Sumter State College</v>
      </c>
      <c r="B89" s="489">
        <v>5599600.4085113974</v>
      </c>
      <c r="C89" s="489">
        <f t="shared" si="3"/>
        <v>279980.02042556991</v>
      </c>
      <c r="D89" s="489">
        <f t="shared" si="4"/>
        <v>1</v>
      </c>
      <c r="E89" s="489">
        <f t="shared" si="5"/>
        <v>111992.00817022796</v>
      </c>
      <c r="F89" s="489">
        <f t="shared" si="6"/>
        <v>391972.02859579783</v>
      </c>
    </row>
    <row r="90" spans="1:6" ht="25.35" customHeight="1">
      <c r="A90" s="786" t="str">
        <f t="shared" si="2"/>
        <v>State College of Florida, Manatee-Sarasota</v>
      </c>
      <c r="B90" s="23">
        <v>14811805.5304447</v>
      </c>
      <c r="C90" s="23">
        <f t="shared" si="3"/>
        <v>740590.27652223501</v>
      </c>
      <c r="D90" s="23">
        <f t="shared" si="4"/>
        <v>0</v>
      </c>
      <c r="E90" s="23">
        <f t="shared" si="5"/>
        <v>0</v>
      </c>
      <c r="F90" s="23">
        <f t="shared" si="6"/>
        <v>740590.27652223501</v>
      </c>
    </row>
    <row r="91" spans="1:6" ht="25.35" customHeight="1">
      <c r="A91" s="786" t="str">
        <f t="shared" si="2"/>
        <v>Miami Dade College</v>
      </c>
      <c r="B91" s="23">
        <v>109569589.93785974</v>
      </c>
      <c r="C91" s="23">
        <f t="shared" si="3"/>
        <v>5478479.4968929878</v>
      </c>
      <c r="D91" s="23">
        <f t="shared" si="4"/>
        <v>0</v>
      </c>
      <c r="E91" s="23">
        <f t="shared" si="5"/>
        <v>0</v>
      </c>
      <c r="F91" s="23">
        <f t="shared" si="6"/>
        <v>5478479.4968929878</v>
      </c>
    </row>
    <row r="92" spans="1:6" ht="25.35" customHeight="1">
      <c r="A92" s="787" t="str">
        <f t="shared" si="2"/>
        <v>North Florida College</v>
      </c>
      <c r="B92" s="489">
        <v>1653627.4099611794</v>
      </c>
      <c r="C92" s="489">
        <f t="shared" si="3"/>
        <v>82681.370498058968</v>
      </c>
      <c r="D92" s="489">
        <f t="shared" si="4"/>
        <v>1</v>
      </c>
      <c r="E92" s="489">
        <f t="shared" si="5"/>
        <v>33072.548199223587</v>
      </c>
      <c r="F92" s="489">
        <f t="shared" si="6"/>
        <v>115753.91869728256</v>
      </c>
    </row>
    <row r="93" spans="1:6" ht="25.35" customHeight="1">
      <c r="A93" s="787" t="str">
        <f t="shared" si="2"/>
        <v>Northwest Florida State College</v>
      </c>
      <c r="B93" s="489">
        <v>7519859.7248121575</v>
      </c>
      <c r="C93" s="489">
        <f t="shared" si="3"/>
        <v>375992.98624060792</v>
      </c>
      <c r="D93" s="489">
        <f t="shared" si="4"/>
        <v>1</v>
      </c>
      <c r="E93" s="489">
        <f t="shared" si="5"/>
        <v>150397.19449624314</v>
      </c>
      <c r="F93" s="489">
        <f t="shared" si="6"/>
        <v>526390.18073685106</v>
      </c>
    </row>
    <row r="94" spans="1:6" ht="25.35" customHeight="1">
      <c r="A94" s="786" t="str">
        <f t="shared" si="2"/>
        <v>Palm Beach State College</v>
      </c>
      <c r="B94" s="23">
        <v>40081373.800047539</v>
      </c>
      <c r="C94" s="23">
        <f t="shared" si="3"/>
        <v>2004068.6900023771</v>
      </c>
      <c r="D94" s="23">
        <f t="shared" si="4"/>
        <v>0</v>
      </c>
      <c r="E94" s="23">
        <f t="shared" si="5"/>
        <v>0</v>
      </c>
      <c r="F94" s="23">
        <f t="shared" si="6"/>
        <v>2004068.6900023771</v>
      </c>
    </row>
    <row r="95" spans="1:6" ht="25.35" customHeight="1">
      <c r="A95" s="786" t="str">
        <f t="shared" si="2"/>
        <v>Pasco-Hernando State College</v>
      </c>
      <c r="B95" s="23">
        <v>12406378.358614044</v>
      </c>
      <c r="C95" s="23">
        <f t="shared" si="3"/>
        <v>620318.91793070221</v>
      </c>
      <c r="D95" s="23">
        <f t="shared" si="4"/>
        <v>0</v>
      </c>
      <c r="E95" s="23">
        <f t="shared" si="5"/>
        <v>0</v>
      </c>
      <c r="F95" s="23">
        <f t="shared" si="6"/>
        <v>620318.91793070221</v>
      </c>
    </row>
    <row r="96" spans="1:6" ht="25.35" customHeight="1">
      <c r="A96" s="786" t="str">
        <f t="shared" si="2"/>
        <v>Pensacola State College</v>
      </c>
      <c r="B96" s="23">
        <v>13324588.535707574</v>
      </c>
      <c r="C96" s="23">
        <f t="shared" si="3"/>
        <v>666229.42678537872</v>
      </c>
      <c r="D96" s="23">
        <f t="shared" si="4"/>
        <v>0</v>
      </c>
      <c r="E96" s="23">
        <f t="shared" si="5"/>
        <v>0</v>
      </c>
      <c r="F96" s="23">
        <f t="shared" si="6"/>
        <v>666229.42678537872</v>
      </c>
    </row>
    <row r="97" spans="1:19" ht="25.35" customHeight="1">
      <c r="A97" s="786" t="str">
        <f t="shared" si="2"/>
        <v>Polk State College</v>
      </c>
      <c r="B97" s="23">
        <v>14911442.916654805</v>
      </c>
      <c r="C97" s="23">
        <f t="shared" si="3"/>
        <v>745572.14583274024</v>
      </c>
      <c r="D97" s="23">
        <f t="shared" si="4"/>
        <v>0</v>
      </c>
      <c r="E97" s="23">
        <f t="shared" si="5"/>
        <v>0</v>
      </c>
      <c r="F97" s="23">
        <f t="shared" si="6"/>
        <v>745572.14583274024</v>
      </c>
    </row>
    <row r="98" spans="1:19" ht="25.35" customHeight="1">
      <c r="A98" s="787" t="str">
        <f t="shared" si="2"/>
        <v>St. Johns River State College</v>
      </c>
      <c r="B98" s="489">
        <v>7159583.3574319668</v>
      </c>
      <c r="C98" s="489">
        <f t="shared" si="3"/>
        <v>357979.16787159839</v>
      </c>
      <c r="D98" s="489">
        <f t="shared" si="4"/>
        <v>1</v>
      </c>
      <c r="E98" s="489">
        <f t="shared" si="5"/>
        <v>143191.66714863933</v>
      </c>
      <c r="F98" s="489">
        <f t="shared" si="6"/>
        <v>501170.83502023772</v>
      </c>
    </row>
    <row r="99" spans="1:19" ht="25.35" customHeight="1">
      <c r="A99" s="786" t="str">
        <f t="shared" si="2"/>
        <v>St. Petersburg College</v>
      </c>
      <c r="B99" s="23">
        <v>39459782.78939224</v>
      </c>
      <c r="C99" s="23">
        <f t="shared" si="3"/>
        <v>1972989.1394696122</v>
      </c>
      <c r="D99" s="23">
        <f t="shared" si="4"/>
        <v>0</v>
      </c>
      <c r="E99" s="23">
        <f t="shared" si="5"/>
        <v>0</v>
      </c>
      <c r="F99" s="23">
        <f t="shared" si="6"/>
        <v>1972989.1394696122</v>
      </c>
    </row>
    <row r="100" spans="1:19" ht="25.35" customHeight="1">
      <c r="A100" s="786" t="str">
        <f t="shared" si="2"/>
        <v>Santa Fe College</v>
      </c>
      <c r="B100" s="23">
        <v>25246333.398366518</v>
      </c>
      <c r="C100" s="23">
        <f t="shared" si="3"/>
        <v>1262316.669918326</v>
      </c>
      <c r="D100" s="23">
        <f t="shared" si="4"/>
        <v>0</v>
      </c>
      <c r="E100" s="23">
        <f t="shared" si="5"/>
        <v>0</v>
      </c>
      <c r="F100" s="23">
        <f t="shared" si="6"/>
        <v>1262316.669918326</v>
      </c>
    </row>
    <row r="101" spans="1:19" ht="25.35" customHeight="1">
      <c r="A101" s="786" t="str">
        <f t="shared" si="2"/>
        <v>Seminole State College of Florida</v>
      </c>
      <c r="B101" s="23">
        <v>25435446.17922904</v>
      </c>
      <c r="C101" s="23">
        <f t="shared" si="3"/>
        <v>1271772.308961452</v>
      </c>
      <c r="D101" s="23">
        <f t="shared" si="4"/>
        <v>0</v>
      </c>
      <c r="E101" s="23">
        <f t="shared" si="5"/>
        <v>0</v>
      </c>
      <c r="F101" s="23">
        <f t="shared" si="6"/>
        <v>1271772.308961452</v>
      </c>
    </row>
    <row r="102" spans="1:19" ht="25.35" customHeight="1">
      <c r="A102" s="787" t="str">
        <f t="shared" si="2"/>
        <v>South Florida State College</v>
      </c>
      <c r="B102" s="489">
        <v>3747512.9799156897</v>
      </c>
      <c r="C102" s="489">
        <f t="shared" si="3"/>
        <v>187375.64899578449</v>
      </c>
      <c r="D102" s="489">
        <f t="shared" si="4"/>
        <v>1</v>
      </c>
      <c r="E102" s="489">
        <f t="shared" si="5"/>
        <v>74950.259598313802</v>
      </c>
      <c r="F102" s="489">
        <f t="shared" si="6"/>
        <v>262325.90859409829</v>
      </c>
    </row>
    <row r="103" spans="1:19" ht="25.35" customHeight="1">
      <c r="A103" s="786" t="str">
        <f t="shared" si="2"/>
        <v>Tallahassee Community College</v>
      </c>
      <c r="B103" s="23">
        <v>23371179.638824776</v>
      </c>
      <c r="C103" s="33">
        <f t="shared" si="3"/>
        <v>1168558.9819412387</v>
      </c>
      <c r="D103" s="33">
        <f t="shared" si="4"/>
        <v>0</v>
      </c>
      <c r="E103" s="33">
        <f t="shared" si="5"/>
        <v>0</v>
      </c>
      <c r="F103" s="33">
        <f t="shared" si="6"/>
        <v>1168558.9819412387</v>
      </c>
    </row>
    <row r="104" spans="1:19" ht="25.35" customHeight="1" thickBot="1">
      <c r="A104" s="786" t="str">
        <f t="shared" si="2"/>
        <v>Valencia College</v>
      </c>
      <c r="B104" s="610">
        <v>83424788.506694824</v>
      </c>
      <c r="C104" s="34">
        <f t="shared" si="3"/>
        <v>4171239.4253347414</v>
      </c>
      <c r="D104" s="34">
        <f t="shared" si="4"/>
        <v>0</v>
      </c>
      <c r="E104" s="34">
        <f t="shared" si="5"/>
        <v>0</v>
      </c>
      <c r="F104" s="34">
        <f t="shared" si="6"/>
        <v>4171239.4253347414</v>
      </c>
    </row>
    <row r="105" spans="1:19" ht="25.35" customHeight="1" thickBot="1">
      <c r="A105" s="78" t="s">
        <v>50</v>
      </c>
      <c r="B105" s="533">
        <f>SUM(B77:B104)</f>
        <v>670931526.88010085</v>
      </c>
      <c r="C105" s="533">
        <f>SUM(C77:C104)</f>
        <v>33546576.344005037</v>
      </c>
      <c r="D105" s="79">
        <f>SUM(D77:D104)</f>
        <v>10</v>
      </c>
      <c r="E105" s="533">
        <f>SUM(E77:E104)</f>
        <v>1011342.853895739</v>
      </c>
      <c r="F105" s="534">
        <f>SUM(C77:E104)</f>
        <v>34557929.19790078</v>
      </c>
    </row>
    <row r="106" spans="1:19" ht="25.35" customHeight="1">
      <c r="A106" s="91"/>
      <c r="E106" s="24"/>
      <c r="F106" s="24"/>
      <c r="G106" s="24"/>
    </row>
    <row r="107" spans="1:19" ht="25.35" customHeight="1">
      <c r="A107" s="92" t="s">
        <v>67</v>
      </c>
      <c r="E107" s="24"/>
      <c r="F107" s="24"/>
      <c r="G107" s="24"/>
    </row>
    <row r="108" spans="1:19" ht="25.35" customHeight="1">
      <c r="A108" s="1263" t="s">
        <v>768</v>
      </c>
      <c r="B108" s="1263"/>
      <c r="C108" s="1263"/>
      <c r="D108" s="1263"/>
      <c r="E108" s="1263"/>
      <c r="F108" s="1263"/>
      <c r="G108" s="1263"/>
      <c r="H108" s="1263"/>
      <c r="I108" s="1263"/>
      <c r="J108" s="1263"/>
      <c r="K108" s="1263"/>
      <c r="L108" s="1263"/>
      <c r="M108" s="1263"/>
      <c r="N108" s="1263"/>
      <c r="O108" s="1263"/>
      <c r="P108" s="1263"/>
      <c r="Q108" s="1263"/>
      <c r="R108" s="1263"/>
    </row>
    <row r="109" spans="1:19" ht="20.100000000000001" customHeight="1">
      <c r="A109" s="1261" t="s">
        <v>68</v>
      </c>
      <c r="B109" s="1261"/>
      <c r="C109" s="1261"/>
      <c r="D109" s="1261"/>
      <c r="E109" s="1261"/>
      <c r="F109" s="1261"/>
      <c r="G109" s="1261"/>
      <c r="H109" s="1261"/>
      <c r="I109" s="1261"/>
      <c r="J109" s="1261"/>
      <c r="K109" s="1261"/>
      <c r="L109" s="1261"/>
      <c r="M109" s="1261"/>
      <c r="N109" s="1261"/>
      <c r="O109" s="1261"/>
      <c r="P109" s="1261"/>
      <c r="Q109" s="1261"/>
      <c r="R109" s="1261"/>
      <c r="S109" s="605"/>
    </row>
    <row r="110" spans="1:19" ht="20.100000000000001" customHeight="1">
      <c r="A110" s="586" t="s">
        <v>69</v>
      </c>
      <c r="B110" s="586"/>
      <c r="C110" s="586"/>
      <c r="D110" s="586"/>
      <c r="E110" s="586"/>
      <c r="F110" s="586"/>
      <c r="G110" s="586"/>
      <c r="H110" s="586"/>
      <c r="I110" s="586"/>
      <c r="J110" s="586"/>
      <c r="K110" s="586"/>
      <c r="L110" s="586"/>
      <c r="M110" s="586"/>
      <c r="N110" s="586"/>
      <c r="O110" s="586"/>
      <c r="P110" s="586"/>
      <c r="Q110" s="586"/>
      <c r="R110" s="586"/>
    </row>
    <row r="111" spans="1:19" ht="20.100000000000001" customHeight="1">
      <c r="A111" s="1261" t="s">
        <v>70</v>
      </c>
      <c r="B111" s="1261"/>
      <c r="C111" s="1261"/>
      <c r="D111" s="1261"/>
      <c r="E111" s="1261"/>
      <c r="F111" s="1261"/>
      <c r="G111" s="1261"/>
      <c r="H111" s="1261"/>
      <c r="I111" s="1261"/>
      <c r="J111" s="1261"/>
      <c r="K111" s="1261"/>
      <c r="L111" s="1261"/>
      <c r="M111" s="1261"/>
      <c r="N111" s="1261"/>
      <c r="O111" s="1261"/>
      <c r="P111" s="1261"/>
      <c r="Q111" s="1261"/>
      <c r="R111" s="1261"/>
    </row>
    <row r="112" spans="1:19" ht="20.100000000000001" customHeight="1">
      <c r="A112" s="1261"/>
      <c r="B112" s="1261"/>
      <c r="C112" s="1261"/>
      <c r="D112" s="1261"/>
      <c r="E112" s="1261"/>
      <c r="F112" s="1261"/>
      <c r="G112" s="1261"/>
    </row>
    <row r="113" spans="1:54" ht="32.450000000000003" customHeight="1" thickBot="1">
      <c r="E113" s="599"/>
      <c r="F113" s="599"/>
      <c r="G113" s="599"/>
      <c r="H113" s="27"/>
      <c r="I113" s="27"/>
      <c r="J113" s="27"/>
      <c r="K113" s="27"/>
    </row>
    <row r="114" spans="1:54" ht="43.35" customHeight="1" thickBot="1">
      <c r="A114" s="58" t="s">
        <v>761</v>
      </c>
      <c r="B114" s="1256" t="s">
        <v>774</v>
      </c>
      <c r="C114" s="1257"/>
      <c r="D114" s="1258"/>
      <c r="E114" s="1259" t="s">
        <v>71</v>
      </c>
      <c r="F114" s="1259"/>
      <c r="G114" s="1259"/>
      <c r="H114" s="1259"/>
      <c r="I114" s="1259"/>
      <c r="J114" s="1259"/>
      <c r="K114" s="1259"/>
      <c r="L114" s="1259"/>
      <c r="M114" s="1259"/>
      <c r="N114" s="1259"/>
      <c r="O114" s="1259"/>
      <c r="P114" s="1259"/>
      <c r="Q114" s="1259"/>
      <c r="R114" s="1259"/>
      <c r="S114" s="1260"/>
      <c r="T114" s="764"/>
      <c r="U114" s="764"/>
      <c r="AC114" s="22"/>
      <c r="AD114" s="37"/>
      <c r="AK114" s="497"/>
    </row>
    <row r="115" spans="1:54" ht="39" customHeight="1" thickBot="1">
      <c r="A115" s="57">
        <v>1</v>
      </c>
      <c r="B115" s="55">
        <v>2</v>
      </c>
      <c r="C115" s="1259">
        <v>3</v>
      </c>
      <c r="D115" s="1260">
        <v>4</v>
      </c>
      <c r="E115" s="1259">
        <v>5</v>
      </c>
      <c r="F115" s="1259">
        <v>6</v>
      </c>
      <c r="G115" s="1259">
        <v>7</v>
      </c>
      <c r="H115" s="1259">
        <v>8</v>
      </c>
      <c r="I115" s="1259">
        <v>9</v>
      </c>
      <c r="J115" s="1259">
        <v>10</v>
      </c>
      <c r="K115" s="1259">
        <v>11</v>
      </c>
      <c r="L115" s="1259">
        <v>12</v>
      </c>
      <c r="M115" s="1259">
        <v>13</v>
      </c>
      <c r="N115" s="1259">
        <v>14</v>
      </c>
      <c r="O115" s="1259">
        <v>15</v>
      </c>
      <c r="P115" s="1259">
        <v>16</v>
      </c>
      <c r="Q115" s="1259">
        <v>17</v>
      </c>
      <c r="R115" s="1259">
        <v>18</v>
      </c>
      <c r="S115" s="1260">
        <v>19</v>
      </c>
      <c r="T115" s="1317" t="s">
        <v>50</v>
      </c>
      <c r="U115" s="38"/>
      <c r="V115" s="55">
        <v>20</v>
      </c>
      <c r="W115" s="1259">
        <v>21</v>
      </c>
      <c r="X115" s="1259">
        <v>22</v>
      </c>
      <c r="Y115" s="71"/>
      <c r="Z115" s="1259">
        <v>23</v>
      </c>
      <c r="AA115" s="1259">
        <v>24</v>
      </c>
      <c r="AB115" s="1260">
        <v>25</v>
      </c>
      <c r="AC115" s="40"/>
      <c r="AD115" s="37"/>
    </row>
    <row r="116" spans="1:54" ht="29.45" customHeight="1" thickBot="1">
      <c r="A116" s="67" t="s">
        <v>73</v>
      </c>
      <c r="B116" s="1331" t="s">
        <v>74</v>
      </c>
      <c r="C116" s="1332"/>
      <c r="D116" s="1333"/>
      <c r="E116" s="39"/>
      <c r="G116" s="1286"/>
      <c r="H116" s="1286"/>
      <c r="I116" s="1286"/>
      <c r="J116" s="1286" t="s">
        <v>75</v>
      </c>
      <c r="K116" s="1286"/>
      <c r="L116" s="1286"/>
      <c r="M116" s="1286"/>
      <c r="N116" s="1286"/>
      <c r="O116" s="1286"/>
      <c r="P116" s="1286"/>
      <c r="Q116" s="1311" t="s">
        <v>76</v>
      </c>
      <c r="R116" s="1312"/>
      <c r="S116" s="1313"/>
      <c r="T116" s="1318" t="s">
        <v>769</v>
      </c>
      <c r="U116" s="41"/>
      <c r="V116" s="42"/>
      <c r="W116" s="43"/>
      <c r="X116" s="44"/>
      <c r="Y116" s="72"/>
      <c r="Z116" s="1289"/>
      <c r="AA116" s="1290"/>
      <c r="AB116" s="1291"/>
      <c r="AC116" s="22"/>
      <c r="AD116" s="729" t="s">
        <v>770</v>
      </c>
      <c r="AF116" s="36"/>
      <c r="AG116" s="37"/>
    </row>
    <row r="117" spans="1:54" ht="66" customHeight="1" thickBot="1">
      <c r="A117" s="45"/>
      <c r="B117" s="1268" t="s">
        <v>77</v>
      </c>
      <c r="C117" s="1269"/>
      <c r="D117" s="1270"/>
      <c r="E117" s="1268" t="s">
        <v>78</v>
      </c>
      <c r="F117" s="1269"/>
      <c r="G117" s="1270"/>
      <c r="H117" s="1268" t="s">
        <v>79</v>
      </c>
      <c r="I117" s="1269"/>
      <c r="J117" s="1270"/>
      <c r="K117" s="1271" t="s">
        <v>80</v>
      </c>
      <c r="L117" s="1271"/>
      <c r="M117" s="1271"/>
      <c r="N117" s="1272" t="s">
        <v>81</v>
      </c>
      <c r="O117" s="1273"/>
      <c r="P117" s="1274"/>
      <c r="Q117" s="1314" t="s">
        <v>82</v>
      </c>
      <c r="R117" s="1315"/>
      <c r="S117" s="1316"/>
      <c r="T117" s="1287" t="s">
        <v>83</v>
      </c>
      <c r="U117" s="26"/>
      <c r="V117" s="1265" t="s">
        <v>84</v>
      </c>
      <c r="W117" s="1266"/>
      <c r="X117" s="1275"/>
      <c r="Y117" s="1319"/>
      <c r="Z117" s="1265" t="s">
        <v>85</v>
      </c>
      <c r="AA117" s="1266"/>
      <c r="AB117" s="1267"/>
      <c r="AC117" s="27"/>
      <c r="AD117" s="54" t="s">
        <v>86</v>
      </c>
      <c r="AF117" s="22"/>
      <c r="AG117" s="24"/>
      <c r="AI117" s="1320" t="s">
        <v>771</v>
      </c>
      <c r="AJ117" s="1320"/>
      <c r="AK117" s="1320"/>
      <c r="AL117" s="1320"/>
      <c r="AM117" s="1320"/>
      <c r="AN117" s="1320"/>
      <c r="AO117" s="1320"/>
      <c r="AP117" s="27"/>
      <c r="AS117" s="27"/>
      <c r="AT117" s="27"/>
    </row>
    <row r="118" spans="1:54" ht="87" customHeight="1" thickBot="1">
      <c r="A118" s="50" t="s">
        <v>17</v>
      </c>
      <c r="B118" s="1179" t="s">
        <v>87</v>
      </c>
      <c r="C118" s="495"/>
      <c r="D118" s="704" t="s">
        <v>55</v>
      </c>
      <c r="E118" s="1178" t="s">
        <v>87</v>
      </c>
      <c r="F118" s="1177" t="s">
        <v>88</v>
      </c>
      <c r="G118" s="68" t="s">
        <v>55</v>
      </c>
      <c r="H118" s="1180" t="s">
        <v>87</v>
      </c>
      <c r="I118" s="1181" t="s">
        <v>88</v>
      </c>
      <c r="J118" s="70" t="s">
        <v>55</v>
      </c>
      <c r="K118" s="1182" t="s">
        <v>87</v>
      </c>
      <c r="L118" s="1183" t="s">
        <v>88</v>
      </c>
      <c r="M118" s="740" t="s">
        <v>55</v>
      </c>
      <c r="N118" s="1184" t="s">
        <v>87</v>
      </c>
      <c r="O118" s="1183" t="s">
        <v>88</v>
      </c>
      <c r="P118" s="673" t="s">
        <v>55</v>
      </c>
      <c r="Q118" s="1184" t="s">
        <v>87</v>
      </c>
      <c r="R118" s="1177" t="s">
        <v>88</v>
      </c>
      <c r="S118" s="70" t="s">
        <v>55</v>
      </c>
      <c r="T118" s="1288"/>
      <c r="V118" s="1185" t="s">
        <v>87</v>
      </c>
      <c r="W118" s="1186" t="s">
        <v>88</v>
      </c>
      <c r="X118" s="788" t="s">
        <v>55</v>
      </c>
      <c r="Y118" s="69"/>
      <c r="Z118" s="46" t="s">
        <v>87</v>
      </c>
      <c r="AA118" s="1187" t="s">
        <v>88</v>
      </c>
      <c r="AB118" s="95" t="s">
        <v>55</v>
      </c>
      <c r="AD118" s="50" t="s">
        <v>17</v>
      </c>
      <c r="AE118" s="1188" t="s">
        <v>89</v>
      </c>
      <c r="AF118" s="1189" t="s">
        <v>90</v>
      </c>
      <c r="AG118" s="29" t="s">
        <v>91</v>
      </c>
      <c r="AP118" s="27"/>
      <c r="AR118" s="48"/>
      <c r="AS118" s="48"/>
      <c r="AT118" s="48"/>
      <c r="AU118" s="27"/>
      <c r="AY118" s="27"/>
      <c r="AZ118" s="27"/>
      <c r="BA118" s="27"/>
      <c r="BB118" s="27"/>
    </row>
    <row r="119" spans="1:54" ht="24.6" customHeight="1">
      <c r="A119" s="491" t="str">
        <f t="shared" ref="A119:A146" si="7">A7</f>
        <v>Eastern Florida State College</v>
      </c>
      <c r="B119" s="587">
        <v>1010</v>
      </c>
      <c r="C119" s="1334"/>
      <c r="D119" s="1173">
        <f t="shared" ref="D119:D146" si="8">B119+C119</f>
        <v>1010</v>
      </c>
      <c r="E119" s="1292">
        <v>3979.2172605029245</v>
      </c>
      <c r="F119" s="588">
        <v>136.91228443363974</v>
      </c>
      <c r="G119" s="509">
        <f t="shared" ref="G119:G146" si="9">E119+F119</f>
        <v>4116.1295449365643</v>
      </c>
      <c r="H119" s="589">
        <v>1504.3618637220577</v>
      </c>
      <c r="I119" s="590">
        <v>33.968273633180715</v>
      </c>
      <c r="J119" s="509">
        <f>H119+I119</f>
        <v>1538.3301373552383</v>
      </c>
      <c r="K119" s="591">
        <v>161.90897755610973</v>
      </c>
      <c r="L119" s="592">
        <v>16.091022443890271</v>
      </c>
      <c r="M119" s="66">
        <f t="shared" ref="M119:M146" si="10">K119+L119</f>
        <v>178</v>
      </c>
      <c r="N119" s="591">
        <v>0</v>
      </c>
      <c r="O119" s="592">
        <v>0</v>
      </c>
      <c r="P119" s="66">
        <f t="shared" ref="P119:P146" si="11">N119+O119</f>
        <v>0</v>
      </c>
      <c r="Q119" s="591">
        <v>278.67892503536069</v>
      </c>
      <c r="R119" s="593">
        <v>13.185289957567184</v>
      </c>
      <c r="S119" s="509">
        <f t="shared" ref="S119:S146" si="12">Q119+R119</f>
        <v>291.86421499292788</v>
      </c>
      <c r="T119" s="66">
        <f t="shared" ref="T119:T146" si="13">D119+G119+J119+M119+P119+S119</f>
        <v>7134.3238972847312</v>
      </c>
      <c r="V119" s="789">
        <f>X119-W119</f>
        <v>0</v>
      </c>
      <c r="W119" s="594">
        <v>0</v>
      </c>
      <c r="X119" s="595">
        <v>0</v>
      </c>
      <c r="Y119" s="93"/>
      <c r="Z119" s="514">
        <f>AB119-AA119</f>
        <v>0</v>
      </c>
      <c r="AA119" s="596">
        <v>0</v>
      </c>
      <c r="AB119" s="790">
        <f t="shared" ref="AB119:AB146" si="14">AG119</f>
        <v>0</v>
      </c>
      <c r="AD119" s="491" t="str">
        <f t="shared" ref="AD119:AD146" si="15">A119</f>
        <v>Eastern Florida State College</v>
      </c>
      <c r="AE119" s="597">
        <v>0</v>
      </c>
      <c r="AF119" s="597">
        <v>0</v>
      </c>
      <c r="AG119" s="516">
        <f t="shared" ref="AG119:AG146" si="16">AE119+AF119</f>
        <v>0</v>
      </c>
      <c r="AI119" s="1285" t="s">
        <v>92</v>
      </c>
      <c r="AJ119" s="1285"/>
      <c r="AK119" s="1285"/>
      <c r="AL119" s="1285"/>
      <c r="AM119" s="1285"/>
      <c r="AN119" s="1285"/>
      <c r="AO119" s="52">
        <f>X147+AB147</f>
        <v>2336</v>
      </c>
      <c r="AP119" s="27"/>
      <c r="AR119" s="48"/>
      <c r="AS119" s="48"/>
      <c r="AT119" s="48"/>
      <c r="AU119" s="27"/>
      <c r="AY119" s="27"/>
      <c r="AZ119" s="27"/>
      <c r="BA119" s="27"/>
      <c r="BB119" s="27"/>
    </row>
    <row r="120" spans="1:54" ht="25.35" customHeight="1">
      <c r="A120" s="791" t="str">
        <f t="shared" si="7"/>
        <v>Broward College</v>
      </c>
      <c r="B120" s="761">
        <v>1229</v>
      </c>
      <c r="C120" s="768"/>
      <c r="D120" s="1174">
        <f t="shared" si="8"/>
        <v>1229</v>
      </c>
      <c r="E120" s="1293">
        <v>11325.675030771134</v>
      </c>
      <c r="F120" s="770">
        <v>442.79317238998919</v>
      </c>
      <c r="G120" s="769">
        <f t="shared" si="9"/>
        <v>11768.468203161123</v>
      </c>
      <c r="H120" s="771">
        <v>5988.4864936950826</v>
      </c>
      <c r="I120" s="772">
        <v>277.12786166224606</v>
      </c>
      <c r="J120" s="769">
        <f t="shared" ref="J120:J146" si="17">H120+I120</f>
        <v>6265.6143553573283</v>
      </c>
      <c r="K120" s="792">
        <v>569.30135093644458</v>
      </c>
      <c r="L120" s="762">
        <v>49.698649063555415</v>
      </c>
      <c r="M120" s="793">
        <f t="shared" si="10"/>
        <v>619</v>
      </c>
      <c r="N120" s="792">
        <v>24.317406143344709</v>
      </c>
      <c r="O120" s="762">
        <v>0.68259385665529015</v>
      </c>
      <c r="P120" s="793">
        <f t="shared" si="11"/>
        <v>25</v>
      </c>
      <c r="Q120" s="792">
        <v>181.93151417870519</v>
      </c>
      <c r="R120" s="773">
        <v>3.0684858212948103</v>
      </c>
      <c r="S120" s="769">
        <f t="shared" si="12"/>
        <v>185</v>
      </c>
      <c r="T120" s="793">
        <f t="shared" si="13"/>
        <v>20092.08255851845</v>
      </c>
      <c r="V120" s="789">
        <f t="shared" ref="V120:V146" si="18">X120-W120</f>
        <v>0</v>
      </c>
      <c r="W120" s="773">
        <v>0</v>
      </c>
      <c r="X120" s="794">
        <v>0</v>
      </c>
      <c r="Y120" s="93"/>
      <c r="Z120" s="774">
        <f t="shared" ref="Z120:Z146" si="19">AB120-AA120</f>
        <v>0</v>
      </c>
      <c r="AA120" s="795">
        <v>0</v>
      </c>
      <c r="AB120" s="790">
        <f t="shared" si="14"/>
        <v>0</v>
      </c>
      <c r="AD120" s="496" t="str">
        <f t="shared" si="15"/>
        <v>Broward College</v>
      </c>
      <c r="AE120" s="796">
        <v>0</v>
      </c>
      <c r="AF120" s="796">
        <v>0</v>
      </c>
      <c r="AG120" s="769">
        <f t="shared" si="16"/>
        <v>0</v>
      </c>
      <c r="AI120" s="1285" t="s">
        <v>93</v>
      </c>
      <c r="AJ120" s="1285"/>
      <c r="AK120" s="1285"/>
      <c r="AL120" s="1285"/>
      <c r="AM120" s="1285"/>
      <c r="AN120" s="1285"/>
      <c r="AO120" s="598">
        <v>28840.787736365251</v>
      </c>
      <c r="AP120" s="27"/>
      <c r="AR120" s="517"/>
      <c r="AS120" s="517"/>
      <c r="AT120" s="517"/>
      <c r="AU120" s="517"/>
      <c r="AV120" s="517"/>
      <c r="AW120" s="517"/>
      <c r="AX120" s="517"/>
      <c r="AY120" s="27"/>
      <c r="AZ120" s="27"/>
      <c r="BA120" s="27"/>
      <c r="BB120" s="27"/>
    </row>
    <row r="121" spans="1:54" ht="25.35" customHeight="1">
      <c r="A121" s="797" t="str">
        <f t="shared" si="7"/>
        <v>College of Central Florida</v>
      </c>
      <c r="B121" s="761">
        <v>294</v>
      </c>
      <c r="C121" s="768"/>
      <c r="D121" s="1174">
        <f t="shared" si="8"/>
        <v>294</v>
      </c>
      <c r="E121" s="1293">
        <v>1761.0190991507509</v>
      </c>
      <c r="F121" s="770">
        <v>69.368402192998175</v>
      </c>
      <c r="G121" s="769">
        <f t="shared" si="9"/>
        <v>1830.3875013437491</v>
      </c>
      <c r="H121" s="771">
        <v>1056.3229402397117</v>
      </c>
      <c r="I121" s="772">
        <v>34.978878551672125</v>
      </c>
      <c r="J121" s="769">
        <f t="shared" si="17"/>
        <v>1091.3018187913838</v>
      </c>
      <c r="K121" s="792">
        <v>77.036312849162016</v>
      </c>
      <c r="L121" s="762">
        <v>9.9636871508379876</v>
      </c>
      <c r="M121" s="793">
        <f t="shared" si="10"/>
        <v>87</v>
      </c>
      <c r="N121" s="792">
        <v>0</v>
      </c>
      <c r="O121" s="762">
        <v>0</v>
      </c>
      <c r="P121" s="793">
        <f t="shared" si="11"/>
        <v>0</v>
      </c>
      <c r="Q121" s="792">
        <v>123.00681302043905</v>
      </c>
      <c r="R121" s="773">
        <v>1.5987887963663894</v>
      </c>
      <c r="S121" s="769">
        <f t="shared" si="12"/>
        <v>124.60560181680545</v>
      </c>
      <c r="T121" s="793">
        <f t="shared" si="13"/>
        <v>3427.2949219519387</v>
      </c>
      <c r="V121" s="789">
        <f t="shared" si="18"/>
        <v>0</v>
      </c>
      <c r="W121" s="773">
        <v>0</v>
      </c>
      <c r="X121" s="794">
        <v>0</v>
      </c>
      <c r="Y121" s="93"/>
      <c r="Z121" s="774">
        <f t="shared" si="19"/>
        <v>2.6666666666666661</v>
      </c>
      <c r="AA121" s="795">
        <v>13.333333333333334</v>
      </c>
      <c r="AB121" s="790">
        <f t="shared" si="14"/>
        <v>16</v>
      </c>
      <c r="AD121" s="797" t="str">
        <f t="shared" si="15"/>
        <v>College of Central Florida</v>
      </c>
      <c r="AE121" s="796">
        <v>10</v>
      </c>
      <c r="AF121" s="796">
        <v>6</v>
      </c>
      <c r="AG121" s="769">
        <f t="shared" si="16"/>
        <v>16</v>
      </c>
      <c r="AI121" s="1285" t="s">
        <v>94</v>
      </c>
      <c r="AJ121" s="1285"/>
      <c r="AK121" s="1285"/>
      <c r="AL121" s="1285"/>
      <c r="AM121" s="1285"/>
      <c r="AN121" s="1285"/>
      <c r="AO121" s="716">
        <f>4262-0</f>
        <v>4262</v>
      </c>
      <c r="AP121" s="27"/>
      <c r="AR121" s="27"/>
      <c r="AS121" s="27"/>
      <c r="AT121" s="27"/>
      <c r="AU121" s="27"/>
      <c r="AV121" s="27"/>
      <c r="AW121" s="27"/>
      <c r="AX121" s="27"/>
      <c r="AY121" s="27"/>
      <c r="AZ121" s="27"/>
      <c r="BA121" s="27"/>
      <c r="BB121" s="27"/>
    </row>
    <row r="122" spans="1:54" ht="25.35" customHeight="1">
      <c r="A122" s="797" t="str">
        <f t="shared" si="7"/>
        <v>Chipola College</v>
      </c>
      <c r="B122" s="761">
        <v>153</v>
      </c>
      <c r="C122" s="768"/>
      <c r="D122" s="1174">
        <f t="shared" si="8"/>
        <v>153</v>
      </c>
      <c r="E122" s="1293">
        <v>503.02262443438917</v>
      </c>
      <c r="F122" s="770">
        <v>36.862586330078592</v>
      </c>
      <c r="G122" s="769">
        <f t="shared" si="9"/>
        <v>539.88521076446773</v>
      </c>
      <c r="H122" s="771">
        <v>186.51497005988023</v>
      </c>
      <c r="I122" s="772">
        <v>6.8502994011976037</v>
      </c>
      <c r="J122" s="769">
        <f t="shared" si="17"/>
        <v>193.36526946107784</v>
      </c>
      <c r="K122" s="792">
        <v>3.0909090909090904</v>
      </c>
      <c r="L122" s="762">
        <v>2.9090909090909096</v>
      </c>
      <c r="M122" s="793">
        <f t="shared" si="10"/>
        <v>6</v>
      </c>
      <c r="N122" s="792">
        <v>0</v>
      </c>
      <c r="O122" s="762">
        <v>0</v>
      </c>
      <c r="P122" s="793">
        <f t="shared" si="11"/>
        <v>0</v>
      </c>
      <c r="Q122" s="792">
        <v>144.78765759787657</v>
      </c>
      <c r="R122" s="773">
        <v>0.50099535500995362</v>
      </c>
      <c r="S122" s="769">
        <f t="shared" si="12"/>
        <v>145.28865295288654</v>
      </c>
      <c r="T122" s="793">
        <f t="shared" si="13"/>
        <v>1037.5391331784322</v>
      </c>
      <c r="V122" s="789">
        <f t="shared" si="18"/>
        <v>0</v>
      </c>
      <c r="W122" s="773">
        <v>0</v>
      </c>
      <c r="X122" s="794">
        <v>0</v>
      </c>
      <c r="Y122" s="93"/>
      <c r="Z122" s="774">
        <f t="shared" si="19"/>
        <v>0</v>
      </c>
      <c r="AA122" s="795">
        <v>0</v>
      </c>
      <c r="AB122" s="790">
        <f t="shared" si="14"/>
        <v>0</v>
      </c>
      <c r="AD122" s="797" t="str">
        <f t="shared" si="15"/>
        <v>Chipola College</v>
      </c>
      <c r="AE122" s="796">
        <v>0</v>
      </c>
      <c r="AF122" s="796">
        <v>0</v>
      </c>
      <c r="AG122" s="769">
        <f t="shared" si="16"/>
        <v>0</v>
      </c>
      <c r="AI122" s="48" t="s">
        <v>55</v>
      </c>
      <c r="AJ122" s="48"/>
      <c r="AK122" s="48"/>
      <c r="AL122" s="48"/>
      <c r="AM122" s="48"/>
      <c r="AN122" s="48"/>
      <c r="AO122" s="51">
        <f>SUM(AO119:AO121)</f>
        <v>35438.787736365251</v>
      </c>
      <c r="AP122" s="27"/>
      <c r="AR122" s="517"/>
      <c r="AS122" s="517"/>
      <c r="AT122" s="517"/>
      <c r="AU122" s="517"/>
      <c r="AV122" s="517"/>
      <c r="AW122" s="517"/>
      <c r="AX122" s="517"/>
    </row>
    <row r="123" spans="1:54" ht="25.35" customHeight="1">
      <c r="A123" s="797" t="str">
        <f t="shared" si="7"/>
        <v>Daytona State College</v>
      </c>
      <c r="B123" s="761">
        <v>912</v>
      </c>
      <c r="C123" s="768"/>
      <c r="D123" s="1174">
        <f t="shared" si="8"/>
        <v>912</v>
      </c>
      <c r="E123" s="1293">
        <v>3827.3958581492702</v>
      </c>
      <c r="F123" s="770">
        <v>190.36340741244936</v>
      </c>
      <c r="G123" s="769">
        <f t="shared" si="9"/>
        <v>4017.7592655617195</v>
      </c>
      <c r="H123" s="771">
        <v>2034.9891108891109</v>
      </c>
      <c r="I123" s="772">
        <v>87.8986013986014</v>
      </c>
      <c r="J123" s="769">
        <f t="shared" si="17"/>
        <v>2122.8877122877125</v>
      </c>
      <c r="K123" s="792">
        <v>80.90220385674931</v>
      </c>
      <c r="L123" s="762">
        <v>4.0977961432506884</v>
      </c>
      <c r="M123" s="793">
        <f t="shared" si="10"/>
        <v>85</v>
      </c>
      <c r="N123" s="792">
        <v>1</v>
      </c>
      <c r="O123" s="762">
        <v>0</v>
      </c>
      <c r="P123" s="793">
        <f t="shared" si="11"/>
        <v>1</v>
      </c>
      <c r="Q123" s="792">
        <v>627.18478439088381</v>
      </c>
      <c r="R123" s="773">
        <v>16.216592884079358</v>
      </c>
      <c r="S123" s="769">
        <f t="shared" si="12"/>
        <v>643.40137727496312</v>
      </c>
      <c r="T123" s="793">
        <f t="shared" si="13"/>
        <v>7782.0483551243951</v>
      </c>
      <c r="V123" s="789">
        <f t="shared" si="18"/>
        <v>0</v>
      </c>
      <c r="W123" s="773">
        <v>0</v>
      </c>
      <c r="X123" s="794">
        <v>0</v>
      </c>
      <c r="Y123" s="93"/>
      <c r="Z123" s="774">
        <f t="shared" si="19"/>
        <v>132.60534124629081</v>
      </c>
      <c r="AA123" s="795">
        <v>0.3946587537091989</v>
      </c>
      <c r="AB123" s="790">
        <f t="shared" si="14"/>
        <v>133</v>
      </c>
      <c r="AD123" s="797" t="str">
        <f t="shared" si="15"/>
        <v>Daytona State College</v>
      </c>
      <c r="AE123" s="796">
        <v>106</v>
      </c>
      <c r="AF123" s="796">
        <v>27</v>
      </c>
      <c r="AG123" s="769">
        <f t="shared" si="16"/>
        <v>133</v>
      </c>
      <c r="AP123" s="27"/>
      <c r="AS123" s="48"/>
      <c r="AT123" s="27"/>
      <c r="AU123" s="27"/>
      <c r="AV123" s="27"/>
      <c r="AW123" s="27"/>
    </row>
    <row r="124" spans="1:54" ht="25.35" customHeight="1">
      <c r="A124" s="797" t="str">
        <f t="shared" si="7"/>
        <v>Florida SouthWestern State College</v>
      </c>
      <c r="B124" s="761">
        <v>594</v>
      </c>
      <c r="C124" s="768"/>
      <c r="D124" s="1174">
        <f t="shared" si="8"/>
        <v>594</v>
      </c>
      <c r="E124" s="1293">
        <v>6586.4047820720707</v>
      </c>
      <c r="F124" s="770">
        <v>226.89092713148278</v>
      </c>
      <c r="G124" s="769">
        <f t="shared" si="9"/>
        <v>6813.2957092035531</v>
      </c>
      <c r="H124" s="771">
        <v>519.39398240136245</v>
      </c>
      <c r="I124" s="772">
        <v>7.9733181947204077</v>
      </c>
      <c r="J124" s="769">
        <f t="shared" si="17"/>
        <v>527.36730059608283</v>
      </c>
      <c r="K124" s="792">
        <v>99.049773755656105</v>
      </c>
      <c r="L124" s="762">
        <v>10.95022624434389</v>
      </c>
      <c r="M124" s="793">
        <f t="shared" si="10"/>
        <v>110</v>
      </c>
      <c r="N124" s="792">
        <v>0</v>
      </c>
      <c r="O124" s="762">
        <v>0</v>
      </c>
      <c r="P124" s="793">
        <f t="shared" si="11"/>
        <v>0</v>
      </c>
      <c r="Q124" s="792">
        <v>35</v>
      </c>
      <c r="R124" s="773">
        <v>0</v>
      </c>
      <c r="S124" s="769">
        <f t="shared" si="12"/>
        <v>35</v>
      </c>
      <c r="T124" s="793">
        <f t="shared" si="13"/>
        <v>8079.6630097996358</v>
      </c>
      <c r="V124" s="789">
        <f t="shared" si="18"/>
        <v>0</v>
      </c>
      <c r="W124" s="773">
        <v>0</v>
      </c>
      <c r="X124" s="794">
        <v>0</v>
      </c>
      <c r="Y124" s="93"/>
      <c r="Z124" s="774">
        <f t="shared" si="19"/>
        <v>0</v>
      </c>
      <c r="AA124" s="795">
        <v>0</v>
      </c>
      <c r="AB124" s="790">
        <f t="shared" si="14"/>
        <v>0</v>
      </c>
      <c r="AD124" s="797" t="str">
        <f t="shared" si="15"/>
        <v>Florida SouthWestern State College</v>
      </c>
      <c r="AE124" s="796">
        <v>0</v>
      </c>
      <c r="AF124" s="796">
        <v>0</v>
      </c>
      <c r="AG124" s="769">
        <f t="shared" si="16"/>
        <v>0</v>
      </c>
      <c r="AI124" s="48" t="s">
        <v>772</v>
      </c>
      <c r="AJ124" s="27"/>
      <c r="AK124" s="27"/>
      <c r="AL124" s="27"/>
      <c r="AM124" s="27"/>
      <c r="AN124" s="27"/>
      <c r="AO124" s="598">
        <v>275644</v>
      </c>
      <c r="AR124" s="48"/>
      <c r="AS124" s="48"/>
      <c r="AT124" s="27"/>
      <c r="AU124" s="27"/>
      <c r="AV124" s="27"/>
      <c r="AW124" s="27"/>
    </row>
    <row r="125" spans="1:54" ht="25.35" customHeight="1">
      <c r="A125" s="797" t="str">
        <f t="shared" si="7"/>
        <v>Florida State College at Jacksonville</v>
      </c>
      <c r="B125" s="761">
        <v>1626</v>
      </c>
      <c r="C125" s="768"/>
      <c r="D125" s="1174">
        <f t="shared" si="8"/>
        <v>1626</v>
      </c>
      <c r="E125" s="1293">
        <v>6954.1670372676326</v>
      </c>
      <c r="F125" s="770">
        <v>224.04357155563463</v>
      </c>
      <c r="G125" s="769">
        <f t="shared" si="9"/>
        <v>7178.2106088232676</v>
      </c>
      <c r="H125" s="771">
        <v>3034.7401659945062</v>
      </c>
      <c r="I125" s="772">
        <v>84.046437547489617</v>
      </c>
      <c r="J125" s="769">
        <f t="shared" si="17"/>
        <v>3118.7866035419956</v>
      </c>
      <c r="K125" s="792">
        <v>312.38894575230296</v>
      </c>
      <c r="L125" s="762">
        <v>15.611054247697032</v>
      </c>
      <c r="M125" s="793">
        <f t="shared" si="10"/>
        <v>328</v>
      </c>
      <c r="N125" s="792">
        <v>20</v>
      </c>
      <c r="O125" s="762">
        <v>0</v>
      </c>
      <c r="P125" s="793">
        <f t="shared" si="11"/>
        <v>20</v>
      </c>
      <c r="Q125" s="792">
        <v>608.58000297132662</v>
      </c>
      <c r="R125" s="773">
        <v>71.651760511068176</v>
      </c>
      <c r="S125" s="769">
        <f t="shared" si="12"/>
        <v>680.23176348239485</v>
      </c>
      <c r="T125" s="793">
        <f t="shared" si="13"/>
        <v>12951.228975847658</v>
      </c>
      <c r="V125" s="789">
        <f t="shared" si="18"/>
        <v>0</v>
      </c>
      <c r="W125" s="773">
        <v>0</v>
      </c>
      <c r="X125" s="794">
        <v>0</v>
      </c>
      <c r="Y125" s="93"/>
      <c r="Z125" s="774">
        <f t="shared" si="19"/>
        <v>184.81566820276498</v>
      </c>
      <c r="AA125" s="795">
        <v>10.184331797235023</v>
      </c>
      <c r="AB125" s="790">
        <f t="shared" si="14"/>
        <v>195</v>
      </c>
      <c r="AD125" s="797" t="str">
        <f t="shared" si="15"/>
        <v>Florida State College at Jacksonville</v>
      </c>
      <c r="AE125" s="796">
        <v>187</v>
      </c>
      <c r="AF125" s="796">
        <v>8</v>
      </c>
      <c r="AG125" s="769">
        <f t="shared" si="16"/>
        <v>195</v>
      </c>
      <c r="AM125" s="27"/>
      <c r="AN125" s="27"/>
      <c r="AO125" s="717">
        <f>AO122</f>
        <v>35438.787736365251</v>
      </c>
      <c r="AP125" s="27"/>
      <c r="AQ125" s="48"/>
      <c r="AR125" s="48"/>
      <c r="AS125" s="48"/>
      <c r="AT125" s="27"/>
      <c r="AU125" s="27"/>
      <c r="AV125" s="27"/>
      <c r="AW125" s="27"/>
    </row>
    <row r="126" spans="1:54" ht="25.35" customHeight="1">
      <c r="A126" s="797" t="str">
        <f t="shared" si="7"/>
        <v>College of the Florida Keys</v>
      </c>
      <c r="B126" s="761">
        <v>53</v>
      </c>
      <c r="C126" s="768"/>
      <c r="D126" s="1174">
        <f t="shared" si="8"/>
        <v>53</v>
      </c>
      <c r="E126" s="1293">
        <v>263.43192064923358</v>
      </c>
      <c r="F126" s="770">
        <v>28.320108205590621</v>
      </c>
      <c r="G126" s="769">
        <f t="shared" si="9"/>
        <v>291.75202885482418</v>
      </c>
      <c r="H126" s="771">
        <v>264.9724409448819</v>
      </c>
      <c r="I126" s="772">
        <v>28.551181102362207</v>
      </c>
      <c r="J126" s="769">
        <f t="shared" si="17"/>
        <v>293.52362204724409</v>
      </c>
      <c r="K126" s="792">
        <v>14.40952380952381</v>
      </c>
      <c r="L126" s="762">
        <v>2.5904761904761906</v>
      </c>
      <c r="M126" s="793">
        <f t="shared" si="10"/>
        <v>17</v>
      </c>
      <c r="N126" s="792">
        <v>0</v>
      </c>
      <c r="O126" s="762">
        <v>0</v>
      </c>
      <c r="P126" s="793">
        <f t="shared" si="11"/>
        <v>0</v>
      </c>
      <c r="Q126" s="792">
        <v>43.220253164556965</v>
      </c>
      <c r="R126" s="773">
        <v>0.77974683544303791</v>
      </c>
      <c r="S126" s="769">
        <f t="shared" si="12"/>
        <v>44</v>
      </c>
      <c r="T126" s="793">
        <f t="shared" si="13"/>
        <v>699.27565090206826</v>
      </c>
      <c r="V126" s="789">
        <f t="shared" si="18"/>
        <v>0</v>
      </c>
      <c r="W126" s="773">
        <v>0</v>
      </c>
      <c r="X126" s="794">
        <v>0</v>
      </c>
      <c r="Y126" s="93"/>
      <c r="Z126" s="774">
        <f t="shared" si="19"/>
        <v>0</v>
      </c>
      <c r="AA126" s="795">
        <v>0</v>
      </c>
      <c r="AB126" s="790">
        <f t="shared" si="14"/>
        <v>0</v>
      </c>
      <c r="AD126" s="797" t="str">
        <f t="shared" si="15"/>
        <v>College of the Florida Keys</v>
      </c>
      <c r="AE126" s="796">
        <v>0</v>
      </c>
      <c r="AF126" s="796">
        <v>0</v>
      </c>
      <c r="AG126" s="769">
        <f t="shared" si="16"/>
        <v>0</v>
      </c>
      <c r="AI126" s="1284" t="s">
        <v>95</v>
      </c>
      <c r="AJ126" s="1284"/>
      <c r="AK126" s="1284"/>
      <c r="AL126" s="1284"/>
      <c r="AM126" s="1284"/>
      <c r="AN126" s="1284"/>
      <c r="AO126" s="498">
        <f>AO124-AO125</f>
        <v>240205.21226363475</v>
      </c>
      <c r="AP126" s="27"/>
      <c r="AQ126" s="27"/>
      <c r="AR126" s="27"/>
      <c r="AS126" s="27"/>
      <c r="AT126" s="27"/>
      <c r="AU126" s="27"/>
    </row>
    <row r="127" spans="1:54" ht="25.35" customHeight="1">
      <c r="A127" s="797" t="str">
        <f t="shared" si="7"/>
        <v>Gulf Coast State College</v>
      </c>
      <c r="B127" s="761">
        <v>133</v>
      </c>
      <c r="C127" s="768"/>
      <c r="D127" s="1174">
        <f t="shared" si="8"/>
        <v>133</v>
      </c>
      <c r="E127" s="1293">
        <v>1665.0120012974376</v>
      </c>
      <c r="F127" s="770">
        <v>91.981372503591118</v>
      </c>
      <c r="G127" s="769">
        <f t="shared" si="9"/>
        <v>1756.9933738010286</v>
      </c>
      <c r="H127" s="771">
        <v>510.52558139534881</v>
      </c>
      <c r="I127" s="772">
        <v>23.726511627906973</v>
      </c>
      <c r="J127" s="769">
        <f t="shared" si="17"/>
        <v>534.25209302325584</v>
      </c>
      <c r="K127" s="792">
        <v>30.135048231511256</v>
      </c>
      <c r="L127" s="762">
        <v>2.864951768488746</v>
      </c>
      <c r="M127" s="793">
        <f t="shared" si="10"/>
        <v>33</v>
      </c>
      <c r="N127" s="792">
        <v>0</v>
      </c>
      <c r="O127" s="762">
        <v>0</v>
      </c>
      <c r="P127" s="793">
        <f t="shared" si="11"/>
        <v>0</v>
      </c>
      <c r="Q127" s="792">
        <v>154.53907815631263</v>
      </c>
      <c r="R127" s="773">
        <v>4.460921843687375</v>
      </c>
      <c r="S127" s="769">
        <f t="shared" si="12"/>
        <v>159</v>
      </c>
      <c r="T127" s="793">
        <f t="shared" si="13"/>
        <v>2616.2454668242844</v>
      </c>
      <c r="V127" s="789">
        <f t="shared" si="18"/>
        <v>0</v>
      </c>
      <c r="W127" s="773">
        <v>0</v>
      </c>
      <c r="X127" s="794">
        <v>0</v>
      </c>
      <c r="Y127" s="93"/>
      <c r="Z127" s="774">
        <f t="shared" si="19"/>
        <v>0</v>
      </c>
      <c r="AA127" s="795">
        <v>0</v>
      </c>
      <c r="AB127" s="790">
        <f t="shared" si="14"/>
        <v>0</v>
      </c>
      <c r="AD127" s="797" t="str">
        <f t="shared" si="15"/>
        <v>Gulf Coast State College</v>
      </c>
      <c r="AE127" s="796">
        <v>0</v>
      </c>
      <c r="AF127" s="796">
        <v>0</v>
      </c>
      <c r="AG127" s="769">
        <f t="shared" si="16"/>
        <v>0</v>
      </c>
      <c r="AP127" s="27"/>
      <c r="AQ127" s="27"/>
      <c r="AR127" s="27"/>
      <c r="AS127" s="27"/>
      <c r="AT127" s="27"/>
      <c r="AU127" s="27"/>
    </row>
    <row r="128" spans="1:54" ht="25.35" customHeight="1">
      <c r="A128" s="797" t="str">
        <f t="shared" si="7"/>
        <v>Hillsborough Community College</v>
      </c>
      <c r="B128" s="761">
        <v>0</v>
      </c>
      <c r="C128" s="768"/>
      <c r="D128" s="1174">
        <f t="shared" si="8"/>
        <v>0</v>
      </c>
      <c r="E128" s="1293">
        <v>8793.1774265132644</v>
      </c>
      <c r="F128" s="770">
        <v>364.34126523505512</v>
      </c>
      <c r="G128" s="769">
        <f t="shared" si="9"/>
        <v>9157.5186917483188</v>
      </c>
      <c r="H128" s="771">
        <v>4501.3462587336026</v>
      </c>
      <c r="I128" s="772">
        <v>183.45623743456017</v>
      </c>
      <c r="J128" s="769">
        <f t="shared" si="17"/>
        <v>4684.8024961681631</v>
      </c>
      <c r="K128" s="792">
        <v>858.14763966627947</v>
      </c>
      <c r="L128" s="762">
        <v>75.852360333720569</v>
      </c>
      <c r="M128" s="793">
        <f t="shared" si="10"/>
        <v>934</v>
      </c>
      <c r="N128" s="792">
        <v>47</v>
      </c>
      <c r="O128" s="762">
        <v>0</v>
      </c>
      <c r="P128" s="793">
        <f t="shared" si="11"/>
        <v>47</v>
      </c>
      <c r="Q128" s="792">
        <v>350.88680851063828</v>
      </c>
      <c r="R128" s="773">
        <v>3.1131914893617023</v>
      </c>
      <c r="S128" s="769">
        <f t="shared" si="12"/>
        <v>354</v>
      </c>
      <c r="T128" s="793">
        <f t="shared" si="13"/>
        <v>15177.321187916481</v>
      </c>
      <c r="V128" s="789">
        <f t="shared" si="18"/>
        <v>0</v>
      </c>
      <c r="W128" s="773">
        <v>0</v>
      </c>
      <c r="X128" s="794">
        <v>0</v>
      </c>
      <c r="Y128" s="93"/>
      <c r="Z128" s="774">
        <f t="shared" si="19"/>
        <v>0</v>
      </c>
      <c r="AA128" s="795">
        <v>0</v>
      </c>
      <c r="AB128" s="790">
        <f t="shared" si="14"/>
        <v>0</v>
      </c>
      <c r="AD128" s="797" t="str">
        <f t="shared" si="15"/>
        <v>Hillsborough Community College</v>
      </c>
      <c r="AE128" s="796">
        <v>0</v>
      </c>
      <c r="AF128" s="796">
        <v>0</v>
      </c>
      <c r="AG128" s="769">
        <f t="shared" si="16"/>
        <v>0</v>
      </c>
      <c r="AI128" s="1284" t="s">
        <v>773</v>
      </c>
      <c r="AJ128" s="1284"/>
      <c r="AK128" s="1284"/>
      <c r="AL128" s="1284"/>
      <c r="AM128" s="1284"/>
      <c r="AN128" s="1284"/>
      <c r="AO128" s="499">
        <f>AO122+AO126</f>
        <v>275644</v>
      </c>
      <c r="AP128" s="27"/>
      <c r="AQ128" s="27"/>
      <c r="AR128" s="27"/>
      <c r="AS128" s="27"/>
      <c r="AT128" s="27"/>
      <c r="AU128" s="27"/>
    </row>
    <row r="129" spans="1:47" ht="25.35" customHeight="1">
      <c r="A129" s="797" t="str">
        <f t="shared" si="7"/>
        <v>Indian River State College</v>
      </c>
      <c r="B129" s="761">
        <v>1362</v>
      </c>
      <c r="C129" s="768"/>
      <c r="D129" s="1174">
        <f t="shared" si="8"/>
        <v>1362</v>
      </c>
      <c r="E129" s="1293">
        <v>3572.5114733779756</v>
      </c>
      <c r="F129" s="770">
        <v>79.852679416777121</v>
      </c>
      <c r="G129" s="769">
        <f t="shared" si="9"/>
        <v>3652.3641527947525</v>
      </c>
      <c r="H129" s="771">
        <v>1942.520518727071</v>
      </c>
      <c r="I129" s="772">
        <v>33.384011603105535</v>
      </c>
      <c r="J129" s="769">
        <f t="shared" si="17"/>
        <v>1975.9045303301766</v>
      </c>
      <c r="K129" s="792">
        <v>43.644578313253014</v>
      </c>
      <c r="L129" s="762">
        <v>2.3554216867469875</v>
      </c>
      <c r="M129" s="793">
        <f t="shared" si="10"/>
        <v>46</v>
      </c>
      <c r="N129" s="792">
        <v>0</v>
      </c>
      <c r="O129" s="762">
        <v>0</v>
      </c>
      <c r="P129" s="793">
        <f t="shared" si="11"/>
        <v>0</v>
      </c>
      <c r="Q129" s="792">
        <v>570.25015766239233</v>
      </c>
      <c r="R129" s="773">
        <v>11.294513348749211</v>
      </c>
      <c r="S129" s="769">
        <f t="shared" si="12"/>
        <v>581.54467101114153</v>
      </c>
      <c r="T129" s="793">
        <f t="shared" si="13"/>
        <v>7617.8133541360712</v>
      </c>
      <c r="V129" s="789">
        <f t="shared" si="18"/>
        <v>0</v>
      </c>
      <c r="W129" s="773">
        <v>0</v>
      </c>
      <c r="X129" s="794">
        <v>0</v>
      </c>
      <c r="Y129" s="93"/>
      <c r="Z129" s="774">
        <f t="shared" si="19"/>
        <v>339</v>
      </c>
      <c r="AA129" s="795">
        <v>0</v>
      </c>
      <c r="AB129" s="790">
        <f t="shared" si="14"/>
        <v>339</v>
      </c>
      <c r="AD129" s="797" t="str">
        <f t="shared" si="15"/>
        <v>Indian River State College</v>
      </c>
      <c r="AE129" s="796">
        <v>329</v>
      </c>
      <c r="AF129" s="796">
        <v>10</v>
      </c>
      <c r="AG129" s="769">
        <f t="shared" si="16"/>
        <v>339</v>
      </c>
      <c r="AM129" s="27"/>
      <c r="AN129" s="27"/>
      <c r="AO129" s="27"/>
      <c r="AP129" s="27"/>
      <c r="AQ129" s="27"/>
      <c r="AR129" s="27"/>
      <c r="AS129" s="27"/>
      <c r="AT129" s="27"/>
      <c r="AU129" s="27"/>
    </row>
    <row r="130" spans="1:47" ht="25.35" customHeight="1">
      <c r="A130" s="797" t="str">
        <f t="shared" si="7"/>
        <v>Florida Gateway College</v>
      </c>
      <c r="B130" s="761">
        <v>95</v>
      </c>
      <c r="C130" s="768"/>
      <c r="D130" s="1174">
        <f t="shared" si="8"/>
        <v>95</v>
      </c>
      <c r="E130" s="1293">
        <v>879.55024994404243</v>
      </c>
      <c r="F130" s="770">
        <v>7.1410132059986573</v>
      </c>
      <c r="G130" s="769">
        <f t="shared" si="9"/>
        <v>886.6912631500411</v>
      </c>
      <c r="H130" s="771">
        <v>339.46148055207027</v>
      </c>
      <c r="I130" s="772">
        <v>5.0928481806775405</v>
      </c>
      <c r="J130" s="769">
        <f t="shared" si="17"/>
        <v>344.55432873274782</v>
      </c>
      <c r="K130" s="792">
        <v>47.07692307692308</v>
      </c>
      <c r="L130" s="762">
        <v>0.92307692307692313</v>
      </c>
      <c r="M130" s="793">
        <f t="shared" si="10"/>
        <v>48</v>
      </c>
      <c r="N130" s="792">
        <v>15.188405797101449</v>
      </c>
      <c r="O130" s="762">
        <v>0.81159420289855067</v>
      </c>
      <c r="P130" s="793">
        <f t="shared" si="11"/>
        <v>16</v>
      </c>
      <c r="Q130" s="792">
        <v>294.54639865996648</v>
      </c>
      <c r="R130" s="773">
        <v>1.5125628140703518</v>
      </c>
      <c r="S130" s="769">
        <f t="shared" si="12"/>
        <v>296.05896147403683</v>
      </c>
      <c r="T130" s="793">
        <f t="shared" si="13"/>
        <v>1686.3045533568256</v>
      </c>
      <c r="V130" s="789">
        <f t="shared" si="18"/>
        <v>0</v>
      </c>
      <c r="W130" s="773">
        <v>0</v>
      </c>
      <c r="X130" s="794">
        <v>0</v>
      </c>
      <c r="Y130" s="93"/>
      <c r="Z130" s="774">
        <f t="shared" si="19"/>
        <v>0</v>
      </c>
      <c r="AA130" s="795">
        <v>0</v>
      </c>
      <c r="AB130" s="790">
        <f t="shared" si="14"/>
        <v>0</v>
      </c>
      <c r="AD130" s="797" t="str">
        <f t="shared" si="15"/>
        <v>Florida Gateway College</v>
      </c>
      <c r="AE130" s="796">
        <v>0</v>
      </c>
      <c r="AF130" s="796">
        <v>0</v>
      </c>
      <c r="AG130" s="769">
        <f t="shared" si="16"/>
        <v>0</v>
      </c>
    </row>
    <row r="131" spans="1:47" ht="25.35" customHeight="1">
      <c r="A131" s="797" t="str">
        <f t="shared" si="7"/>
        <v>Lake-Sumter State College</v>
      </c>
      <c r="B131" s="761">
        <v>132</v>
      </c>
      <c r="C131" s="768"/>
      <c r="D131" s="1174">
        <f t="shared" si="8"/>
        <v>132</v>
      </c>
      <c r="E131" s="1293">
        <v>1536.4344589829975</v>
      </c>
      <c r="F131" s="770">
        <v>22.094648593590851</v>
      </c>
      <c r="G131" s="769">
        <f t="shared" si="9"/>
        <v>1558.5291075765883</v>
      </c>
      <c r="H131" s="771">
        <v>381.13857016769634</v>
      </c>
      <c r="I131" s="772">
        <v>5.6500441306266556</v>
      </c>
      <c r="J131" s="769">
        <f t="shared" si="17"/>
        <v>386.78861429832301</v>
      </c>
      <c r="K131" s="792">
        <v>45.289556962025316</v>
      </c>
      <c r="L131" s="762">
        <v>1.7104430379746831</v>
      </c>
      <c r="M131" s="793">
        <f t="shared" si="10"/>
        <v>47</v>
      </c>
      <c r="N131" s="792">
        <v>0</v>
      </c>
      <c r="O131" s="762">
        <v>0</v>
      </c>
      <c r="P131" s="793">
        <f t="shared" si="11"/>
        <v>0</v>
      </c>
      <c r="Q131" s="792">
        <v>0</v>
      </c>
      <c r="R131" s="773">
        <v>0</v>
      </c>
      <c r="S131" s="769">
        <f t="shared" si="12"/>
        <v>0</v>
      </c>
      <c r="T131" s="793">
        <f t="shared" si="13"/>
        <v>2124.3177218749115</v>
      </c>
      <c r="V131" s="789">
        <f t="shared" si="18"/>
        <v>0</v>
      </c>
      <c r="W131" s="773">
        <v>0</v>
      </c>
      <c r="X131" s="794">
        <v>0</v>
      </c>
      <c r="Y131" s="93"/>
      <c r="Z131" s="774">
        <f t="shared" si="19"/>
        <v>0</v>
      </c>
      <c r="AA131" s="795">
        <v>0</v>
      </c>
      <c r="AB131" s="790">
        <f t="shared" si="14"/>
        <v>0</v>
      </c>
      <c r="AD131" s="797" t="str">
        <f t="shared" si="15"/>
        <v>Lake-Sumter State College</v>
      </c>
      <c r="AE131" s="796">
        <v>0</v>
      </c>
      <c r="AF131" s="796">
        <v>0</v>
      </c>
      <c r="AG131" s="769">
        <f t="shared" si="16"/>
        <v>0</v>
      </c>
    </row>
    <row r="132" spans="1:47" ht="25.35" customHeight="1">
      <c r="A132" s="797" t="str">
        <f t="shared" si="7"/>
        <v>State College of Florida, Manatee-Sarasota</v>
      </c>
      <c r="B132" s="761">
        <v>433</v>
      </c>
      <c r="C132" s="768"/>
      <c r="D132" s="1174">
        <f t="shared" si="8"/>
        <v>433</v>
      </c>
      <c r="E132" s="1293">
        <v>3979.5628264682641</v>
      </c>
      <c r="F132" s="770">
        <v>157.97602205046161</v>
      </c>
      <c r="G132" s="769">
        <f t="shared" si="9"/>
        <v>4137.5388485187259</v>
      </c>
      <c r="H132" s="771">
        <v>591.68600353527233</v>
      </c>
      <c r="I132" s="772">
        <v>13.94841716214045</v>
      </c>
      <c r="J132" s="769">
        <f t="shared" si="17"/>
        <v>605.63442069741279</v>
      </c>
      <c r="K132" s="792">
        <v>153.74520936834634</v>
      </c>
      <c r="L132" s="762">
        <v>9.2547906316536555</v>
      </c>
      <c r="M132" s="793">
        <f t="shared" si="10"/>
        <v>163</v>
      </c>
      <c r="N132" s="792">
        <v>23.902040816326529</v>
      </c>
      <c r="O132" s="762">
        <v>9.7959183673469397E-2</v>
      </c>
      <c r="P132" s="793">
        <f t="shared" si="11"/>
        <v>24</v>
      </c>
      <c r="Q132" s="792">
        <v>0</v>
      </c>
      <c r="R132" s="773">
        <v>0</v>
      </c>
      <c r="S132" s="769">
        <f t="shared" si="12"/>
        <v>0</v>
      </c>
      <c r="T132" s="793">
        <f t="shared" si="13"/>
        <v>5363.1732692161386</v>
      </c>
      <c r="V132" s="789">
        <f t="shared" si="18"/>
        <v>0</v>
      </c>
      <c r="W132" s="773">
        <v>0</v>
      </c>
      <c r="X132" s="794">
        <v>0</v>
      </c>
      <c r="Y132" s="93"/>
      <c r="Z132" s="774">
        <f t="shared" si="19"/>
        <v>0</v>
      </c>
      <c r="AA132" s="795">
        <v>0</v>
      </c>
      <c r="AB132" s="790">
        <f t="shared" si="14"/>
        <v>0</v>
      </c>
      <c r="AD132" s="797" t="str">
        <f t="shared" si="15"/>
        <v>State College of Florida, Manatee-Sarasota</v>
      </c>
      <c r="AE132" s="796">
        <v>0</v>
      </c>
      <c r="AF132" s="796">
        <v>0</v>
      </c>
      <c r="AG132" s="769">
        <f t="shared" si="16"/>
        <v>0</v>
      </c>
    </row>
    <row r="133" spans="1:47" ht="25.35" customHeight="1">
      <c r="A133" s="797" t="str">
        <f t="shared" si="7"/>
        <v>Miami Dade College</v>
      </c>
      <c r="B133" s="761">
        <v>2569</v>
      </c>
      <c r="C133" s="768"/>
      <c r="D133" s="1174">
        <f t="shared" si="8"/>
        <v>2569</v>
      </c>
      <c r="E133" s="1293">
        <v>28312.900693337928</v>
      </c>
      <c r="F133" s="770">
        <v>1157.3098273114854</v>
      </c>
      <c r="G133" s="769">
        <f t="shared" si="9"/>
        <v>29470.210520649413</v>
      </c>
      <c r="H133" s="771">
        <v>3862.5683366536314</v>
      </c>
      <c r="I133" s="772">
        <v>186.05391180304483</v>
      </c>
      <c r="J133" s="769">
        <f t="shared" si="17"/>
        <v>4048.6222484566761</v>
      </c>
      <c r="K133" s="792">
        <v>1109.8469945355191</v>
      </c>
      <c r="L133" s="762">
        <v>64.15300546448087</v>
      </c>
      <c r="M133" s="793">
        <f t="shared" si="10"/>
        <v>1174</v>
      </c>
      <c r="N133" s="792">
        <v>29.473972602739728</v>
      </c>
      <c r="O133" s="762">
        <v>3.5260273972602736</v>
      </c>
      <c r="P133" s="793">
        <f t="shared" si="11"/>
        <v>33</v>
      </c>
      <c r="Q133" s="792">
        <v>774.67896981627291</v>
      </c>
      <c r="R133" s="773">
        <v>28.321030183727036</v>
      </c>
      <c r="S133" s="769">
        <f t="shared" si="12"/>
        <v>803</v>
      </c>
      <c r="T133" s="793">
        <f t="shared" si="13"/>
        <v>38097.832769106091</v>
      </c>
      <c r="V133" s="789">
        <f t="shared" si="18"/>
        <v>2</v>
      </c>
      <c r="W133" s="773">
        <v>0</v>
      </c>
      <c r="X133" s="794">
        <v>2</v>
      </c>
      <c r="Y133" s="93"/>
      <c r="Z133" s="774">
        <f t="shared" si="19"/>
        <v>0.89639874739043535</v>
      </c>
      <c r="AA133" s="795">
        <v>686.10360125260956</v>
      </c>
      <c r="AB133" s="790">
        <f t="shared" si="14"/>
        <v>687</v>
      </c>
      <c r="AD133" s="797" t="str">
        <f t="shared" si="15"/>
        <v>Miami Dade College</v>
      </c>
      <c r="AE133" s="796">
        <v>685</v>
      </c>
      <c r="AF133" s="796">
        <v>2</v>
      </c>
      <c r="AG133" s="769">
        <f t="shared" si="16"/>
        <v>687</v>
      </c>
    </row>
    <row r="134" spans="1:47" ht="25.35" customHeight="1">
      <c r="A134" s="797" t="str">
        <f t="shared" si="7"/>
        <v>North Florida College</v>
      </c>
      <c r="B134" s="761">
        <v>31</v>
      </c>
      <c r="C134" s="768"/>
      <c r="D134" s="1174">
        <f t="shared" si="8"/>
        <v>31</v>
      </c>
      <c r="E134" s="1293">
        <v>370.8927643784786</v>
      </c>
      <c r="F134" s="770">
        <v>10.815955473098331</v>
      </c>
      <c r="G134" s="769">
        <f t="shared" si="9"/>
        <v>381.70871985157692</v>
      </c>
      <c r="H134" s="771">
        <v>131.12559241706163</v>
      </c>
      <c r="I134" s="772">
        <v>14.447077409162718</v>
      </c>
      <c r="J134" s="769">
        <f t="shared" si="17"/>
        <v>145.57266982622434</v>
      </c>
      <c r="K134" s="792">
        <v>6.8090909090909095</v>
      </c>
      <c r="L134" s="762">
        <v>0.19090909090909089</v>
      </c>
      <c r="M134" s="793">
        <f t="shared" si="10"/>
        <v>7</v>
      </c>
      <c r="N134" s="792">
        <v>0</v>
      </c>
      <c r="O134" s="762">
        <v>0</v>
      </c>
      <c r="P134" s="793">
        <f t="shared" si="11"/>
        <v>0</v>
      </c>
      <c r="Q134" s="792">
        <v>52.053571428571431</v>
      </c>
      <c r="R134" s="773">
        <v>1.9642857142857142</v>
      </c>
      <c r="S134" s="769">
        <f t="shared" si="12"/>
        <v>54.017857142857146</v>
      </c>
      <c r="T134" s="793">
        <f t="shared" si="13"/>
        <v>619.29924682065837</v>
      </c>
      <c r="V134" s="789">
        <f t="shared" si="18"/>
        <v>0</v>
      </c>
      <c r="W134" s="773">
        <v>0</v>
      </c>
      <c r="X134" s="794">
        <v>0</v>
      </c>
      <c r="Y134" s="93"/>
      <c r="Z134" s="774">
        <f t="shared" si="19"/>
        <v>0</v>
      </c>
      <c r="AA134" s="795">
        <v>0</v>
      </c>
      <c r="AB134" s="790">
        <f t="shared" si="14"/>
        <v>0</v>
      </c>
      <c r="AD134" s="797" t="str">
        <f t="shared" si="15"/>
        <v>North Florida College</v>
      </c>
      <c r="AE134" s="796">
        <v>0</v>
      </c>
      <c r="AF134" s="796">
        <v>0</v>
      </c>
      <c r="AG134" s="769">
        <f t="shared" si="16"/>
        <v>0</v>
      </c>
    </row>
    <row r="135" spans="1:47" ht="25.35" customHeight="1">
      <c r="A135" s="797" t="str">
        <f t="shared" si="7"/>
        <v>Northwest Florida State College</v>
      </c>
      <c r="B135" s="761">
        <v>295</v>
      </c>
      <c r="C135" s="768"/>
      <c r="D135" s="1174">
        <f t="shared" si="8"/>
        <v>295</v>
      </c>
      <c r="E135" s="1293">
        <v>1393.7605603261341</v>
      </c>
      <c r="F135" s="770">
        <v>126.44951860525629</v>
      </c>
      <c r="G135" s="769">
        <f t="shared" si="9"/>
        <v>1520.2100789313904</v>
      </c>
      <c r="H135" s="771">
        <v>468.56742954416495</v>
      </c>
      <c r="I135" s="772">
        <v>26.839417439001323</v>
      </c>
      <c r="J135" s="769">
        <f t="shared" si="17"/>
        <v>495.40684698316625</v>
      </c>
      <c r="K135" s="792">
        <v>44.031128404669261</v>
      </c>
      <c r="L135" s="762">
        <v>1.9688715953307396</v>
      </c>
      <c r="M135" s="793">
        <f t="shared" si="10"/>
        <v>46</v>
      </c>
      <c r="N135" s="792">
        <v>0</v>
      </c>
      <c r="O135" s="762">
        <v>0</v>
      </c>
      <c r="P135" s="793">
        <f t="shared" si="11"/>
        <v>0</v>
      </c>
      <c r="Q135" s="792">
        <v>178.18690542809176</v>
      </c>
      <c r="R135" s="773">
        <v>1.8130945719082261</v>
      </c>
      <c r="S135" s="769">
        <f t="shared" si="12"/>
        <v>180</v>
      </c>
      <c r="T135" s="793">
        <f t="shared" si="13"/>
        <v>2536.6169259145568</v>
      </c>
      <c r="V135" s="789">
        <f t="shared" si="18"/>
        <v>0</v>
      </c>
      <c r="W135" s="773">
        <v>0</v>
      </c>
      <c r="X135" s="794">
        <v>0</v>
      </c>
      <c r="Y135" s="93"/>
      <c r="Z135" s="774">
        <f t="shared" si="19"/>
        <v>0</v>
      </c>
      <c r="AA135" s="795">
        <v>0</v>
      </c>
      <c r="AB135" s="790">
        <f t="shared" si="14"/>
        <v>0</v>
      </c>
      <c r="AD135" s="797" t="str">
        <f t="shared" si="15"/>
        <v>Northwest Florida State College</v>
      </c>
      <c r="AE135" s="796">
        <v>0</v>
      </c>
      <c r="AF135" s="796">
        <v>0</v>
      </c>
      <c r="AG135" s="769">
        <f t="shared" si="16"/>
        <v>0</v>
      </c>
    </row>
    <row r="136" spans="1:47" ht="25.35" customHeight="1">
      <c r="A136" s="797" t="str">
        <f t="shared" si="7"/>
        <v>Palm Beach State College</v>
      </c>
      <c r="B136" s="761">
        <v>939</v>
      </c>
      <c r="C136" s="768"/>
      <c r="D136" s="1174">
        <f t="shared" si="8"/>
        <v>939</v>
      </c>
      <c r="E136" s="1293">
        <v>11621.156548523664</v>
      </c>
      <c r="F136" s="770">
        <v>360.4402002822406</v>
      </c>
      <c r="G136" s="769">
        <f t="shared" si="9"/>
        <v>11981.596748805905</v>
      </c>
      <c r="H136" s="771">
        <v>1363.0890223921356</v>
      </c>
      <c r="I136" s="772">
        <v>30.562534134352813</v>
      </c>
      <c r="J136" s="769">
        <f t="shared" si="17"/>
        <v>1393.6515565264883</v>
      </c>
      <c r="K136" s="792">
        <v>348.68621973929237</v>
      </c>
      <c r="L136" s="762">
        <v>13.313780260707636</v>
      </c>
      <c r="M136" s="793">
        <f t="shared" si="10"/>
        <v>362</v>
      </c>
      <c r="N136" s="792">
        <v>20.601265822784811</v>
      </c>
      <c r="O136" s="762">
        <v>0.39873417721518983</v>
      </c>
      <c r="P136" s="793">
        <f t="shared" si="11"/>
        <v>21</v>
      </c>
      <c r="Q136" s="792">
        <v>761.94599854050114</v>
      </c>
      <c r="R136" s="773">
        <v>8.0540014594989042</v>
      </c>
      <c r="S136" s="769">
        <f t="shared" si="12"/>
        <v>770</v>
      </c>
      <c r="T136" s="793">
        <f t="shared" si="13"/>
        <v>15467.248305332394</v>
      </c>
      <c r="V136" s="789">
        <f t="shared" si="18"/>
        <v>0</v>
      </c>
      <c r="W136" s="773">
        <v>0</v>
      </c>
      <c r="X136" s="794">
        <v>0</v>
      </c>
      <c r="Y136" s="93"/>
      <c r="Z136" s="774">
        <f t="shared" si="19"/>
        <v>0</v>
      </c>
      <c r="AA136" s="795">
        <v>0</v>
      </c>
      <c r="AB136" s="790">
        <f t="shared" si="14"/>
        <v>0</v>
      </c>
      <c r="AD136" s="797" t="str">
        <f t="shared" si="15"/>
        <v>Palm Beach State College</v>
      </c>
      <c r="AE136" s="796">
        <v>0</v>
      </c>
      <c r="AF136" s="796">
        <v>0</v>
      </c>
      <c r="AG136" s="769">
        <f t="shared" si="16"/>
        <v>0</v>
      </c>
    </row>
    <row r="137" spans="1:47" ht="25.35" customHeight="1">
      <c r="A137" s="797" t="str">
        <f t="shared" si="7"/>
        <v>Pasco-Hernando State College</v>
      </c>
      <c r="B137" s="761">
        <v>349</v>
      </c>
      <c r="C137" s="768"/>
      <c r="D137" s="1174">
        <f t="shared" si="8"/>
        <v>349</v>
      </c>
      <c r="E137" s="1293">
        <v>2676.6194063926941</v>
      </c>
      <c r="F137" s="770">
        <v>22.502191780821917</v>
      </c>
      <c r="G137" s="769">
        <f t="shared" si="9"/>
        <v>2699.1215981735158</v>
      </c>
      <c r="H137" s="771">
        <v>1578.1575091575091</v>
      </c>
      <c r="I137" s="772">
        <v>16.404761904761902</v>
      </c>
      <c r="J137" s="769">
        <f t="shared" si="17"/>
        <v>1594.5622710622711</v>
      </c>
      <c r="K137" s="792">
        <v>108.06694560669456</v>
      </c>
      <c r="L137" s="762">
        <v>1.9330543933054396</v>
      </c>
      <c r="M137" s="793">
        <f t="shared" si="10"/>
        <v>110</v>
      </c>
      <c r="N137" s="792">
        <v>9</v>
      </c>
      <c r="O137" s="762">
        <v>0</v>
      </c>
      <c r="P137" s="793">
        <f t="shared" si="11"/>
        <v>9</v>
      </c>
      <c r="Q137" s="792">
        <v>231.98157743235464</v>
      </c>
      <c r="R137" s="773">
        <v>5.1335636154289013</v>
      </c>
      <c r="S137" s="769">
        <f t="shared" si="12"/>
        <v>237.11514104778354</v>
      </c>
      <c r="T137" s="793">
        <f t="shared" si="13"/>
        <v>4998.7990102835702</v>
      </c>
      <c r="V137" s="789">
        <f t="shared" si="18"/>
        <v>0</v>
      </c>
      <c r="W137" s="773">
        <v>0</v>
      </c>
      <c r="X137" s="794">
        <v>0</v>
      </c>
      <c r="Y137" s="93"/>
      <c r="Z137" s="774">
        <f t="shared" si="19"/>
        <v>0</v>
      </c>
      <c r="AA137" s="795">
        <v>0</v>
      </c>
      <c r="AB137" s="790">
        <f t="shared" si="14"/>
        <v>0</v>
      </c>
      <c r="AD137" s="797" t="str">
        <f t="shared" si="15"/>
        <v>Pasco-Hernando State College</v>
      </c>
      <c r="AE137" s="796">
        <v>0</v>
      </c>
      <c r="AF137" s="796">
        <v>0</v>
      </c>
      <c r="AG137" s="769">
        <f t="shared" si="16"/>
        <v>0</v>
      </c>
    </row>
    <row r="138" spans="1:47" ht="25.35" customHeight="1">
      <c r="A138" s="797" t="str">
        <f t="shared" si="7"/>
        <v>Pensacola State College</v>
      </c>
      <c r="B138" s="761">
        <v>434</v>
      </c>
      <c r="C138" s="768"/>
      <c r="D138" s="1174">
        <f t="shared" si="8"/>
        <v>434</v>
      </c>
      <c r="E138" s="1293">
        <v>2877.7594543696241</v>
      </c>
      <c r="F138" s="770">
        <v>62.17615921005752</v>
      </c>
      <c r="G138" s="769">
        <f t="shared" si="9"/>
        <v>2939.9356135796816</v>
      </c>
      <c r="H138" s="771">
        <v>1195.3184957789715</v>
      </c>
      <c r="I138" s="772">
        <v>16.864857322263308</v>
      </c>
      <c r="J138" s="769">
        <f t="shared" si="17"/>
        <v>1212.1833531012348</v>
      </c>
      <c r="K138" s="792">
        <v>179.78348504551366</v>
      </c>
      <c r="L138" s="762">
        <v>9.2165149544863461</v>
      </c>
      <c r="M138" s="793">
        <f t="shared" si="10"/>
        <v>189</v>
      </c>
      <c r="N138" s="792">
        <v>0</v>
      </c>
      <c r="O138" s="762">
        <v>0</v>
      </c>
      <c r="P138" s="793">
        <f t="shared" si="11"/>
        <v>0</v>
      </c>
      <c r="Q138" s="792">
        <v>285.7473233404711</v>
      </c>
      <c r="R138" s="773">
        <v>4.2726623840114204</v>
      </c>
      <c r="S138" s="769">
        <f t="shared" si="12"/>
        <v>290.01998572448252</v>
      </c>
      <c r="T138" s="793">
        <f t="shared" si="13"/>
        <v>5065.1389524053993</v>
      </c>
      <c r="V138" s="789">
        <f t="shared" si="18"/>
        <v>0</v>
      </c>
      <c r="W138" s="773">
        <v>0</v>
      </c>
      <c r="X138" s="794">
        <v>0</v>
      </c>
      <c r="Y138" s="93"/>
      <c r="Z138" s="774">
        <f t="shared" si="19"/>
        <v>94.067114093959731</v>
      </c>
      <c r="AA138" s="795">
        <v>1.9328859060402683</v>
      </c>
      <c r="AB138" s="790">
        <f t="shared" si="14"/>
        <v>96</v>
      </c>
      <c r="AD138" s="797" t="str">
        <f t="shared" si="15"/>
        <v>Pensacola State College</v>
      </c>
      <c r="AE138" s="796">
        <v>92</v>
      </c>
      <c r="AF138" s="796">
        <v>4</v>
      </c>
      <c r="AG138" s="769">
        <f t="shared" si="16"/>
        <v>96</v>
      </c>
    </row>
    <row r="139" spans="1:47" ht="25.35" customHeight="1">
      <c r="A139" s="797" t="str">
        <f t="shared" si="7"/>
        <v>Polk State College</v>
      </c>
      <c r="B139" s="761">
        <v>722</v>
      </c>
      <c r="C139" s="768"/>
      <c r="D139" s="1174">
        <f t="shared" si="8"/>
        <v>722</v>
      </c>
      <c r="E139" s="1293">
        <v>3174.6756015079272</v>
      </c>
      <c r="F139" s="770">
        <v>77.552805189045344</v>
      </c>
      <c r="G139" s="769">
        <f t="shared" si="9"/>
        <v>3252.2284066969728</v>
      </c>
      <c r="H139" s="771">
        <v>1249.2522913651712</v>
      </c>
      <c r="I139" s="772">
        <v>20.438977327544624</v>
      </c>
      <c r="J139" s="769">
        <f t="shared" si="17"/>
        <v>1269.6912686927158</v>
      </c>
      <c r="K139" s="792">
        <v>98.314720812182742</v>
      </c>
      <c r="L139" s="762">
        <v>9.6852791878172582</v>
      </c>
      <c r="M139" s="793">
        <f t="shared" si="10"/>
        <v>108</v>
      </c>
      <c r="N139" s="792">
        <v>60</v>
      </c>
      <c r="O139" s="762">
        <v>0</v>
      </c>
      <c r="P139" s="793">
        <f t="shared" si="11"/>
        <v>60</v>
      </c>
      <c r="Q139" s="792">
        <v>89.764197530864195</v>
      </c>
      <c r="R139" s="773">
        <v>1.2358024691358027</v>
      </c>
      <c r="S139" s="769">
        <f t="shared" si="12"/>
        <v>91</v>
      </c>
      <c r="T139" s="793">
        <f t="shared" si="13"/>
        <v>5502.9196753896886</v>
      </c>
      <c r="V139" s="789">
        <f t="shared" si="18"/>
        <v>0</v>
      </c>
      <c r="W139" s="773">
        <v>0</v>
      </c>
      <c r="X139" s="794">
        <v>0</v>
      </c>
      <c r="Y139" s="93"/>
      <c r="Z139" s="774">
        <f t="shared" si="19"/>
        <v>0</v>
      </c>
      <c r="AA139" s="795">
        <v>0</v>
      </c>
      <c r="AB139" s="790">
        <f t="shared" si="14"/>
        <v>0</v>
      </c>
      <c r="AD139" s="797" t="str">
        <f t="shared" si="15"/>
        <v>Polk State College</v>
      </c>
      <c r="AE139" s="796">
        <v>0</v>
      </c>
      <c r="AF139" s="796">
        <v>0</v>
      </c>
      <c r="AG139" s="769">
        <f t="shared" si="16"/>
        <v>0</v>
      </c>
    </row>
    <row r="140" spans="1:47" ht="25.35" customHeight="1">
      <c r="A140" s="797" t="str">
        <f t="shared" si="7"/>
        <v>St. Johns River State College</v>
      </c>
      <c r="B140" s="761">
        <v>237</v>
      </c>
      <c r="C140" s="768"/>
      <c r="D140" s="1174">
        <f t="shared" si="8"/>
        <v>237</v>
      </c>
      <c r="E140" s="1293">
        <v>1761.413276790083</v>
      </c>
      <c r="F140" s="770">
        <v>31.309215462404172</v>
      </c>
      <c r="G140" s="769">
        <f t="shared" si="9"/>
        <v>1792.7224922524872</v>
      </c>
      <c r="H140" s="771">
        <v>642.40760869565213</v>
      </c>
      <c r="I140" s="772">
        <v>8.6766304347826093</v>
      </c>
      <c r="J140" s="769">
        <f t="shared" si="17"/>
        <v>651.08423913043475</v>
      </c>
      <c r="K140" s="792">
        <v>35.524539877300612</v>
      </c>
      <c r="L140" s="762">
        <v>1.4754601226993864</v>
      </c>
      <c r="M140" s="793">
        <f t="shared" si="10"/>
        <v>37</v>
      </c>
      <c r="N140" s="792">
        <v>31</v>
      </c>
      <c r="O140" s="762">
        <v>0</v>
      </c>
      <c r="P140" s="793">
        <f t="shared" si="11"/>
        <v>31</v>
      </c>
      <c r="Q140" s="792">
        <v>83.453001132502834</v>
      </c>
      <c r="R140" s="773">
        <v>1.4779161947904871</v>
      </c>
      <c r="S140" s="769">
        <f t="shared" si="12"/>
        <v>84.930917327293315</v>
      </c>
      <c r="T140" s="793">
        <f t="shared" si="13"/>
        <v>2833.7376487102151</v>
      </c>
      <c r="V140" s="789">
        <f t="shared" si="18"/>
        <v>0</v>
      </c>
      <c r="W140" s="773">
        <v>0</v>
      </c>
      <c r="X140" s="794">
        <v>0</v>
      </c>
      <c r="Y140" s="93"/>
      <c r="Z140" s="774">
        <f t="shared" si="19"/>
        <v>13</v>
      </c>
      <c r="AA140" s="795">
        <v>0</v>
      </c>
      <c r="AB140" s="790">
        <f t="shared" si="14"/>
        <v>13</v>
      </c>
      <c r="AD140" s="797" t="str">
        <f t="shared" si="15"/>
        <v>St. Johns River State College</v>
      </c>
      <c r="AE140" s="796">
        <v>12</v>
      </c>
      <c r="AF140" s="796">
        <v>1</v>
      </c>
      <c r="AG140" s="769">
        <f t="shared" si="16"/>
        <v>13</v>
      </c>
    </row>
    <row r="141" spans="1:47" ht="25.35" customHeight="1">
      <c r="A141" s="797" t="str">
        <f t="shared" si="7"/>
        <v>St. Petersburg College</v>
      </c>
      <c r="B141" s="761">
        <v>2389</v>
      </c>
      <c r="C141" s="768"/>
      <c r="D141" s="1174">
        <f t="shared" si="8"/>
        <v>2389</v>
      </c>
      <c r="E141" s="1293">
        <v>6488.6222232194941</v>
      </c>
      <c r="F141" s="770">
        <v>262.02744244491316</v>
      </c>
      <c r="G141" s="769">
        <f t="shared" si="9"/>
        <v>6750.6496656644076</v>
      </c>
      <c r="H141" s="771">
        <v>4002.4271844660198</v>
      </c>
      <c r="I141" s="772">
        <v>143.87216115649463</v>
      </c>
      <c r="J141" s="769">
        <f t="shared" si="17"/>
        <v>4146.299345622514</v>
      </c>
      <c r="K141" s="792">
        <v>328.66951280763436</v>
      </c>
      <c r="L141" s="762">
        <v>28.330487192365645</v>
      </c>
      <c r="M141" s="793">
        <f t="shared" si="10"/>
        <v>357</v>
      </c>
      <c r="N141" s="792">
        <v>0</v>
      </c>
      <c r="O141" s="762">
        <v>0</v>
      </c>
      <c r="P141" s="793">
        <f t="shared" si="11"/>
        <v>0</v>
      </c>
      <c r="Q141" s="792">
        <v>178.66090909090909</v>
      </c>
      <c r="R141" s="773">
        <v>39.339090909090913</v>
      </c>
      <c r="S141" s="769">
        <f t="shared" si="12"/>
        <v>218</v>
      </c>
      <c r="T141" s="793">
        <f t="shared" si="13"/>
        <v>13860.949011286923</v>
      </c>
      <c r="V141" s="789">
        <f t="shared" si="18"/>
        <v>0</v>
      </c>
      <c r="W141" s="773">
        <v>0</v>
      </c>
      <c r="X141" s="794">
        <v>0</v>
      </c>
      <c r="Y141" s="93"/>
      <c r="Z141" s="774">
        <f t="shared" si="19"/>
        <v>0</v>
      </c>
      <c r="AA141" s="795">
        <v>0</v>
      </c>
      <c r="AB141" s="790">
        <f t="shared" si="14"/>
        <v>0</v>
      </c>
      <c r="AD141" s="797" t="str">
        <f t="shared" si="15"/>
        <v>St. Petersburg College</v>
      </c>
      <c r="AE141" s="796">
        <v>0</v>
      </c>
      <c r="AF141" s="796">
        <v>0</v>
      </c>
      <c r="AG141" s="769">
        <f t="shared" si="16"/>
        <v>0</v>
      </c>
    </row>
    <row r="142" spans="1:47" ht="25.35" customHeight="1">
      <c r="A142" s="797" t="str">
        <f t="shared" si="7"/>
        <v>Santa Fe College</v>
      </c>
      <c r="B142" s="761">
        <v>461</v>
      </c>
      <c r="C142" s="768"/>
      <c r="D142" s="1174">
        <f t="shared" si="8"/>
        <v>461</v>
      </c>
      <c r="E142" s="1293">
        <v>5110.2110804473014</v>
      </c>
      <c r="F142" s="770">
        <v>462.39009683028377</v>
      </c>
      <c r="G142" s="769">
        <f t="shared" si="9"/>
        <v>5572.6011772775855</v>
      </c>
      <c r="H142" s="771">
        <v>1918.7233170998134</v>
      </c>
      <c r="I142" s="772">
        <v>108.96522688999136</v>
      </c>
      <c r="J142" s="769">
        <f t="shared" si="17"/>
        <v>2027.6885439898047</v>
      </c>
      <c r="K142" s="792">
        <v>190.38620689655173</v>
      </c>
      <c r="L142" s="762">
        <v>24.613793103448273</v>
      </c>
      <c r="M142" s="793">
        <f t="shared" si="10"/>
        <v>215</v>
      </c>
      <c r="N142" s="792">
        <v>1</v>
      </c>
      <c r="O142" s="762">
        <v>0</v>
      </c>
      <c r="P142" s="793">
        <f t="shared" si="11"/>
        <v>1</v>
      </c>
      <c r="Q142" s="792">
        <v>225.05114638447969</v>
      </c>
      <c r="R142" s="773">
        <v>1.3403880070546739</v>
      </c>
      <c r="S142" s="769">
        <f t="shared" si="12"/>
        <v>226.39153439153438</v>
      </c>
      <c r="T142" s="793">
        <f t="shared" si="13"/>
        <v>8503.6812556589248</v>
      </c>
      <c r="V142" s="789">
        <f t="shared" si="18"/>
        <v>0</v>
      </c>
      <c r="W142" s="773">
        <v>0</v>
      </c>
      <c r="X142" s="794">
        <v>0</v>
      </c>
      <c r="Y142" s="93"/>
      <c r="Z142" s="774">
        <f t="shared" si="19"/>
        <v>10.401500938086301</v>
      </c>
      <c r="AA142" s="795">
        <v>55.598499061913699</v>
      </c>
      <c r="AB142" s="790">
        <f t="shared" si="14"/>
        <v>66</v>
      </c>
      <c r="AD142" s="797" t="str">
        <f t="shared" si="15"/>
        <v>Santa Fe College</v>
      </c>
      <c r="AE142" s="796">
        <v>64</v>
      </c>
      <c r="AF142" s="796">
        <v>2</v>
      </c>
      <c r="AG142" s="769">
        <f t="shared" si="16"/>
        <v>66</v>
      </c>
    </row>
    <row r="143" spans="1:47" ht="25.35" customHeight="1">
      <c r="A143" s="797" t="str">
        <f t="shared" si="7"/>
        <v>Seminole State College of Florida</v>
      </c>
      <c r="B143" s="761">
        <v>850</v>
      </c>
      <c r="C143" s="768"/>
      <c r="D143" s="1174">
        <f t="shared" si="8"/>
        <v>850</v>
      </c>
      <c r="E143" s="1293">
        <v>5386.1449184345565</v>
      </c>
      <c r="F143" s="770">
        <v>133.70676265604658</v>
      </c>
      <c r="G143" s="769">
        <f t="shared" si="9"/>
        <v>5519.8516810906031</v>
      </c>
      <c r="H143" s="771">
        <v>2531.5279931093887</v>
      </c>
      <c r="I143" s="772">
        <v>96.275624461670972</v>
      </c>
      <c r="J143" s="769">
        <f t="shared" si="17"/>
        <v>2627.8036175710595</v>
      </c>
      <c r="K143" s="792">
        <v>138.83855254001392</v>
      </c>
      <c r="L143" s="762">
        <v>10.161447459986084</v>
      </c>
      <c r="M143" s="793">
        <f t="shared" si="10"/>
        <v>149</v>
      </c>
      <c r="N143" s="792">
        <v>72.91441969519343</v>
      </c>
      <c r="O143" s="762">
        <v>8.5580304806565075E-2</v>
      </c>
      <c r="P143" s="793">
        <f t="shared" si="11"/>
        <v>73</v>
      </c>
      <c r="Q143" s="792">
        <v>221.97027600849256</v>
      </c>
      <c r="R143" s="773">
        <v>14.029723991507431</v>
      </c>
      <c r="S143" s="769">
        <f t="shared" si="12"/>
        <v>236</v>
      </c>
      <c r="T143" s="793">
        <f t="shared" si="13"/>
        <v>9455.6552986616625</v>
      </c>
      <c r="V143" s="789">
        <f t="shared" si="18"/>
        <v>0</v>
      </c>
      <c r="W143" s="773">
        <v>0</v>
      </c>
      <c r="X143" s="794">
        <v>0</v>
      </c>
      <c r="Y143" s="93"/>
      <c r="Z143" s="774">
        <f t="shared" si="19"/>
        <v>56.934858076373303</v>
      </c>
      <c r="AA143" s="795">
        <v>433.0651419236267</v>
      </c>
      <c r="AB143" s="790">
        <f t="shared" si="14"/>
        <v>490</v>
      </c>
      <c r="AD143" s="797" t="str">
        <f t="shared" si="15"/>
        <v>Seminole State College of Florida</v>
      </c>
      <c r="AE143" s="796">
        <v>355</v>
      </c>
      <c r="AF143" s="796">
        <v>135</v>
      </c>
      <c r="AG143" s="769">
        <f t="shared" si="16"/>
        <v>490</v>
      </c>
    </row>
    <row r="144" spans="1:47" ht="25.35" customHeight="1">
      <c r="A144" s="797" t="str">
        <f t="shared" si="7"/>
        <v>South Florida State College</v>
      </c>
      <c r="B144" s="761">
        <v>116</v>
      </c>
      <c r="C144" s="768"/>
      <c r="D144" s="1174">
        <f t="shared" si="8"/>
        <v>116</v>
      </c>
      <c r="E144" s="1293">
        <v>1144.5831120552311</v>
      </c>
      <c r="F144" s="770">
        <v>11.789697291556028</v>
      </c>
      <c r="G144" s="769">
        <f t="shared" si="9"/>
        <v>1156.3728093467871</v>
      </c>
      <c r="H144" s="771">
        <v>1.9512195121951219</v>
      </c>
      <c r="I144" s="772">
        <v>0</v>
      </c>
      <c r="J144" s="769">
        <f t="shared" si="17"/>
        <v>1.9512195121951219</v>
      </c>
      <c r="K144" s="792">
        <v>17</v>
      </c>
      <c r="L144" s="762">
        <v>0</v>
      </c>
      <c r="M144" s="793">
        <f t="shared" si="10"/>
        <v>17</v>
      </c>
      <c r="N144" s="792">
        <v>0</v>
      </c>
      <c r="O144" s="762">
        <v>0</v>
      </c>
      <c r="P144" s="793">
        <f t="shared" si="11"/>
        <v>0</v>
      </c>
      <c r="Q144" s="792">
        <v>219.30578512396696</v>
      </c>
      <c r="R144" s="773">
        <v>0.59779614325068864</v>
      </c>
      <c r="S144" s="769">
        <f t="shared" si="12"/>
        <v>219.90358126721765</v>
      </c>
      <c r="T144" s="793">
        <f t="shared" si="13"/>
        <v>1511.2276101262</v>
      </c>
      <c r="V144" s="789">
        <f t="shared" si="18"/>
        <v>0</v>
      </c>
      <c r="W144" s="773">
        <v>0</v>
      </c>
      <c r="X144" s="794">
        <v>0</v>
      </c>
      <c r="Y144" s="93"/>
      <c r="Z144" s="774">
        <f t="shared" si="19"/>
        <v>96.840028694404566</v>
      </c>
      <c r="AA144" s="795">
        <v>169.15997130559543</v>
      </c>
      <c r="AB144" s="790">
        <f t="shared" si="14"/>
        <v>266</v>
      </c>
      <c r="AD144" s="797" t="str">
        <f t="shared" si="15"/>
        <v>South Florida State College</v>
      </c>
      <c r="AE144" s="796">
        <v>258</v>
      </c>
      <c r="AF144" s="796">
        <v>8</v>
      </c>
      <c r="AG144" s="769">
        <f t="shared" si="16"/>
        <v>266</v>
      </c>
    </row>
    <row r="145" spans="1:48" ht="25.35" customHeight="1">
      <c r="A145" s="797" t="str">
        <f t="shared" si="7"/>
        <v>Tallahassee Community College</v>
      </c>
      <c r="B145" s="761">
        <v>37</v>
      </c>
      <c r="C145" s="768"/>
      <c r="D145" s="1174">
        <f t="shared" si="8"/>
        <v>37</v>
      </c>
      <c r="E145" s="1293">
        <v>6681.5521639316385</v>
      </c>
      <c r="F145" s="770">
        <v>309.04196071762601</v>
      </c>
      <c r="G145" s="769">
        <f t="shared" si="9"/>
        <v>6990.5941246492648</v>
      </c>
      <c r="H145" s="771">
        <v>1227.2774979009237</v>
      </c>
      <c r="I145" s="772">
        <v>35.49664147774979</v>
      </c>
      <c r="J145" s="769">
        <f t="shared" si="17"/>
        <v>1262.7741393786735</v>
      </c>
      <c r="K145" s="792">
        <v>104.56767411300919</v>
      </c>
      <c r="L145" s="762">
        <v>11.432325886990803</v>
      </c>
      <c r="M145" s="793">
        <f t="shared" si="10"/>
        <v>116</v>
      </c>
      <c r="N145" s="792">
        <v>0</v>
      </c>
      <c r="O145" s="762">
        <v>0</v>
      </c>
      <c r="P145" s="793">
        <f t="shared" si="11"/>
        <v>0</v>
      </c>
      <c r="Q145" s="792">
        <v>219.93815635939325</v>
      </c>
      <c r="R145" s="773">
        <v>14.061843640606767</v>
      </c>
      <c r="S145" s="769">
        <f t="shared" si="12"/>
        <v>234</v>
      </c>
      <c r="T145" s="793">
        <f t="shared" si="13"/>
        <v>8640.3682640279385</v>
      </c>
      <c r="V145" s="789">
        <f t="shared" si="18"/>
        <v>0</v>
      </c>
      <c r="W145" s="773">
        <v>0</v>
      </c>
      <c r="X145" s="794">
        <v>0</v>
      </c>
      <c r="Y145" s="93"/>
      <c r="Z145" s="774">
        <f t="shared" si="19"/>
        <v>1.531645569620256</v>
      </c>
      <c r="AA145" s="795">
        <v>31.468354430379744</v>
      </c>
      <c r="AB145" s="790">
        <f t="shared" si="14"/>
        <v>33</v>
      </c>
      <c r="AD145" s="797" t="str">
        <f t="shared" si="15"/>
        <v>Tallahassee Community College</v>
      </c>
      <c r="AE145" s="796">
        <v>32</v>
      </c>
      <c r="AF145" s="796">
        <v>1</v>
      </c>
      <c r="AG145" s="769">
        <f t="shared" si="16"/>
        <v>33</v>
      </c>
    </row>
    <row r="146" spans="1:48" ht="25.35" customHeight="1" thickBot="1">
      <c r="A146" s="798" t="str">
        <f t="shared" si="7"/>
        <v>Valencia College</v>
      </c>
      <c r="B146" s="705">
        <v>1160</v>
      </c>
      <c r="C146" s="741"/>
      <c r="D146" s="1175">
        <f t="shared" si="8"/>
        <v>1160</v>
      </c>
      <c r="E146" s="1294">
        <v>15900.612126604585</v>
      </c>
      <c r="F146" s="742">
        <v>1102.1395276515609</v>
      </c>
      <c r="G146" s="706">
        <f t="shared" si="9"/>
        <v>17002.751654256146</v>
      </c>
      <c r="H146" s="799">
        <v>7559.125804284201</v>
      </c>
      <c r="I146" s="800">
        <v>485.22877543815696</v>
      </c>
      <c r="J146" s="801">
        <f t="shared" si="17"/>
        <v>8044.3545797223578</v>
      </c>
      <c r="K146" s="802">
        <v>707.79812911421641</v>
      </c>
      <c r="L146" s="803">
        <v>98.201870885783578</v>
      </c>
      <c r="M146" s="804">
        <f t="shared" si="10"/>
        <v>806</v>
      </c>
      <c r="N146" s="802">
        <v>58</v>
      </c>
      <c r="O146" s="803">
        <v>0</v>
      </c>
      <c r="P146" s="804">
        <f t="shared" si="11"/>
        <v>58</v>
      </c>
      <c r="Q146" s="802">
        <v>229.72929936305732</v>
      </c>
      <c r="R146" s="805">
        <v>22.270700636942674</v>
      </c>
      <c r="S146" s="706">
        <f t="shared" si="12"/>
        <v>252</v>
      </c>
      <c r="T146" s="804">
        <f t="shared" si="13"/>
        <v>27323.106233978506</v>
      </c>
      <c r="V146" s="789">
        <f t="shared" si="18"/>
        <v>0</v>
      </c>
      <c r="W146" s="594">
        <v>0</v>
      </c>
      <c r="X146" s="595">
        <v>0</v>
      </c>
      <c r="Y146" s="93"/>
      <c r="Z146" s="806">
        <f t="shared" si="19"/>
        <v>0</v>
      </c>
      <c r="AA146" s="807">
        <v>0</v>
      </c>
      <c r="AB146" s="790">
        <f t="shared" si="14"/>
        <v>0</v>
      </c>
      <c r="AD146" s="798" t="str">
        <f t="shared" si="15"/>
        <v>Valencia College</v>
      </c>
      <c r="AE146" s="743">
        <v>0</v>
      </c>
      <c r="AF146" s="743">
        <v>0</v>
      </c>
      <c r="AG146" s="706">
        <f t="shared" si="16"/>
        <v>0</v>
      </c>
    </row>
    <row r="147" spans="1:48" ht="25.35" customHeight="1" thickBot="1">
      <c r="A147" s="492" t="s">
        <v>50</v>
      </c>
      <c r="B147" s="493">
        <f t="shared" ref="B147" si="20">SUM(B119:B146)</f>
        <v>18615</v>
      </c>
      <c r="C147" s="80"/>
      <c r="D147" s="510">
        <f t="shared" ref="D147:T147" si="21">SUM(D119:D146)</f>
        <v>18615</v>
      </c>
      <c r="E147" s="1176">
        <f t="shared" si="21"/>
        <v>148527.48597990075</v>
      </c>
      <c r="F147" s="494">
        <f t="shared" si="21"/>
        <v>6208.5928215637341</v>
      </c>
      <c r="G147" s="510">
        <f t="shared" si="21"/>
        <v>154736.07880146446</v>
      </c>
      <c r="H147" s="521">
        <f t="shared" si="21"/>
        <v>50587.979683434496</v>
      </c>
      <c r="I147" s="494">
        <f t="shared" si="21"/>
        <v>2016.7795188294649</v>
      </c>
      <c r="J147" s="510">
        <f t="shared" si="21"/>
        <v>52604.759202263944</v>
      </c>
      <c r="K147" s="521">
        <f t="shared" si="21"/>
        <v>5914.4501536268854</v>
      </c>
      <c r="L147" s="523">
        <f t="shared" si="21"/>
        <v>479.54984637311503</v>
      </c>
      <c r="M147" s="511">
        <f t="shared" si="21"/>
        <v>6394</v>
      </c>
      <c r="N147" s="521">
        <f t="shared" si="21"/>
        <v>413.39751087749067</v>
      </c>
      <c r="O147" s="523">
        <f t="shared" si="21"/>
        <v>5.6024891225093389</v>
      </c>
      <c r="P147" s="511">
        <f t="shared" si="21"/>
        <v>419</v>
      </c>
      <c r="Q147" s="520">
        <f t="shared" si="21"/>
        <v>7165.0795103283872</v>
      </c>
      <c r="R147" s="522">
        <f t="shared" si="21"/>
        <v>271.29474957793718</v>
      </c>
      <c r="S147" s="512">
        <f t="shared" si="21"/>
        <v>7436.3742599063235</v>
      </c>
      <c r="T147" s="81">
        <f t="shared" si="21"/>
        <v>240205.21226363469</v>
      </c>
      <c r="U147" s="82"/>
      <c r="V147" s="513">
        <f t="shared" ref="V147:AB147" si="22">SUM(V119:V146)</f>
        <v>2</v>
      </c>
      <c r="W147" s="521">
        <f t="shared" si="22"/>
        <v>0</v>
      </c>
      <c r="X147" s="519">
        <f t="shared" si="22"/>
        <v>2</v>
      </c>
      <c r="Y147" s="83"/>
      <c r="Z147" s="513">
        <f t="shared" si="22"/>
        <v>932.7592222355571</v>
      </c>
      <c r="AA147" s="520">
        <f t="shared" si="22"/>
        <v>1401.240777764443</v>
      </c>
      <c r="AB147" s="515">
        <f t="shared" si="22"/>
        <v>2334</v>
      </c>
      <c r="AC147" s="82"/>
      <c r="AD147" s="492" t="s">
        <v>50</v>
      </c>
      <c r="AE147" s="519">
        <f>SUM(AE119:AE146)</f>
        <v>2130</v>
      </c>
      <c r="AF147" s="519">
        <f>SUM(AF119:AF146)</f>
        <v>204</v>
      </c>
      <c r="AG147" s="510">
        <f>SUM(AG119:AG146)</f>
        <v>2334</v>
      </c>
      <c r="AH147" s="82"/>
      <c r="AI147" s="82"/>
      <c r="AJ147" s="82"/>
      <c r="AK147" s="82"/>
      <c r="AL147" s="82"/>
      <c r="AM147" s="82"/>
      <c r="AN147" s="82"/>
      <c r="AO147" s="82"/>
      <c r="AP147" s="82"/>
      <c r="AQ147" s="82"/>
      <c r="AR147" s="82"/>
    </row>
    <row r="148" spans="1:48" ht="14.1" customHeight="1">
      <c r="A148" s="485"/>
      <c r="B148" s="486"/>
      <c r="C148" s="486"/>
      <c r="D148" s="486"/>
      <c r="E148" s="486"/>
      <c r="F148" s="486"/>
      <c r="G148" s="486"/>
      <c r="H148" s="486"/>
      <c r="I148" s="486"/>
      <c r="J148" s="486"/>
      <c r="K148" s="486"/>
      <c r="L148" s="486"/>
      <c r="M148" s="486"/>
      <c r="N148" s="486"/>
      <c r="O148" s="486"/>
      <c r="P148" s="486"/>
      <c r="Q148" s="486"/>
      <c r="R148" s="486"/>
      <c r="S148" s="486"/>
      <c r="T148" s="486"/>
      <c r="U148" s="490"/>
      <c r="V148" s="488"/>
      <c r="W148" s="488"/>
      <c r="X148" s="488"/>
      <c r="Y148" s="488"/>
      <c r="Z148" s="488"/>
      <c r="AA148" s="488"/>
      <c r="AB148" s="488"/>
      <c r="AC148" s="490"/>
      <c r="AD148" s="485"/>
      <c r="AE148" s="84"/>
      <c r="AF148" s="84"/>
      <c r="AG148" s="84"/>
      <c r="AH148" s="487"/>
      <c r="AI148" s="487"/>
      <c r="AJ148" s="487"/>
      <c r="AK148" s="487"/>
      <c r="AL148" s="487"/>
      <c r="AM148" s="487"/>
      <c r="AN148" s="487"/>
      <c r="AO148" s="487"/>
      <c r="AP148" s="487"/>
      <c r="AQ148" s="487"/>
      <c r="AR148" s="487"/>
      <c r="AS148" s="27"/>
      <c r="AT148" s="27"/>
      <c r="AU148" s="27"/>
      <c r="AV148" s="27"/>
    </row>
    <row r="149" spans="1:48">
      <c r="A149" s="20" t="s">
        <v>731</v>
      </c>
      <c r="B149" s="37"/>
      <c r="C149" s="37"/>
      <c r="D149" s="37"/>
      <c r="E149" s="37"/>
      <c r="F149" s="37"/>
      <c r="G149" s="37"/>
      <c r="H149" s="37"/>
      <c r="I149" s="37"/>
      <c r="J149" s="37"/>
      <c r="K149" s="37"/>
      <c r="L149" s="37"/>
      <c r="M149" s="37"/>
      <c r="N149" s="37"/>
      <c r="O149" s="37"/>
      <c r="P149" s="37"/>
      <c r="Q149" s="37"/>
      <c r="R149" s="37"/>
      <c r="S149" s="37"/>
      <c r="T149" s="37"/>
      <c r="U149" s="19"/>
      <c r="V149" s="65"/>
      <c r="W149" s="65"/>
      <c r="X149" s="65"/>
      <c r="Y149" s="65"/>
      <c r="Z149" s="65"/>
      <c r="AA149" s="65"/>
      <c r="AB149" s="65"/>
      <c r="AC149" s="24"/>
    </row>
    <row r="150" spans="1:48">
      <c r="A150" s="20" t="s">
        <v>775</v>
      </c>
      <c r="E150" s="37"/>
      <c r="F150" s="37"/>
      <c r="G150" s="37"/>
      <c r="H150" s="37"/>
      <c r="I150" s="37"/>
      <c r="J150" s="37"/>
      <c r="K150" s="37"/>
      <c r="L150" s="37"/>
      <c r="M150" s="37"/>
      <c r="N150" s="37"/>
      <c r="O150" s="37"/>
      <c r="P150" s="37"/>
      <c r="Q150" s="37"/>
      <c r="R150" s="37"/>
      <c r="S150" s="37"/>
      <c r="T150" s="37"/>
      <c r="U150" s="19"/>
      <c r="V150" s="65"/>
      <c r="W150" s="65"/>
      <c r="X150" s="65"/>
      <c r="Y150" s="65"/>
      <c r="Z150" s="73"/>
      <c r="AA150" s="65"/>
      <c r="AB150" s="65"/>
      <c r="AC150" s="24"/>
    </row>
    <row r="151" spans="1:48">
      <c r="A151" s="1279" t="s">
        <v>96</v>
      </c>
      <c r="B151" s="1279"/>
      <c r="C151" s="1279"/>
      <c r="D151" s="1279"/>
      <c r="E151" s="94"/>
    </row>
    <row r="152" spans="1:48">
      <c r="A152" s="1278" t="s">
        <v>97</v>
      </c>
      <c r="B152" s="1278"/>
      <c r="C152" s="1278"/>
      <c r="D152" s="1278"/>
    </row>
    <row r="153" spans="1:48">
      <c r="A153" s="1264" t="s">
        <v>98</v>
      </c>
      <c r="B153" s="1264"/>
      <c r="C153" s="1264"/>
      <c r="D153" s="1264"/>
      <c r="E153" s="1264"/>
    </row>
    <row r="155" spans="1:48" ht="54.6" customHeight="1"/>
    <row r="185" spans="1:6">
      <c r="A185" s="37"/>
      <c r="B185" s="24"/>
      <c r="C185" s="24"/>
      <c r="D185" s="24"/>
      <c r="E185" s="24"/>
      <c r="F185" s="37"/>
    </row>
  </sheetData>
  <sheetProtection algorithmName="SHA-512" hashValue="efuO22Zf8PRHOH3IN26hAO1nXtgvca5amX/VeY6U30XFVfxvwFm34HturmGnfYKJNynnZZmi70S9ta+ffXdY0g==" saltValue="WSrTWrF4VuFBHAdXjF3vCQ==" spinCount="100000" sheet="1" selectLockedCells="1" selectUnlockedCells="1"/>
  <printOptions horizontalCentered="1"/>
  <pageMargins left="0.95" right="0.7" top="0.75" bottom="0.75" header="0.3" footer="0.3"/>
  <pageSetup scale="21" fitToWidth="0" orientation="landscape" r:id="rId1"/>
  <rowBreaks count="2" manualBreakCount="2">
    <brk id="66" max="32" man="1"/>
    <brk id="106" max="32" man="1"/>
  </rowBreaks>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6">
    <tabColor rgb="FF92D050"/>
  </sheetPr>
  <dimension ref="A1:BA755"/>
  <sheetViews>
    <sheetView showGridLines="0" defaultGridColor="0" topLeftCell="A130" colorId="22" zoomScale="70" zoomScaleNormal="70" zoomScaleSheetLayoutView="51" zoomScalePageLayoutView="60" workbookViewId="0">
      <selection activeCell="C1" sqref="C1"/>
    </sheetView>
  </sheetViews>
  <sheetFormatPr defaultColWidth="9.7109375" defaultRowHeight="21"/>
  <cols>
    <col min="1" max="1" width="5.140625" style="37" customWidth="1"/>
    <col min="2" max="2" width="1.7109375" style="37" customWidth="1"/>
    <col min="3" max="3" width="92.5703125" style="37" customWidth="1"/>
    <col min="4" max="4" width="59.85546875" style="37" customWidth="1"/>
    <col min="5" max="5" width="34.28515625" style="37" customWidth="1"/>
    <col min="6" max="6" width="22.42578125" style="37" customWidth="1"/>
    <col min="7" max="7" width="18.7109375" style="37" customWidth="1"/>
    <col min="8" max="8" width="1.7109375" style="37" customWidth="1"/>
    <col min="9" max="9" width="63.42578125" style="37" customWidth="1"/>
    <col min="10" max="11" width="18.140625" style="37" customWidth="1"/>
    <col min="12" max="12" width="22.7109375" style="37" customWidth="1"/>
    <col min="13" max="13" width="3.28515625" style="37" customWidth="1"/>
    <col min="14" max="14" width="32" style="37" customWidth="1"/>
    <col min="15" max="15" width="47" style="37" customWidth="1"/>
    <col min="16" max="16" width="31.42578125" style="37" customWidth="1"/>
    <col min="17" max="17" width="2.85546875" style="37" customWidth="1"/>
    <col min="18" max="18" width="48.140625" style="37" customWidth="1"/>
    <col min="19" max="19" width="28.7109375" style="37" customWidth="1"/>
    <col min="20" max="20" width="5.140625" style="37" customWidth="1"/>
    <col min="21" max="21" width="70" style="37" customWidth="1"/>
    <col min="22" max="22" width="26.140625" style="37" customWidth="1"/>
    <col min="23" max="23" width="22.28515625" style="37" customWidth="1"/>
    <col min="24" max="24" width="24.42578125" style="37" customWidth="1"/>
    <col min="25" max="25" width="21.140625" style="37" customWidth="1"/>
    <col min="26" max="26" width="17.42578125" style="37" customWidth="1"/>
    <col min="27" max="16384" width="9.7109375" style="37"/>
  </cols>
  <sheetData>
    <row r="1" spans="1:53">
      <c r="A1" s="1115" t="s">
        <v>11</v>
      </c>
      <c r="B1" s="1115"/>
      <c r="C1" s="1115"/>
      <c r="D1" s="1115"/>
      <c r="E1" s="1115"/>
      <c r="F1" s="1115"/>
      <c r="G1" s="1115"/>
      <c r="H1" s="994"/>
      <c r="I1" s="994"/>
    </row>
    <row r="2" spans="1:53" ht="20.100000000000001" customHeight="1">
      <c r="A2" s="1115" t="s">
        <v>737</v>
      </c>
      <c r="B2" s="1115"/>
      <c r="C2" s="1115"/>
      <c r="D2" s="1115"/>
      <c r="E2" s="1115"/>
      <c r="F2" s="1115"/>
      <c r="G2" s="1115"/>
      <c r="AB2" s="20"/>
      <c r="AC2" s="20"/>
      <c r="AD2" s="20"/>
      <c r="AE2" s="20"/>
      <c r="AF2" s="20"/>
      <c r="AG2" s="20"/>
      <c r="AH2" s="24"/>
      <c r="AI2" s="24"/>
      <c r="AJ2" s="24"/>
      <c r="AK2" s="24"/>
      <c r="AL2" s="24"/>
      <c r="AM2" s="24"/>
      <c r="AN2" s="24"/>
      <c r="AO2" s="24"/>
      <c r="AP2" s="24"/>
      <c r="AQ2" s="24"/>
      <c r="AR2" s="24"/>
      <c r="AS2" s="24"/>
      <c r="AT2" s="24"/>
      <c r="AU2" s="24"/>
      <c r="AV2" s="24"/>
      <c r="AW2" s="24"/>
      <c r="AX2" s="24"/>
      <c r="AY2" s="24"/>
      <c r="AZ2" s="24"/>
      <c r="BA2" s="24"/>
    </row>
    <row r="3" spans="1:53" ht="20.100000000000001" customHeight="1">
      <c r="A3" s="1115"/>
      <c r="B3" s="1115"/>
      <c r="C3" s="1115"/>
      <c r="D3" s="1115"/>
      <c r="E3" s="1115"/>
      <c r="F3" s="1115"/>
      <c r="G3" s="1115"/>
      <c r="H3" s="105"/>
      <c r="AB3" s="20"/>
      <c r="AC3" s="20"/>
      <c r="AD3" s="20"/>
      <c r="AE3" s="20"/>
      <c r="AF3" s="20"/>
      <c r="AG3" s="20"/>
      <c r="AH3" s="24"/>
      <c r="AI3" s="24"/>
      <c r="AJ3" s="24"/>
      <c r="AK3" s="24"/>
      <c r="AL3" s="24"/>
      <c r="AM3" s="24"/>
      <c r="AN3" s="24"/>
      <c r="AO3" s="24"/>
      <c r="AP3" s="24"/>
      <c r="AQ3" s="24"/>
      <c r="AR3" s="24"/>
      <c r="AS3" s="24"/>
      <c r="AT3" s="24"/>
      <c r="AU3" s="24"/>
      <c r="AV3" s="24"/>
      <c r="AW3" s="24"/>
      <c r="AX3" s="24"/>
      <c r="AY3" s="24"/>
      <c r="AZ3" s="24"/>
      <c r="BA3" s="24"/>
    </row>
    <row r="4" spans="1:53" ht="28.35" customHeight="1">
      <c r="A4" s="1116" t="s">
        <v>99</v>
      </c>
      <c r="B4" s="1116"/>
      <c r="C4" s="1116"/>
      <c r="D4" s="1116"/>
      <c r="E4" s="1116"/>
      <c r="F4" s="1116"/>
      <c r="G4" s="1116"/>
      <c r="H4" s="103"/>
      <c r="I4" s="103"/>
      <c r="AB4" s="20"/>
      <c r="AC4" s="20"/>
      <c r="AD4" s="20"/>
      <c r="AE4" s="20"/>
      <c r="AF4" s="20"/>
      <c r="AG4" s="20"/>
      <c r="AH4" s="24"/>
      <c r="AI4" s="24"/>
      <c r="AJ4" s="24"/>
      <c r="AK4" s="24"/>
      <c r="AL4" s="24"/>
      <c r="AM4" s="24"/>
      <c r="AN4" s="24"/>
      <c r="AO4" s="24"/>
      <c r="AP4" s="24"/>
      <c r="AQ4" s="24"/>
      <c r="AR4" s="24"/>
      <c r="AS4" s="24"/>
      <c r="AT4" s="24"/>
      <c r="AU4" s="24"/>
      <c r="AV4" s="24"/>
      <c r="AW4" s="24"/>
      <c r="AX4" s="24"/>
      <c r="AY4" s="24"/>
      <c r="AZ4" s="24"/>
      <c r="BA4" s="24"/>
    </row>
    <row r="5" spans="1:53" ht="20.100000000000001" customHeight="1">
      <c r="D5" s="106"/>
      <c r="E5" s="106"/>
      <c r="F5" s="106"/>
      <c r="G5" s="107"/>
      <c r="H5" s="105"/>
      <c r="AB5" s="20"/>
      <c r="AC5" s="20"/>
      <c r="AD5" s="20"/>
      <c r="AE5" s="20"/>
      <c r="AF5" s="20"/>
      <c r="AG5" s="20"/>
      <c r="AH5" s="24"/>
      <c r="AI5" s="24"/>
      <c r="AJ5" s="24"/>
      <c r="AK5" s="24"/>
      <c r="AL5" s="24"/>
      <c r="AM5" s="24"/>
      <c r="AN5" s="24"/>
      <c r="AO5" s="24"/>
      <c r="AP5" s="24"/>
      <c r="AQ5" s="24"/>
      <c r="AR5" s="24"/>
      <c r="AS5" s="24"/>
      <c r="AT5" s="24"/>
      <c r="AU5" s="24"/>
      <c r="AV5" s="24"/>
      <c r="AW5" s="24"/>
      <c r="AX5" s="24"/>
      <c r="AY5" s="24"/>
      <c r="AZ5" s="24"/>
      <c r="BA5" s="24"/>
    </row>
    <row r="6" spans="1:53" ht="20.100000000000001" customHeight="1">
      <c r="G6" s="105"/>
      <c r="AB6" s="20"/>
      <c r="AC6" s="20"/>
      <c r="AD6" s="20"/>
      <c r="AE6" s="20"/>
      <c r="AF6" s="20"/>
      <c r="AG6" s="20"/>
      <c r="AH6" s="19"/>
      <c r="AI6" s="19"/>
      <c r="AJ6" s="24"/>
      <c r="AK6" s="24"/>
      <c r="AL6" s="24"/>
      <c r="AM6" s="24"/>
      <c r="AN6" s="24"/>
      <c r="AO6" s="24"/>
      <c r="AP6" s="24"/>
      <c r="AQ6" s="24"/>
      <c r="AR6" s="24"/>
      <c r="AS6" s="24"/>
      <c r="AT6" s="24"/>
      <c r="AU6" s="24"/>
      <c r="AV6" s="24"/>
      <c r="AW6" s="24"/>
      <c r="AX6" s="24"/>
      <c r="AY6" s="24"/>
      <c r="AZ6" s="24"/>
      <c r="BA6" s="24"/>
    </row>
    <row r="7" spans="1:53" ht="23.1" customHeight="1" thickBot="1">
      <c r="A7" s="108" t="s">
        <v>100</v>
      </c>
      <c r="C7" s="104" t="s">
        <v>101</v>
      </c>
      <c r="D7" s="993" t="s">
        <v>33</v>
      </c>
      <c r="E7" s="1164"/>
      <c r="F7" s="1164"/>
      <c r="G7" s="105"/>
      <c r="H7" s="105"/>
      <c r="AB7" s="20"/>
      <c r="AC7" s="20"/>
      <c r="AD7" s="20"/>
      <c r="AE7" s="20"/>
      <c r="AF7" s="20"/>
      <c r="AG7" s="20"/>
      <c r="AH7" s="19"/>
      <c r="AI7" s="19"/>
      <c r="AJ7" s="24"/>
      <c r="AK7" s="24"/>
      <c r="AL7" s="24"/>
      <c r="AM7" s="24"/>
      <c r="AN7" s="24"/>
      <c r="AO7" s="24"/>
      <c r="AP7" s="24"/>
      <c r="AQ7" s="24"/>
      <c r="AR7" s="24"/>
      <c r="AS7" s="24"/>
      <c r="AT7" s="24"/>
      <c r="AU7" s="24"/>
      <c r="AV7" s="24"/>
      <c r="AW7" s="24"/>
      <c r="AX7" s="24"/>
      <c r="AY7" s="24"/>
      <c r="AZ7" s="24"/>
      <c r="BA7" s="24"/>
    </row>
    <row r="8" spans="1:53" ht="20.100000000000001" customHeight="1">
      <c r="A8" s="105"/>
      <c r="B8" s="105"/>
      <c r="C8" s="105"/>
      <c r="D8" s="105"/>
      <c r="E8" s="105"/>
      <c r="F8" s="105"/>
      <c r="G8" s="105"/>
      <c r="H8" s="105"/>
      <c r="AB8" s="20"/>
      <c r="AC8" s="20"/>
      <c r="AD8" s="20"/>
      <c r="AE8" s="20"/>
      <c r="AF8" s="20"/>
      <c r="AG8" s="20"/>
      <c r="AH8" s="19"/>
      <c r="AI8" s="19"/>
      <c r="AJ8" s="24"/>
      <c r="AK8" s="24"/>
      <c r="AL8" s="24"/>
      <c r="AM8" s="24"/>
      <c r="AN8" s="24"/>
      <c r="AO8" s="24"/>
      <c r="AP8" s="24"/>
      <c r="AQ8" s="24"/>
      <c r="AR8" s="24"/>
      <c r="AS8" s="24"/>
      <c r="AT8" s="24"/>
      <c r="AU8" s="24"/>
      <c r="AV8" s="24"/>
      <c r="AW8" s="24"/>
      <c r="AX8" s="24"/>
      <c r="AY8" s="24"/>
      <c r="AZ8" s="24"/>
      <c r="BA8" s="24"/>
    </row>
    <row r="9" spans="1:53" ht="20.100000000000001" customHeight="1">
      <c r="A9" s="105"/>
      <c r="B9" s="105"/>
      <c r="C9" s="105"/>
      <c r="D9" s="105"/>
      <c r="E9" s="105"/>
      <c r="F9" s="105"/>
      <c r="G9" s="105"/>
      <c r="H9" s="105"/>
      <c r="AB9" s="20"/>
      <c r="AC9" s="20"/>
      <c r="AD9" s="20"/>
      <c r="AE9" s="20"/>
      <c r="AF9" s="20"/>
      <c r="AG9" s="20"/>
      <c r="AH9" s="19"/>
      <c r="AI9" s="19"/>
      <c r="AJ9" s="24"/>
      <c r="AK9" s="24"/>
      <c r="AL9" s="24"/>
      <c r="AM9" s="24"/>
      <c r="AN9" s="24"/>
      <c r="AO9" s="24"/>
      <c r="AP9" s="24"/>
      <c r="AQ9" s="24"/>
      <c r="AR9" s="24"/>
      <c r="AS9" s="24"/>
      <c r="AT9" s="24"/>
      <c r="AU9" s="24"/>
      <c r="AV9" s="24"/>
      <c r="AW9" s="24"/>
      <c r="AX9" s="24"/>
      <c r="AY9" s="24"/>
      <c r="AZ9" s="24"/>
      <c r="BA9" s="24"/>
    </row>
    <row r="10" spans="1:53" ht="89.1" customHeight="1">
      <c r="A10" s="560" t="s">
        <v>102</v>
      </c>
      <c r="B10" s="108"/>
      <c r="C10" s="1117" t="s">
        <v>807</v>
      </c>
      <c r="D10" s="1117"/>
      <c r="E10" s="1117"/>
      <c r="F10" s="1117"/>
      <c r="G10" s="1117"/>
      <c r="H10" s="110"/>
      <c r="I10" s="670"/>
      <c r="AB10" s="20"/>
      <c r="AC10" s="20"/>
      <c r="AD10" s="20"/>
      <c r="AE10" s="20"/>
      <c r="AF10" s="20"/>
      <c r="AG10" s="20"/>
      <c r="AH10" s="24"/>
      <c r="AI10" s="24"/>
      <c r="AJ10" s="24"/>
      <c r="AK10" s="24"/>
      <c r="AL10" s="24"/>
      <c r="AM10" s="24"/>
      <c r="AN10" s="24"/>
      <c r="AO10" s="24"/>
      <c r="AP10" s="24"/>
      <c r="AQ10" s="24"/>
      <c r="AR10" s="24"/>
      <c r="AS10" s="24"/>
      <c r="AT10" s="24"/>
      <c r="AU10" s="24"/>
      <c r="AV10" s="24"/>
      <c r="AW10" s="24"/>
      <c r="AX10" s="24"/>
      <c r="AY10" s="24"/>
      <c r="AZ10" s="24"/>
      <c r="BA10" s="24"/>
    </row>
    <row r="11" spans="1:53" ht="20.45" customHeight="1">
      <c r="A11" s="108"/>
      <c r="B11" s="108"/>
      <c r="C11" s="557"/>
      <c r="D11" s="557"/>
      <c r="E11" s="557"/>
      <c r="F11" s="105"/>
      <c r="G11" s="105"/>
      <c r="H11" s="110"/>
      <c r="AB11" s="20"/>
      <c r="AC11" s="20"/>
      <c r="AD11" s="20"/>
      <c r="AE11" s="20"/>
      <c r="AF11" s="20"/>
      <c r="AG11" s="20"/>
      <c r="AH11" s="24"/>
      <c r="AI11" s="24"/>
      <c r="AJ11" s="24"/>
      <c r="AK11" s="24"/>
      <c r="AL11" s="24"/>
      <c r="AM11" s="24"/>
      <c r="AN11" s="24"/>
      <c r="AO11" s="24"/>
      <c r="AP11" s="24"/>
      <c r="AQ11" s="24"/>
      <c r="AR11" s="24"/>
      <c r="AS11" s="24"/>
      <c r="AT11" s="24"/>
      <c r="AU11" s="24"/>
      <c r="AV11" s="24"/>
      <c r="AW11" s="24"/>
      <c r="AX11" s="24"/>
      <c r="AY11" s="24"/>
      <c r="AZ11" s="24"/>
      <c r="BA11" s="24"/>
    </row>
    <row r="12" spans="1:53" ht="20.100000000000001" customHeight="1">
      <c r="A12" s="111"/>
      <c r="B12" s="111"/>
      <c r="C12" s="996" t="s">
        <v>103</v>
      </c>
      <c r="D12" s="996"/>
      <c r="E12" s="996"/>
      <c r="F12" s="113"/>
      <c r="G12" s="113"/>
      <c r="H12" s="113"/>
      <c r="AB12" s="20"/>
      <c r="AC12" s="20"/>
      <c r="AD12" s="20"/>
      <c r="AE12" s="20"/>
      <c r="AF12" s="20"/>
      <c r="AG12" s="20"/>
      <c r="AH12" s="24"/>
      <c r="AI12" s="24"/>
      <c r="AJ12" s="24"/>
      <c r="AK12" s="24"/>
      <c r="AL12" s="24"/>
      <c r="AM12" s="24"/>
      <c r="AN12" s="24"/>
      <c r="AO12" s="24"/>
      <c r="AP12" s="24"/>
      <c r="AQ12" s="24"/>
      <c r="AR12" s="24"/>
      <c r="AS12" s="24"/>
      <c r="AT12" s="24"/>
      <c r="AU12" s="24"/>
      <c r="AV12" s="24"/>
      <c r="AW12" s="24"/>
      <c r="AX12" s="24"/>
      <c r="AY12" s="24"/>
      <c r="AZ12" s="24"/>
      <c r="BA12" s="24"/>
    </row>
    <row r="13" spans="1:53" ht="20.100000000000001" customHeight="1">
      <c r="C13" s="109"/>
      <c r="H13" s="113"/>
      <c r="AB13" s="20"/>
      <c r="AC13" s="20"/>
      <c r="AD13" s="20"/>
      <c r="AE13" s="20"/>
      <c r="AF13" s="20"/>
      <c r="AG13" s="20"/>
      <c r="AH13" s="24"/>
      <c r="AI13" s="24"/>
      <c r="AJ13" s="24"/>
      <c r="AK13" s="24"/>
      <c r="AL13" s="24"/>
      <c r="AM13" s="24"/>
      <c r="AN13" s="24"/>
      <c r="AO13" s="24"/>
      <c r="AP13" s="24"/>
      <c r="AQ13" s="24"/>
      <c r="AR13" s="24"/>
      <c r="AS13" s="24"/>
      <c r="AT13" s="24"/>
      <c r="AU13" s="24"/>
      <c r="AV13" s="24"/>
      <c r="AW13" s="24"/>
      <c r="AX13" s="24"/>
      <c r="AY13" s="24"/>
      <c r="AZ13" s="24"/>
      <c r="BA13" s="24"/>
    </row>
    <row r="14" spans="1:53" ht="20.100000000000001" customHeight="1">
      <c r="C14" s="109"/>
      <c r="AB14" s="20"/>
      <c r="AC14" s="20"/>
      <c r="AD14" s="20"/>
      <c r="AE14" s="20"/>
      <c r="AF14" s="20"/>
      <c r="AG14" s="20"/>
      <c r="AH14" s="24"/>
      <c r="AI14" s="24"/>
      <c r="AJ14" s="24"/>
      <c r="AK14" s="24"/>
      <c r="AL14" s="24"/>
      <c r="AM14" s="24"/>
      <c r="AN14" s="24"/>
      <c r="AO14" s="24"/>
      <c r="AP14" s="24"/>
      <c r="AQ14" s="24"/>
      <c r="AR14" s="24"/>
      <c r="AS14" s="24"/>
      <c r="AT14" s="24"/>
      <c r="AU14" s="24"/>
      <c r="AV14" s="24"/>
      <c r="AW14" s="24"/>
      <c r="AX14" s="24"/>
      <c r="AY14" s="24"/>
      <c r="AZ14" s="24"/>
      <c r="BA14" s="24"/>
    </row>
    <row r="15" spans="1:53" ht="20.100000000000001" customHeight="1">
      <c r="A15" s="108" t="s">
        <v>104</v>
      </c>
      <c r="B15" s="108"/>
      <c r="C15" s="998" t="s">
        <v>105</v>
      </c>
      <c r="D15" s="998"/>
      <c r="E15" s="998"/>
      <c r="AB15" s="20"/>
      <c r="AC15" s="20"/>
      <c r="AD15" s="20"/>
      <c r="AE15" s="20"/>
      <c r="AF15" s="20"/>
      <c r="AG15" s="20"/>
      <c r="AH15" s="24"/>
      <c r="AI15" s="24"/>
      <c r="AJ15" s="24"/>
      <c r="AK15" s="24"/>
      <c r="AL15" s="24"/>
      <c r="AM15" s="24"/>
      <c r="AN15" s="24"/>
      <c r="AO15" s="24"/>
      <c r="AP15" s="24"/>
      <c r="AQ15" s="24"/>
      <c r="AR15" s="24"/>
      <c r="AS15" s="24"/>
      <c r="AT15" s="24"/>
      <c r="AU15" s="24"/>
      <c r="AV15" s="24"/>
      <c r="AW15" s="24"/>
      <c r="AX15" s="24"/>
      <c r="AY15" s="24"/>
      <c r="AZ15" s="24"/>
      <c r="BA15" s="24"/>
    </row>
    <row r="16" spans="1:53" ht="20.100000000000001" customHeight="1">
      <c r="A16" s="998"/>
      <c r="B16" s="998"/>
      <c r="D16" s="105"/>
      <c r="E16" s="105"/>
      <c r="H16" s="105"/>
      <c r="AB16" s="20"/>
      <c r="AC16" s="20"/>
      <c r="AD16" s="20"/>
      <c r="AE16" s="20"/>
      <c r="AF16" s="20"/>
      <c r="AG16" s="20"/>
      <c r="AH16" s="24"/>
      <c r="AI16" s="24"/>
      <c r="AJ16" s="24"/>
      <c r="AK16" s="24"/>
      <c r="AL16" s="24"/>
      <c r="AM16" s="24"/>
      <c r="AN16" s="24"/>
      <c r="AO16" s="24"/>
      <c r="AP16" s="24"/>
      <c r="AQ16" s="24"/>
      <c r="AR16" s="24"/>
      <c r="AS16" s="24"/>
      <c r="AT16" s="24"/>
      <c r="AU16" s="24"/>
      <c r="AV16" s="24"/>
      <c r="AW16" s="24"/>
      <c r="AX16" s="24"/>
      <c r="AY16" s="24"/>
      <c r="AZ16" s="24"/>
      <c r="BA16" s="24"/>
    </row>
    <row r="17" spans="1:53" ht="27" customHeight="1">
      <c r="C17" s="1006">
        <f>IF(+'EXHIBIT A'!E44&gt;=0.0499,+'EXHIBIT A'!E44,"PERCENTAGE DOES NOT MEET STATUTORY GUIDELINES")</f>
        <v>5.0096948010803971E-2</v>
      </c>
      <c r="D17" s="1006"/>
      <c r="E17" s="1006"/>
      <c r="F17" s="1006"/>
      <c r="G17" s="1006"/>
      <c r="H17" s="105"/>
      <c r="AB17" s="20"/>
      <c r="AC17" s="20"/>
      <c r="AD17" s="20"/>
      <c r="AE17" s="20"/>
      <c r="AF17" s="20"/>
      <c r="AG17" s="20"/>
      <c r="AH17" s="24"/>
      <c r="AI17" s="24"/>
      <c r="AJ17" s="24"/>
      <c r="AK17" s="24"/>
      <c r="AL17" s="24"/>
      <c r="AM17" s="24"/>
      <c r="AN17" s="24"/>
      <c r="AO17" s="24"/>
      <c r="AP17" s="24"/>
      <c r="AQ17" s="24"/>
      <c r="AR17" s="24"/>
      <c r="AS17" s="24"/>
      <c r="AT17" s="24"/>
      <c r="AU17" s="24"/>
      <c r="AV17" s="24"/>
      <c r="AW17" s="24"/>
      <c r="AX17" s="24"/>
      <c r="AY17" s="24"/>
      <c r="AZ17" s="24"/>
      <c r="BA17" s="24"/>
    </row>
    <row r="18" spans="1:53" ht="20.100000000000001" customHeight="1">
      <c r="A18" s="998"/>
      <c r="B18" s="998"/>
      <c r="C18" s="1118" t="s">
        <v>106</v>
      </c>
      <c r="D18" s="1118"/>
      <c r="E18" s="1118"/>
      <c r="F18" s="1118"/>
      <c r="G18" s="1118"/>
      <c r="H18" s="105"/>
      <c r="AB18" s="20"/>
      <c r="AC18" s="20"/>
      <c r="AD18" s="20"/>
      <c r="AE18" s="20"/>
      <c r="AF18" s="20"/>
      <c r="AG18" s="20"/>
      <c r="AH18" s="24"/>
      <c r="AI18" s="24"/>
      <c r="AJ18" s="24"/>
      <c r="AK18" s="24"/>
      <c r="AL18" s="24"/>
      <c r="AM18" s="24"/>
      <c r="AN18" s="24"/>
      <c r="AO18" s="24"/>
      <c r="AP18" s="24"/>
      <c r="AQ18" s="24"/>
      <c r="AR18" s="24"/>
      <c r="AS18" s="24"/>
      <c r="AT18" s="24"/>
      <c r="AU18" s="24"/>
      <c r="AV18" s="24"/>
      <c r="AW18" s="24"/>
      <c r="AX18" s="24"/>
      <c r="AY18" s="24"/>
      <c r="AZ18" s="24"/>
      <c r="BA18" s="24"/>
    </row>
    <row r="19" spans="1:53" ht="20.100000000000001" customHeight="1">
      <c r="A19" s="998"/>
      <c r="B19" s="998"/>
      <c r="C19" s="994"/>
      <c r="D19" s="994"/>
      <c r="E19" s="994"/>
      <c r="F19" s="105"/>
      <c r="G19" s="105"/>
      <c r="H19" s="105"/>
      <c r="AB19" s="20"/>
      <c r="AC19" s="20"/>
      <c r="AD19" s="20"/>
      <c r="AE19" s="20"/>
      <c r="AF19" s="20"/>
      <c r="AG19" s="20"/>
      <c r="AH19" s="24"/>
      <c r="AI19" s="24"/>
      <c r="AJ19" s="24"/>
      <c r="AK19" s="24"/>
      <c r="AL19" s="24"/>
      <c r="AM19" s="24"/>
      <c r="AN19" s="24"/>
      <c r="AO19" s="24"/>
      <c r="AP19" s="24"/>
      <c r="AQ19" s="24"/>
      <c r="AR19" s="24"/>
      <c r="AS19" s="24"/>
      <c r="AT19" s="24"/>
      <c r="AU19" s="24"/>
      <c r="AV19" s="24"/>
      <c r="AW19" s="24"/>
      <c r="AX19" s="24"/>
      <c r="AY19" s="24"/>
      <c r="AZ19" s="24"/>
      <c r="BA19" s="24"/>
    </row>
    <row r="20" spans="1:53" ht="20.100000000000001" customHeight="1">
      <c r="AB20" s="20"/>
      <c r="AC20" s="20"/>
      <c r="AD20" s="20"/>
      <c r="AE20" s="20"/>
      <c r="AF20" s="20"/>
      <c r="AG20" s="20"/>
      <c r="AH20" s="24"/>
      <c r="AI20" s="24"/>
      <c r="AJ20" s="24"/>
      <c r="AK20" s="24"/>
      <c r="AL20" s="24"/>
      <c r="AM20" s="24"/>
      <c r="AN20" s="24"/>
      <c r="AO20" s="24"/>
      <c r="AP20" s="24"/>
      <c r="AQ20" s="24"/>
      <c r="AR20" s="24"/>
      <c r="AS20" s="24"/>
      <c r="AT20" s="24"/>
      <c r="AU20" s="24"/>
      <c r="AV20" s="24"/>
      <c r="AW20" s="24"/>
      <c r="AX20" s="24"/>
      <c r="AY20" s="24"/>
      <c r="AZ20" s="24"/>
      <c r="BA20" s="24"/>
    </row>
    <row r="21" spans="1:53" ht="20.100000000000001" customHeight="1">
      <c r="A21" s="108" t="s">
        <v>107</v>
      </c>
      <c r="B21" s="108"/>
      <c r="C21" s="997" t="s">
        <v>108</v>
      </c>
      <c r="D21" s="997"/>
      <c r="E21" s="997"/>
      <c r="F21" s="36"/>
      <c r="G21" s="36"/>
      <c r="H21" s="105"/>
      <c r="AB21" s="20"/>
      <c r="AC21" s="20"/>
      <c r="AD21" s="20"/>
      <c r="AE21" s="20"/>
      <c r="AF21" s="20"/>
      <c r="AG21" s="20"/>
      <c r="AH21" s="24"/>
      <c r="AI21" s="24"/>
      <c r="AJ21" s="24"/>
      <c r="AK21" s="24"/>
      <c r="AL21" s="24"/>
      <c r="AM21" s="24"/>
      <c r="AN21" s="24"/>
      <c r="AO21" s="24"/>
      <c r="AP21" s="24"/>
      <c r="AQ21" s="24"/>
      <c r="AR21" s="24"/>
      <c r="AS21" s="24"/>
      <c r="AT21" s="24"/>
      <c r="AU21" s="24"/>
      <c r="AV21" s="24"/>
      <c r="AW21" s="24"/>
      <c r="AX21" s="24"/>
      <c r="AY21" s="24"/>
      <c r="AZ21" s="24"/>
      <c r="BA21" s="24"/>
    </row>
    <row r="22" spans="1:53" ht="20.100000000000001" customHeight="1">
      <c r="C22" s="36"/>
      <c r="D22" s="36"/>
      <c r="E22" s="36"/>
      <c r="F22" s="36"/>
      <c r="G22" s="36"/>
      <c r="H22" s="105"/>
      <c r="AB22" s="20"/>
      <c r="AC22" s="20"/>
      <c r="AD22" s="20"/>
      <c r="AE22" s="20"/>
      <c r="AF22" s="20"/>
      <c r="AG22" s="20"/>
      <c r="AH22" s="24"/>
      <c r="AI22" s="24"/>
      <c r="AJ22" s="24"/>
      <c r="AK22" s="24"/>
      <c r="AL22" s="24"/>
      <c r="AM22" s="24"/>
      <c r="AN22" s="24"/>
      <c r="AO22" s="24"/>
      <c r="AP22" s="24"/>
      <c r="AQ22" s="24"/>
      <c r="AR22" s="24"/>
      <c r="AS22" s="24"/>
      <c r="AT22" s="24"/>
      <c r="AU22" s="24"/>
      <c r="AV22" s="24"/>
      <c r="AW22" s="24"/>
      <c r="AX22" s="24"/>
      <c r="AY22" s="24"/>
      <c r="AZ22" s="24"/>
      <c r="BA22" s="24"/>
    </row>
    <row r="23" spans="1:53" ht="20.100000000000001" customHeight="1">
      <c r="C23" s="115" t="s">
        <v>109</v>
      </c>
      <c r="H23" s="105"/>
      <c r="AB23" s="20"/>
      <c r="AC23" s="20"/>
      <c r="AD23" s="20"/>
      <c r="AE23" s="20"/>
      <c r="AF23" s="20"/>
      <c r="AG23" s="20"/>
      <c r="AH23" s="24"/>
      <c r="AI23" s="24"/>
      <c r="AJ23" s="24"/>
      <c r="AK23" s="24"/>
      <c r="AL23" s="24"/>
      <c r="AM23" s="24"/>
      <c r="AN23" s="24"/>
      <c r="AO23" s="24"/>
      <c r="AP23" s="24"/>
      <c r="AQ23" s="24"/>
      <c r="AR23" s="24"/>
      <c r="AS23" s="24"/>
      <c r="AT23" s="24"/>
      <c r="AU23" s="24"/>
      <c r="AV23" s="24"/>
      <c r="AW23" s="24"/>
      <c r="AX23" s="24"/>
      <c r="AY23" s="24"/>
      <c r="AZ23" s="24"/>
      <c r="BA23" s="24"/>
    </row>
    <row r="24" spans="1:53" ht="20.100000000000001" customHeight="1">
      <c r="A24" s="116"/>
      <c r="B24" s="116"/>
      <c r="C24" s="115" t="s">
        <v>110</v>
      </c>
      <c r="D24" s="115"/>
      <c r="E24" s="105"/>
      <c r="F24" s="105"/>
      <c r="G24" s="105"/>
      <c r="H24" s="105"/>
      <c r="AB24" s="20"/>
      <c r="AC24" s="20"/>
      <c r="AD24" s="20"/>
      <c r="AE24" s="20"/>
      <c r="AF24" s="20"/>
      <c r="AG24" s="20"/>
      <c r="AH24" s="24"/>
      <c r="AI24" s="24"/>
      <c r="AJ24" s="24"/>
      <c r="AK24" s="24"/>
      <c r="AL24" s="24"/>
      <c r="AM24" s="24"/>
      <c r="AN24" s="24"/>
      <c r="AO24" s="24"/>
      <c r="AP24" s="24"/>
      <c r="AQ24" s="24"/>
      <c r="AR24" s="24"/>
      <c r="AS24" s="24"/>
      <c r="AT24" s="24"/>
      <c r="AU24" s="24"/>
      <c r="AV24" s="24"/>
      <c r="AW24" s="24"/>
      <c r="AX24" s="24"/>
      <c r="AY24" s="24"/>
      <c r="AZ24" s="24"/>
      <c r="BA24" s="24"/>
    </row>
    <row r="25" spans="1:53" ht="20.100000000000001" customHeight="1">
      <c r="A25" s="117"/>
      <c r="B25" s="117"/>
      <c r="C25" s="115" t="s">
        <v>111</v>
      </c>
      <c r="D25" s="115"/>
      <c r="E25" s="118"/>
      <c r="F25" s="115"/>
      <c r="G25" s="105"/>
      <c r="H25" s="105"/>
      <c r="AB25" s="20"/>
      <c r="AC25" s="20"/>
      <c r="AD25" s="20"/>
      <c r="AE25" s="20"/>
      <c r="AF25" s="20"/>
      <c r="AG25" s="20"/>
      <c r="AH25" s="24"/>
      <c r="AI25" s="24"/>
      <c r="AJ25" s="24"/>
      <c r="AK25" s="24"/>
      <c r="AL25" s="24"/>
      <c r="AM25" s="24"/>
      <c r="AN25" s="24"/>
      <c r="AO25" s="24"/>
      <c r="AP25" s="24"/>
      <c r="AQ25" s="24"/>
      <c r="AR25" s="24"/>
      <c r="AS25" s="24"/>
      <c r="AT25" s="24"/>
      <c r="AU25" s="24"/>
      <c r="AV25" s="24"/>
      <c r="AW25" s="24"/>
      <c r="AX25" s="24"/>
      <c r="AY25" s="24"/>
      <c r="AZ25" s="24"/>
      <c r="BA25" s="24"/>
    </row>
    <row r="26" spans="1:53" ht="20.100000000000001" customHeight="1">
      <c r="A26" s="117"/>
      <c r="B26" s="117"/>
      <c r="C26" s="115" t="s">
        <v>112</v>
      </c>
      <c r="D26" s="115"/>
      <c r="E26" s="118"/>
      <c r="F26" s="115"/>
      <c r="G26" s="105"/>
      <c r="H26" s="105"/>
      <c r="AB26" s="20"/>
      <c r="AC26" s="20"/>
      <c r="AD26" s="20"/>
      <c r="AE26" s="20"/>
      <c r="AF26" s="20"/>
      <c r="AG26" s="20"/>
      <c r="AH26" s="24"/>
      <c r="AI26" s="24"/>
      <c r="AJ26" s="24"/>
      <c r="AK26" s="24"/>
      <c r="AL26" s="24"/>
      <c r="AM26" s="24"/>
      <c r="AN26" s="24"/>
      <c r="AO26" s="24"/>
      <c r="AP26" s="24"/>
      <c r="AQ26" s="24"/>
      <c r="AR26" s="24"/>
      <c r="AS26" s="24"/>
      <c r="AT26" s="24"/>
      <c r="AU26" s="24"/>
      <c r="AV26" s="24"/>
      <c r="AW26" s="24"/>
      <c r="AX26" s="24"/>
      <c r="AY26" s="24"/>
      <c r="AZ26" s="24"/>
      <c r="BA26" s="24"/>
    </row>
    <row r="27" spans="1:53" ht="20.100000000000001" customHeight="1">
      <c r="A27" s="117"/>
      <c r="B27" s="117"/>
      <c r="C27" s="115" t="s">
        <v>113</v>
      </c>
      <c r="D27" s="115"/>
      <c r="E27" s="115"/>
      <c r="F27" s="115"/>
      <c r="G27" s="105"/>
      <c r="H27" s="105"/>
      <c r="AB27" s="20"/>
      <c r="AC27" s="20"/>
      <c r="AD27" s="20"/>
      <c r="AE27" s="20"/>
      <c r="AF27" s="20"/>
      <c r="AG27" s="20"/>
      <c r="AH27" s="24"/>
      <c r="AI27" s="24"/>
      <c r="AJ27" s="24"/>
      <c r="AK27" s="24"/>
      <c r="AL27" s="24"/>
      <c r="AM27" s="24"/>
      <c r="AN27" s="24"/>
      <c r="AO27" s="24"/>
      <c r="AP27" s="24"/>
      <c r="AQ27" s="24"/>
      <c r="AR27" s="24"/>
      <c r="AS27" s="24"/>
      <c r="AT27" s="24"/>
      <c r="AU27" s="24"/>
      <c r="AV27" s="24"/>
      <c r="AW27" s="24"/>
      <c r="AX27" s="24"/>
      <c r="AY27" s="24"/>
      <c r="AZ27" s="24"/>
      <c r="BA27" s="24"/>
    </row>
    <row r="28" spans="1:53" ht="20.100000000000001" customHeight="1">
      <c r="A28" s="119"/>
      <c r="B28" s="119"/>
      <c r="C28" s="115" t="s">
        <v>114</v>
      </c>
      <c r="D28" s="24"/>
      <c r="E28" s="24"/>
      <c r="F28" s="24"/>
      <c r="H28" s="105"/>
      <c r="AB28" s="20"/>
      <c r="AC28" s="20"/>
      <c r="AD28" s="20"/>
      <c r="AE28" s="20"/>
      <c r="AF28" s="20"/>
      <c r="AG28" s="20"/>
      <c r="AH28" s="24"/>
      <c r="AI28" s="24"/>
      <c r="AJ28" s="24"/>
      <c r="AK28" s="24"/>
      <c r="AL28" s="24"/>
      <c r="AM28" s="24"/>
      <c r="AN28" s="24"/>
      <c r="AO28" s="24"/>
      <c r="AP28" s="24"/>
      <c r="AQ28" s="24"/>
      <c r="AR28" s="24"/>
      <c r="AS28" s="24"/>
      <c r="AT28" s="24"/>
      <c r="AU28" s="24"/>
      <c r="AV28" s="24"/>
      <c r="AW28" s="24"/>
      <c r="AX28" s="24"/>
      <c r="AY28" s="24"/>
      <c r="AZ28" s="24"/>
      <c r="BA28" s="24"/>
    </row>
    <row r="29" spans="1:53" ht="20.100000000000001" customHeight="1">
      <c r="A29" s="119"/>
      <c r="B29" s="119"/>
      <c r="C29" s="24" t="s">
        <v>115</v>
      </c>
      <c r="D29" s="115"/>
      <c r="E29" s="115"/>
      <c r="F29" s="115"/>
      <c r="G29" s="105"/>
      <c r="H29" s="105"/>
      <c r="AB29" s="20"/>
      <c r="AC29" s="20"/>
      <c r="AD29" s="20"/>
      <c r="AE29" s="20"/>
      <c r="AF29" s="20"/>
      <c r="AG29" s="20"/>
      <c r="AH29" s="24"/>
      <c r="AI29" s="24"/>
      <c r="AJ29" s="24"/>
      <c r="AK29" s="24"/>
      <c r="AL29" s="24"/>
      <c r="AM29" s="24"/>
      <c r="AN29" s="24"/>
      <c r="AO29" s="24"/>
      <c r="AP29" s="24"/>
      <c r="AQ29" s="24"/>
      <c r="AR29" s="24"/>
      <c r="AS29" s="24"/>
      <c r="AT29" s="24"/>
      <c r="AU29" s="24"/>
      <c r="AV29" s="24"/>
      <c r="AW29" s="24"/>
      <c r="AX29" s="24"/>
      <c r="AY29" s="24"/>
      <c r="AZ29" s="24"/>
      <c r="BA29" s="24"/>
    </row>
    <row r="30" spans="1:53" ht="20.100000000000001" customHeight="1">
      <c r="A30" s="119"/>
      <c r="B30" s="119"/>
      <c r="C30" s="24"/>
      <c r="D30" s="115"/>
      <c r="E30" s="115"/>
      <c r="F30" s="115"/>
      <c r="G30" s="105"/>
      <c r="H30" s="105"/>
      <c r="AB30" s="20"/>
      <c r="AC30" s="20"/>
      <c r="AD30" s="20"/>
      <c r="AE30" s="20"/>
      <c r="AF30" s="20"/>
      <c r="AG30" s="20"/>
      <c r="AH30" s="24"/>
      <c r="AI30" s="24"/>
      <c r="AJ30" s="24"/>
      <c r="AK30" s="24"/>
      <c r="AL30" s="24"/>
      <c r="AM30" s="24"/>
      <c r="AN30" s="24"/>
      <c r="AO30" s="24"/>
      <c r="AP30" s="24"/>
      <c r="AQ30" s="24"/>
      <c r="AR30" s="24"/>
      <c r="AS30" s="24"/>
      <c r="AT30" s="24"/>
      <c r="AU30" s="24"/>
      <c r="AV30" s="24"/>
      <c r="AW30" s="24"/>
      <c r="AX30" s="24"/>
      <c r="AY30" s="24"/>
      <c r="AZ30" s="24"/>
      <c r="BA30" s="24"/>
    </row>
    <row r="31" spans="1:53" ht="20.100000000000001" customHeight="1">
      <c r="A31" s="119"/>
      <c r="B31" s="119"/>
      <c r="D31" s="115"/>
      <c r="E31" s="115"/>
      <c r="F31" s="115"/>
      <c r="G31" s="105"/>
      <c r="H31" s="105"/>
      <c r="AB31" s="20"/>
      <c r="AC31" s="20"/>
      <c r="AD31" s="20"/>
      <c r="AE31" s="20"/>
      <c r="AF31" s="20"/>
      <c r="AG31" s="20"/>
      <c r="AH31" s="24"/>
      <c r="AI31" s="24"/>
      <c r="AJ31" s="24"/>
      <c r="AK31" s="24"/>
      <c r="AL31" s="24"/>
      <c r="AM31" s="24"/>
      <c r="AN31" s="24"/>
      <c r="AO31" s="24"/>
      <c r="AP31" s="24"/>
      <c r="AQ31" s="24"/>
      <c r="AR31" s="24"/>
      <c r="AS31" s="24"/>
      <c r="AT31" s="24"/>
      <c r="AU31" s="24"/>
      <c r="AV31" s="24"/>
      <c r="AW31" s="24"/>
      <c r="AX31" s="24"/>
      <c r="AY31" s="24"/>
      <c r="AZ31" s="24"/>
      <c r="BA31" s="24"/>
    </row>
    <row r="32" spans="1:53" ht="20.100000000000001" customHeight="1">
      <c r="A32" s="120" t="s">
        <v>116</v>
      </c>
      <c r="B32" s="120"/>
      <c r="C32" s="114" t="s">
        <v>117</v>
      </c>
      <c r="D32" s="105"/>
      <c r="E32" s="115"/>
      <c r="F32" s="115"/>
      <c r="G32" s="105"/>
      <c r="H32" s="105"/>
      <c r="AB32" s="20"/>
      <c r="AC32" s="20"/>
      <c r="AD32" s="20"/>
      <c r="AE32" s="20"/>
      <c r="AF32" s="20"/>
      <c r="AG32" s="20"/>
      <c r="AH32" s="24"/>
      <c r="AI32" s="24"/>
      <c r="AJ32" s="24"/>
      <c r="AK32" s="24"/>
      <c r="AL32" s="24"/>
      <c r="AM32" s="24"/>
      <c r="AN32" s="24"/>
      <c r="AO32" s="24"/>
      <c r="AP32" s="24"/>
      <c r="AQ32" s="24"/>
      <c r="AR32" s="24"/>
      <c r="AS32" s="24"/>
      <c r="AT32" s="24"/>
      <c r="AU32" s="24"/>
      <c r="AV32" s="24"/>
      <c r="AW32" s="24"/>
      <c r="AX32" s="24"/>
      <c r="AY32" s="24"/>
      <c r="AZ32" s="24"/>
      <c r="BA32" s="24"/>
    </row>
    <row r="33" spans="1:53" ht="20.100000000000001" customHeight="1">
      <c r="A33" s="121"/>
      <c r="B33" s="121"/>
      <c r="C33" s="122"/>
      <c r="D33" s="105"/>
      <c r="E33" s="115"/>
      <c r="F33" s="115"/>
      <c r="G33" s="105"/>
      <c r="H33" s="105"/>
      <c r="AB33" s="20"/>
      <c r="AC33" s="20"/>
      <c r="AD33" s="20"/>
      <c r="AE33" s="20"/>
      <c r="AF33" s="20"/>
      <c r="AG33" s="20"/>
      <c r="AH33" s="24"/>
      <c r="AI33" s="24"/>
      <c r="AJ33" s="24"/>
      <c r="AK33" s="24"/>
      <c r="AL33" s="24"/>
      <c r="AM33" s="24"/>
      <c r="AN33" s="24"/>
      <c r="AO33" s="24"/>
      <c r="AP33" s="24"/>
      <c r="AQ33" s="24"/>
      <c r="AR33" s="24"/>
      <c r="AS33" s="24"/>
      <c r="AT33" s="24"/>
      <c r="AU33" s="24"/>
      <c r="AV33" s="24"/>
      <c r="AW33" s="24"/>
      <c r="AX33" s="24"/>
      <c r="AY33" s="24"/>
      <c r="AZ33" s="24"/>
      <c r="BA33" s="24"/>
    </row>
    <row r="34" spans="1:53" ht="20.100000000000001" customHeight="1">
      <c r="A34" s="121"/>
      <c r="B34" s="121"/>
      <c r="C34" s="808" t="str">
        <f>IF(+'EXHIBIT C'!H46+'EXHIBIT C(2)'!E30='EXHIBIT D'!G44,"Equal","Not Equal")</f>
        <v>Equal</v>
      </c>
      <c r="D34" s="105"/>
      <c r="E34" s="105"/>
      <c r="F34" s="105"/>
      <c r="G34" s="105"/>
      <c r="H34" s="105"/>
      <c r="AB34" s="20"/>
      <c r="AC34" s="20"/>
      <c r="AD34" s="20"/>
      <c r="AE34" s="20"/>
      <c r="AF34" s="20"/>
      <c r="AG34" s="20"/>
      <c r="AH34" s="24"/>
      <c r="AI34" s="24"/>
      <c r="AJ34" s="24"/>
      <c r="AK34" s="24"/>
      <c r="AL34" s="24"/>
      <c r="AM34" s="24"/>
      <c r="AN34" s="24"/>
      <c r="AO34" s="24"/>
      <c r="AP34" s="24"/>
      <c r="AQ34" s="24"/>
      <c r="AR34" s="24"/>
      <c r="AS34" s="24"/>
      <c r="AT34" s="24"/>
      <c r="AU34" s="24"/>
      <c r="AV34" s="24"/>
      <c r="AW34" s="24"/>
      <c r="AX34" s="24"/>
      <c r="AY34" s="24"/>
      <c r="AZ34" s="24"/>
      <c r="BA34" s="24"/>
    </row>
    <row r="35" spans="1:53" ht="20.100000000000001" customHeight="1">
      <c r="A35" s="121"/>
      <c r="B35" s="121"/>
      <c r="C35" s="123"/>
      <c r="D35" s="105"/>
      <c r="E35" s="105"/>
      <c r="F35" s="105"/>
      <c r="G35" s="105"/>
      <c r="H35" s="105"/>
      <c r="AB35" s="20"/>
      <c r="AC35" s="20"/>
      <c r="AD35" s="20"/>
      <c r="AE35" s="20"/>
      <c r="AF35" s="20"/>
      <c r="AG35" s="20"/>
      <c r="AH35" s="24"/>
      <c r="AI35" s="24"/>
      <c r="AJ35" s="24"/>
      <c r="AK35" s="24"/>
      <c r="AL35" s="24"/>
      <c r="AM35" s="24"/>
      <c r="AN35" s="24"/>
      <c r="AO35" s="24"/>
      <c r="AP35" s="24"/>
      <c r="AQ35" s="24"/>
      <c r="AR35" s="24"/>
      <c r="AS35" s="24"/>
      <c r="AT35" s="24"/>
      <c r="AU35" s="24"/>
      <c r="AV35" s="24"/>
      <c r="AW35" s="24"/>
      <c r="AX35" s="24"/>
      <c r="AY35" s="24"/>
      <c r="AZ35" s="24"/>
      <c r="BA35" s="24"/>
    </row>
    <row r="36" spans="1:53" ht="20.100000000000001" customHeight="1">
      <c r="E36" s="105"/>
      <c r="F36" s="105"/>
      <c r="G36" s="105"/>
      <c r="H36" s="105"/>
      <c r="AB36" s="20"/>
      <c r="AC36" s="20"/>
      <c r="AD36" s="20"/>
      <c r="AE36" s="20"/>
      <c r="AF36" s="20"/>
      <c r="AG36" s="20"/>
      <c r="AH36" s="24"/>
      <c r="AI36" s="24"/>
      <c r="AJ36" s="24"/>
      <c r="AK36" s="24"/>
      <c r="AL36" s="24"/>
      <c r="AM36" s="24"/>
      <c r="AN36" s="24"/>
      <c r="AO36" s="24"/>
      <c r="AP36" s="24"/>
      <c r="AQ36" s="24"/>
      <c r="AR36" s="24"/>
      <c r="AS36" s="24"/>
      <c r="AT36" s="24"/>
      <c r="AU36" s="24"/>
      <c r="AV36" s="24"/>
      <c r="AW36" s="24"/>
      <c r="AX36" s="24"/>
      <c r="AY36" s="24"/>
      <c r="AZ36" s="24"/>
      <c r="BA36" s="24"/>
    </row>
    <row r="37" spans="1:53" ht="20.100000000000001" customHeight="1">
      <c r="A37" s="108" t="s">
        <v>118</v>
      </c>
      <c r="B37" s="108"/>
      <c r="C37" s="114" t="s">
        <v>119</v>
      </c>
      <c r="D37" s="105"/>
      <c r="E37" s="105"/>
      <c r="F37" s="124"/>
      <c r="G37" s="105"/>
      <c r="H37" s="105"/>
      <c r="AB37" s="20"/>
      <c r="AC37" s="20"/>
      <c r="AD37" s="20"/>
      <c r="AE37" s="20"/>
      <c r="AF37" s="20"/>
      <c r="AG37" s="20"/>
      <c r="AH37" s="24"/>
      <c r="AI37" s="24"/>
      <c r="AJ37" s="24"/>
      <c r="AK37" s="24"/>
      <c r="AL37" s="24"/>
      <c r="AM37" s="24"/>
      <c r="AN37" s="24"/>
      <c r="AO37" s="24"/>
      <c r="AP37" s="24"/>
      <c r="AQ37" s="24"/>
      <c r="AR37" s="24"/>
      <c r="AS37" s="24"/>
      <c r="AT37" s="24"/>
      <c r="AU37" s="24"/>
      <c r="AV37" s="24"/>
      <c r="AW37" s="24"/>
      <c r="AX37" s="24"/>
      <c r="AY37" s="24"/>
      <c r="AZ37" s="24"/>
      <c r="BA37" s="24"/>
    </row>
    <row r="38" spans="1:53" ht="20.100000000000001" customHeight="1">
      <c r="C38" s="114" t="s">
        <v>120</v>
      </c>
      <c r="D38" s="105"/>
      <c r="E38" s="105"/>
      <c r="F38" s="125"/>
      <c r="G38" s="105"/>
      <c r="H38" s="105"/>
      <c r="AB38" s="20"/>
      <c r="AC38" s="20"/>
      <c r="AD38" s="20"/>
      <c r="AE38" s="20"/>
      <c r="AF38" s="20"/>
      <c r="AG38" s="20"/>
      <c r="AH38" s="24"/>
      <c r="AI38" s="24"/>
      <c r="AJ38" s="24"/>
      <c r="AK38" s="24"/>
      <c r="AL38" s="24"/>
      <c r="AM38" s="24"/>
      <c r="AN38" s="24"/>
      <c r="AO38" s="24"/>
      <c r="AP38" s="24"/>
      <c r="AQ38" s="24"/>
      <c r="AR38" s="24"/>
      <c r="AS38" s="24"/>
      <c r="AT38" s="24"/>
      <c r="AU38" s="24"/>
      <c r="AV38" s="24"/>
      <c r="AW38" s="24"/>
      <c r="AX38" s="24"/>
      <c r="AY38" s="24"/>
      <c r="AZ38" s="24"/>
      <c r="BA38" s="24"/>
    </row>
    <row r="39" spans="1:53" ht="20.100000000000001" customHeight="1" thickBot="1">
      <c r="G39" s="105"/>
      <c r="H39" s="105"/>
      <c r="AB39" s="20"/>
      <c r="AC39" s="20"/>
      <c r="AD39" s="20"/>
      <c r="AE39" s="20"/>
      <c r="AF39" s="20"/>
      <c r="AG39" s="20"/>
      <c r="AH39" s="24"/>
      <c r="AI39" s="24"/>
      <c r="AJ39" s="24"/>
      <c r="AK39" s="24"/>
      <c r="AL39" s="24"/>
      <c r="AM39" s="24"/>
      <c r="AN39" s="24"/>
      <c r="AO39" s="24"/>
      <c r="AP39" s="24"/>
      <c r="AQ39" s="24"/>
      <c r="AR39" s="24"/>
      <c r="AS39" s="24"/>
      <c r="AT39" s="24"/>
      <c r="AU39" s="24"/>
      <c r="AV39" s="24"/>
      <c r="AW39" s="24"/>
      <c r="AX39" s="24"/>
      <c r="AY39" s="24"/>
      <c r="AZ39" s="24"/>
      <c r="BA39" s="24"/>
    </row>
    <row r="40" spans="1:53" ht="20.100000000000001" customHeight="1">
      <c r="C40" s="126"/>
      <c r="D40" s="127" t="s">
        <v>738</v>
      </c>
      <c r="E40" s="127" t="str">
        <f>D40</f>
        <v>2022-23</v>
      </c>
      <c r="F40" s="128"/>
      <c r="G40" s="129"/>
      <c r="H40" s="105"/>
      <c r="AB40" s="20"/>
      <c r="AC40" s="20"/>
      <c r="AD40" s="20"/>
      <c r="AE40" s="20"/>
      <c r="AF40" s="20"/>
      <c r="AG40" s="20"/>
      <c r="AH40" s="24"/>
      <c r="AI40" s="24"/>
      <c r="AJ40" s="24"/>
      <c r="AK40" s="24"/>
      <c r="AL40" s="24"/>
      <c r="AM40" s="24"/>
      <c r="AN40" s="24"/>
      <c r="AO40" s="24"/>
      <c r="AP40" s="24"/>
      <c r="AQ40" s="24"/>
      <c r="AR40" s="24"/>
      <c r="AS40" s="24"/>
      <c r="AT40" s="24"/>
      <c r="AU40" s="24"/>
      <c r="AV40" s="24"/>
      <c r="AW40" s="24"/>
      <c r="AX40" s="24"/>
      <c r="AY40" s="24"/>
      <c r="AZ40" s="24"/>
      <c r="BA40" s="24"/>
    </row>
    <row r="41" spans="1:53" ht="20.100000000000001" customHeight="1">
      <c r="C41" s="130"/>
      <c r="D41" s="131" t="s">
        <v>121</v>
      </c>
      <c r="E41" s="132" t="s">
        <v>122</v>
      </c>
      <c r="F41" s="132"/>
      <c r="G41" s="133" t="s">
        <v>123</v>
      </c>
      <c r="H41" s="105"/>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row>
    <row r="42" spans="1:53" ht="20.100000000000001" customHeight="1">
      <c r="C42" s="134"/>
      <c r="D42" s="131" t="s">
        <v>124</v>
      </c>
      <c r="E42" s="132" t="s">
        <v>125</v>
      </c>
      <c r="F42" s="132" t="s">
        <v>126</v>
      </c>
      <c r="G42" s="133" t="s">
        <v>127</v>
      </c>
      <c r="H42" s="105"/>
      <c r="AB42" s="20"/>
      <c r="AC42" s="20"/>
      <c r="AD42" s="20"/>
      <c r="AE42" s="20"/>
      <c r="AF42" s="20"/>
      <c r="AG42" s="20"/>
      <c r="AH42" s="24"/>
      <c r="AI42" s="24"/>
      <c r="AJ42" s="24"/>
      <c r="AK42" s="24"/>
      <c r="AL42" s="24"/>
      <c r="AM42" s="24"/>
      <c r="AN42" s="24"/>
      <c r="AO42" s="24"/>
      <c r="AP42" s="24"/>
      <c r="AQ42" s="24"/>
      <c r="AR42" s="24"/>
      <c r="AS42" s="24"/>
      <c r="AT42" s="24"/>
      <c r="AU42" s="24"/>
      <c r="AV42" s="24"/>
      <c r="AW42" s="24"/>
      <c r="AX42" s="24"/>
      <c r="AY42" s="24"/>
      <c r="AZ42" s="24"/>
      <c r="BA42" s="24"/>
    </row>
    <row r="43" spans="1:53" ht="20.100000000000001" customHeight="1" thickBot="1">
      <c r="C43" s="130" t="s">
        <v>128</v>
      </c>
      <c r="D43" s="131" t="s">
        <v>129</v>
      </c>
      <c r="E43" s="132" t="s">
        <v>130</v>
      </c>
      <c r="F43" s="132" t="s">
        <v>123</v>
      </c>
      <c r="G43" s="135" t="s">
        <v>131</v>
      </c>
      <c r="H43" s="105"/>
      <c r="AB43" s="20"/>
      <c r="AC43" s="20"/>
      <c r="AD43" s="20"/>
      <c r="AE43" s="20"/>
      <c r="AF43" s="20"/>
      <c r="AG43" s="20"/>
      <c r="AH43" s="24"/>
      <c r="AI43" s="24"/>
      <c r="AJ43" s="24"/>
      <c r="AK43" s="24"/>
      <c r="AL43" s="24"/>
      <c r="AM43" s="24"/>
      <c r="AN43" s="24"/>
      <c r="AO43" s="24"/>
      <c r="AP43" s="24"/>
      <c r="AQ43" s="24"/>
      <c r="AR43" s="24"/>
      <c r="AS43" s="24"/>
      <c r="AT43" s="24"/>
      <c r="AU43" s="24"/>
      <c r="AV43" s="24"/>
      <c r="AW43" s="24"/>
      <c r="AX43" s="24"/>
      <c r="AY43" s="24"/>
      <c r="AZ43" s="24"/>
      <c r="BA43" s="24"/>
    </row>
    <row r="44" spans="1:53" ht="20.100000000000001" customHeight="1">
      <c r="C44" s="136" t="s">
        <v>132</v>
      </c>
      <c r="D44" s="137">
        <f>VLOOKUP($D$7,VLOOKUP!$A$119:$S$147,2)*30+D68</f>
        <v>3960</v>
      </c>
      <c r="E44" s="138">
        <f>+'EXHIBIT C'!F10</f>
        <v>3862</v>
      </c>
      <c r="F44" s="139">
        <f t="shared" ref="F44:F50" si="0">IF(D44=0,"0",(E44/D44-1))</f>
        <v>-2.474747474747474E-2</v>
      </c>
      <c r="G44" s="140" t="str">
        <f t="shared" ref="G44:G50" si="1">IF(OR(F44&gt;3%, F44&lt;-3%),"YES","NO")</f>
        <v>NO</v>
      </c>
      <c r="H44" s="105"/>
      <c r="AB44" s="20"/>
      <c r="AC44" s="20"/>
      <c r="AD44" s="20"/>
      <c r="AE44" s="20"/>
      <c r="AF44" s="20"/>
      <c r="AG44" s="20"/>
      <c r="AH44" s="24"/>
      <c r="AI44" s="24"/>
      <c r="AJ44" s="24"/>
      <c r="AK44" s="24"/>
      <c r="AL44" s="24"/>
      <c r="AM44" s="24"/>
      <c r="AN44" s="24"/>
      <c r="AO44" s="24"/>
      <c r="AP44" s="24"/>
      <c r="AQ44" s="24"/>
      <c r="AR44" s="24"/>
      <c r="AS44" s="24"/>
      <c r="AT44" s="24"/>
      <c r="AU44" s="24"/>
      <c r="AV44" s="24"/>
      <c r="AW44" s="24"/>
      <c r="AX44" s="24"/>
      <c r="AY44" s="24"/>
      <c r="AZ44" s="24"/>
      <c r="BA44" s="24"/>
    </row>
    <row r="45" spans="1:53" ht="20.100000000000001" customHeight="1">
      <c r="C45" s="141" t="s">
        <v>133</v>
      </c>
      <c r="D45" s="809">
        <f>VLOOKUP($D$7,VLOOKUP!$A$119:$S$147,5)*30+D69</f>
        <v>46755.873227297656</v>
      </c>
      <c r="E45" s="142">
        <f>+'EXHIBIT C'!F11</f>
        <v>50725.75</v>
      </c>
      <c r="F45" s="810">
        <f t="shared" si="0"/>
        <v>8.4906483371688823E-2</v>
      </c>
      <c r="G45" s="811" t="str">
        <f t="shared" si="1"/>
        <v>YES</v>
      </c>
      <c r="H45" s="105"/>
      <c r="AB45" s="20"/>
      <c r="AC45" s="20"/>
      <c r="AD45" s="20"/>
      <c r="AE45" s="20"/>
      <c r="AF45" s="20"/>
      <c r="AG45" s="20"/>
      <c r="AH45" s="24"/>
      <c r="AI45" s="24"/>
      <c r="AJ45" s="24"/>
      <c r="AK45" s="24"/>
      <c r="AL45" s="24"/>
      <c r="AM45" s="24"/>
      <c r="AN45" s="24"/>
      <c r="AO45" s="24"/>
      <c r="AP45" s="24"/>
      <c r="AQ45" s="24"/>
      <c r="AR45" s="24"/>
      <c r="AS45" s="24"/>
      <c r="AT45" s="24"/>
      <c r="AU45" s="24"/>
      <c r="AV45" s="24"/>
      <c r="AW45" s="24"/>
      <c r="AX45" s="24"/>
      <c r="AY45" s="24"/>
      <c r="AZ45" s="24"/>
      <c r="BA45" s="24"/>
    </row>
    <row r="46" spans="1:53" ht="20.100000000000001" customHeight="1">
      <c r="C46" s="812" t="s">
        <v>134</v>
      </c>
      <c r="D46" s="813">
        <f>VLOOKUP($D$7,VLOOKUP!$A$119:$S$147,8)*30</f>
        <v>11434.15710503089</v>
      </c>
      <c r="E46" s="814">
        <f>+'EXHIBIT C'!F12</f>
        <v>9990</v>
      </c>
      <c r="F46" s="810">
        <f t="shared" si="0"/>
        <v>-0.12630201699742949</v>
      </c>
      <c r="G46" s="811" t="str">
        <f t="shared" si="1"/>
        <v>YES</v>
      </c>
      <c r="H46" s="105"/>
      <c r="AB46" s="20"/>
      <c r="AC46" s="20"/>
      <c r="AD46" s="20"/>
      <c r="AE46" s="20"/>
      <c r="AF46" s="20"/>
      <c r="AG46" s="20"/>
      <c r="AH46" s="24"/>
      <c r="AI46" s="24"/>
      <c r="AJ46" s="24"/>
      <c r="AK46" s="24"/>
      <c r="AL46" s="24"/>
      <c r="AM46" s="24"/>
      <c r="AN46" s="24"/>
      <c r="AO46" s="24"/>
      <c r="AP46" s="24"/>
      <c r="AQ46" s="24"/>
      <c r="AR46" s="24"/>
      <c r="AS46" s="24"/>
      <c r="AT46" s="24"/>
      <c r="AU46" s="24"/>
      <c r="AV46" s="24"/>
      <c r="AW46" s="24"/>
      <c r="AX46" s="24"/>
      <c r="AY46" s="24"/>
      <c r="AZ46" s="24"/>
      <c r="BA46" s="24"/>
    </row>
    <row r="47" spans="1:53" ht="20.100000000000001" customHeight="1">
      <c r="C47" s="812" t="s">
        <v>82</v>
      </c>
      <c r="D47" s="813">
        <f>VLOOKUP($D$7,VLOOKUP!$A$119:$S$147,17)*30</f>
        <v>0</v>
      </c>
      <c r="E47" s="814">
        <f>+'EXHIBIT C'!F13</f>
        <v>0</v>
      </c>
      <c r="F47" s="810" t="str">
        <f t="shared" si="0"/>
        <v>0</v>
      </c>
      <c r="G47" s="811" t="str">
        <f t="shared" si="1"/>
        <v>NO</v>
      </c>
      <c r="H47" s="105"/>
      <c r="AB47" s="20"/>
      <c r="AC47" s="20"/>
      <c r="AD47" s="20"/>
      <c r="AE47" s="20"/>
      <c r="AF47" s="20"/>
      <c r="AG47" s="20"/>
      <c r="AH47" s="24"/>
      <c r="AI47" s="24"/>
      <c r="AJ47" s="24"/>
      <c r="AK47" s="24"/>
      <c r="AL47" s="24"/>
      <c r="AM47" s="24"/>
      <c r="AN47" s="24"/>
      <c r="AO47" s="24"/>
      <c r="AP47" s="24"/>
      <c r="AQ47" s="24"/>
      <c r="AR47" s="24"/>
      <c r="AS47" s="24"/>
      <c r="AT47" s="24"/>
      <c r="AU47" s="24"/>
      <c r="AV47" s="24"/>
      <c r="AW47" s="24"/>
      <c r="AX47" s="24"/>
      <c r="AY47" s="24"/>
      <c r="AZ47" s="24"/>
      <c r="BA47" s="24"/>
    </row>
    <row r="48" spans="1:53" ht="20.100000000000001" customHeight="1">
      <c r="C48" s="812" t="s">
        <v>135</v>
      </c>
      <c r="D48" s="813">
        <f>VLOOKUP($D$7,VLOOKUP!$A$119:$S$147,11)*30</f>
        <v>1358.6867088607594</v>
      </c>
      <c r="E48" s="814">
        <f>+'EXHIBIT C'!F14</f>
        <v>1490</v>
      </c>
      <c r="F48" s="810">
        <f t="shared" si="0"/>
        <v>9.6647218437387217E-2</v>
      </c>
      <c r="G48" s="811" t="str">
        <f t="shared" si="1"/>
        <v>YES</v>
      </c>
      <c r="H48" s="105"/>
      <c r="AB48" s="20"/>
      <c r="AC48" s="20"/>
      <c r="AD48" s="20"/>
      <c r="AE48" s="20"/>
      <c r="AF48" s="20"/>
      <c r="AG48" s="20"/>
      <c r="AH48" s="24"/>
      <c r="AI48" s="24"/>
      <c r="AJ48" s="24"/>
      <c r="AK48" s="24"/>
      <c r="AL48" s="24"/>
      <c r="AM48" s="24"/>
      <c r="AN48" s="24"/>
      <c r="AO48" s="24"/>
      <c r="AP48" s="24"/>
      <c r="AQ48" s="24"/>
      <c r="AR48" s="24"/>
      <c r="AS48" s="24"/>
      <c r="AT48" s="24"/>
      <c r="AU48" s="24"/>
      <c r="AV48" s="24"/>
      <c r="AW48" s="24"/>
      <c r="AX48" s="24"/>
      <c r="AY48" s="24"/>
      <c r="AZ48" s="24"/>
      <c r="BA48" s="24"/>
    </row>
    <row r="49" spans="3:53" ht="20.100000000000001" customHeight="1" thickBot="1">
      <c r="C49" s="815" t="s">
        <v>136</v>
      </c>
      <c r="D49" s="816">
        <f>VLOOKUP($D$7,VLOOKUP!$A$119:$S$147,14)*30</f>
        <v>0</v>
      </c>
      <c r="E49" s="817">
        <f>+'EXHIBIT C'!F15</f>
        <v>0</v>
      </c>
      <c r="F49" s="818" t="str">
        <f t="shared" si="0"/>
        <v>0</v>
      </c>
      <c r="G49" s="819" t="str">
        <f t="shared" si="1"/>
        <v>NO</v>
      </c>
      <c r="H49" s="105"/>
      <c r="AB49" s="20"/>
      <c r="AC49" s="20"/>
      <c r="AD49" s="20"/>
      <c r="AE49" s="20"/>
      <c r="AF49" s="20"/>
      <c r="AG49" s="20"/>
      <c r="AH49" s="24"/>
      <c r="AI49" s="24"/>
      <c r="AJ49" s="24"/>
      <c r="AK49" s="24"/>
      <c r="AL49" s="24"/>
      <c r="AM49" s="24"/>
      <c r="AN49" s="24"/>
      <c r="AO49" s="24"/>
      <c r="AP49" s="24"/>
      <c r="AQ49" s="24"/>
      <c r="AR49" s="24"/>
      <c r="AS49" s="24"/>
      <c r="AT49" s="24"/>
      <c r="AU49" s="24"/>
      <c r="AV49" s="24"/>
      <c r="AW49" s="24"/>
      <c r="AX49" s="24"/>
      <c r="AY49" s="24"/>
      <c r="AZ49" s="24"/>
      <c r="BA49" s="24"/>
    </row>
    <row r="50" spans="3:53" ht="20.100000000000001" customHeight="1" thickBot="1">
      <c r="C50" s="143" t="s">
        <v>50</v>
      </c>
      <c r="D50" s="144">
        <f>SUM(D44:D49)</f>
        <v>63508.717041189309</v>
      </c>
      <c r="E50" s="145">
        <f>+'EXHIBIT C'!F17</f>
        <v>66067.75</v>
      </c>
      <c r="F50" s="146">
        <f t="shared" si="0"/>
        <v>4.0294200198549124E-2</v>
      </c>
      <c r="G50" s="147" t="str">
        <f t="shared" si="1"/>
        <v>YES</v>
      </c>
      <c r="H50" s="105"/>
      <c r="AB50" s="20"/>
      <c r="AC50" s="20"/>
      <c r="AD50" s="20"/>
      <c r="AE50" s="20"/>
      <c r="AF50" s="20"/>
      <c r="AG50" s="20"/>
      <c r="AH50" s="24"/>
      <c r="AI50" s="24"/>
      <c r="AJ50" s="24"/>
      <c r="AK50" s="24"/>
      <c r="AL50" s="24"/>
      <c r="AM50" s="24"/>
      <c r="AN50" s="24"/>
      <c r="AO50" s="24"/>
      <c r="AP50" s="24"/>
      <c r="AQ50" s="24"/>
      <c r="AR50" s="24"/>
      <c r="AS50" s="24"/>
      <c r="AT50" s="24"/>
      <c r="AU50" s="24"/>
      <c r="AV50" s="24"/>
      <c r="AW50" s="24"/>
      <c r="AX50" s="24"/>
      <c r="AY50" s="24"/>
      <c r="AZ50" s="24"/>
      <c r="BA50" s="24"/>
    </row>
    <row r="51" spans="3:53" ht="40.35" customHeight="1" thickBot="1">
      <c r="C51" s="1119" t="s">
        <v>137</v>
      </c>
      <c r="D51" s="1120"/>
      <c r="E51" s="1120"/>
      <c r="F51" s="1120"/>
      <c r="G51" s="1121"/>
      <c r="H51" s="105"/>
      <c r="AB51" s="20"/>
      <c r="AC51" s="20"/>
      <c r="AD51" s="20"/>
      <c r="AE51" s="20"/>
      <c r="AF51" s="20"/>
      <c r="AG51" s="20"/>
      <c r="AH51" s="24"/>
      <c r="AI51" s="24"/>
      <c r="AJ51" s="24"/>
      <c r="AK51" s="24"/>
      <c r="AL51" s="24"/>
      <c r="AM51" s="24"/>
      <c r="AN51" s="24"/>
      <c r="AO51" s="24"/>
      <c r="AP51" s="24"/>
      <c r="AQ51" s="24"/>
      <c r="AR51" s="24"/>
      <c r="AS51" s="24"/>
      <c r="AT51" s="24"/>
      <c r="AU51" s="24"/>
      <c r="AV51" s="24"/>
      <c r="AW51" s="24"/>
      <c r="AX51" s="24"/>
      <c r="AY51" s="24"/>
      <c r="AZ51" s="24"/>
      <c r="BA51" s="24"/>
    </row>
    <row r="52" spans="3:53" ht="24.6" customHeight="1" thickBot="1">
      <c r="C52" s="1003" t="s">
        <v>138</v>
      </c>
      <c r="D52" s="1004"/>
      <c r="E52" s="1004"/>
      <c r="F52" s="1004"/>
      <c r="G52" s="1005"/>
      <c r="H52" s="148"/>
      <c r="AB52" s="20"/>
      <c r="AC52" s="20"/>
      <c r="AD52" s="20"/>
      <c r="AE52" s="20"/>
      <c r="AF52" s="20"/>
      <c r="AG52" s="20"/>
      <c r="AH52" s="24"/>
      <c r="AI52" s="24"/>
      <c r="AJ52" s="24"/>
      <c r="AK52" s="24"/>
      <c r="AL52" s="24"/>
      <c r="AM52" s="24"/>
      <c r="AN52" s="24"/>
      <c r="AO52" s="24"/>
      <c r="AP52" s="24"/>
      <c r="AQ52" s="24"/>
      <c r="AR52" s="24"/>
      <c r="AS52" s="24"/>
      <c r="AT52" s="24"/>
      <c r="AU52" s="24"/>
      <c r="AV52" s="24"/>
      <c r="AW52" s="24"/>
      <c r="AX52" s="24"/>
      <c r="AY52" s="24"/>
      <c r="AZ52" s="24"/>
      <c r="BA52" s="24"/>
    </row>
    <row r="53" spans="3:53" ht="20.100000000000001" customHeight="1">
      <c r="C53" s="1016" t="s">
        <v>814</v>
      </c>
      <c r="D53" s="1008"/>
      <c r="E53" s="1008"/>
      <c r="F53" s="1008"/>
      <c r="G53" s="1009"/>
      <c r="H53" s="148"/>
      <c r="AB53" s="20"/>
      <c r="AC53" s="20"/>
      <c r="AD53" s="20"/>
      <c r="AE53" s="20"/>
      <c r="AF53" s="20"/>
      <c r="AG53" s="20"/>
      <c r="AH53" s="24"/>
      <c r="AI53" s="24"/>
      <c r="AJ53" s="24"/>
      <c r="AK53" s="24"/>
      <c r="AL53" s="24"/>
      <c r="AM53" s="24"/>
      <c r="AN53" s="24"/>
      <c r="AO53" s="24"/>
      <c r="AP53" s="24"/>
      <c r="AQ53" s="24"/>
      <c r="AR53" s="24"/>
      <c r="AS53" s="24"/>
      <c r="AT53" s="24"/>
      <c r="AU53" s="24"/>
      <c r="AV53" s="24"/>
      <c r="AW53" s="24"/>
      <c r="AX53" s="24"/>
      <c r="AY53" s="24"/>
      <c r="AZ53" s="24"/>
      <c r="BA53" s="24"/>
    </row>
    <row r="54" spans="3:53" ht="20.100000000000001" customHeight="1">
      <c r="C54" s="1019" t="s">
        <v>819</v>
      </c>
      <c r="D54" s="1011"/>
      <c r="E54" s="1011"/>
      <c r="F54" s="1011"/>
      <c r="G54" s="1012"/>
      <c r="H54" s="148"/>
      <c r="AB54" s="20"/>
      <c r="AC54" s="20"/>
      <c r="AD54" s="20"/>
      <c r="AE54" s="20"/>
      <c r="AF54" s="20"/>
      <c r="AG54" s="20"/>
      <c r="AH54" s="24"/>
      <c r="AI54" s="24"/>
      <c r="AJ54" s="24"/>
      <c r="AK54" s="24"/>
      <c r="AL54" s="24"/>
      <c r="AM54" s="24"/>
      <c r="AN54" s="24"/>
      <c r="AO54" s="24"/>
      <c r="AP54" s="24"/>
      <c r="AQ54" s="24"/>
      <c r="AR54" s="24"/>
      <c r="AS54" s="24"/>
      <c r="AT54" s="24"/>
      <c r="AU54" s="24"/>
      <c r="AV54" s="24"/>
      <c r="AW54" s="24"/>
      <c r="AX54" s="24"/>
      <c r="AY54" s="24"/>
      <c r="AZ54" s="24"/>
      <c r="BA54" s="24"/>
    </row>
    <row r="55" spans="3:53" ht="20.100000000000001" customHeight="1">
      <c r="C55" s="1019" t="s">
        <v>815</v>
      </c>
      <c r="D55" s="1011"/>
      <c r="E55" s="1011"/>
      <c r="F55" s="1011"/>
      <c r="G55" s="1012"/>
      <c r="H55" s="148"/>
      <c r="AB55" s="20"/>
      <c r="AC55" s="20"/>
      <c r="AD55" s="20"/>
      <c r="AE55" s="20"/>
      <c r="AF55" s="20"/>
      <c r="AG55" s="20"/>
      <c r="AH55" s="24"/>
      <c r="AI55" s="24"/>
      <c r="AJ55" s="24"/>
      <c r="AK55" s="24"/>
      <c r="AL55" s="24"/>
      <c r="AM55" s="24"/>
      <c r="AN55" s="24"/>
      <c r="AO55" s="24"/>
      <c r="AP55" s="24"/>
      <c r="AQ55" s="24"/>
      <c r="AR55" s="24"/>
      <c r="AS55" s="24"/>
      <c r="AT55" s="24"/>
      <c r="AU55" s="24"/>
      <c r="AV55" s="24"/>
      <c r="AW55" s="24"/>
      <c r="AX55" s="24"/>
      <c r="AY55" s="24"/>
      <c r="AZ55" s="24"/>
      <c r="BA55" s="24"/>
    </row>
    <row r="56" spans="3:53" ht="20.100000000000001" customHeight="1">
      <c r="C56" s="1019" t="s">
        <v>816</v>
      </c>
      <c r="D56" s="1011"/>
      <c r="E56" s="1011"/>
      <c r="F56" s="1011"/>
      <c r="G56" s="1012"/>
      <c r="H56" s="148"/>
      <c r="AB56" s="20"/>
      <c r="AC56" s="20"/>
      <c r="AD56" s="20"/>
      <c r="AE56" s="20"/>
      <c r="AF56" s="20"/>
      <c r="AG56" s="20"/>
      <c r="AH56" s="24"/>
      <c r="AI56" s="24"/>
      <c r="AJ56" s="24"/>
      <c r="AK56" s="24"/>
      <c r="AL56" s="24"/>
      <c r="AM56" s="24"/>
      <c r="AN56" s="24"/>
      <c r="AO56" s="24"/>
      <c r="AP56" s="24"/>
      <c r="AQ56" s="24"/>
      <c r="AR56" s="24"/>
      <c r="AS56" s="24"/>
      <c r="AT56" s="24"/>
      <c r="AU56" s="24"/>
      <c r="AV56" s="24"/>
      <c r="AW56" s="24"/>
      <c r="AX56" s="24"/>
      <c r="AY56" s="24"/>
      <c r="AZ56" s="24"/>
      <c r="BA56" s="24"/>
    </row>
    <row r="57" spans="3:53" ht="20.100000000000001" customHeight="1">
      <c r="C57" s="1019" t="s">
        <v>817</v>
      </c>
      <c r="D57" s="1011"/>
      <c r="E57" s="1011"/>
      <c r="F57" s="1011"/>
      <c r="G57" s="1012"/>
      <c r="H57" s="148"/>
      <c r="AB57" s="20"/>
      <c r="AC57" s="20"/>
      <c r="AD57" s="20"/>
      <c r="AE57" s="20"/>
      <c r="AF57" s="20"/>
      <c r="AG57" s="20"/>
      <c r="AH57" s="24"/>
      <c r="AI57" s="24"/>
      <c r="AJ57" s="24"/>
      <c r="AK57" s="24"/>
      <c r="AL57" s="24"/>
      <c r="AM57" s="24"/>
      <c r="AN57" s="24"/>
      <c r="AO57" s="24"/>
      <c r="AP57" s="24"/>
      <c r="AQ57" s="24"/>
      <c r="AR57" s="24"/>
      <c r="AS57" s="24"/>
      <c r="AT57" s="24"/>
      <c r="AU57" s="24"/>
      <c r="AV57" s="24"/>
      <c r="AW57" s="24"/>
      <c r="AX57" s="24"/>
      <c r="AY57" s="24"/>
      <c r="AZ57" s="24"/>
      <c r="BA57" s="24"/>
    </row>
    <row r="58" spans="3:53" ht="20.100000000000001" customHeight="1">
      <c r="C58" s="1019" t="s">
        <v>818</v>
      </c>
      <c r="D58" s="1011"/>
      <c r="E58" s="1011"/>
      <c r="F58" s="1011"/>
      <c r="G58" s="1012"/>
      <c r="H58" s="148"/>
      <c r="AB58" s="20"/>
      <c r="AC58" s="20"/>
      <c r="AD58" s="20"/>
      <c r="AE58" s="20"/>
      <c r="AF58" s="20"/>
      <c r="AG58" s="20"/>
      <c r="AH58" s="24"/>
      <c r="AI58" s="24"/>
      <c r="AJ58" s="24"/>
      <c r="AK58" s="24"/>
      <c r="AL58" s="24"/>
      <c r="AM58" s="24"/>
      <c r="AN58" s="24"/>
      <c r="AO58" s="24"/>
      <c r="AP58" s="24"/>
      <c r="AQ58" s="24"/>
      <c r="AR58" s="24"/>
      <c r="AS58" s="24"/>
      <c r="AT58" s="24"/>
      <c r="AU58" s="24"/>
      <c r="AV58" s="24"/>
      <c r="AW58" s="24"/>
      <c r="AX58" s="24"/>
      <c r="AY58" s="24"/>
      <c r="AZ58" s="24"/>
      <c r="BA58" s="24"/>
    </row>
    <row r="59" spans="3:53" ht="20.100000000000001" customHeight="1">
      <c r="C59" s="1010"/>
      <c r="D59" s="1011"/>
      <c r="E59" s="1011"/>
      <c r="F59" s="1011"/>
      <c r="G59" s="1012"/>
      <c r="H59" s="148"/>
      <c r="AB59" s="20"/>
      <c r="AC59" s="20"/>
      <c r="AD59" s="20"/>
      <c r="AE59" s="20"/>
      <c r="AF59" s="20"/>
      <c r="AG59" s="20"/>
      <c r="AH59" s="24"/>
      <c r="AI59" s="24"/>
      <c r="AJ59" s="24"/>
      <c r="AK59" s="24"/>
      <c r="AL59" s="24"/>
      <c r="AM59" s="24"/>
      <c r="AN59" s="24"/>
      <c r="AO59" s="24"/>
      <c r="AP59" s="24"/>
      <c r="AQ59" s="24"/>
      <c r="AR59" s="24"/>
      <c r="AS59" s="24"/>
      <c r="AT59" s="24"/>
      <c r="AU59" s="24"/>
      <c r="AV59" s="24"/>
      <c r="AW59" s="24"/>
      <c r="AX59" s="24"/>
      <c r="AY59" s="24"/>
      <c r="AZ59" s="24"/>
      <c r="BA59" s="24"/>
    </row>
    <row r="60" spans="3:53" ht="20.100000000000001" customHeight="1">
      <c r="C60" s="1010"/>
      <c r="D60" s="1011"/>
      <c r="E60" s="1011"/>
      <c r="F60" s="1011"/>
      <c r="G60" s="1012"/>
      <c r="H60" s="148"/>
      <c r="AB60" s="20"/>
      <c r="AC60" s="20"/>
      <c r="AD60" s="20"/>
      <c r="AE60" s="20"/>
      <c r="AF60" s="20"/>
      <c r="AG60" s="20"/>
      <c r="AH60" s="24"/>
      <c r="AI60" s="24"/>
      <c r="AJ60" s="24"/>
      <c r="AK60" s="24"/>
      <c r="AL60" s="24"/>
      <c r="AM60" s="24"/>
      <c r="AN60" s="24"/>
      <c r="AO60" s="24"/>
      <c r="AP60" s="24"/>
      <c r="AQ60" s="24"/>
      <c r="AR60" s="24"/>
      <c r="AS60" s="24"/>
      <c r="AT60" s="24"/>
      <c r="AU60" s="24"/>
      <c r="AV60" s="24"/>
      <c r="AW60" s="24"/>
      <c r="AX60" s="24"/>
      <c r="AY60" s="24"/>
      <c r="AZ60" s="24"/>
      <c r="BA60" s="24"/>
    </row>
    <row r="61" spans="3:53" ht="20.100000000000001" customHeight="1">
      <c r="C61" s="1010"/>
      <c r="D61" s="1011"/>
      <c r="E61" s="1011"/>
      <c r="F61" s="1011"/>
      <c r="G61" s="1012"/>
      <c r="H61" s="148"/>
      <c r="AB61" s="20"/>
      <c r="AC61" s="20"/>
      <c r="AD61" s="20"/>
      <c r="AE61" s="20"/>
      <c r="AF61" s="20"/>
      <c r="AG61" s="20"/>
      <c r="AH61" s="24"/>
      <c r="AI61" s="24"/>
      <c r="AJ61" s="24"/>
      <c r="AK61" s="24"/>
      <c r="AL61" s="24"/>
      <c r="AM61" s="24"/>
      <c r="AN61" s="24"/>
      <c r="AO61" s="24"/>
      <c r="AP61" s="24"/>
      <c r="AQ61" s="24"/>
      <c r="AR61" s="24"/>
      <c r="AS61" s="24"/>
      <c r="AT61" s="24"/>
      <c r="AU61" s="24"/>
      <c r="AV61" s="24"/>
      <c r="AW61" s="24"/>
      <c r="AX61" s="24"/>
      <c r="AY61" s="24"/>
      <c r="AZ61" s="24"/>
      <c r="BA61" s="24"/>
    </row>
    <row r="62" spans="3:53" ht="20.100000000000001" customHeight="1" thickBot="1">
      <c r="C62" s="1013"/>
      <c r="D62" s="1014"/>
      <c r="E62" s="1014"/>
      <c r="F62" s="1014"/>
      <c r="G62" s="1015"/>
      <c r="H62" s="148"/>
      <c r="AB62" s="20"/>
      <c r="AC62" s="20"/>
      <c r="AD62" s="20"/>
      <c r="AE62" s="20"/>
      <c r="AF62" s="20"/>
      <c r="AG62" s="20"/>
      <c r="AH62" s="24"/>
      <c r="AI62" s="24"/>
      <c r="AJ62" s="24"/>
      <c r="AK62" s="24"/>
      <c r="AL62" s="24"/>
      <c r="AM62" s="24"/>
      <c r="AN62" s="24"/>
      <c r="AO62" s="24"/>
      <c r="AP62" s="24"/>
      <c r="AQ62" s="24"/>
      <c r="AR62" s="24"/>
      <c r="AS62" s="24"/>
      <c r="AT62" s="24"/>
      <c r="AU62" s="24"/>
      <c r="AV62" s="24"/>
      <c r="AW62" s="24"/>
      <c r="AX62" s="24"/>
      <c r="AY62" s="24"/>
      <c r="AZ62" s="24"/>
      <c r="BA62" s="24"/>
    </row>
    <row r="63" spans="3:53" s="149" customFormat="1" ht="20.100000000000001" customHeight="1" thickBot="1">
      <c r="C63" s="150"/>
      <c r="D63" s="151"/>
      <c r="E63" s="152"/>
      <c r="F63" s="152"/>
      <c r="G63" s="153"/>
      <c r="AB63" s="25"/>
      <c r="AC63" s="25"/>
      <c r="AD63" s="25"/>
      <c r="AE63" s="25"/>
      <c r="AF63" s="25"/>
      <c r="AG63" s="25"/>
      <c r="AH63" s="19"/>
      <c r="AI63" s="19"/>
      <c r="AJ63" s="19"/>
      <c r="AK63" s="19"/>
      <c r="AL63" s="19"/>
      <c r="AM63" s="19"/>
      <c r="AN63" s="19"/>
      <c r="AO63" s="19"/>
      <c r="AP63" s="19"/>
      <c r="AQ63" s="19"/>
      <c r="AR63" s="19"/>
      <c r="AS63" s="19"/>
      <c r="AT63" s="19"/>
      <c r="AU63" s="19"/>
      <c r="AV63" s="19"/>
      <c r="AW63" s="19"/>
      <c r="AX63" s="19"/>
      <c r="AY63" s="19"/>
      <c r="AZ63" s="19"/>
      <c r="BA63" s="19"/>
    </row>
    <row r="64" spans="3:53" ht="20.100000000000001" customHeight="1">
      <c r="C64" s="126"/>
      <c r="D64" s="127" t="str">
        <f>D40</f>
        <v>2022-23</v>
      </c>
      <c r="E64" s="127" t="str">
        <f>E40</f>
        <v>2022-23</v>
      </c>
      <c r="F64" s="128"/>
      <c r="G64" s="129"/>
      <c r="H64" s="148"/>
      <c r="AB64" s="20"/>
      <c r="AC64" s="20"/>
      <c r="AD64" s="20"/>
      <c r="AE64" s="20"/>
      <c r="AF64" s="20"/>
      <c r="AG64" s="20"/>
      <c r="AH64" s="24"/>
      <c r="AI64" s="24"/>
      <c r="AJ64" s="24"/>
      <c r="AK64" s="24"/>
      <c r="AL64" s="24"/>
      <c r="AM64" s="24"/>
      <c r="AN64" s="24"/>
      <c r="AO64" s="24"/>
      <c r="AP64" s="24"/>
      <c r="AQ64" s="24"/>
      <c r="AR64" s="24"/>
      <c r="AS64" s="24"/>
      <c r="AT64" s="24"/>
      <c r="AU64" s="24"/>
      <c r="AV64" s="24"/>
      <c r="AW64" s="24"/>
      <c r="AX64" s="24"/>
      <c r="AY64" s="24"/>
      <c r="AZ64" s="24"/>
      <c r="BA64" s="24"/>
    </row>
    <row r="65" spans="1:53" ht="20.100000000000001" customHeight="1">
      <c r="C65" s="130"/>
      <c r="D65" s="131" t="s">
        <v>139</v>
      </c>
      <c r="E65" s="132" t="s">
        <v>140</v>
      </c>
      <c r="F65" s="132"/>
      <c r="G65" s="135" t="s">
        <v>123</v>
      </c>
      <c r="H65" s="148"/>
      <c r="AB65" s="20"/>
      <c r="AC65" s="20"/>
      <c r="AD65" s="20"/>
      <c r="AE65" s="20"/>
      <c r="AF65" s="20"/>
      <c r="AG65" s="20"/>
      <c r="AH65" s="24"/>
      <c r="AI65" s="24"/>
      <c r="AJ65" s="24"/>
      <c r="AK65" s="24"/>
      <c r="AL65" s="24"/>
      <c r="AM65" s="24"/>
      <c r="AN65" s="24"/>
      <c r="AO65" s="24"/>
      <c r="AP65" s="24"/>
      <c r="AQ65" s="24"/>
      <c r="AR65" s="24"/>
      <c r="AS65" s="24"/>
      <c r="AT65" s="24"/>
      <c r="AU65" s="24"/>
      <c r="AV65" s="24"/>
      <c r="AW65" s="24"/>
      <c r="AX65" s="24"/>
      <c r="AY65" s="24"/>
      <c r="AZ65" s="24"/>
      <c r="BA65" s="24"/>
    </row>
    <row r="66" spans="1:53" ht="20.100000000000001" customHeight="1">
      <c r="C66" s="134"/>
      <c r="D66" s="131" t="s">
        <v>124</v>
      </c>
      <c r="E66" s="132" t="s">
        <v>125</v>
      </c>
      <c r="F66" s="132" t="s">
        <v>126</v>
      </c>
      <c r="G66" s="135" t="s">
        <v>127</v>
      </c>
      <c r="H66" s="148"/>
      <c r="AB66" s="20"/>
      <c r="AC66" s="20"/>
      <c r="AD66" s="20"/>
      <c r="AE66" s="20"/>
      <c r="AF66" s="20"/>
      <c r="AG66" s="20"/>
      <c r="AH66" s="24"/>
      <c r="AI66" s="24"/>
      <c r="AJ66" s="24"/>
      <c r="AK66" s="24"/>
      <c r="AL66" s="24"/>
      <c r="AM66" s="24"/>
      <c r="AN66" s="24"/>
      <c r="AO66" s="24"/>
      <c r="AP66" s="24"/>
      <c r="AQ66" s="24"/>
      <c r="AR66" s="24"/>
      <c r="AS66" s="24"/>
      <c r="AT66" s="24"/>
      <c r="AU66" s="24"/>
      <c r="AV66" s="24"/>
      <c r="AW66" s="24"/>
      <c r="AX66" s="24"/>
      <c r="AY66" s="24"/>
      <c r="AZ66" s="24"/>
      <c r="BA66" s="24"/>
    </row>
    <row r="67" spans="1:53" ht="20.100000000000001" customHeight="1" thickBot="1">
      <c r="C67" s="154" t="s">
        <v>141</v>
      </c>
      <c r="D67" s="155" t="s">
        <v>129</v>
      </c>
      <c r="E67" s="156" t="s">
        <v>130</v>
      </c>
      <c r="F67" s="156" t="s">
        <v>123</v>
      </c>
      <c r="G67" s="157" t="s">
        <v>142</v>
      </c>
      <c r="H67" s="148"/>
      <c r="AB67" s="20"/>
      <c r="AC67" s="20"/>
      <c r="AD67" s="20"/>
      <c r="AE67" s="20"/>
      <c r="AF67" s="20"/>
      <c r="AG67" s="20"/>
      <c r="AH67" s="24"/>
      <c r="AI67" s="24"/>
      <c r="AJ67" s="24"/>
      <c r="AK67" s="24"/>
      <c r="AL67" s="24"/>
      <c r="AM67" s="24"/>
      <c r="AN67" s="24"/>
      <c r="AO67" s="24"/>
      <c r="AP67" s="24"/>
      <c r="AQ67" s="24"/>
      <c r="AR67" s="24"/>
      <c r="AS67" s="24"/>
      <c r="AT67" s="24"/>
      <c r="AU67" s="24"/>
      <c r="AV67" s="24"/>
      <c r="AW67" s="24"/>
      <c r="AX67" s="24"/>
      <c r="AY67" s="24"/>
      <c r="AZ67" s="24"/>
      <c r="BA67" s="24"/>
    </row>
    <row r="68" spans="1:53" ht="20.100000000000001" customHeight="1">
      <c r="C68" s="136" t="s">
        <v>132</v>
      </c>
      <c r="D68" s="820">
        <f>VLOOKUP($D$7,VLOOKUP!$A$119:$S$147,3)*30</f>
        <v>0</v>
      </c>
      <c r="E68" s="158">
        <f>+'EXHIBIT C'!D19</f>
        <v>35</v>
      </c>
      <c r="F68" s="821" t="str">
        <f t="shared" ref="F68:F74" si="2">IF(D68=0,"0",(E68/D68-1))</f>
        <v>0</v>
      </c>
      <c r="G68" s="822" t="str">
        <f>IF(OR(F68&gt;5%, F68&lt;-5%),"YES","NO")</f>
        <v>NO</v>
      </c>
      <c r="AB68" s="20"/>
      <c r="AC68" s="20"/>
      <c r="AD68" s="20"/>
      <c r="AE68" s="20"/>
      <c r="AF68" s="20"/>
      <c r="AG68" s="20"/>
      <c r="AH68" s="24"/>
      <c r="AI68" s="24"/>
      <c r="AJ68" s="24"/>
      <c r="AK68" s="24"/>
      <c r="AL68" s="24"/>
      <c r="AM68" s="24"/>
      <c r="AN68" s="24"/>
      <c r="AO68" s="24"/>
      <c r="AP68" s="24"/>
      <c r="AQ68" s="24"/>
      <c r="AR68" s="24"/>
      <c r="AS68" s="24"/>
      <c r="AT68" s="24"/>
      <c r="AU68" s="24"/>
      <c r="AV68" s="24"/>
      <c r="AW68" s="24"/>
      <c r="AX68" s="24"/>
      <c r="AY68" s="24"/>
      <c r="AZ68" s="24"/>
      <c r="BA68" s="24"/>
    </row>
    <row r="69" spans="1:53" ht="20.100000000000001" customHeight="1">
      <c r="C69" s="141" t="s">
        <v>133</v>
      </c>
      <c r="D69" s="820">
        <f>VLOOKUP($D$7,VLOOKUP!$A$119:$S$147,6)*30</f>
        <v>662.83945780772547</v>
      </c>
      <c r="E69" s="159">
        <f>+'EXHIBIT C'!D20</f>
        <v>756.10299999999995</v>
      </c>
      <c r="F69" s="821">
        <f t="shared" si="2"/>
        <v>0.14070306330394722</v>
      </c>
      <c r="G69" s="822" t="str">
        <f t="shared" ref="G69:G74" si="3">IF(OR(F69&gt;5%, F69&lt;-5%),"YES","NO")</f>
        <v>YES</v>
      </c>
      <c r="H69" s="105"/>
      <c r="AB69" s="20"/>
      <c r="AC69" s="20"/>
      <c r="AD69" s="20"/>
      <c r="AE69" s="20"/>
      <c r="AF69" s="20"/>
      <c r="AG69" s="20"/>
      <c r="AH69" s="24"/>
      <c r="AI69" s="24"/>
      <c r="AJ69" s="24"/>
      <c r="AK69" s="24"/>
      <c r="AL69" s="24"/>
      <c r="AM69" s="24"/>
      <c r="AN69" s="24"/>
      <c r="AO69" s="24"/>
      <c r="AP69" s="24"/>
      <c r="AQ69" s="24"/>
      <c r="AR69" s="24"/>
      <c r="AS69" s="24"/>
      <c r="AT69" s="24"/>
      <c r="AU69" s="24"/>
      <c r="AV69" s="24"/>
      <c r="AW69" s="24"/>
      <c r="AX69" s="24"/>
      <c r="AY69" s="24"/>
      <c r="AZ69" s="24"/>
      <c r="BA69" s="24"/>
    </row>
    <row r="70" spans="1:53" ht="20.100000000000001" customHeight="1">
      <c r="C70" s="812" t="s">
        <v>134</v>
      </c>
      <c r="D70" s="823">
        <f>VLOOKUP($D$7,VLOOKUP!$A$119:$S$147,9)*30</f>
        <v>169.50132391879967</v>
      </c>
      <c r="E70" s="824">
        <f>+'EXHIBIT C'!D21</f>
        <v>104</v>
      </c>
      <c r="F70" s="821">
        <f t="shared" si="2"/>
        <v>-0.38643547085318553</v>
      </c>
      <c r="G70" s="822" t="str">
        <f t="shared" si="3"/>
        <v>YES</v>
      </c>
      <c r="H70" s="105"/>
      <c r="AB70" s="20"/>
      <c r="AC70" s="20"/>
      <c r="AD70" s="20"/>
      <c r="AE70" s="20"/>
      <c r="AF70" s="20"/>
      <c r="AG70" s="20"/>
      <c r="AH70" s="24"/>
      <c r="AI70" s="24"/>
      <c r="AJ70" s="24"/>
      <c r="AK70" s="24"/>
      <c r="AL70" s="24"/>
      <c r="AM70" s="24"/>
      <c r="AN70" s="24"/>
      <c r="AO70" s="24"/>
      <c r="AP70" s="24"/>
      <c r="AQ70" s="24"/>
      <c r="AR70" s="24"/>
      <c r="AS70" s="24"/>
      <c r="AT70" s="24"/>
      <c r="AU70" s="24"/>
      <c r="AV70" s="24"/>
      <c r="AW70" s="24"/>
      <c r="AX70" s="24"/>
      <c r="AY70" s="24"/>
      <c r="AZ70" s="24"/>
      <c r="BA70" s="24"/>
    </row>
    <row r="71" spans="1:53" ht="20.100000000000001" customHeight="1">
      <c r="C71" s="812" t="s">
        <v>82</v>
      </c>
      <c r="D71" s="823">
        <f>VLOOKUP($D$7,VLOOKUP!$A$119:$S$147,18)*30</f>
        <v>0</v>
      </c>
      <c r="E71" s="824">
        <f>+'EXHIBIT C'!D22</f>
        <v>0</v>
      </c>
      <c r="F71" s="821" t="str">
        <f t="shared" si="2"/>
        <v>0</v>
      </c>
      <c r="G71" s="822" t="str">
        <f t="shared" si="3"/>
        <v>NO</v>
      </c>
      <c r="H71" s="105"/>
      <c r="AB71" s="20"/>
      <c r="AC71" s="20"/>
      <c r="AD71" s="20"/>
      <c r="AE71" s="20"/>
      <c r="AF71" s="20"/>
      <c r="AG71" s="20"/>
      <c r="AH71" s="24"/>
      <c r="AI71" s="24"/>
      <c r="AJ71" s="24"/>
      <c r="AK71" s="24"/>
      <c r="AL71" s="24"/>
      <c r="AM71" s="24"/>
      <c r="AN71" s="24"/>
      <c r="AO71" s="24"/>
      <c r="AP71" s="24"/>
      <c r="AQ71" s="24"/>
      <c r="AR71" s="24"/>
      <c r="AS71" s="24"/>
      <c r="AT71" s="24"/>
      <c r="AU71" s="24"/>
      <c r="AV71" s="24"/>
      <c r="AW71" s="24"/>
      <c r="AX71" s="24"/>
      <c r="AY71" s="24"/>
      <c r="AZ71" s="24"/>
      <c r="BA71" s="24"/>
    </row>
    <row r="72" spans="1:53" ht="20.100000000000001" customHeight="1">
      <c r="C72" s="812" t="s">
        <v>135</v>
      </c>
      <c r="D72" s="823">
        <f>VLOOKUP($D$7,VLOOKUP!$A$119:$S$147,12)*30</f>
        <v>51.313291139240491</v>
      </c>
      <c r="E72" s="824">
        <f>+'EXHIBIT C'!D23</f>
        <v>83</v>
      </c>
      <c r="F72" s="821">
        <f t="shared" si="2"/>
        <v>0.61751464693185376</v>
      </c>
      <c r="G72" s="822" t="str">
        <f t="shared" si="3"/>
        <v>YES</v>
      </c>
      <c r="H72" s="105"/>
      <c r="AB72" s="20"/>
      <c r="AC72" s="20"/>
      <c r="AD72" s="20"/>
      <c r="AE72" s="20"/>
      <c r="AF72" s="20"/>
      <c r="AG72" s="20"/>
      <c r="AH72" s="24"/>
      <c r="AI72" s="24"/>
      <c r="AJ72" s="24"/>
      <c r="AK72" s="24"/>
      <c r="AL72" s="24"/>
      <c r="AM72" s="24"/>
      <c r="AN72" s="24"/>
      <c r="AO72" s="24"/>
      <c r="AP72" s="24"/>
      <c r="AQ72" s="24"/>
      <c r="AR72" s="24"/>
      <c r="AS72" s="24"/>
      <c r="AT72" s="24"/>
      <c r="AU72" s="24"/>
      <c r="AV72" s="24"/>
      <c r="AW72" s="24"/>
      <c r="AX72" s="24"/>
      <c r="AY72" s="24"/>
      <c r="AZ72" s="24"/>
      <c r="BA72" s="24"/>
    </row>
    <row r="73" spans="1:53" ht="20.100000000000001" customHeight="1" thickBot="1">
      <c r="C73" s="815" t="s">
        <v>136</v>
      </c>
      <c r="D73" s="825">
        <f>VLOOKUP($D$7,VLOOKUP!$A$119:$S$147,15)*30</f>
        <v>0</v>
      </c>
      <c r="E73" s="826">
        <f>+'EXHIBIT C'!D24</f>
        <v>0</v>
      </c>
      <c r="F73" s="827" t="str">
        <f t="shared" si="2"/>
        <v>0</v>
      </c>
      <c r="G73" s="828" t="str">
        <f t="shared" si="3"/>
        <v>NO</v>
      </c>
      <c r="H73" s="105"/>
      <c r="AB73" s="20"/>
      <c r="AC73" s="20"/>
      <c r="AD73" s="20"/>
      <c r="AE73" s="20"/>
      <c r="AF73" s="20"/>
      <c r="AG73" s="20"/>
      <c r="AH73" s="24"/>
      <c r="AI73" s="24"/>
      <c r="AJ73" s="24"/>
      <c r="AK73" s="24"/>
      <c r="AL73" s="24"/>
      <c r="AM73" s="24"/>
      <c r="AN73" s="24"/>
      <c r="AO73" s="24"/>
      <c r="AP73" s="24"/>
      <c r="AQ73" s="24"/>
      <c r="AR73" s="24"/>
      <c r="AS73" s="24"/>
      <c r="AT73" s="24"/>
      <c r="AU73" s="24"/>
      <c r="AV73" s="24"/>
      <c r="AW73" s="24"/>
      <c r="AX73" s="24"/>
      <c r="AY73" s="24"/>
      <c r="AZ73" s="24"/>
      <c r="BA73" s="24"/>
    </row>
    <row r="74" spans="1:53" ht="20.100000000000001" customHeight="1" thickBot="1">
      <c r="C74" s="143" t="s">
        <v>50</v>
      </c>
      <c r="D74" s="160">
        <f>SUM(D68:D73)</f>
        <v>883.65407286576567</v>
      </c>
      <c r="E74" s="161">
        <f>SUM(E68:E73)</f>
        <v>978.10299999999995</v>
      </c>
      <c r="F74" s="162">
        <f t="shared" si="2"/>
        <v>0.10688450382843628</v>
      </c>
      <c r="G74" s="163" t="str">
        <f t="shared" si="3"/>
        <v>YES</v>
      </c>
      <c r="H74" s="105"/>
      <c r="I74" s="24"/>
      <c r="J74" s="24"/>
      <c r="K74" s="24"/>
      <c r="L74" s="24"/>
      <c r="M74" s="24"/>
      <c r="N74" s="24"/>
      <c r="O74" s="24"/>
      <c r="P74" s="24"/>
      <c r="Q74" s="24"/>
      <c r="R74" s="24"/>
      <c r="S74" s="24"/>
      <c r="T74" s="24"/>
      <c r="U74" s="20"/>
      <c r="V74" s="20"/>
      <c r="W74" s="20"/>
      <c r="X74" s="20"/>
      <c r="Y74" s="20"/>
      <c r="Z74" s="20"/>
      <c r="AA74" s="20"/>
      <c r="AB74" s="20"/>
      <c r="AC74" s="20"/>
      <c r="AD74" s="20"/>
      <c r="AE74" s="20"/>
      <c r="AF74" s="20"/>
      <c r="AG74" s="20"/>
      <c r="AH74" s="24"/>
      <c r="AI74" s="24"/>
      <c r="AJ74" s="24"/>
      <c r="AK74" s="24"/>
      <c r="AL74" s="24"/>
      <c r="AM74" s="24"/>
      <c r="AN74" s="24"/>
      <c r="AO74" s="24"/>
      <c r="AP74" s="24"/>
      <c r="AQ74" s="24"/>
      <c r="AR74" s="24"/>
      <c r="AS74" s="24"/>
      <c r="AT74" s="24"/>
      <c r="AU74" s="24"/>
      <c r="AV74" s="24"/>
      <c r="AW74" s="24"/>
      <c r="AX74" s="24"/>
      <c r="AY74" s="24"/>
      <c r="AZ74" s="24"/>
      <c r="BA74" s="24"/>
    </row>
    <row r="75" spans="1:53" ht="42" customHeight="1" thickBot="1">
      <c r="C75" s="1119" t="s">
        <v>143</v>
      </c>
      <c r="D75" s="1120"/>
      <c r="E75" s="1120"/>
      <c r="F75" s="1120"/>
      <c r="G75" s="1121"/>
      <c r="H75" s="105"/>
      <c r="I75" s="24"/>
      <c r="J75" s="24"/>
      <c r="K75" s="24"/>
      <c r="L75" s="24"/>
      <c r="M75" s="24"/>
      <c r="N75" s="24"/>
      <c r="O75" s="24"/>
      <c r="P75" s="24"/>
      <c r="Q75" s="24"/>
      <c r="R75" s="24"/>
      <c r="S75" s="24"/>
      <c r="T75" s="24"/>
      <c r="U75" s="20"/>
      <c r="V75" s="20"/>
      <c r="W75" s="20"/>
      <c r="X75" s="20"/>
      <c r="Y75" s="20"/>
      <c r="Z75" s="20"/>
      <c r="AA75" s="20"/>
      <c r="AB75" s="20"/>
      <c r="AC75" s="20"/>
      <c r="AD75" s="20"/>
      <c r="AE75" s="20"/>
      <c r="AF75" s="20"/>
      <c r="AG75" s="20"/>
      <c r="AH75" s="24"/>
      <c r="AI75" s="24"/>
      <c r="AJ75" s="24"/>
      <c r="AK75" s="24"/>
      <c r="AL75" s="24"/>
      <c r="AM75" s="24"/>
      <c r="AN75" s="24"/>
      <c r="AO75" s="24"/>
      <c r="AP75" s="24"/>
      <c r="AQ75" s="24"/>
      <c r="AR75" s="24"/>
      <c r="AS75" s="24"/>
      <c r="AT75" s="24"/>
      <c r="AU75" s="24"/>
      <c r="AV75" s="24"/>
      <c r="AW75" s="24"/>
      <c r="AX75" s="24"/>
      <c r="AY75" s="24"/>
      <c r="AZ75" s="24"/>
      <c r="BA75" s="24"/>
    </row>
    <row r="76" spans="1:53" ht="24.6" customHeight="1" thickBot="1">
      <c r="A76" s="121"/>
      <c r="B76" s="121"/>
      <c r="C76" s="1000" t="s">
        <v>138</v>
      </c>
      <c r="D76" s="1001"/>
      <c r="E76" s="1001"/>
      <c r="F76" s="1001"/>
      <c r="G76" s="1002"/>
      <c r="H76" s="105"/>
      <c r="I76" s="24"/>
      <c r="J76" s="24"/>
      <c r="K76" s="24"/>
      <c r="L76" s="24"/>
      <c r="M76" s="24"/>
      <c r="N76" s="24"/>
      <c r="O76" s="24"/>
      <c r="P76" s="24"/>
      <c r="Q76" s="24"/>
      <c r="R76" s="24"/>
      <c r="S76" s="24"/>
      <c r="T76" s="24"/>
      <c r="U76" s="20"/>
      <c r="V76" s="20"/>
      <c r="W76" s="20"/>
      <c r="X76" s="20"/>
      <c r="Y76" s="20"/>
      <c r="Z76" s="20"/>
      <c r="AA76" s="20"/>
      <c r="AB76" s="20"/>
      <c r="AC76" s="20"/>
      <c r="AD76" s="20"/>
      <c r="AE76" s="20"/>
      <c r="AF76" s="20"/>
      <c r="AG76" s="20"/>
      <c r="AH76" s="24"/>
      <c r="AI76" s="24"/>
      <c r="AJ76" s="24"/>
      <c r="AK76" s="24"/>
      <c r="AL76" s="24"/>
      <c r="AM76" s="24"/>
      <c r="AN76" s="24"/>
      <c r="AO76" s="24"/>
      <c r="AP76" s="24"/>
      <c r="AQ76" s="24"/>
      <c r="AR76" s="24"/>
      <c r="AS76" s="24"/>
      <c r="AT76" s="24"/>
      <c r="AU76" s="24"/>
      <c r="AV76" s="24"/>
      <c r="AW76" s="24"/>
      <c r="AX76" s="24"/>
      <c r="AY76" s="24"/>
      <c r="AZ76" s="24"/>
      <c r="BA76" s="24"/>
    </row>
    <row r="77" spans="1:53" ht="20.100000000000001" customHeight="1">
      <c r="A77" s="121"/>
      <c r="B77" s="121"/>
      <c r="C77" s="1016" t="s">
        <v>814</v>
      </c>
      <c r="D77" s="1017"/>
      <c r="E77" s="1017"/>
      <c r="F77" s="1017"/>
      <c r="G77" s="1018"/>
      <c r="H77" s="105"/>
      <c r="I77" s="24"/>
      <c r="J77" s="24"/>
      <c r="K77" s="24"/>
      <c r="L77" s="24"/>
      <c r="M77" s="24"/>
      <c r="N77" s="24"/>
      <c r="O77" s="24"/>
      <c r="P77" s="24"/>
      <c r="Q77" s="24"/>
      <c r="R77" s="24"/>
      <c r="S77" s="24"/>
      <c r="T77" s="24"/>
      <c r="U77" s="20"/>
      <c r="V77" s="20"/>
      <c r="W77" s="20"/>
      <c r="X77" s="20"/>
      <c r="Y77" s="20"/>
      <c r="Z77" s="20"/>
      <c r="AA77" s="20"/>
      <c r="AB77" s="20"/>
      <c r="AC77" s="20"/>
      <c r="AD77" s="20"/>
      <c r="AE77" s="20"/>
      <c r="AF77" s="20"/>
      <c r="AG77" s="20"/>
      <c r="AH77" s="24"/>
      <c r="AI77" s="24"/>
      <c r="AJ77" s="24"/>
      <c r="AK77" s="24"/>
      <c r="AL77" s="24"/>
      <c r="AM77" s="24"/>
      <c r="AN77" s="24"/>
      <c r="AO77" s="24"/>
      <c r="AP77" s="24"/>
      <c r="AQ77" s="24"/>
      <c r="AR77" s="24"/>
      <c r="AS77" s="24"/>
      <c r="AT77" s="24"/>
      <c r="AU77" s="24"/>
      <c r="AV77" s="24"/>
      <c r="AW77" s="24"/>
      <c r="AX77" s="24"/>
      <c r="AY77" s="24"/>
      <c r="AZ77" s="24"/>
      <c r="BA77" s="24"/>
    </row>
    <row r="78" spans="1:53" ht="20.100000000000001" customHeight="1">
      <c r="A78" s="121"/>
      <c r="B78" s="121"/>
      <c r="C78" s="1019" t="s">
        <v>819</v>
      </c>
      <c r="D78" s="1020"/>
      <c r="E78" s="1020"/>
      <c r="F78" s="1020"/>
      <c r="G78" s="1021"/>
      <c r="H78" s="105"/>
      <c r="I78" s="24"/>
      <c r="J78" s="24"/>
      <c r="K78" s="24"/>
      <c r="L78" s="24"/>
      <c r="M78" s="24"/>
      <c r="N78" s="24"/>
      <c r="O78" s="24"/>
      <c r="P78" s="24"/>
      <c r="Q78" s="24"/>
      <c r="R78" s="24"/>
      <c r="S78" s="24"/>
      <c r="T78" s="24"/>
      <c r="U78" s="20"/>
      <c r="V78" s="20"/>
      <c r="W78" s="20"/>
      <c r="X78" s="20"/>
      <c r="Y78" s="20"/>
      <c r="Z78" s="20"/>
      <c r="AA78" s="20"/>
      <c r="AB78" s="20"/>
      <c r="AC78" s="20"/>
      <c r="AD78" s="20"/>
      <c r="AE78" s="20"/>
      <c r="AF78" s="20"/>
      <c r="AG78" s="20"/>
      <c r="AH78" s="24"/>
      <c r="AI78" s="24"/>
      <c r="AJ78" s="24"/>
      <c r="AK78" s="24"/>
      <c r="AL78" s="24"/>
      <c r="AM78" s="24"/>
      <c r="AN78" s="24"/>
      <c r="AO78" s="24"/>
      <c r="AP78" s="24"/>
      <c r="AQ78" s="24"/>
      <c r="AR78" s="24"/>
      <c r="AS78" s="24"/>
      <c r="AT78" s="24"/>
      <c r="AU78" s="24"/>
      <c r="AV78" s="24"/>
      <c r="AW78" s="24"/>
      <c r="AX78" s="24"/>
      <c r="AY78" s="24"/>
      <c r="AZ78" s="24"/>
      <c r="BA78" s="24"/>
    </row>
    <row r="79" spans="1:53" ht="20.100000000000001" customHeight="1">
      <c r="A79" s="121"/>
      <c r="B79" s="121"/>
      <c r="C79" s="1019" t="s">
        <v>815</v>
      </c>
      <c r="D79" s="1020"/>
      <c r="E79" s="1020"/>
      <c r="F79" s="1020"/>
      <c r="G79" s="1021"/>
      <c r="H79" s="105"/>
      <c r="I79" s="24"/>
      <c r="J79" s="24"/>
      <c r="K79" s="24"/>
      <c r="L79" s="24"/>
      <c r="M79" s="24"/>
      <c r="N79" s="24"/>
      <c r="O79" s="24"/>
      <c r="P79" s="24"/>
      <c r="Q79" s="24"/>
      <c r="R79" s="24"/>
      <c r="S79" s="24"/>
      <c r="T79" s="24"/>
      <c r="U79" s="20"/>
      <c r="V79" s="20"/>
      <c r="W79" s="20"/>
      <c r="X79" s="20"/>
      <c r="Y79" s="20"/>
      <c r="Z79" s="20"/>
      <c r="AA79" s="20"/>
      <c r="AB79" s="20"/>
      <c r="AC79" s="20"/>
      <c r="AD79" s="20"/>
      <c r="AE79" s="20"/>
      <c r="AF79" s="20"/>
      <c r="AG79" s="20"/>
      <c r="AH79" s="24"/>
      <c r="AI79" s="24"/>
      <c r="AJ79" s="24"/>
      <c r="AK79" s="24"/>
      <c r="AL79" s="24"/>
      <c r="AM79" s="24"/>
      <c r="AN79" s="24"/>
      <c r="AO79" s="24"/>
      <c r="AP79" s="24"/>
      <c r="AQ79" s="24"/>
      <c r="AR79" s="24"/>
      <c r="AS79" s="24"/>
      <c r="AT79" s="24"/>
      <c r="AU79" s="24"/>
      <c r="AV79" s="24"/>
      <c r="AW79" s="24"/>
      <c r="AX79" s="24"/>
      <c r="AY79" s="24"/>
      <c r="AZ79" s="24"/>
      <c r="BA79" s="24"/>
    </row>
    <row r="80" spans="1:53" ht="20.100000000000001" customHeight="1">
      <c r="A80" s="121"/>
      <c r="B80" s="121"/>
      <c r="C80" s="1019" t="s">
        <v>816</v>
      </c>
      <c r="D80" s="1020"/>
      <c r="E80" s="1020"/>
      <c r="F80" s="1020"/>
      <c r="G80" s="1021"/>
      <c r="H80" s="105"/>
      <c r="I80" s="24"/>
      <c r="J80" s="24"/>
      <c r="K80" s="24"/>
      <c r="L80" s="24"/>
      <c r="M80" s="24"/>
      <c r="N80" s="24"/>
      <c r="O80" s="24"/>
      <c r="P80" s="24"/>
      <c r="Q80" s="24"/>
      <c r="R80" s="24"/>
      <c r="S80" s="24"/>
      <c r="T80" s="24"/>
      <c r="U80" s="20"/>
      <c r="V80" s="20"/>
      <c r="W80" s="20"/>
      <c r="X80" s="20"/>
      <c r="Y80" s="20"/>
      <c r="Z80" s="20"/>
      <c r="AA80" s="20"/>
      <c r="AB80" s="20"/>
      <c r="AC80" s="20"/>
      <c r="AD80" s="20"/>
      <c r="AE80" s="20"/>
      <c r="AF80" s="20"/>
      <c r="AG80" s="20"/>
      <c r="AH80" s="24"/>
      <c r="AI80" s="24"/>
      <c r="AJ80" s="24"/>
      <c r="AK80" s="24"/>
      <c r="AL80" s="24"/>
      <c r="AM80" s="24"/>
      <c r="AN80" s="24"/>
      <c r="AO80" s="24"/>
      <c r="AP80" s="24"/>
      <c r="AQ80" s="24"/>
      <c r="AR80" s="24"/>
      <c r="AS80" s="24"/>
      <c r="AT80" s="24"/>
      <c r="AU80" s="24"/>
      <c r="AV80" s="24"/>
      <c r="AW80" s="24"/>
      <c r="AX80" s="24"/>
      <c r="AY80" s="24"/>
      <c r="AZ80" s="24"/>
      <c r="BA80" s="24"/>
    </row>
    <row r="81" spans="1:53" ht="20.100000000000001" customHeight="1">
      <c r="A81" s="121"/>
      <c r="B81" s="121"/>
      <c r="C81" s="1019" t="s">
        <v>817</v>
      </c>
      <c r="D81" s="1020"/>
      <c r="E81" s="1020"/>
      <c r="F81" s="1020"/>
      <c r="G81" s="1021"/>
      <c r="H81" s="105"/>
      <c r="I81" s="24"/>
      <c r="J81" s="24"/>
      <c r="K81" s="24"/>
      <c r="L81" s="24"/>
      <c r="M81" s="24"/>
      <c r="N81" s="24"/>
      <c r="O81" s="24"/>
      <c r="P81" s="24"/>
      <c r="Q81" s="24"/>
      <c r="R81" s="24"/>
      <c r="S81" s="24"/>
      <c r="T81" s="24"/>
      <c r="U81" s="20"/>
      <c r="V81" s="20"/>
      <c r="W81" s="20"/>
      <c r="X81" s="20"/>
      <c r="Y81" s="20"/>
      <c r="Z81" s="20"/>
      <c r="AA81" s="20"/>
      <c r="AB81" s="20"/>
      <c r="AC81" s="20"/>
      <c r="AD81" s="20"/>
      <c r="AE81" s="20"/>
      <c r="AF81" s="20"/>
      <c r="AG81" s="20"/>
      <c r="AH81" s="24"/>
      <c r="AI81" s="24"/>
      <c r="AJ81" s="24"/>
      <c r="AK81" s="24"/>
      <c r="AL81" s="24"/>
      <c r="AM81" s="24"/>
      <c r="AN81" s="24"/>
      <c r="AO81" s="24"/>
      <c r="AP81" s="24"/>
      <c r="AQ81" s="24"/>
      <c r="AR81" s="24"/>
      <c r="AS81" s="24"/>
      <c r="AT81" s="24"/>
      <c r="AU81" s="24"/>
      <c r="AV81" s="24"/>
      <c r="AW81" s="24"/>
      <c r="AX81" s="24"/>
      <c r="AY81" s="24"/>
      <c r="AZ81" s="24"/>
      <c r="BA81" s="24"/>
    </row>
    <row r="82" spans="1:53" ht="20.100000000000001" customHeight="1">
      <c r="A82" s="121"/>
      <c r="B82" s="121"/>
      <c r="C82" s="1019" t="s">
        <v>818</v>
      </c>
      <c r="D82" s="1020"/>
      <c r="E82" s="1020"/>
      <c r="F82" s="1020"/>
      <c r="G82" s="1021"/>
      <c r="H82" s="105"/>
      <c r="I82" s="24"/>
      <c r="J82" s="24"/>
      <c r="K82" s="24"/>
      <c r="L82" s="24"/>
      <c r="M82" s="24"/>
      <c r="N82" s="24"/>
      <c r="O82" s="24"/>
      <c r="P82" s="24"/>
      <c r="Q82" s="24"/>
      <c r="R82" s="24"/>
      <c r="S82" s="24"/>
      <c r="T82" s="24"/>
      <c r="U82" s="20"/>
      <c r="V82" s="20"/>
      <c r="W82" s="20"/>
      <c r="X82" s="20"/>
      <c r="Y82" s="20"/>
      <c r="Z82" s="20"/>
      <c r="AA82" s="20"/>
      <c r="AB82" s="20"/>
      <c r="AC82" s="20"/>
      <c r="AD82" s="20"/>
      <c r="AE82" s="20"/>
      <c r="AF82" s="20"/>
      <c r="AG82" s="20"/>
      <c r="AH82" s="24"/>
      <c r="AI82" s="24"/>
      <c r="AJ82" s="24"/>
      <c r="AK82" s="24"/>
      <c r="AL82" s="24"/>
      <c r="AM82" s="24"/>
      <c r="AN82" s="24"/>
      <c r="AO82" s="24"/>
      <c r="AP82" s="24"/>
      <c r="AQ82" s="24"/>
      <c r="AR82" s="24"/>
      <c r="AS82" s="24"/>
      <c r="AT82" s="24"/>
      <c r="AU82" s="24"/>
      <c r="AV82" s="24"/>
      <c r="AW82" s="24"/>
      <c r="AX82" s="24"/>
      <c r="AY82" s="24"/>
      <c r="AZ82" s="24"/>
      <c r="BA82" s="24"/>
    </row>
    <row r="83" spans="1:53" ht="20.100000000000001" customHeight="1">
      <c r="A83" s="121"/>
      <c r="B83" s="121"/>
      <c r="C83" s="1019"/>
      <c r="D83" s="1020"/>
      <c r="E83" s="1020"/>
      <c r="F83" s="1020"/>
      <c r="G83" s="1021"/>
      <c r="H83" s="105"/>
      <c r="I83" s="24"/>
      <c r="J83" s="24"/>
      <c r="K83" s="24"/>
      <c r="L83" s="24"/>
      <c r="M83" s="24"/>
      <c r="N83" s="24"/>
      <c r="O83" s="24"/>
      <c r="P83" s="24"/>
      <c r="Q83" s="24"/>
      <c r="R83" s="24"/>
      <c r="S83" s="24"/>
      <c r="T83" s="24"/>
      <c r="U83" s="20"/>
      <c r="V83" s="20"/>
      <c r="W83" s="20"/>
      <c r="X83" s="20"/>
      <c r="Y83" s="20"/>
      <c r="Z83" s="20"/>
      <c r="AA83" s="20"/>
      <c r="AB83" s="20"/>
      <c r="AC83" s="20"/>
      <c r="AD83" s="20"/>
      <c r="AE83" s="20"/>
      <c r="AF83" s="20"/>
      <c r="AG83" s="20"/>
      <c r="AH83" s="24"/>
      <c r="AI83" s="24"/>
      <c r="AJ83" s="24"/>
      <c r="AK83" s="24"/>
      <c r="AL83" s="24"/>
      <c r="AM83" s="24"/>
      <c r="AN83" s="24"/>
      <c r="AO83" s="24"/>
      <c r="AP83" s="24"/>
      <c r="AQ83" s="24"/>
      <c r="AR83" s="24"/>
      <c r="AS83" s="24"/>
      <c r="AT83" s="24"/>
      <c r="AU83" s="24"/>
      <c r="AV83" s="24"/>
      <c r="AW83" s="24"/>
      <c r="AX83" s="24"/>
      <c r="AY83" s="24"/>
      <c r="AZ83" s="24"/>
      <c r="BA83" s="24"/>
    </row>
    <row r="84" spans="1:53" ht="20.100000000000001" customHeight="1">
      <c r="A84" s="121"/>
      <c r="B84" s="121"/>
      <c r="C84" s="1019"/>
      <c r="D84" s="1020"/>
      <c r="E84" s="1020"/>
      <c r="F84" s="1020"/>
      <c r="G84" s="1021"/>
      <c r="H84" s="105"/>
      <c r="I84" s="24"/>
      <c r="J84" s="24"/>
      <c r="K84" s="24"/>
      <c r="L84" s="24"/>
      <c r="M84" s="24"/>
      <c r="N84" s="24"/>
      <c r="O84" s="24"/>
      <c r="P84" s="24"/>
      <c r="Q84" s="24"/>
      <c r="R84" s="24"/>
      <c r="S84" s="24"/>
      <c r="T84" s="24"/>
      <c r="U84" s="20"/>
      <c r="V84" s="20"/>
      <c r="W84" s="20"/>
      <c r="X84" s="20"/>
      <c r="Y84" s="20"/>
      <c r="Z84" s="20"/>
      <c r="AA84" s="20"/>
      <c r="AB84" s="20"/>
      <c r="AC84" s="20"/>
      <c r="AD84" s="20"/>
      <c r="AE84" s="20"/>
      <c r="AF84" s="20"/>
      <c r="AG84" s="20"/>
      <c r="AH84" s="24"/>
      <c r="AI84" s="24"/>
      <c r="AJ84" s="24"/>
      <c r="AK84" s="24"/>
      <c r="AL84" s="24"/>
      <c r="AM84" s="24"/>
      <c r="AN84" s="24"/>
      <c r="AO84" s="24"/>
      <c r="AP84" s="24"/>
      <c r="AQ84" s="24"/>
      <c r="AR84" s="24"/>
      <c r="AS84" s="24"/>
      <c r="AT84" s="24"/>
      <c r="AU84" s="24"/>
      <c r="AV84" s="24"/>
      <c r="AW84" s="24"/>
      <c r="AX84" s="24"/>
      <c r="AY84" s="24"/>
      <c r="AZ84" s="24"/>
      <c r="BA84" s="24"/>
    </row>
    <row r="85" spans="1:53" ht="20.100000000000001" customHeight="1">
      <c r="A85" s="121"/>
      <c r="B85" s="121"/>
      <c r="C85" s="1019"/>
      <c r="D85" s="1020"/>
      <c r="E85" s="1020"/>
      <c r="F85" s="1020"/>
      <c r="G85" s="1021"/>
      <c r="H85" s="105"/>
      <c r="I85" s="24"/>
      <c r="J85" s="24"/>
      <c r="K85" s="24"/>
      <c r="L85" s="24"/>
      <c r="M85" s="24"/>
      <c r="N85" s="24"/>
      <c r="O85" s="24"/>
      <c r="P85" s="24"/>
      <c r="Q85" s="24"/>
      <c r="R85" s="24"/>
      <c r="S85" s="24"/>
      <c r="T85" s="24"/>
      <c r="U85" s="20"/>
      <c r="V85" s="20"/>
      <c r="W85" s="20"/>
      <c r="X85" s="20"/>
      <c r="Y85" s="20"/>
      <c r="Z85" s="20"/>
      <c r="AA85" s="20"/>
      <c r="AB85" s="20"/>
      <c r="AC85" s="20"/>
      <c r="AD85" s="20"/>
      <c r="AE85" s="20"/>
      <c r="AF85" s="20"/>
      <c r="AG85" s="20"/>
      <c r="AH85" s="24"/>
      <c r="AI85" s="24"/>
      <c r="AJ85" s="24"/>
      <c r="AK85" s="24"/>
      <c r="AL85" s="24"/>
      <c r="AM85" s="24"/>
      <c r="AN85" s="24"/>
      <c r="AO85" s="24"/>
      <c r="AP85" s="24"/>
      <c r="AQ85" s="24"/>
      <c r="AR85" s="24"/>
      <c r="AS85" s="24"/>
      <c r="AT85" s="24"/>
      <c r="AU85" s="24"/>
      <c r="AV85" s="24"/>
      <c r="AW85" s="24"/>
      <c r="AX85" s="24"/>
      <c r="AY85" s="24"/>
      <c r="AZ85" s="24"/>
      <c r="BA85" s="24"/>
    </row>
    <row r="86" spans="1:53" ht="20.100000000000001" customHeight="1" thickBot="1">
      <c r="A86" s="121"/>
      <c r="B86" s="121"/>
      <c r="C86" s="1022"/>
      <c r="D86" s="1023"/>
      <c r="E86" s="1023"/>
      <c r="F86" s="1023"/>
      <c r="G86" s="1024"/>
      <c r="H86" s="105"/>
      <c r="I86" s="24"/>
      <c r="J86" s="24"/>
      <c r="K86" s="24"/>
      <c r="L86" s="24"/>
      <c r="M86" s="24"/>
      <c r="N86" s="24"/>
      <c r="O86" s="24"/>
      <c r="P86" s="24"/>
      <c r="Q86" s="24"/>
      <c r="R86" s="24"/>
      <c r="S86" s="24"/>
      <c r="T86" s="24"/>
      <c r="U86" s="20"/>
      <c r="V86" s="20"/>
      <c r="W86" s="20"/>
      <c r="X86" s="20"/>
      <c r="Y86" s="20"/>
      <c r="Z86" s="20"/>
      <c r="AA86" s="20"/>
      <c r="AB86" s="20"/>
      <c r="AC86" s="20"/>
      <c r="AD86" s="20"/>
      <c r="AE86" s="20"/>
      <c r="AF86" s="20"/>
      <c r="AG86" s="20"/>
      <c r="AH86" s="24"/>
      <c r="AI86" s="24"/>
      <c r="AJ86" s="24"/>
      <c r="AK86" s="24"/>
      <c r="AL86" s="24"/>
      <c r="AM86" s="24"/>
      <c r="AN86" s="24"/>
      <c r="AO86" s="24"/>
      <c r="AP86" s="24"/>
      <c r="AQ86" s="24"/>
      <c r="AR86" s="24"/>
      <c r="AS86" s="24"/>
      <c r="AT86" s="24"/>
      <c r="AU86" s="24"/>
      <c r="AV86" s="24"/>
      <c r="AW86" s="24"/>
      <c r="AX86" s="24"/>
      <c r="AY86" s="24"/>
      <c r="AZ86" s="24"/>
      <c r="BA86" s="24"/>
    </row>
    <row r="87" spans="1:53" ht="20.100000000000001" customHeight="1">
      <c r="H87" s="105"/>
      <c r="I87" s="24"/>
      <c r="J87" s="24"/>
      <c r="K87" s="24"/>
      <c r="L87" s="24"/>
      <c r="M87" s="24"/>
      <c r="N87" s="24"/>
      <c r="O87" s="24"/>
      <c r="P87" s="24"/>
      <c r="Q87" s="24"/>
      <c r="R87" s="24"/>
      <c r="S87" s="24"/>
      <c r="T87" s="24"/>
      <c r="U87" s="20"/>
      <c r="V87" s="20"/>
      <c r="W87" s="20"/>
      <c r="X87" s="20"/>
      <c r="Y87" s="20"/>
      <c r="Z87" s="20"/>
      <c r="AA87" s="20"/>
      <c r="AB87" s="20"/>
      <c r="AC87" s="20"/>
      <c r="AD87" s="20"/>
      <c r="AE87" s="20"/>
      <c r="AF87" s="20"/>
      <c r="AG87" s="20"/>
      <c r="AH87" s="24"/>
      <c r="AI87" s="24"/>
      <c r="AJ87" s="24"/>
      <c r="AK87" s="24"/>
      <c r="AL87" s="24"/>
      <c r="AM87" s="24"/>
      <c r="AN87" s="24"/>
      <c r="AO87" s="24"/>
      <c r="AP87" s="24"/>
      <c r="AQ87" s="24"/>
      <c r="AR87" s="24"/>
      <c r="AS87" s="24"/>
      <c r="AT87" s="24"/>
      <c r="AU87" s="24"/>
      <c r="AV87" s="24"/>
      <c r="AW87" s="24"/>
      <c r="AX87" s="24"/>
      <c r="AY87" s="24"/>
      <c r="AZ87" s="24"/>
      <c r="BA87" s="24"/>
    </row>
    <row r="88" spans="1:53" ht="20.100000000000001" customHeight="1">
      <c r="H88" s="105"/>
      <c r="I88" s="24"/>
      <c r="J88" s="24"/>
      <c r="K88" s="24"/>
      <c r="L88" s="24"/>
      <c r="M88" s="24"/>
      <c r="N88" s="24"/>
      <c r="O88" s="24"/>
      <c r="P88" s="24"/>
      <c r="Q88" s="24"/>
      <c r="R88" s="24"/>
      <c r="S88" s="24"/>
      <c r="T88" s="24"/>
      <c r="U88" s="20"/>
      <c r="V88" s="20"/>
      <c r="W88" s="20"/>
      <c r="X88" s="20"/>
      <c r="Y88" s="20"/>
      <c r="Z88" s="20"/>
      <c r="AA88" s="20"/>
      <c r="AB88" s="20"/>
      <c r="AC88" s="20"/>
      <c r="AD88" s="20"/>
      <c r="AE88" s="20"/>
      <c r="AF88" s="20"/>
      <c r="AG88" s="20"/>
      <c r="AH88" s="24"/>
      <c r="AI88" s="24"/>
      <c r="AJ88" s="24"/>
      <c r="AK88" s="24"/>
      <c r="AL88" s="24"/>
      <c r="AM88" s="24"/>
      <c r="AN88" s="24"/>
      <c r="AO88" s="24"/>
      <c r="AP88" s="24"/>
      <c r="AQ88" s="24"/>
      <c r="AR88" s="24"/>
      <c r="AS88" s="24"/>
      <c r="AT88" s="24"/>
      <c r="AU88" s="24"/>
      <c r="AV88" s="24"/>
      <c r="AW88" s="24"/>
      <c r="AX88" s="24"/>
      <c r="AY88" s="24"/>
      <c r="AZ88" s="24"/>
      <c r="BA88" s="24"/>
    </row>
    <row r="89" spans="1:53" ht="20.100000000000001" customHeight="1">
      <c r="A89" s="120" t="s">
        <v>144</v>
      </c>
      <c r="B89" s="120"/>
      <c r="C89" s="164" t="s">
        <v>145</v>
      </c>
      <c r="D89" s="105"/>
      <c r="E89" s="105"/>
      <c r="F89" s="105"/>
      <c r="G89" s="105"/>
      <c r="H89" s="105"/>
      <c r="I89" s="24"/>
      <c r="J89" s="24"/>
      <c r="K89" s="24"/>
      <c r="L89" s="24"/>
      <c r="M89" s="24"/>
      <c r="N89" s="24"/>
      <c r="O89" s="24"/>
      <c r="P89" s="24"/>
      <c r="Q89" s="24"/>
      <c r="R89" s="24"/>
      <c r="S89" s="24"/>
      <c r="T89" s="24"/>
      <c r="U89" s="20"/>
      <c r="V89" s="20"/>
      <c r="W89" s="20"/>
      <c r="X89" s="20"/>
      <c r="Y89" s="20"/>
      <c r="Z89" s="20"/>
      <c r="AA89" s="20"/>
      <c r="AB89" s="20"/>
      <c r="AC89" s="20"/>
      <c r="AD89" s="20"/>
      <c r="AE89" s="20"/>
      <c r="AF89" s="20"/>
      <c r="AG89" s="20"/>
      <c r="AH89" s="24"/>
      <c r="AI89" s="24"/>
      <c r="AJ89" s="24"/>
      <c r="AK89" s="24"/>
      <c r="AL89" s="24"/>
      <c r="AM89" s="24"/>
      <c r="AN89" s="24"/>
      <c r="AO89" s="24"/>
      <c r="AP89" s="24"/>
      <c r="AQ89" s="24"/>
      <c r="AR89" s="24"/>
      <c r="AS89" s="24"/>
      <c r="AT89" s="24"/>
      <c r="AU89" s="24"/>
      <c r="AV89" s="24"/>
      <c r="AW89" s="24"/>
      <c r="AX89" s="24"/>
      <c r="AY89" s="24"/>
      <c r="AZ89" s="24"/>
      <c r="BA89" s="24"/>
    </row>
    <row r="90" spans="1:53" ht="20.100000000000001" customHeight="1">
      <c r="A90" s="121"/>
      <c r="B90" s="121"/>
      <c r="C90" s="115"/>
      <c r="D90" s="105"/>
      <c r="E90" s="105"/>
      <c r="F90" s="105"/>
      <c r="G90" s="105"/>
      <c r="H90" s="105"/>
      <c r="I90" s="24"/>
      <c r="J90" s="24"/>
      <c r="K90" s="24"/>
      <c r="L90" s="24"/>
      <c r="M90" s="24"/>
      <c r="N90" s="24"/>
      <c r="O90" s="24"/>
      <c r="P90" s="24"/>
      <c r="Q90" s="24"/>
      <c r="R90" s="24"/>
      <c r="S90" s="24"/>
      <c r="T90" s="24"/>
      <c r="U90" s="20"/>
      <c r="V90" s="20"/>
      <c r="W90" s="20"/>
      <c r="X90" s="20"/>
      <c r="Y90" s="20"/>
      <c r="Z90" s="20"/>
      <c r="AA90" s="20"/>
      <c r="AB90" s="20"/>
      <c r="AC90" s="20"/>
      <c r="AD90" s="20"/>
      <c r="AE90" s="20"/>
      <c r="AF90" s="20"/>
      <c r="AG90" s="20"/>
      <c r="AH90" s="24"/>
      <c r="AI90" s="24"/>
      <c r="AJ90" s="24"/>
      <c r="AK90" s="24"/>
      <c r="AL90" s="24"/>
      <c r="AM90" s="24"/>
      <c r="AN90" s="24"/>
      <c r="AO90" s="24"/>
      <c r="AP90" s="24"/>
      <c r="AQ90" s="24"/>
      <c r="AR90" s="24"/>
      <c r="AS90" s="24"/>
      <c r="AT90" s="24"/>
      <c r="AU90" s="24"/>
      <c r="AV90" s="24"/>
      <c r="AW90" s="24"/>
      <c r="AX90" s="24"/>
      <c r="AY90" s="24"/>
      <c r="AZ90" s="24"/>
      <c r="BA90" s="24"/>
    </row>
    <row r="91" spans="1:53" ht="20.100000000000001" customHeight="1">
      <c r="A91" s="121"/>
      <c r="B91" s="121"/>
      <c r="C91" s="165" t="s">
        <v>146</v>
      </c>
      <c r="D91" s="105"/>
      <c r="E91" s="105"/>
      <c r="F91" s="105"/>
      <c r="G91" s="105"/>
      <c r="H91" s="105"/>
      <c r="I91" s="24"/>
      <c r="J91" s="24"/>
      <c r="K91" s="24"/>
      <c r="L91" s="24"/>
      <c r="M91" s="24"/>
      <c r="N91" s="24"/>
      <c r="O91" s="24"/>
      <c r="P91" s="24"/>
      <c r="Q91" s="24"/>
      <c r="R91" s="24"/>
      <c r="S91" s="24"/>
      <c r="T91" s="24"/>
      <c r="U91" s="20"/>
      <c r="V91" s="20"/>
      <c r="W91" s="20"/>
      <c r="X91" s="20"/>
      <c r="Y91" s="20"/>
      <c r="Z91" s="20"/>
      <c r="AA91" s="20"/>
      <c r="AB91" s="20"/>
      <c r="AC91" s="20"/>
      <c r="AD91" s="20"/>
      <c r="AE91" s="20"/>
      <c r="AF91" s="20"/>
      <c r="AG91" s="20"/>
      <c r="AH91" s="24"/>
      <c r="AI91" s="24"/>
      <c r="AJ91" s="24"/>
      <c r="AK91" s="24"/>
      <c r="AL91" s="24"/>
      <c r="AM91" s="24"/>
      <c r="AN91" s="24"/>
      <c r="AO91" s="24"/>
      <c r="AP91" s="24"/>
      <c r="AQ91" s="24"/>
      <c r="AR91" s="24"/>
      <c r="AS91" s="24"/>
      <c r="AT91" s="24"/>
      <c r="AU91" s="24"/>
      <c r="AV91" s="24"/>
      <c r="AW91" s="24"/>
      <c r="AX91" s="24"/>
      <c r="AY91" s="24"/>
      <c r="AZ91" s="24"/>
      <c r="BA91" s="24"/>
    </row>
    <row r="92" spans="1:53" ht="20.100000000000001" customHeight="1">
      <c r="A92" s="121"/>
      <c r="B92" s="121"/>
      <c r="C92" s="829" t="str">
        <f>IF(+'EXHIBIT A'!E19='EXHIBIT C'!B69,"Equal","Not Equal")</f>
        <v>Equal</v>
      </c>
      <c r="D92" s="105" t="s">
        <v>147</v>
      </c>
      <c r="E92" s="105"/>
      <c r="F92" s="105"/>
      <c r="G92" s="105"/>
      <c r="H92" s="105"/>
      <c r="I92" s="24"/>
      <c r="J92" s="24"/>
      <c r="K92" s="24"/>
      <c r="L92" s="24"/>
      <c r="M92" s="24"/>
      <c r="N92" s="24"/>
      <c r="O92" s="24"/>
      <c r="P92" s="24"/>
      <c r="Q92" s="24"/>
      <c r="R92" s="24"/>
      <c r="S92" s="24"/>
      <c r="T92" s="24"/>
      <c r="U92" s="20"/>
      <c r="V92" s="20"/>
      <c r="W92" s="20"/>
      <c r="X92" s="20"/>
      <c r="Y92" s="20"/>
      <c r="Z92" s="20"/>
      <c r="AA92" s="20"/>
      <c r="AB92" s="20"/>
      <c r="AC92" s="20"/>
      <c r="AD92" s="20"/>
      <c r="AE92" s="20"/>
      <c r="AF92" s="20"/>
      <c r="AG92" s="20"/>
      <c r="AH92" s="24"/>
      <c r="AI92" s="24"/>
      <c r="AJ92" s="24"/>
      <c r="AK92" s="24"/>
      <c r="AL92" s="24"/>
      <c r="AM92" s="24"/>
      <c r="AN92" s="24"/>
      <c r="AO92" s="24"/>
      <c r="AP92" s="24"/>
      <c r="AQ92" s="24"/>
      <c r="AR92" s="24"/>
      <c r="AS92" s="24"/>
      <c r="AT92" s="24"/>
      <c r="AU92" s="24"/>
      <c r="AV92" s="24"/>
      <c r="AW92" s="24"/>
      <c r="AX92" s="24"/>
      <c r="AY92" s="24"/>
      <c r="AZ92" s="24"/>
      <c r="BA92" s="24"/>
    </row>
    <row r="93" spans="1:53" ht="20.100000000000001" customHeight="1">
      <c r="A93" s="121"/>
      <c r="B93" s="121"/>
      <c r="C93" s="830" t="str">
        <f>IF('EXHIBIT C'!B69=SUM('EXHIBIT D'!G132+'EXHIBIT D'!G133+'EXHIBIT D'!G134+'EXHIBIT D'!G135),"Equal","Not Equal")</f>
        <v>Equal</v>
      </c>
      <c r="D93" s="105" t="s">
        <v>148</v>
      </c>
      <c r="E93" s="105"/>
      <c r="F93" s="105"/>
      <c r="G93" s="105"/>
      <c r="I93" s="24"/>
      <c r="J93" s="24"/>
      <c r="K93" s="24"/>
      <c r="L93" s="24"/>
      <c r="M93" s="24"/>
      <c r="N93" s="24"/>
      <c r="O93" s="24"/>
      <c r="P93" s="24"/>
      <c r="Q93" s="24"/>
      <c r="R93" s="24"/>
      <c r="S93" s="24"/>
      <c r="T93" s="24"/>
      <c r="U93" s="20"/>
      <c r="V93" s="20"/>
      <c r="W93" s="20"/>
      <c r="X93" s="20"/>
      <c r="Y93" s="20"/>
      <c r="Z93" s="20"/>
      <c r="AA93" s="20"/>
      <c r="AB93" s="20"/>
      <c r="AC93" s="20"/>
      <c r="AD93" s="20"/>
      <c r="AE93" s="20"/>
      <c r="AF93" s="20"/>
      <c r="AG93" s="20"/>
      <c r="AH93" s="24"/>
      <c r="AI93" s="24"/>
      <c r="AJ93" s="24"/>
      <c r="AK93" s="24"/>
      <c r="AL93" s="24"/>
      <c r="AM93" s="24"/>
      <c r="AN93" s="24"/>
      <c r="AO93" s="24"/>
      <c r="AP93" s="24"/>
      <c r="AQ93" s="24"/>
      <c r="AR93" s="24"/>
      <c r="AS93" s="24"/>
      <c r="AT93" s="24"/>
      <c r="AU93" s="24"/>
      <c r="AV93" s="24"/>
      <c r="AW93" s="24"/>
      <c r="AX93" s="24"/>
      <c r="AY93" s="24"/>
      <c r="AZ93" s="24"/>
      <c r="BA93" s="24"/>
    </row>
    <row r="94" spans="1:53" ht="20.100000000000001" customHeight="1">
      <c r="A94" s="121"/>
      <c r="B94" s="121"/>
      <c r="C94" s="166" t="s">
        <v>149</v>
      </c>
      <c r="D94" s="105"/>
      <c r="E94" s="105"/>
      <c r="F94" s="105"/>
      <c r="G94" s="105"/>
      <c r="I94" s="24"/>
      <c r="J94" s="24"/>
      <c r="K94" s="24"/>
      <c r="L94" s="24"/>
      <c r="M94" s="24"/>
      <c r="N94" s="24"/>
      <c r="O94" s="24"/>
      <c r="P94" s="24"/>
      <c r="Q94" s="24"/>
      <c r="R94" s="24"/>
      <c r="S94" s="24"/>
      <c r="T94" s="24"/>
      <c r="U94" s="20"/>
      <c r="V94" s="20"/>
      <c r="W94" s="20"/>
      <c r="X94" s="20"/>
      <c r="Y94" s="20"/>
      <c r="Z94" s="20"/>
      <c r="AA94" s="20"/>
      <c r="AB94" s="20"/>
      <c r="AC94" s="20"/>
      <c r="AD94" s="20"/>
      <c r="AE94" s="20"/>
      <c r="AF94" s="20"/>
      <c r="AG94" s="20"/>
      <c r="AH94" s="24"/>
      <c r="AI94" s="24"/>
      <c r="AJ94" s="24"/>
      <c r="AK94" s="24"/>
      <c r="AL94" s="24"/>
      <c r="AM94" s="24"/>
      <c r="AN94" s="24"/>
      <c r="AO94" s="24"/>
      <c r="AP94" s="24"/>
      <c r="AQ94" s="24"/>
      <c r="AR94" s="24"/>
      <c r="AS94" s="24"/>
      <c r="AT94" s="24"/>
      <c r="AU94" s="24"/>
      <c r="AV94" s="24"/>
      <c r="AW94" s="24"/>
      <c r="AX94" s="24"/>
      <c r="AY94" s="24"/>
      <c r="AZ94" s="24"/>
      <c r="BA94" s="24"/>
    </row>
    <row r="95" spans="1:53" ht="20.100000000000001" customHeight="1">
      <c r="C95" s="829" t="str">
        <f>IF((+'EXHIBIT A'!E26)='EXHIBIT C'!B60,"Equal","Not Equal")</f>
        <v>Equal</v>
      </c>
      <c r="D95" s="105" t="s">
        <v>150</v>
      </c>
      <c r="E95" s="105"/>
      <c r="F95" s="105"/>
      <c r="G95" s="105"/>
      <c r="H95" s="105"/>
      <c r="I95" s="24"/>
      <c r="J95" s="24"/>
      <c r="K95" s="24"/>
      <c r="L95" s="24"/>
      <c r="M95" s="24"/>
      <c r="N95" s="24"/>
      <c r="O95" s="24"/>
      <c r="P95" s="24"/>
      <c r="Q95" s="24"/>
      <c r="R95" s="24"/>
      <c r="S95" s="24"/>
      <c r="T95" s="24"/>
      <c r="U95" s="20"/>
      <c r="V95" s="20"/>
      <c r="W95" s="20"/>
      <c r="X95" s="20"/>
      <c r="Y95" s="20"/>
      <c r="Z95" s="20"/>
      <c r="AA95" s="20"/>
      <c r="AB95" s="20"/>
      <c r="AC95" s="20"/>
      <c r="AD95" s="20"/>
      <c r="AE95" s="20"/>
      <c r="AF95" s="20"/>
      <c r="AG95" s="20"/>
      <c r="AH95" s="24"/>
      <c r="AI95" s="24"/>
      <c r="AJ95" s="24"/>
      <c r="AK95" s="24"/>
      <c r="AL95" s="24"/>
      <c r="AM95" s="24"/>
      <c r="AN95" s="24"/>
      <c r="AO95" s="24"/>
      <c r="AP95" s="24"/>
      <c r="AQ95" s="24"/>
      <c r="AR95" s="24"/>
      <c r="AS95" s="24"/>
      <c r="AT95" s="24"/>
      <c r="AU95" s="24"/>
      <c r="AV95" s="24"/>
      <c r="AW95" s="24"/>
      <c r="AX95" s="24"/>
      <c r="AY95" s="24"/>
      <c r="AZ95" s="24"/>
      <c r="BA95" s="24"/>
    </row>
    <row r="96" spans="1:53" ht="20.100000000000001" customHeight="1">
      <c r="A96" s="121"/>
      <c r="B96" s="121"/>
      <c r="C96" s="830" t="str">
        <f>IF('EXHIBIT C'!B60=SUM('EXHIBIT D'!G231+'EXHIBIT D'!G232+'EXHIBIT D'!G233+'EXHIBIT D'!G234+'EXHIBIT D'!G235),"Equal","Not Equal")</f>
        <v>Equal</v>
      </c>
      <c r="D96" s="105" t="s">
        <v>151</v>
      </c>
      <c r="E96" s="105"/>
      <c r="F96" s="105"/>
      <c r="G96" s="105"/>
      <c r="H96" s="105"/>
      <c r="I96" s="24"/>
      <c r="J96" s="24"/>
      <c r="K96" s="24"/>
      <c r="L96" s="24"/>
      <c r="M96" s="24"/>
      <c r="N96" s="24"/>
      <c r="O96" s="24"/>
      <c r="P96" s="24"/>
      <c r="Q96" s="24"/>
      <c r="R96" s="24"/>
      <c r="S96" s="24"/>
      <c r="T96" s="24"/>
      <c r="U96" s="20"/>
      <c r="V96" s="20"/>
      <c r="W96" s="20"/>
      <c r="X96" s="20"/>
      <c r="Y96" s="20"/>
      <c r="Z96" s="20"/>
      <c r="AA96" s="20"/>
      <c r="AB96" s="20"/>
      <c r="AC96" s="20"/>
      <c r="AD96" s="20"/>
      <c r="AE96" s="20"/>
      <c r="AF96" s="20"/>
      <c r="AG96" s="20"/>
      <c r="AH96" s="24"/>
      <c r="AI96" s="24"/>
      <c r="AJ96" s="24"/>
      <c r="AK96" s="24"/>
      <c r="AL96" s="24"/>
      <c r="AM96" s="24"/>
      <c r="AN96" s="24"/>
      <c r="AO96" s="24"/>
      <c r="AP96" s="24"/>
      <c r="AQ96" s="24"/>
      <c r="AR96" s="24"/>
      <c r="AS96" s="24"/>
      <c r="AT96" s="24"/>
      <c r="AU96" s="24"/>
      <c r="AV96" s="24"/>
      <c r="AW96" s="24"/>
      <c r="AX96" s="24"/>
      <c r="AY96" s="24"/>
      <c r="AZ96" s="24"/>
      <c r="BA96" s="24"/>
    </row>
    <row r="97" spans="1:53" ht="20.100000000000001" customHeight="1">
      <c r="A97" s="120"/>
      <c r="B97" s="120"/>
      <c r="C97" s="167"/>
      <c r="D97" s="105"/>
      <c r="E97" s="105"/>
      <c r="F97" s="105"/>
      <c r="G97" s="105"/>
      <c r="H97" s="105"/>
      <c r="I97" s="24"/>
      <c r="J97" s="24"/>
      <c r="K97" s="24"/>
      <c r="L97" s="24"/>
      <c r="M97" s="24"/>
      <c r="N97" s="24"/>
      <c r="O97" s="24"/>
      <c r="P97" s="24"/>
      <c r="Q97" s="24"/>
      <c r="R97" s="24"/>
      <c r="S97" s="24"/>
      <c r="T97" s="24"/>
      <c r="U97" s="20"/>
      <c r="V97" s="20"/>
      <c r="W97" s="20"/>
      <c r="X97" s="20"/>
      <c r="Y97" s="20"/>
      <c r="Z97" s="20"/>
      <c r="AA97" s="20"/>
      <c r="AB97" s="20"/>
      <c r="AC97" s="20"/>
      <c r="AD97" s="20"/>
      <c r="AE97" s="20"/>
      <c r="AF97" s="20"/>
      <c r="AG97" s="20"/>
      <c r="AH97" s="24"/>
      <c r="AI97" s="24"/>
      <c r="AJ97" s="24"/>
      <c r="AK97" s="24"/>
      <c r="AL97" s="24"/>
      <c r="AM97" s="24"/>
      <c r="AN97" s="24"/>
      <c r="AO97" s="24"/>
      <c r="AP97" s="24"/>
      <c r="AQ97" s="24"/>
      <c r="AR97" s="24"/>
      <c r="AS97" s="24"/>
      <c r="AT97" s="24"/>
      <c r="AU97" s="24"/>
      <c r="AV97" s="24"/>
      <c r="AW97" s="24"/>
      <c r="AX97" s="24"/>
      <c r="AY97" s="24"/>
      <c r="AZ97" s="24"/>
      <c r="BA97" s="24"/>
    </row>
    <row r="98" spans="1:53" ht="20.100000000000001" customHeight="1">
      <c r="A98" s="120"/>
      <c r="B98" s="120"/>
      <c r="C98" s="167"/>
      <c r="D98" s="105"/>
      <c r="E98" s="105"/>
      <c r="F98" s="105"/>
      <c r="G98" s="105"/>
      <c r="H98" s="105"/>
      <c r="I98" s="24"/>
      <c r="J98" s="24"/>
      <c r="K98" s="24"/>
      <c r="L98" s="24"/>
      <c r="M98" s="24"/>
      <c r="N98" s="24"/>
      <c r="O98" s="24"/>
      <c r="P98" s="24"/>
      <c r="Q98" s="24"/>
      <c r="R98" s="24"/>
      <c r="S98" s="24"/>
      <c r="T98" s="24"/>
      <c r="U98" s="20"/>
      <c r="V98" s="20"/>
      <c r="W98" s="20"/>
      <c r="X98" s="20"/>
      <c r="Y98" s="20"/>
      <c r="Z98" s="20"/>
      <c r="AA98" s="20"/>
      <c r="AB98" s="20"/>
      <c r="AC98" s="20"/>
      <c r="AD98" s="20"/>
      <c r="AE98" s="20"/>
      <c r="AF98" s="20"/>
      <c r="AG98" s="20"/>
      <c r="AH98" s="24"/>
      <c r="AI98" s="24"/>
      <c r="AJ98" s="24"/>
      <c r="AK98" s="24"/>
      <c r="AL98" s="24"/>
      <c r="AM98" s="24"/>
      <c r="AN98" s="24"/>
      <c r="AO98" s="24"/>
      <c r="AP98" s="24"/>
      <c r="AQ98" s="24"/>
      <c r="AR98" s="24"/>
      <c r="AS98" s="24"/>
      <c r="AT98" s="24"/>
      <c r="AU98" s="24"/>
      <c r="AV98" s="24"/>
      <c r="AW98" s="24"/>
      <c r="AX98" s="24"/>
      <c r="AY98" s="24"/>
      <c r="AZ98" s="24"/>
      <c r="BA98" s="24"/>
    </row>
    <row r="99" spans="1:53" ht="21.6" customHeight="1">
      <c r="A99" s="168" t="s">
        <v>152</v>
      </c>
      <c r="B99" s="120"/>
      <c r="C99" s="1122" t="s">
        <v>153</v>
      </c>
      <c r="D99" s="1122"/>
      <c r="E99" s="1122"/>
      <c r="F99" s="1122"/>
      <c r="G99" s="1122"/>
      <c r="H99" s="995"/>
      <c r="I99" s="24"/>
      <c r="J99" s="24"/>
      <c r="K99" s="24"/>
      <c r="L99" s="24"/>
      <c r="M99" s="24"/>
      <c r="N99" s="24"/>
      <c r="O99" s="24"/>
      <c r="P99" s="24"/>
      <c r="Q99" s="24"/>
      <c r="R99" s="24"/>
      <c r="S99" s="24"/>
      <c r="T99" s="24"/>
      <c r="U99" s="20"/>
      <c r="V99" s="20"/>
      <c r="W99" s="20"/>
      <c r="X99" s="20"/>
      <c r="Y99" s="20"/>
      <c r="Z99" s="20"/>
      <c r="AA99" s="20"/>
      <c r="AB99" s="20"/>
      <c r="AC99" s="20"/>
      <c r="AD99" s="20"/>
      <c r="AE99" s="20"/>
      <c r="AF99" s="20"/>
      <c r="AG99" s="20"/>
      <c r="AH99" s="24"/>
      <c r="AI99" s="24"/>
      <c r="AJ99" s="24"/>
      <c r="AK99" s="24"/>
      <c r="AL99" s="24"/>
      <c r="AM99" s="24"/>
      <c r="AN99" s="24"/>
      <c r="AO99" s="24"/>
      <c r="AP99" s="24"/>
      <c r="AQ99" s="24"/>
      <c r="AR99" s="24"/>
      <c r="AS99" s="24"/>
      <c r="AT99" s="24"/>
      <c r="AU99" s="24"/>
      <c r="AV99" s="24"/>
      <c r="AW99" s="24"/>
      <c r="AX99" s="24"/>
      <c r="AY99" s="24"/>
      <c r="AZ99" s="24"/>
      <c r="BA99" s="24"/>
    </row>
    <row r="100" spans="1:53" ht="20.100000000000001" customHeight="1" thickBot="1">
      <c r="A100" s="121"/>
      <c r="B100" s="121"/>
      <c r="C100" s="105"/>
      <c r="D100" s="105"/>
      <c r="E100" s="169"/>
      <c r="F100" s="105"/>
      <c r="G100" s="105"/>
      <c r="H100" s="105"/>
      <c r="I100" s="24"/>
      <c r="J100" s="24"/>
      <c r="K100" s="24"/>
      <c r="L100" s="24"/>
      <c r="M100" s="24"/>
      <c r="N100" s="24"/>
      <c r="O100" s="24"/>
      <c r="P100" s="24"/>
      <c r="Q100" s="24"/>
      <c r="R100" s="24"/>
      <c r="S100" s="24"/>
      <c r="T100" s="24"/>
      <c r="U100" s="20"/>
      <c r="V100" s="20"/>
      <c r="W100" s="20"/>
      <c r="X100" s="20"/>
      <c r="Y100" s="20"/>
      <c r="Z100" s="20"/>
      <c r="AA100" s="20"/>
      <c r="AB100" s="20"/>
      <c r="AC100" s="20"/>
      <c r="AD100" s="20"/>
      <c r="AE100" s="20"/>
      <c r="AF100" s="20"/>
      <c r="AG100" s="20"/>
      <c r="AH100" s="24"/>
      <c r="AI100" s="24"/>
      <c r="AJ100" s="24"/>
      <c r="AK100" s="24"/>
      <c r="AL100" s="24"/>
      <c r="AM100" s="24"/>
      <c r="AN100" s="24"/>
      <c r="AO100" s="24"/>
      <c r="AP100" s="24"/>
      <c r="AQ100" s="24"/>
      <c r="AR100" s="24"/>
      <c r="AS100" s="24"/>
      <c r="AT100" s="24"/>
      <c r="AU100" s="24"/>
      <c r="AV100" s="24"/>
      <c r="AW100" s="24"/>
      <c r="AX100" s="24"/>
      <c r="AY100" s="24"/>
      <c r="AZ100" s="24"/>
      <c r="BA100" s="24"/>
    </row>
    <row r="101" spans="1:53" ht="38.1" customHeight="1">
      <c r="A101" s="121"/>
      <c r="B101" s="121"/>
      <c r="C101" s="170" t="s">
        <v>154</v>
      </c>
      <c r="D101" s="171" t="s">
        <v>155</v>
      </c>
      <c r="E101" s="170" t="s">
        <v>156</v>
      </c>
      <c r="F101" s="170" t="s">
        <v>123</v>
      </c>
      <c r="G101" s="105"/>
      <c r="H101" s="105"/>
      <c r="I101" s="24"/>
      <c r="J101" s="24"/>
      <c r="K101" s="24"/>
      <c r="L101" s="24"/>
      <c r="M101" s="24"/>
      <c r="N101" s="24"/>
      <c r="O101" s="24"/>
      <c r="P101" s="24"/>
      <c r="Q101" s="24"/>
      <c r="R101" s="24"/>
      <c r="S101" s="24"/>
      <c r="T101" s="24"/>
      <c r="U101" s="20"/>
      <c r="V101" s="20"/>
      <c r="W101" s="20"/>
      <c r="X101" s="20"/>
      <c r="Y101" s="20"/>
      <c r="Z101" s="20"/>
      <c r="AA101" s="20"/>
      <c r="AB101" s="20"/>
      <c r="AC101" s="20"/>
      <c r="AD101" s="20"/>
      <c r="AE101" s="20"/>
      <c r="AF101" s="20"/>
      <c r="AG101" s="20"/>
      <c r="AH101" s="24"/>
      <c r="AI101" s="24"/>
      <c r="AJ101" s="24"/>
      <c r="AK101" s="24"/>
      <c r="AL101" s="24"/>
      <c r="AM101" s="24"/>
      <c r="AN101" s="24"/>
      <c r="AO101" s="24"/>
      <c r="AP101" s="24"/>
      <c r="AQ101" s="24"/>
      <c r="AR101" s="24"/>
      <c r="AS101" s="24"/>
      <c r="AT101" s="24"/>
      <c r="AU101" s="24"/>
      <c r="AV101" s="24"/>
      <c r="AW101" s="24"/>
      <c r="AX101" s="24"/>
      <c r="AY101" s="24"/>
      <c r="AZ101" s="24"/>
      <c r="BA101" s="24"/>
    </row>
    <row r="102" spans="1:53" ht="20.100000000000001" customHeight="1">
      <c r="A102" s="121"/>
      <c r="B102" s="121"/>
      <c r="C102" s="831" t="s">
        <v>157</v>
      </c>
      <c r="D102" s="832">
        <f>VLOOKUP($D$7,VLOOKUP!$A$7:$E$35,2)</f>
        <v>18725936.7663</v>
      </c>
      <c r="E102" s="833">
        <f>+'EXHIBIT D'!G75</f>
        <v>18725936.7663</v>
      </c>
      <c r="F102" s="833">
        <f>D102-E102</f>
        <v>0</v>
      </c>
      <c r="G102" s="105"/>
      <c r="H102" s="105"/>
      <c r="I102" s="24"/>
      <c r="J102" s="24"/>
      <c r="K102" s="24"/>
      <c r="L102" s="24"/>
      <c r="M102" s="24"/>
      <c r="N102" s="24"/>
      <c r="O102" s="24"/>
      <c r="P102" s="24"/>
      <c r="Q102" s="24"/>
      <c r="R102" s="24"/>
      <c r="S102" s="24"/>
      <c r="T102" s="24"/>
      <c r="U102" s="20"/>
      <c r="V102" s="20"/>
      <c r="W102" s="20"/>
      <c r="X102" s="20"/>
      <c r="Y102" s="20"/>
      <c r="Z102" s="20"/>
      <c r="AA102" s="20"/>
      <c r="AB102" s="20"/>
      <c r="AC102" s="20"/>
      <c r="AD102" s="20"/>
      <c r="AE102" s="20"/>
      <c r="AF102" s="20"/>
      <c r="AG102" s="20"/>
      <c r="AH102" s="24"/>
      <c r="AI102" s="24"/>
      <c r="AJ102" s="24"/>
      <c r="AK102" s="24"/>
      <c r="AL102" s="24"/>
      <c r="AM102" s="24"/>
      <c r="AN102" s="24"/>
      <c r="AO102" s="24"/>
      <c r="AP102" s="24"/>
      <c r="AQ102" s="24"/>
      <c r="AR102" s="24"/>
      <c r="AS102" s="24"/>
      <c r="AT102" s="24"/>
      <c r="AU102" s="24"/>
      <c r="AV102" s="24"/>
      <c r="AW102" s="24"/>
      <c r="AX102" s="24"/>
      <c r="AY102" s="24"/>
      <c r="AZ102" s="24"/>
      <c r="BA102" s="24"/>
    </row>
    <row r="103" spans="1:53" ht="20.100000000000001" customHeight="1">
      <c r="A103" s="121"/>
      <c r="B103" s="121"/>
      <c r="C103" s="834" t="s">
        <v>158</v>
      </c>
      <c r="D103" s="832">
        <f>E103</f>
        <v>362513</v>
      </c>
      <c r="E103" s="833">
        <f>'EXHIBIT D'!G77</f>
        <v>362513</v>
      </c>
      <c r="F103" s="833">
        <f>D103-E103</f>
        <v>0</v>
      </c>
      <c r="G103" s="105"/>
      <c r="H103" s="105"/>
      <c r="I103" s="24"/>
      <c r="J103" s="24"/>
      <c r="K103" s="24"/>
      <c r="L103" s="24"/>
      <c r="M103" s="24"/>
      <c r="N103" s="24"/>
      <c r="O103" s="24"/>
      <c r="P103" s="24"/>
      <c r="Q103" s="24"/>
      <c r="R103" s="24"/>
      <c r="S103" s="24"/>
      <c r="T103" s="24"/>
      <c r="U103" s="20"/>
      <c r="V103" s="20"/>
      <c r="W103" s="20"/>
      <c r="X103" s="20"/>
      <c r="Y103" s="20"/>
      <c r="Z103" s="20"/>
      <c r="AA103" s="20"/>
      <c r="AB103" s="20"/>
      <c r="AC103" s="20"/>
      <c r="AD103" s="20"/>
      <c r="AE103" s="20"/>
      <c r="AF103" s="20"/>
      <c r="AG103" s="20"/>
      <c r="AH103" s="24"/>
      <c r="AI103" s="24"/>
      <c r="AJ103" s="24"/>
      <c r="AK103" s="24"/>
      <c r="AL103" s="24"/>
      <c r="AM103" s="24"/>
      <c r="AN103" s="24"/>
      <c r="AO103" s="24"/>
      <c r="AP103" s="24"/>
      <c r="AQ103" s="24"/>
      <c r="AR103" s="24"/>
      <c r="AS103" s="24"/>
      <c r="AT103" s="24"/>
      <c r="AU103" s="24"/>
      <c r="AV103" s="24"/>
      <c r="AW103" s="24"/>
      <c r="AX103" s="24"/>
      <c r="AY103" s="24"/>
      <c r="AZ103" s="24"/>
      <c r="BA103" s="24"/>
    </row>
    <row r="104" spans="1:53" ht="20.100000000000001" customHeight="1">
      <c r="A104" s="121"/>
      <c r="B104" s="121"/>
      <c r="C104" s="834" t="s">
        <v>159</v>
      </c>
      <c r="D104" s="832">
        <f>VLOOKUP($D$7,VLOOKUP!$A$7:$E$35,3)</f>
        <v>2843909</v>
      </c>
      <c r="E104" s="833">
        <f>'EXHIBIT D'!G81</f>
        <v>2843909</v>
      </c>
      <c r="F104" s="833">
        <f>D104-E104</f>
        <v>0</v>
      </c>
      <c r="G104" s="105"/>
      <c r="H104" s="105"/>
      <c r="I104" s="24"/>
      <c r="J104" s="24"/>
      <c r="K104" s="24"/>
      <c r="L104" s="24"/>
      <c r="M104" s="24"/>
      <c r="N104" s="24"/>
      <c r="O104" s="24"/>
      <c r="P104" s="24"/>
      <c r="Q104" s="24"/>
      <c r="R104" s="24"/>
      <c r="S104" s="24"/>
      <c r="T104" s="24"/>
      <c r="U104" s="20"/>
      <c r="V104" s="20"/>
      <c r="W104" s="20"/>
      <c r="X104" s="20"/>
      <c r="Y104" s="20"/>
      <c r="Z104" s="20"/>
      <c r="AA104" s="20"/>
      <c r="AB104" s="20"/>
      <c r="AC104" s="20"/>
      <c r="AD104" s="20"/>
      <c r="AE104" s="20"/>
      <c r="AF104" s="20"/>
      <c r="AG104" s="20"/>
      <c r="AH104" s="24"/>
      <c r="AI104" s="24"/>
      <c r="AJ104" s="24"/>
      <c r="AK104" s="24"/>
      <c r="AL104" s="24"/>
      <c r="AM104" s="24"/>
      <c r="AN104" s="24"/>
      <c r="AO104" s="24"/>
      <c r="AP104" s="24"/>
      <c r="AQ104" s="24"/>
      <c r="AR104" s="24"/>
      <c r="AS104" s="24"/>
      <c r="AT104" s="24"/>
      <c r="AU104" s="24"/>
      <c r="AV104" s="24"/>
      <c r="AW104" s="24"/>
      <c r="AX104" s="24"/>
      <c r="AY104" s="24"/>
      <c r="AZ104" s="24"/>
      <c r="BA104" s="24"/>
    </row>
    <row r="105" spans="1:53" ht="20.100000000000001" customHeight="1" thickBot="1">
      <c r="A105" s="120"/>
      <c r="B105" s="120"/>
      <c r="C105" s="172" t="s">
        <v>798</v>
      </c>
      <c r="D105" s="173">
        <f>E105</f>
        <v>830059</v>
      </c>
      <c r="E105" s="174">
        <f>'EXHIBIT D'!G76</f>
        <v>830059</v>
      </c>
      <c r="F105" s="833">
        <f>D105-E105</f>
        <v>0</v>
      </c>
      <c r="G105" s="105"/>
      <c r="H105" s="105"/>
      <c r="I105" s="24"/>
      <c r="J105" s="24"/>
      <c r="K105" s="24"/>
      <c r="L105" s="24"/>
      <c r="M105" s="24"/>
      <c r="N105" s="24"/>
      <c r="O105" s="24"/>
      <c r="P105" s="24"/>
      <c r="Q105" s="24"/>
      <c r="R105" s="24"/>
      <c r="S105" s="24"/>
      <c r="T105" s="24"/>
      <c r="U105" s="20"/>
      <c r="V105" s="20"/>
      <c r="W105" s="20"/>
      <c r="X105" s="20"/>
      <c r="Y105" s="20"/>
      <c r="Z105" s="20"/>
      <c r="AA105" s="20"/>
      <c r="AB105" s="20"/>
      <c r="AC105" s="20"/>
      <c r="AD105" s="20"/>
      <c r="AE105" s="20"/>
      <c r="AF105" s="20"/>
      <c r="AG105" s="20"/>
      <c r="AH105" s="24"/>
      <c r="AI105" s="24"/>
      <c r="AJ105" s="24"/>
      <c r="AK105" s="24"/>
      <c r="AL105" s="24"/>
      <c r="AM105" s="24"/>
      <c r="AN105" s="24"/>
      <c r="AO105" s="24"/>
      <c r="AP105" s="24"/>
      <c r="AQ105" s="24"/>
      <c r="AR105" s="24"/>
      <c r="AS105" s="24"/>
      <c r="AT105" s="24"/>
      <c r="AU105" s="24"/>
      <c r="AV105" s="24"/>
      <c r="AW105" s="24"/>
      <c r="AX105" s="24"/>
      <c r="AY105" s="24"/>
      <c r="AZ105" s="24"/>
      <c r="BA105" s="24"/>
    </row>
    <row r="106" spans="1:53" ht="20.100000000000001" customHeight="1" thickBot="1">
      <c r="A106" s="120"/>
      <c r="B106" s="120"/>
      <c r="C106" s="175" t="s">
        <v>160</v>
      </c>
      <c r="D106" s="176">
        <f>SUM(D102:D105)</f>
        <v>22762417.7663</v>
      </c>
      <c r="E106" s="176">
        <f>SUM(E102:E105)</f>
        <v>22762417.7663</v>
      </c>
      <c r="F106" s="176">
        <f>SUM(F102:F105)</f>
        <v>0</v>
      </c>
      <c r="G106" s="105"/>
      <c r="H106" s="105"/>
      <c r="I106" s="24"/>
      <c r="J106" s="24"/>
      <c r="K106" s="24"/>
      <c r="L106" s="24"/>
      <c r="M106" s="24"/>
      <c r="N106" s="24"/>
      <c r="O106" s="24"/>
      <c r="P106" s="24"/>
      <c r="Q106" s="24"/>
      <c r="R106" s="24"/>
      <c r="S106" s="24"/>
      <c r="T106" s="24"/>
      <c r="U106" s="20"/>
      <c r="V106" s="20"/>
      <c r="W106" s="20"/>
      <c r="X106" s="20"/>
      <c r="Y106" s="20"/>
      <c r="Z106" s="20"/>
      <c r="AA106" s="20"/>
      <c r="AB106" s="20"/>
      <c r="AC106" s="20"/>
      <c r="AD106" s="20"/>
      <c r="AE106" s="20"/>
      <c r="AF106" s="20"/>
      <c r="AG106" s="20"/>
      <c r="AH106" s="24"/>
      <c r="AI106" s="24"/>
      <c r="AJ106" s="24"/>
      <c r="AK106" s="24"/>
      <c r="AL106" s="24"/>
      <c r="AM106" s="24"/>
      <c r="AN106" s="24"/>
      <c r="AO106" s="24"/>
      <c r="AP106" s="24"/>
      <c r="AQ106" s="24"/>
      <c r="AR106" s="24"/>
      <c r="AS106" s="24"/>
      <c r="AT106" s="24"/>
      <c r="AU106" s="24"/>
      <c r="AV106" s="24"/>
      <c r="AW106" s="24"/>
      <c r="AX106" s="24"/>
      <c r="AY106" s="24"/>
      <c r="AZ106" s="24"/>
      <c r="BA106" s="24"/>
    </row>
    <row r="107" spans="1:53">
      <c r="A107" s="120"/>
      <c r="B107" s="120"/>
      <c r="C107" s="177"/>
      <c r="D107" s="177"/>
      <c r="E107" s="177"/>
      <c r="F107" s="105"/>
      <c r="G107" s="105"/>
      <c r="H107" s="105"/>
      <c r="I107" s="20"/>
      <c r="J107" s="20"/>
      <c r="K107" s="24"/>
      <c r="L107" s="24"/>
      <c r="M107" s="24"/>
      <c r="N107" s="24"/>
      <c r="O107" s="24"/>
      <c r="P107" s="24"/>
      <c r="Q107" s="24"/>
      <c r="R107" s="24"/>
      <c r="S107" s="24"/>
      <c r="T107" s="24"/>
      <c r="U107" s="20"/>
      <c r="V107" s="20"/>
      <c r="W107" s="20"/>
      <c r="X107" s="20"/>
      <c r="Y107" s="20"/>
      <c r="Z107" s="20"/>
      <c r="AA107" s="20"/>
      <c r="AB107" s="20"/>
      <c r="AC107" s="20"/>
      <c r="AD107" s="20"/>
      <c r="AE107" s="20"/>
      <c r="AF107" s="20"/>
      <c r="AG107" s="20"/>
      <c r="AH107" s="24"/>
      <c r="AI107" s="24"/>
      <c r="AJ107" s="24"/>
      <c r="AK107" s="24"/>
      <c r="AL107" s="24"/>
      <c r="AM107" s="24"/>
      <c r="AN107" s="24"/>
      <c r="AO107" s="24"/>
      <c r="AP107" s="24"/>
      <c r="AQ107" s="24"/>
      <c r="AR107" s="24"/>
      <c r="AS107" s="24"/>
      <c r="AT107" s="24"/>
      <c r="AU107" s="24"/>
      <c r="AV107" s="24"/>
      <c r="AW107" s="24"/>
      <c r="AX107" s="24"/>
      <c r="AY107" s="24"/>
      <c r="AZ107" s="24"/>
      <c r="BA107" s="24"/>
    </row>
    <row r="108" spans="1:53" ht="20.100000000000001" customHeight="1">
      <c r="A108" s="120"/>
      <c r="B108" s="120"/>
      <c r="C108" s="177"/>
      <c r="D108" s="177"/>
      <c r="E108" s="177"/>
      <c r="F108" s="105"/>
      <c r="G108" s="105"/>
      <c r="H108" s="105"/>
      <c r="I108" s="24"/>
      <c r="J108" s="24"/>
      <c r="K108" s="24"/>
      <c r="L108" s="24"/>
      <c r="M108" s="24"/>
      <c r="N108" s="24"/>
      <c r="O108" s="24"/>
      <c r="P108" s="24"/>
      <c r="Q108" s="24"/>
      <c r="R108" s="24"/>
      <c r="S108" s="24"/>
      <c r="T108" s="24"/>
      <c r="U108" s="20"/>
      <c r="V108" s="20"/>
      <c r="W108" s="20"/>
      <c r="X108" s="20"/>
      <c r="Y108" s="20"/>
      <c r="Z108" s="20"/>
      <c r="AA108" s="20"/>
      <c r="AB108" s="20"/>
      <c r="AC108" s="20"/>
      <c r="AD108" s="20"/>
      <c r="AE108" s="20"/>
      <c r="AF108" s="20"/>
      <c r="AG108" s="20"/>
      <c r="AH108" s="24"/>
      <c r="AI108" s="24"/>
      <c r="AJ108" s="24"/>
      <c r="AK108" s="24"/>
      <c r="AL108" s="24"/>
      <c r="AM108" s="24"/>
      <c r="AN108" s="24"/>
      <c r="AO108" s="24"/>
      <c r="AP108" s="24"/>
      <c r="AQ108" s="24"/>
      <c r="AR108" s="24"/>
      <c r="AS108" s="24"/>
      <c r="AT108" s="24"/>
      <c r="AU108" s="24"/>
      <c r="AV108" s="24"/>
      <c r="AW108" s="24"/>
      <c r="AX108" s="24"/>
      <c r="AY108" s="24"/>
      <c r="AZ108" s="24"/>
      <c r="BA108" s="24"/>
    </row>
    <row r="109" spans="1:53" ht="20.100000000000001" customHeight="1">
      <c r="A109" s="120" t="s">
        <v>161</v>
      </c>
      <c r="B109" s="120"/>
      <c r="C109" s="120" t="s">
        <v>162</v>
      </c>
      <c r="D109" s="105"/>
      <c r="E109" s="105"/>
      <c r="F109" s="105"/>
      <c r="G109" s="105"/>
      <c r="H109" s="105"/>
      <c r="I109" s="24"/>
      <c r="J109" s="24"/>
      <c r="K109" s="24"/>
      <c r="L109" s="24"/>
      <c r="M109" s="24"/>
      <c r="N109" s="24"/>
      <c r="O109" s="24"/>
      <c r="P109" s="24"/>
      <c r="Q109" s="24"/>
      <c r="R109" s="24"/>
      <c r="S109" s="24"/>
      <c r="T109" s="24"/>
      <c r="U109" s="20"/>
      <c r="V109" s="20"/>
      <c r="W109" s="20"/>
      <c r="X109" s="20"/>
      <c r="Y109" s="20"/>
      <c r="Z109" s="20"/>
      <c r="AA109" s="20"/>
      <c r="AB109" s="20"/>
      <c r="AC109" s="20"/>
      <c r="AD109" s="20"/>
      <c r="AE109" s="20"/>
      <c r="AF109" s="20"/>
      <c r="AG109" s="20"/>
      <c r="AH109" s="24"/>
      <c r="AI109" s="24"/>
      <c r="AJ109" s="24"/>
      <c r="AK109" s="24"/>
      <c r="AL109" s="24"/>
      <c r="AM109" s="24"/>
      <c r="AN109" s="24"/>
      <c r="AO109" s="24"/>
      <c r="AP109" s="24"/>
      <c r="AQ109" s="24"/>
      <c r="AR109" s="24"/>
      <c r="AS109" s="24"/>
      <c r="AT109" s="24"/>
      <c r="AU109" s="24"/>
      <c r="AV109" s="24"/>
      <c r="AW109" s="24"/>
      <c r="AX109" s="24"/>
      <c r="AY109" s="24"/>
      <c r="AZ109" s="24"/>
      <c r="BA109" s="24"/>
    </row>
    <row r="110" spans="1:53" ht="20.100000000000001" customHeight="1">
      <c r="A110" s="121"/>
      <c r="B110" s="121"/>
      <c r="C110" s="120"/>
      <c r="D110" s="105"/>
      <c r="E110" s="105"/>
      <c r="F110" s="105"/>
      <c r="G110" s="105"/>
      <c r="H110" s="105"/>
      <c r="I110" s="24"/>
      <c r="J110" s="24"/>
      <c r="K110" s="24"/>
      <c r="L110" s="24"/>
      <c r="M110" s="24"/>
      <c r="N110" s="24"/>
      <c r="O110" s="24"/>
      <c r="P110" s="24"/>
      <c r="Q110" s="24"/>
      <c r="R110" s="24"/>
      <c r="S110" s="24"/>
      <c r="T110" s="24"/>
      <c r="U110" s="20"/>
      <c r="V110" s="20"/>
      <c r="W110" s="20"/>
      <c r="X110" s="20"/>
      <c r="Y110" s="20"/>
      <c r="Z110" s="20"/>
      <c r="AA110" s="20"/>
      <c r="AB110" s="20"/>
      <c r="AC110" s="20"/>
      <c r="AD110" s="20"/>
      <c r="AE110" s="20"/>
      <c r="AF110" s="20"/>
      <c r="AG110" s="20"/>
      <c r="AH110" s="24"/>
      <c r="AI110" s="24"/>
      <c r="AJ110" s="24"/>
      <c r="AK110" s="24"/>
      <c r="AL110" s="24"/>
      <c r="AM110" s="24"/>
      <c r="AN110" s="24"/>
      <c r="AO110" s="24"/>
      <c r="AP110" s="24"/>
      <c r="AQ110" s="24"/>
      <c r="AR110" s="24"/>
      <c r="AS110" s="24"/>
      <c r="AT110" s="24"/>
      <c r="AU110" s="24"/>
      <c r="AV110" s="24"/>
      <c r="AW110" s="24"/>
      <c r="AX110" s="24"/>
      <c r="AY110" s="24"/>
      <c r="AZ110" s="24"/>
      <c r="BA110" s="24"/>
    </row>
    <row r="111" spans="1:53" ht="20.100000000000001" customHeight="1">
      <c r="A111" s="121"/>
      <c r="B111" s="121"/>
      <c r="C111" s="835" t="str">
        <f>IF(+'EXHIBIT E'!B21=+'EXHIBIT D'!G196,"Equal","Not Equal")</f>
        <v>Equal</v>
      </c>
      <c r="D111" s="105" t="s">
        <v>163</v>
      </c>
      <c r="E111" s="105"/>
      <c r="F111" s="105"/>
      <c r="G111" s="110"/>
      <c r="H111" s="105"/>
      <c r="I111" s="24"/>
      <c r="J111" s="24"/>
      <c r="K111" s="24"/>
      <c r="L111" s="24"/>
      <c r="M111" s="24"/>
      <c r="N111" s="24"/>
      <c r="O111" s="24"/>
      <c r="P111" s="24"/>
      <c r="Q111" s="24"/>
      <c r="R111" s="24"/>
      <c r="S111" s="24"/>
      <c r="T111" s="24"/>
      <c r="U111" s="20"/>
      <c r="V111" s="20"/>
      <c r="W111" s="20"/>
      <c r="X111" s="20"/>
      <c r="Y111" s="20"/>
      <c r="Z111" s="20"/>
      <c r="AA111" s="20"/>
      <c r="AB111" s="20"/>
      <c r="AC111" s="20"/>
      <c r="AD111" s="20"/>
      <c r="AE111" s="20"/>
      <c r="AF111" s="20"/>
      <c r="AG111" s="20"/>
      <c r="AH111" s="24"/>
      <c r="AI111" s="24"/>
      <c r="AJ111" s="24"/>
      <c r="AK111" s="24"/>
      <c r="AL111" s="24"/>
      <c r="AM111" s="24"/>
      <c r="AN111" s="24"/>
      <c r="AO111" s="24"/>
      <c r="AP111" s="24"/>
      <c r="AQ111" s="24"/>
      <c r="AR111" s="24"/>
      <c r="AS111" s="24"/>
      <c r="AT111" s="24"/>
      <c r="AU111" s="24"/>
      <c r="AV111" s="24"/>
      <c r="AW111" s="24"/>
      <c r="AX111" s="24"/>
      <c r="AY111" s="24"/>
      <c r="AZ111" s="24"/>
      <c r="BA111" s="24"/>
    </row>
    <row r="112" spans="1:53" ht="20.100000000000001" customHeight="1">
      <c r="A112" s="121"/>
      <c r="B112" s="121"/>
      <c r="C112" s="836" t="str">
        <f>IF(+'EXHIBIT E'!C21=+'EXHIBIT D'!G240,"Equal","Not Equal")</f>
        <v>Equal</v>
      </c>
      <c r="D112" s="105" t="s">
        <v>164</v>
      </c>
      <c r="E112" s="178"/>
      <c r="F112" s="105"/>
      <c r="G112" s="110"/>
      <c r="H112" s="105"/>
      <c r="I112" s="24"/>
      <c r="J112" s="24"/>
      <c r="K112" s="24"/>
      <c r="L112" s="24"/>
      <c r="M112" s="24"/>
      <c r="N112" s="24"/>
      <c r="O112" s="24"/>
      <c r="P112" s="24"/>
      <c r="Q112" s="24"/>
      <c r="R112" s="24"/>
      <c r="S112" s="24"/>
      <c r="T112" s="24"/>
      <c r="U112" s="20"/>
      <c r="V112" s="20"/>
      <c r="W112" s="20"/>
      <c r="X112" s="20"/>
      <c r="Y112" s="20"/>
      <c r="Z112" s="20"/>
      <c r="AA112" s="20"/>
      <c r="AB112" s="20"/>
      <c r="AC112" s="20"/>
      <c r="AD112" s="20"/>
      <c r="AE112" s="20"/>
      <c r="AF112" s="20"/>
      <c r="AG112" s="20"/>
      <c r="AH112" s="24"/>
      <c r="AI112" s="24"/>
      <c r="AJ112" s="24"/>
      <c r="AK112" s="24"/>
      <c r="AL112" s="24"/>
      <c r="AM112" s="24"/>
      <c r="AN112" s="24"/>
      <c r="AO112" s="24"/>
      <c r="AP112" s="24"/>
      <c r="AQ112" s="24"/>
      <c r="AR112" s="24"/>
      <c r="AS112" s="24"/>
      <c r="AT112" s="24"/>
      <c r="AU112" s="24"/>
      <c r="AV112" s="24"/>
      <c r="AW112" s="24"/>
      <c r="AX112" s="24"/>
      <c r="AY112" s="24"/>
      <c r="AZ112" s="24"/>
      <c r="BA112" s="24"/>
    </row>
    <row r="113" spans="1:53" ht="20.100000000000001" customHeight="1">
      <c r="C113" s="836" t="str">
        <f>IF(+'EXHIBIT E'!D21=+'EXHIBIT D'!G258,"Equal","Not Equal")</f>
        <v>Equal</v>
      </c>
      <c r="D113" s="105" t="s">
        <v>165</v>
      </c>
      <c r="E113" s="178"/>
      <c r="F113" s="105"/>
      <c r="G113" s="105"/>
      <c r="H113" s="105"/>
      <c r="I113" s="24"/>
      <c r="J113" s="24"/>
      <c r="K113" s="24"/>
      <c r="L113" s="24"/>
      <c r="M113" s="24"/>
      <c r="N113" s="24"/>
      <c r="O113" s="24"/>
      <c r="P113" s="24"/>
      <c r="Q113" s="24"/>
      <c r="R113" s="24"/>
      <c r="S113" s="24"/>
      <c r="T113" s="24"/>
      <c r="U113" s="20"/>
      <c r="V113" s="20"/>
      <c r="W113" s="20"/>
      <c r="X113" s="20"/>
      <c r="Y113" s="20"/>
      <c r="Z113" s="20"/>
      <c r="AA113" s="20"/>
      <c r="AB113" s="20"/>
      <c r="AC113" s="20"/>
      <c r="AD113" s="20"/>
      <c r="AE113" s="20"/>
      <c r="AF113" s="20"/>
      <c r="AG113" s="20"/>
      <c r="AH113" s="24"/>
      <c r="AI113" s="24"/>
      <c r="AJ113" s="24"/>
      <c r="AK113" s="24"/>
      <c r="AL113" s="24"/>
      <c r="AM113" s="24"/>
      <c r="AN113" s="24"/>
      <c r="AO113" s="24"/>
      <c r="AP113" s="24"/>
      <c r="AQ113" s="24"/>
      <c r="AR113" s="24"/>
      <c r="AS113" s="24"/>
      <c r="AT113" s="24"/>
      <c r="AU113" s="24"/>
      <c r="AV113" s="24"/>
      <c r="AW113" s="24"/>
      <c r="AX113" s="24"/>
      <c r="AY113" s="24"/>
      <c r="AZ113" s="24"/>
      <c r="BA113" s="24"/>
    </row>
    <row r="114" spans="1:53" ht="20.100000000000001" customHeight="1">
      <c r="A114" s="120"/>
      <c r="B114" s="120"/>
      <c r="C114" s="837" t="str">
        <f>IF(+'EXHIBIT E'!E21=+'EXHIBIT D'!G260,"Equal","Not Equal")</f>
        <v>Equal</v>
      </c>
      <c r="D114" s="179" t="s">
        <v>50</v>
      </c>
      <c r="E114" s="178"/>
      <c r="F114" s="105"/>
      <c r="G114" s="110"/>
      <c r="H114" s="105"/>
      <c r="I114" s="24"/>
      <c r="J114" s="24"/>
      <c r="K114" s="24"/>
      <c r="L114" s="24"/>
      <c r="M114" s="24"/>
      <c r="N114" s="24"/>
      <c r="O114" s="24"/>
      <c r="P114" s="24"/>
      <c r="Q114" s="24"/>
      <c r="R114" s="24"/>
      <c r="S114" s="24"/>
      <c r="T114" s="24"/>
      <c r="U114" s="20"/>
      <c r="V114" s="20"/>
      <c r="W114" s="20"/>
      <c r="X114" s="20"/>
      <c r="Y114" s="20"/>
      <c r="Z114" s="20"/>
      <c r="AA114" s="20"/>
      <c r="AB114" s="20"/>
      <c r="AC114" s="20"/>
      <c r="AD114" s="20"/>
      <c r="AE114" s="20"/>
      <c r="AF114" s="20"/>
      <c r="AG114" s="20"/>
      <c r="AH114" s="24"/>
      <c r="AI114" s="24"/>
      <c r="AJ114" s="24"/>
      <c r="AK114" s="24"/>
      <c r="AL114" s="24"/>
      <c r="AM114" s="24"/>
      <c r="AN114" s="24"/>
      <c r="AO114" s="24"/>
      <c r="AP114" s="24"/>
      <c r="AQ114" s="24"/>
      <c r="AR114" s="24"/>
      <c r="AS114" s="24"/>
      <c r="AT114" s="24"/>
      <c r="AU114" s="24"/>
      <c r="AV114" s="24"/>
      <c r="AW114" s="24"/>
      <c r="AX114" s="24"/>
      <c r="AY114" s="24"/>
      <c r="AZ114" s="24"/>
      <c r="BA114" s="24"/>
    </row>
    <row r="115" spans="1:53" ht="20.100000000000001" customHeight="1">
      <c r="A115" s="121"/>
      <c r="B115" s="121"/>
      <c r="E115" s="105"/>
      <c r="F115" s="105"/>
      <c r="G115" s="148"/>
      <c r="H115" s="105"/>
      <c r="I115" s="24"/>
      <c r="J115" s="24"/>
      <c r="K115" s="24"/>
      <c r="L115" s="24"/>
      <c r="M115" s="24"/>
      <c r="N115" s="24"/>
      <c r="O115" s="24"/>
      <c r="P115" s="24"/>
      <c r="Q115" s="24"/>
      <c r="R115" s="24"/>
      <c r="S115" s="24"/>
      <c r="T115" s="24"/>
      <c r="U115" s="20"/>
      <c r="V115" s="20"/>
      <c r="W115" s="20"/>
      <c r="X115" s="20"/>
      <c r="Y115" s="20"/>
      <c r="Z115" s="20"/>
      <c r="AA115" s="20"/>
      <c r="AB115" s="20"/>
      <c r="AC115" s="20"/>
      <c r="AD115" s="20"/>
      <c r="AE115" s="20"/>
      <c r="AF115" s="20"/>
      <c r="AG115" s="20"/>
      <c r="AH115" s="24"/>
      <c r="AI115" s="24"/>
      <c r="AJ115" s="24"/>
      <c r="AK115" s="24"/>
      <c r="AL115" s="24"/>
      <c r="AM115" s="24"/>
      <c r="AN115" s="24"/>
      <c r="AO115" s="24"/>
      <c r="AP115" s="24"/>
      <c r="AQ115" s="24"/>
      <c r="AR115" s="24"/>
      <c r="AS115" s="24"/>
      <c r="AT115" s="24"/>
      <c r="AU115" s="24"/>
      <c r="AV115" s="24"/>
      <c r="AW115" s="24"/>
      <c r="AX115" s="24"/>
      <c r="AY115" s="24"/>
      <c r="AZ115" s="24"/>
      <c r="BA115" s="24"/>
    </row>
    <row r="116" spans="1:53" ht="20.100000000000001" customHeight="1">
      <c r="A116" s="121"/>
      <c r="B116" s="121"/>
      <c r="E116" s="105"/>
      <c r="F116" s="105"/>
      <c r="G116" s="105"/>
      <c r="H116" s="105"/>
      <c r="I116" s="24"/>
      <c r="J116" s="24"/>
      <c r="K116" s="24"/>
      <c r="L116" s="24"/>
      <c r="M116" s="24"/>
      <c r="N116" s="24"/>
      <c r="O116" s="24"/>
      <c r="P116" s="24"/>
      <c r="Q116" s="24"/>
      <c r="R116" s="24"/>
      <c r="S116" s="24"/>
      <c r="T116" s="24"/>
      <c r="U116" s="20"/>
      <c r="V116" s="20"/>
      <c r="W116" s="20"/>
      <c r="X116" s="20"/>
      <c r="Y116" s="20"/>
      <c r="Z116" s="20"/>
      <c r="AA116" s="20"/>
      <c r="AB116" s="20"/>
      <c r="AC116" s="20"/>
      <c r="AD116" s="20"/>
      <c r="AE116" s="20"/>
      <c r="AF116" s="20"/>
      <c r="AG116" s="20"/>
      <c r="AH116" s="24"/>
      <c r="AI116" s="24"/>
      <c r="AJ116" s="24"/>
      <c r="AK116" s="24"/>
      <c r="AL116" s="24"/>
      <c r="AM116" s="24"/>
      <c r="AN116" s="24"/>
      <c r="AO116" s="24"/>
      <c r="AP116" s="24"/>
      <c r="AQ116" s="24"/>
      <c r="AR116" s="24"/>
      <c r="AS116" s="24"/>
      <c r="AT116" s="24"/>
      <c r="AU116" s="24"/>
      <c r="AV116" s="24"/>
      <c r="AW116" s="24"/>
      <c r="AX116" s="24"/>
      <c r="AY116" s="24"/>
      <c r="AZ116" s="24"/>
      <c r="BA116" s="24"/>
    </row>
    <row r="117" spans="1:53" ht="42" customHeight="1">
      <c r="A117" s="180" t="s">
        <v>166</v>
      </c>
      <c r="B117" s="181"/>
      <c r="C117" s="1123" t="s">
        <v>739</v>
      </c>
      <c r="D117" s="1123"/>
      <c r="E117" s="1123"/>
      <c r="F117" s="1123"/>
      <c r="G117" s="1007"/>
      <c r="H117" s="1007"/>
      <c r="I117" s="24"/>
      <c r="J117" s="24"/>
      <c r="K117" s="24"/>
      <c r="L117" s="24"/>
      <c r="M117" s="24"/>
      <c r="N117" s="24"/>
      <c r="O117" s="24"/>
      <c r="P117" s="24"/>
      <c r="Q117" s="24"/>
      <c r="R117" s="24"/>
      <c r="S117" s="24"/>
      <c r="T117" s="24"/>
      <c r="U117" s="20"/>
      <c r="V117" s="20"/>
      <c r="W117" s="20"/>
      <c r="X117" s="20"/>
      <c r="Y117" s="20"/>
      <c r="Z117" s="20"/>
      <c r="AA117" s="20"/>
      <c r="AB117" s="20"/>
      <c r="AC117" s="20"/>
      <c r="AD117" s="20"/>
      <c r="AE117" s="20"/>
      <c r="AF117" s="20"/>
      <c r="AG117" s="20"/>
      <c r="AH117" s="24"/>
      <c r="AI117" s="24"/>
      <c r="AJ117" s="24"/>
      <c r="AK117" s="24"/>
      <c r="AL117" s="24"/>
      <c r="AM117" s="24"/>
      <c r="AN117" s="24"/>
      <c r="AO117" s="24"/>
      <c r="AP117" s="24"/>
      <c r="AQ117" s="24"/>
      <c r="AR117" s="24"/>
      <c r="AS117" s="24"/>
      <c r="AT117" s="24"/>
      <c r="AU117" s="24"/>
      <c r="AV117" s="24"/>
      <c r="AW117" s="24"/>
      <c r="AX117" s="24"/>
      <c r="AY117" s="24"/>
      <c r="AZ117" s="24"/>
      <c r="BA117" s="24"/>
    </row>
    <row r="118" spans="1:53" ht="20.100000000000001" customHeight="1">
      <c r="A118" s="180"/>
      <c r="B118" s="181"/>
      <c r="C118" s="1007"/>
      <c r="D118" s="1007"/>
      <c r="E118" s="1007"/>
      <c r="F118" s="1007"/>
      <c r="G118" s="105"/>
      <c r="H118" s="105"/>
      <c r="I118" s="24"/>
      <c r="J118" s="24"/>
      <c r="K118" s="24"/>
      <c r="L118" s="24"/>
      <c r="M118" s="24"/>
      <c r="N118" s="24"/>
      <c r="O118" s="24"/>
      <c r="P118" s="24"/>
      <c r="Q118" s="24"/>
      <c r="R118" s="24"/>
      <c r="S118" s="24"/>
      <c r="T118" s="24"/>
      <c r="U118" s="20"/>
      <c r="V118" s="20"/>
      <c r="W118" s="20"/>
      <c r="X118" s="20"/>
      <c r="Y118" s="20"/>
      <c r="Z118" s="20"/>
      <c r="AA118" s="20"/>
      <c r="AB118" s="20"/>
      <c r="AC118" s="20"/>
      <c r="AD118" s="20"/>
      <c r="AE118" s="20"/>
      <c r="AF118" s="20"/>
      <c r="AG118" s="20"/>
      <c r="AH118" s="24"/>
      <c r="AI118" s="24"/>
      <c r="AJ118" s="24"/>
      <c r="AK118" s="24"/>
      <c r="AL118" s="24"/>
      <c r="AM118" s="24"/>
      <c r="AN118" s="24"/>
      <c r="AO118" s="24"/>
      <c r="AP118" s="24"/>
      <c r="AQ118" s="24"/>
      <c r="AR118" s="24"/>
      <c r="AS118" s="24"/>
      <c r="AT118" s="24"/>
      <c r="AU118" s="24"/>
      <c r="AV118" s="24"/>
      <c r="AW118" s="24"/>
      <c r="AX118" s="24"/>
      <c r="AY118" s="24"/>
      <c r="AZ118" s="24"/>
      <c r="BA118" s="24"/>
    </row>
    <row r="119" spans="1:53" ht="20.100000000000001" customHeight="1">
      <c r="C119" s="838">
        <f>+'EXHIBIT A'!E40</f>
        <v>1832729</v>
      </c>
      <c r="D119" s="988" t="s">
        <v>740</v>
      </c>
      <c r="E119" s="988"/>
      <c r="F119" s="988"/>
      <c r="G119" s="105"/>
      <c r="H119" s="105"/>
      <c r="I119" s="24"/>
      <c r="J119" s="24"/>
      <c r="K119" s="24"/>
      <c r="L119" s="24"/>
      <c r="M119" s="24"/>
      <c r="N119" s="24"/>
      <c r="O119" s="24"/>
      <c r="P119" s="24"/>
      <c r="Q119" s="24"/>
      <c r="R119" s="24"/>
      <c r="S119" s="24"/>
      <c r="T119" s="24"/>
      <c r="U119" s="20"/>
      <c r="V119" s="20"/>
      <c r="W119" s="20"/>
      <c r="X119" s="20"/>
      <c r="Y119" s="20"/>
      <c r="Z119" s="20"/>
      <c r="AA119" s="20"/>
      <c r="AB119" s="20"/>
      <c r="AC119" s="20"/>
      <c r="AD119" s="20"/>
      <c r="AE119" s="20"/>
      <c r="AF119" s="20"/>
      <c r="AG119" s="20"/>
      <c r="AH119" s="24"/>
      <c r="AI119" s="24"/>
      <c r="AJ119" s="24"/>
      <c r="AK119" s="24"/>
      <c r="AL119" s="24"/>
      <c r="AM119" s="24"/>
      <c r="AN119" s="24"/>
      <c r="AO119" s="24"/>
      <c r="AP119" s="24"/>
      <c r="AQ119" s="24"/>
      <c r="AR119" s="24"/>
      <c r="AS119" s="24"/>
      <c r="AT119" s="24"/>
      <c r="AU119" s="24"/>
      <c r="AV119" s="24"/>
      <c r="AW119" s="24"/>
      <c r="AX119" s="24"/>
      <c r="AY119" s="24"/>
      <c r="AZ119" s="24"/>
      <c r="BA119" s="24"/>
    </row>
    <row r="120" spans="1:53" ht="20.100000000000001" customHeight="1">
      <c r="A120" s="182"/>
      <c r="B120" s="182"/>
      <c r="C120" s="838">
        <f>'EXHIBIT D'!G278-'EXHIBIT D'!G264-'EXHIBIT D'!G276</f>
        <v>1832729</v>
      </c>
      <c r="D120" s="991" t="s">
        <v>741</v>
      </c>
      <c r="E120" s="991"/>
      <c r="F120" s="991"/>
      <c r="G120" s="105"/>
      <c r="H120" s="105"/>
      <c r="I120" s="24"/>
      <c r="J120" s="24"/>
      <c r="K120" s="24"/>
      <c r="L120" s="24"/>
      <c r="M120" s="24"/>
      <c r="N120" s="24"/>
      <c r="O120" s="24"/>
      <c r="P120" s="24"/>
      <c r="Q120" s="24"/>
      <c r="R120" s="24"/>
      <c r="S120" s="24"/>
      <c r="T120" s="24"/>
      <c r="U120" s="20"/>
      <c r="V120" s="20"/>
      <c r="W120" s="20"/>
      <c r="X120" s="20"/>
      <c r="Y120" s="20"/>
      <c r="Z120" s="20"/>
      <c r="AA120" s="20"/>
      <c r="AB120" s="20"/>
      <c r="AC120" s="20"/>
      <c r="AD120" s="20"/>
      <c r="AE120" s="20"/>
      <c r="AF120" s="20"/>
      <c r="AG120" s="20"/>
      <c r="AH120" s="24"/>
      <c r="AI120" s="24"/>
      <c r="AJ120" s="24"/>
      <c r="AK120" s="24"/>
      <c r="AL120" s="24"/>
      <c r="AM120" s="24"/>
      <c r="AN120" s="24"/>
      <c r="AO120" s="24"/>
      <c r="AP120" s="24"/>
      <c r="AQ120" s="24"/>
      <c r="AR120" s="24"/>
      <c r="AS120" s="24"/>
      <c r="AT120" s="24"/>
      <c r="AU120" s="24"/>
      <c r="AV120" s="24"/>
      <c r="AW120" s="24"/>
      <c r="AX120" s="24"/>
      <c r="AY120" s="24"/>
      <c r="AZ120" s="24"/>
      <c r="BA120" s="24"/>
    </row>
    <row r="121" spans="1:53" ht="66.599999999999994" customHeight="1">
      <c r="A121" s="183"/>
      <c r="B121" s="183"/>
      <c r="C121" s="839">
        <f>C119-C120</f>
        <v>0</v>
      </c>
      <c r="D121" s="1124" t="s">
        <v>802</v>
      </c>
      <c r="E121" s="1124"/>
      <c r="F121" s="1124"/>
      <c r="G121" s="1124"/>
      <c r="H121" s="105"/>
      <c r="I121" s="24"/>
      <c r="J121" s="24"/>
      <c r="K121" s="24"/>
      <c r="L121" s="24"/>
      <c r="M121" s="24"/>
      <c r="N121" s="24"/>
      <c r="O121" s="24"/>
      <c r="P121" s="24"/>
      <c r="Q121" s="24"/>
      <c r="R121" s="24"/>
      <c r="S121" s="24"/>
      <c r="T121" s="24"/>
      <c r="U121" s="20"/>
      <c r="V121" s="20"/>
      <c r="W121" s="20"/>
      <c r="X121" s="20"/>
      <c r="Y121" s="20"/>
      <c r="Z121" s="20"/>
      <c r="AA121" s="20"/>
      <c r="AB121" s="20"/>
      <c r="AC121" s="20"/>
      <c r="AD121" s="20"/>
      <c r="AE121" s="20"/>
      <c r="AF121" s="20"/>
      <c r="AG121" s="20"/>
      <c r="AH121" s="24"/>
      <c r="AI121" s="24"/>
      <c r="AJ121" s="24"/>
      <c r="AK121" s="24"/>
      <c r="AL121" s="24"/>
      <c r="AM121" s="24"/>
      <c r="AN121" s="24"/>
      <c r="AO121" s="24"/>
      <c r="AP121" s="24"/>
      <c r="AQ121" s="24"/>
      <c r="AR121" s="24"/>
      <c r="AS121" s="24"/>
      <c r="AT121" s="24"/>
      <c r="AU121" s="24"/>
      <c r="AV121" s="24"/>
      <c r="AW121" s="24"/>
      <c r="AX121" s="24"/>
      <c r="AY121" s="24"/>
      <c r="AZ121" s="24"/>
      <c r="BA121" s="24"/>
    </row>
    <row r="122" spans="1:53" ht="20.100000000000001" customHeight="1">
      <c r="C122" s="184"/>
      <c r="D122" s="20"/>
      <c r="E122" s="105"/>
      <c r="F122" s="105"/>
      <c r="G122" s="105"/>
      <c r="H122" s="105"/>
      <c r="I122" s="24"/>
      <c r="J122" s="24"/>
      <c r="K122" s="24"/>
      <c r="L122" s="24"/>
      <c r="M122" s="24"/>
      <c r="N122" s="24"/>
      <c r="O122" s="24"/>
      <c r="P122" s="24"/>
      <c r="Q122" s="24"/>
      <c r="R122" s="24"/>
      <c r="S122" s="24"/>
      <c r="T122" s="24"/>
      <c r="U122" s="20"/>
      <c r="V122" s="20"/>
      <c r="W122" s="20"/>
      <c r="X122" s="20"/>
      <c r="Y122" s="20"/>
      <c r="Z122" s="20"/>
      <c r="AA122" s="20"/>
      <c r="AB122" s="20"/>
      <c r="AC122" s="20"/>
      <c r="AD122" s="20"/>
      <c r="AE122" s="20"/>
      <c r="AF122" s="20"/>
      <c r="AG122" s="20"/>
      <c r="AH122" s="24"/>
      <c r="AI122" s="24"/>
      <c r="AJ122" s="24"/>
      <c r="AK122" s="24"/>
      <c r="AL122" s="24"/>
      <c r="AM122" s="24"/>
      <c r="AN122" s="24"/>
      <c r="AO122" s="24"/>
      <c r="AP122" s="24"/>
      <c r="AQ122" s="24"/>
      <c r="AR122" s="24"/>
      <c r="AS122" s="24"/>
      <c r="AT122" s="24"/>
      <c r="AU122" s="24"/>
      <c r="AV122" s="24"/>
      <c r="AW122" s="24"/>
      <c r="AX122" s="24"/>
      <c r="AY122" s="24"/>
      <c r="AZ122" s="24"/>
      <c r="BA122" s="24"/>
    </row>
    <row r="123" spans="1:53" ht="20.100000000000001" customHeight="1">
      <c r="C123" s="184"/>
      <c r="D123" s="105"/>
      <c r="E123" s="105"/>
      <c r="F123" s="105"/>
      <c r="G123" s="105"/>
      <c r="H123" s="105"/>
      <c r="I123" s="24"/>
      <c r="J123" s="24"/>
      <c r="K123" s="24"/>
      <c r="L123" s="24"/>
      <c r="M123" s="24"/>
      <c r="N123" s="24"/>
      <c r="O123" s="24"/>
      <c r="P123" s="24"/>
      <c r="Q123" s="24"/>
      <c r="R123" s="24"/>
      <c r="S123" s="24"/>
      <c r="T123" s="24"/>
      <c r="U123" s="20"/>
      <c r="V123" s="20"/>
      <c r="W123" s="20"/>
      <c r="X123" s="20"/>
      <c r="Y123" s="20"/>
      <c r="Z123" s="20"/>
      <c r="AA123" s="20"/>
      <c r="AB123" s="20"/>
      <c r="AC123" s="20"/>
      <c r="AD123" s="20"/>
      <c r="AE123" s="20"/>
      <c r="AF123" s="20"/>
      <c r="AG123" s="20"/>
      <c r="AH123" s="24"/>
      <c r="AI123" s="24"/>
      <c r="AJ123" s="24"/>
      <c r="AK123" s="24"/>
      <c r="AL123" s="24"/>
      <c r="AM123" s="24"/>
      <c r="AN123" s="24"/>
      <c r="AO123" s="24"/>
      <c r="AP123" s="24"/>
      <c r="AQ123" s="24"/>
      <c r="AR123" s="24"/>
      <c r="AS123" s="24"/>
      <c r="AT123" s="24"/>
      <c r="AU123" s="24"/>
      <c r="AV123" s="24"/>
      <c r="AW123" s="24"/>
      <c r="AX123" s="24"/>
      <c r="AY123" s="24"/>
      <c r="AZ123" s="24"/>
      <c r="BA123" s="24"/>
    </row>
    <row r="124" spans="1:53" ht="63" customHeight="1">
      <c r="A124" s="185" t="s">
        <v>167</v>
      </c>
      <c r="B124" s="116"/>
      <c r="C124" s="1117" t="s">
        <v>168</v>
      </c>
      <c r="D124" s="1117"/>
      <c r="E124" s="1117"/>
      <c r="F124" s="1117"/>
      <c r="G124" s="1117"/>
      <c r="H124" s="990"/>
      <c r="I124" s="24"/>
      <c r="J124" s="24"/>
      <c r="K124" s="24"/>
      <c r="L124" s="24"/>
      <c r="M124" s="24"/>
      <c r="N124" s="24"/>
      <c r="O124" s="24"/>
      <c r="P124" s="24"/>
      <c r="Q124" s="24"/>
      <c r="R124" s="24"/>
      <c r="S124" s="24"/>
      <c r="T124" s="24"/>
      <c r="U124" s="20"/>
      <c r="V124" s="20"/>
      <c r="W124" s="20"/>
      <c r="X124" s="20"/>
      <c r="Y124" s="20"/>
      <c r="Z124" s="20"/>
      <c r="AA124" s="20"/>
      <c r="AB124" s="20"/>
      <c r="AC124" s="20"/>
      <c r="AD124" s="20"/>
      <c r="AE124" s="20"/>
      <c r="AF124" s="20"/>
      <c r="AG124" s="20"/>
      <c r="AH124" s="24"/>
      <c r="AI124" s="24"/>
      <c r="AJ124" s="24"/>
      <c r="AK124" s="24"/>
      <c r="AL124" s="24"/>
      <c r="AM124" s="24"/>
      <c r="AN124" s="24"/>
      <c r="AO124" s="24"/>
      <c r="AP124" s="24"/>
      <c r="AQ124" s="24"/>
      <c r="AR124" s="24"/>
      <c r="AS124" s="24"/>
      <c r="AT124" s="24"/>
      <c r="AU124" s="24"/>
      <c r="AV124" s="24"/>
      <c r="AW124" s="24"/>
      <c r="AX124" s="24"/>
      <c r="AY124" s="24"/>
      <c r="AZ124" s="24"/>
      <c r="BA124" s="24"/>
    </row>
    <row r="125" spans="1:53" ht="20.100000000000001" customHeight="1">
      <c r="A125" s="183"/>
      <c r="B125" s="183"/>
      <c r="I125" s="24"/>
      <c r="J125" s="24"/>
      <c r="K125" s="24"/>
      <c r="L125" s="24"/>
      <c r="M125" s="24"/>
      <c r="N125" s="24"/>
      <c r="O125" s="24"/>
      <c r="P125" s="24"/>
      <c r="Q125" s="24"/>
      <c r="R125" s="24"/>
      <c r="S125" s="24"/>
      <c r="T125" s="24"/>
      <c r="U125" s="20"/>
      <c r="V125" s="20"/>
      <c r="W125" s="20"/>
      <c r="X125" s="20"/>
      <c r="Y125" s="20"/>
      <c r="Z125" s="20"/>
      <c r="AA125" s="20"/>
      <c r="AB125" s="20"/>
      <c r="AC125" s="20"/>
      <c r="AD125" s="20"/>
      <c r="AE125" s="20"/>
      <c r="AF125" s="20"/>
      <c r="AG125" s="20"/>
      <c r="AH125" s="24"/>
      <c r="AI125" s="24"/>
      <c r="AJ125" s="24"/>
      <c r="AK125" s="24"/>
      <c r="AL125" s="24"/>
      <c r="AM125" s="24"/>
      <c r="AN125" s="24"/>
      <c r="AO125" s="24"/>
      <c r="AP125" s="24"/>
      <c r="AQ125" s="24"/>
      <c r="AR125" s="24"/>
      <c r="AS125" s="24"/>
      <c r="AT125" s="24"/>
      <c r="AU125" s="24"/>
      <c r="AV125" s="24"/>
      <c r="AW125" s="24"/>
      <c r="AX125" s="24"/>
      <c r="AY125" s="24"/>
      <c r="AZ125" s="24"/>
      <c r="BA125" s="24"/>
    </row>
    <row r="126" spans="1:53" ht="24.75" customHeight="1">
      <c r="A126" s="183"/>
      <c r="B126" s="183"/>
      <c r="C126" s="186">
        <f>'EXHIBIT A'!E14</f>
        <v>1883278</v>
      </c>
      <c r="D126" s="37" t="s">
        <v>762</v>
      </c>
      <c r="H126" s="24"/>
      <c r="I126" s="24"/>
      <c r="J126" s="24"/>
      <c r="K126" s="24"/>
      <c r="L126" s="24"/>
      <c r="M126" s="24"/>
      <c r="N126" s="24"/>
      <c r="O126" s="24"/>
      <c r="P126" s="24"/>
      <c r="Q126" s="24"/>
      <c r="R126" s="24"/>
      <c r="S126" s="24"/>
      <c r="T126" s="24"/>
      <c r="U126" s="20"/>
      <c r="V126" s="20"/>
      <c r="W126" s="20"/>
      <c r="X126" s="20"/>
      <c r="Y126" s="20"/>
      <c r="Z126" s="20"/>
      <c r="AA126" s="20"/>
      <c r="AB126" s="20"/>
      <c r="AC126" s="20"/>
      <c r="AD126" s="20"/>
      <c r="AE126" s="20"/>
      <c r="AF126" s="20"/>
      <c r="AG126" s="20"/>
      <c r="AH126" s="24"/>
      <c r="AI126" s="24"/>
      <c r="AJ126" s="24"/>
      <c r="AK126" s="24"/>
      <c r="AL126" s="24"/>
      <c r="AM126" s="24"/>
      <c r="AN126" s="24"/>
      <c r="AO126" s="24"/>
      <c r="AP126" s="24"/>
      <c r="AQ126" s="24"/>
      <c r="AR126" s="24"/>
      <c r="AS126" s="24"/>
      <c r="AT126" s="24"/>
      <c r="AU126" s="24"/>
      <c r="AV126" s="24"/>
      <c r="AW126" s="24"/>
      <c r="AX126" s="24"/>
      <c r="AY126" s="24"/>
      <c r="AZ126" s="24"/>
      <c r="BA126" s="24"/>
    </row>
    <row r="127" spans="1:53" ht="26.25" customHeight="1">
      <c r="A127" s="183"/>
      <c r="B127" s="183"/>
      <c r="C127" s="840">
        <f>'EXHIBIT A'!E36</f>
        <v>2083278</v>
      </c>
      <c r="D127" s="37" t="s">
        <v>742</v>
      </c>
      <c r="H127" s="24"/>
      <c r="I127" s="24"/>
      <c r="J127" s="24"/>
      <c r="K127" s="24"/>
      <c r="L127" s="24"/>
      <c r="M127" s="24"/>
      <c r="N127" s="24"/>
      <c r="O127" s="24"/>
      <c r="P127" s="24"/>
      <c r="Q127" s="24"/>
      <c r="R127" s="24"/>
      <c r="S127" s="24"/>
      <c r="T127" s="24"/>
      <c r="U127" s="20"/>
      <c r="V127" s="20"/>
      <c r="W127" s="20"/>
      <c r="X127" s="20"/>
      <c r="Y127" s="20"/>
      <c r="Z127" s="20"/>
      <c r="AA127" s="20"/>
      <c r="AB127" s="20"/>
      <c r="AC127" s="20"/>
      <c r="AD127" s="20"/>
      <c r="AE127" s="20"/>
      <c r="AF127" s="20"/>
      <c r="AG127" s="20"/>
      <c r="AH127" s="24"/>
      <c r="AI127" s="24"/>
      <c r="AJ127" s="24"/>
      <c r="AK127" s="24"/>
      <c r="AL127" s="24"/>
      <c r="AM127" s="24"/>
      <c r="AN127" s="24"/>
      <c r="AO127" s="24"/>
      <c r="AP127" s="24"/>
      <c r="AQ127" s="24"/>
      <c r="AR127" s="24"/>
      <c r="AS127" s="24"/>
      <c r="AT127" s="24"/>
      <c r="AU127" s="24"/>
      <c r="AV127" s="24"/>
      <c r="AW127" s="24"/>
      <c r="AX127" s="24"/>
      <c r="AY127" s="24"/>
      <c r="AZ127" s="24"/>
      <c r="BA127" s="24"/>
    </row>
    <row r="128" spans="1:53" ht="26.1" customHeight="1">
      <c r="A128" s="183"/>
      <c r="B128" s="183"/>
      <c r="C128" s="841">
        <f>C126-C127</f>
        <v>-200000</v>
      </c>
      <c r="D128" s="992" t="s">
        <v>169</v>
      </c>
      <c r="E128" s="992"/>
      <c r="F128" s="992"/>
      <c r="G128" s="992"/>
      <c r="H128" s="24"/>
      <c r="I128" s="24"/>
      <c r="J128" s="24"/>
      <c r="K128" s="24"/>
      <c r="L128" s="24"/>
      <c r="M128" s="24"/>
      <c r="N128" s="24"/>
      <c r="O128" s="24"/>
      <c r="P128" s="24"/>
      <c r="Q128" s="24"/>
      <c r="R128" s="24"/>
      <c r="S128" s="24"/>
      <c r="T128" s="24"/>
      <c r="U128" s="20"/>
      <c r="V128" s="20"/>
      <c r="W128" s="20"/>
      <c r="X128" s="20"/>
      <c r="Y128" s="20"/>
      <c r="Z128" s="20"/>
      <c r="AA128" s="20"/>
      <c r="AB128" s="20"/>
      <c r="AC128" s="20"/>
      <c r="AD128" s="20"/>
      <c r="AE128" s="20"/>
      <c r="AF128" s="20"/>
      <c r="AG128" s="20"/>
      <c r="AH128" s="24"/>
      <c r="AI128" s="24"/>
      <c r="AJ128" s="24"/>
      <c r="AK128" s="24"/>
      <c r="AL128" s="24"/>
      <c r="AM128" s="24"/>
      <c r="AN128" s="24"/>
      <c r="AO128" s="24"/>
      <c r="AP128" s="24"/>
      <c r="AQ128" s="24"/>
      <c r="AR128" s="24"/>
      <c r="AS128" s="24"/>
      <c r="AT128" s="24"/>
      <c r="AU128" s="24"/>
      <c r="AV128" s="24"/>
      <c r="AW128" s="24"/>
      <c r="AX128" s="24"/>
      <c r="AY128" s="24"/>
      <c r="AZ128" s="24"/>
      <c r="BA128" s="24"/>
    </row>
    <row r="129" spans="1:53" ht="20.100000000000001" customHeight="1">
      <c r="A129" s="183"/>
      <c r="B129" s="183"/>
      <c r="C129" s="186"/>
      <c r="I129" s="24"/>
      <c r="J129" s="24"/>
      <c r="K129" s="24"/>
      <c r="L129" s="24"/>
      <c r="M129" s="24"/>
      <c r="N129" s="24"/>
      <c r="O129" s="24"/>
      <c r="P129" s="24"/>
      <c r="Q129" s="24"/>
      <c r="R129" s="24"/>
      <c r="S129" s="24"/>
      <c r="T129" s="24"/>
      <c r="U129" s="20"/>
      <c r="V129" s="20"/>
      <c r="W129" s="20"/>
      <c r="X129" s="20"/>
      <c r="Y129" s="20"/>
      <c r="Z129" s="20"/>
      <c r="AA129" s="20"/>
      <c r="AB129" s="20"/>
      <c r="AC129" s="20"/>
      <c r="AD129" s="20"/>
      <c r="AE129" s="20"/>
      <c r="AF129" s="20"/>
      <c r="AG129" s="20"/>
      <c r="AH129" s="24"/>
      <c r="AI129" s="24"/>
      <c r="AJ129" s="24"/>
      <c r="AK129" s="24"/>
      <c r="AL129" s="24"/>
      <c r="AM129" s="24"/>
      <c r="AN129" s="24"/>
      <c r="AO129" s="24"/>
      <c r="AP129" s="24"/>
      <c r="AQ129" s="24"/>
      <c r="AR129" s="24"/>
      <c r="AS129" s="24"/>
      <c r="AT129" s="24"/>
      <c r="AU129" s="24"/>
      <c r="AV129" s="24"/>
      <c r="AW129" s="24"/>
      <c r="AX129" s="24"/>
      <c r="AY129" s="24"/>
      <c r="AZ129" s="24"/>
      <c r="BA129" s="24"/>
    </row>
    <row r="130" spans="1:53" ht="26.1" customHeight="1">
      <c r="A130" s="183"/>
      <c r="B130" s="183"/>
      <c r="C130" s="842">
        <f>'EXHIBIT D'!G188</f>
        <v>200000</v>
      </c>
      <c r="D130" s="179" t="s">
        <v>170</v>
      </c>
      <c r="E130" s="109"/>
      <c r="F130" s="109"/>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row>
    <row r="131" spans="1:53" ht="20.100000000000001" customHeight="1">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row>
    <row r="132" spans="1:53" ht="38.450000000000003" customHeight="1">
      <c r="C132" s="187">
        <f>C128+C130</f>
        <v>0</v>
      </c>
      <c r="D132" s="1125" t="s">
        <v>171</v>
      </c>
      <c r="E132" s="1125"/>
      <c r="F132" s="1125"/>
      <c r="G132" s="1125"/>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row>
    <row r="133" spans="1:53" ht="20.100000000000001" customHeight="1">
      <c r="C133" s="188"/>
      <c r="D133" s="189"/>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row>
    <row r="134" spans="1:53" ht="20.100000000000001" customHeight="1">
      <c r="A134" s="35"/>
      <c r="B134" s="35"/>
      <c r="C134" s="35"/>
      <c r="D134" s="24"/>
      <c r="E134" s="24"/>
      <c r="F134" s="24"/>
      <c r="G134" s="24"/>
      <c r="U134" s="111"/>
      <c r="V134" s="111"/>
      <c r="W134" s="111"/>
      <c r="X134" s="111"/>
      <c r="Y134" s="111"/>
      <c r="Z134" s="111"/>
      <c r="AA134" s="111"/>
      <c r="AB134" s="111"/>
      <c r="AC134" s="111"/>
      <c r="AD134" s="111"/>
      <c r="AE134" s="111"/>
      <c r="AF134" s="111"/>
      <c r="AG134" s="111"/>
    </row>
    <row r="135" spans="1:53" ht="39" customHeight="1">
      <c r="A135" s="190" t="s">
        <v>172</v>
      </c>
      <c r="B135" s="671"/>
      <c r="C135" s="1126" t="s">
        <v>173</v>
      </c>
      <c r="D135" s="1126"/>
      <c r="E135" s="1126"/>
      <c r="F135" s="1126"/>
      <c r="G135" s="1126"/>
      <c r="H135" s="999"/>
      <c r="U135" s="111"/>
      <c r="V135" s="111"/>
      <c r="W135" s="111"/>
      <c r="X135" s="111"/>
      <c r="Y135" s="111"/>
      <c r="Z135" s="111"/>
      <c r="AA135" s="111"/>
      <c r="AB135" s="111"/>
      <c r="AC135" s="111"/>
      <c r="AD135" s="111"/>
      <c r="AE135" s="111"/>
      <c r="AF135" s="111"/>
      <c r="AG135" s="111"/>
    </row>
    <row r="136" spans="1:53" ht="20.100000000000001" customHeight="1">
      <c r="A136" s="20"/>
      <c r="B136" s="20"/>
      <c r="C136" s="20"/>
      <c r="D136" s="20"/>
      <c r="U136" s="111"/>
      <c r="V136" s="111"/>
      <c r="W136" s="111"/>
      <c r="X136" s="111"/>
      <c r="Y136" s="111"/>
      <c r="Z136" s="111"/>
      <c r="AA136" s="111"/>
      <c r="AB136" s="111"/>
      <c r="AC136" s="111"/>
      <c r="AD136" s="111"/>
      <c r="AE136" s="111"/>
      <c r="AF136" s="111"/>
      <c r="AG136" s="111"/>
    </row>
    <row r="137" spans="1:53" ht="20.100000000000001" customHeight="1">
      <c r="A137" s="20"/>
      <c r="C137" s="191">
        <f>IF('EXHIBIT G'!D128=0,"No Credit Hours or Not Applicable",('EXHIBIT G'!D128/'EXHIBIT C'!F10))</f>
        <v>91.790005178663904</v>
      </c>
      <c r="D137" s="20" t="s">
        <v>87</v>
      </c>
      <c r="U137" s="111"/>
      <c r="V137" s="111"/>
      <c r="W137" s="111"/>
      <c r="X137" s="111"/>
      <c r="Y137" s="111"/>
      <c r="Z137" s="111"/>
      <c r="AA137" s="111"/>
      <c r="AB137" s="111"/>
      <c r="AC137" s="111"/>
      <c r="AD137" s="111"/>
      <c r="AE137" s="111"/>
      <c r="AF137" s="111"/>
      <c r="AG137" s="111"/>
    </row>
    <row r="138" spans="1:53" ht="20.100000000000001" customHeight="1">
      <c r="A138" s="20"/>
      <c r="C138" s="192"/>
      <c r="D138" s="20"/>
      <c r="F138" s="24"/>
      <c r="G138" s="24"/>
      <c r="H138" s="24"/>
      <c r="U138" s="111"/>
      <c r="V138" s="111"/>
      <c r="W138" s="111"/>
      <c r="X138" s="111"/>
      <c r="Y138" s="111"/>
      <c r="Z138" s="111"/>
      <c r="AA138" s="111"/>
      <c r="AB138" s="111"/>
      <c r="AC138" s="111"/>
      <c r="AD138" s="111"/>
      <c r="AE138" s="111"/>
      <c r="AF138" s="111"/>
      <c r="AG138" s="111"/>
    </row>
    <row r="139" spans="1:53" ht="20.100000000000001" customHeight="1">
      <c r="A139" s="20"/>
      <c r="C139" s="193">
        <f>IF('EXHIBIT G'!D129=0,"No Credit Hours or Not Applicable",('EXHIBIT G'!D129/'EXHIBIT C'!D19))</f>
        <v>275.37142857142857</v>
      </c>
      <c r="D139" s="20" t="s">
        <v>174</v>
      </c>
      <c r="F139" s="35"/>
      <c r="G139" s="35"/>
      <c r="H139" s="35"/>
      <c r="U139" s="111"/>
      <c r="V139" s="111"/>
      <c r="W139" s="111"/>
      <c r="X139" s="111"/>
      <c r="Y139" s="111"/>
      <c r="Z139" s="111"/>
      <c r="AA139" s="111"/>
      <c r="AB139" s="111"/>
      <c r="AC139" s="111"/>
      <c r="AD139" s="111"/>
      <c r="AE139" s="111"/>
      <c r="AF139" s="111"/>
      <c r="AG139" s="111"/>
    </row>
    <row r="140" spans="1:53" ht="20.100000000000001" customHeight="1">
      <c r="A140" s="20"/>
      <c r="C140" s="194"/>
      <c r="D140" s="20"/>
      <c r="F140" s="35"/>
      <c r="G140" s="35"/>
      <c r="H140" s="35"/>
      <c r="U140" s="111"/>
      <c r="V140" s="111"/>
      <c r="W140" s="111"/>
      <c r="X140" s="111"/>
      <c r="Y140" s="111"/>
      <c r="Z140" s="111"/>
      <c r="AA140" s="111"/>
      <c r="AB140" s="111"/>
      <c r="AC140" s="111"/>
      <c r="AD140" s="111"/>
      <c r="AE140" s="111"/>
      <c r="AF140" s="111"/>
      <c r="AG140" s="111"/>
    </row>
    <row r="141" spans="1:53" s="20" customFormat="1" ht="20.100000000000001" customHeight="1">
      <c r="C141" s="1035"/>
      <c r="D141" s="1036"/>
      <c r="E141" s="1036"/>
    </row>
    <row r="142" spans="1:53" s="20" customFormat="1" ht="20.100000000000001" customHeight="1">
      <c r="A142" s="671" t="s">
        <v>175</v>
      </c>
      <c r="B142" s="671"/>
      <c r="C142" s="671" t="s">
        <v>176</v>
      </c>
    </row>
    <row r="143" spans="1:53" ht="20.100000000000001" customHeight="1">
      <c r="A143" s="20"/>
      <c r="C143" s="20"/>
      <c r="D143" s="20"/>
      <c r="U143" s="111"/>
      <c r="V143" s="111"/>
      <c r="W143" s="111"/>
      <c r="X143" s="111"/>
      <c r="Y143" s="111"/>
      <c r="Z143" s="111"/>
      <c r="AA143" s="111"/>
      <c r="AB143" s="111"/>
      <c r="AC143" s="111"/>
      <c r="AD143" s="111"/>
      <c r="AE143" s="111"/>
      <c r="AF143" s="111"/>
      <c r="AG143" s="111"/>
    </row>
    <row r="144" spans="1:53" ht="42.6" customHeight="1">
      <c r="A144" s="20"/>
      <c r="C144" s="195" t="str">
        <f>IF(+'EXHIBIT G'!D128='EXHIBIT C'!H10,"Equal","Not Equal")</f>
        <v>Equal</v>
      </c>
      <c r="D144" s="1127" t="s">
        <v>803</v>
      </c>
      <c r="E144" s="1127"/>
      <c r="F144" s="1127"/>
      <c r="G144" s="1127"/>
      <c r="U144" s="111"/>
      <c r="V144" s="111"/>
      <c r="W144" s="111"/>
      <c r="X144" s="111"/>
      <c r="Y144" s="111"/>
      <c r="Z144" s="111"/>
      <c r="AA144" s="111"/>
      <c r="AB144" s="111"/>
      <c r="AC144" s="111"/>
      <c r="AD144" s="111"/>
      <c r="AE144" s="111"/>
      <c r="AF144" s="111"/>
      <c r="AG144" s="111"/>
    </row>
    <row r="145" spans="1:33" ht="20.100000000000001" customHeight="1">
      <c r="A145" s="20"/>
      <c r="C145" s="192"/>
      <c r="D145" s="196"/>
      <c r="E145" s="196"/>
      <c r="F145" s="196"/>
      <c r="G145" s="196"/>
      <c r="U145" s="111"/>
      <c r="V145" s="111"/>
      <c r="W145" s="111"/>
      <c r="X145" s="111"/>
      <c r="Y145" s="111"/>
      <c r="Z145" s="111"/>
      <c r="AA145" s="111"/>
      <c r="AB145" s="111"/>
      <c r="AC145" s="111"/>
      <c r="AD145" s="111"/>
      <c r="AE145" s="111"/>
      <c r="AF145" s="111"/>
      <c r="AG145" s="111"/>
    </row>
    <row r="146" spans="1:33" ht="20.100000000000001" customHeight="1">
      <c r="A146" s="20"/>
      <c r="C146" s="20"/>
      <c r="D146" s="20"/>
      <c r="U146" s="111"/>
      <c r="V146" s="111"/>
      <c r="W146" s="111"/>
      <c r="X146" s="111"/>
      <c r="Y146" s="111"/>
      <c r="Z146" s="111"/>
      <c r="AA146" s="111"/>
      <c r="AB146" s="111"/>
      <c r="AC146" s="111"/>
      <c r="AD146" s="111"/>
      <c r="AE146" s="111"/>
      <c r="AF146" s="111"/>
      <c r="AG146" s="111"/>
    </row>
    <row r="147" spans="1:33" ht="58.35" customHeight="1">
      <c r="A147" s="20"/>
      <c r="C147" s="195" t="str">
        <f>IF(+'EXHIBIT G'!D129='EXHIBIT C'!F19,"Equal","Not Equal")</f>
        <v>Equal</v>
      </c>
      <c r="D147" s="1127" t="s">
        <v>804</v>
      </c>
      <c r="E147" s="1127"/>
      <c r="F147" s="1127"/>
      <c r="G147" s="1127"/>
      <c r="U147" s="111"/>
      <c r="V147" s="111"/>
      <c r="W147" s="111"/>
      <c r="X147" s="111"/>
      <c r="Y147" s="111"/>
      <c r="Z147" s="111"/>
      <c r="AA147" s="111"/>
      <c r="AB147" s="111"/>
      <c r="AC147" s="111"/>
      <c r="AD147" s="111"/>
      <c r="AE147" s="111"/>
      <c r="AF147" s="111"/>
      <c r="AG147" s="111"/>
    </row>
    <row r="148" spans="1:33" ht="20.100000000000001" customHeight="1">
      <c r="A148" s="20"/>
      <c r="C148" s="192"/>
      <c r="D148" s="196"/>
      <c r="E148" s="196"/>
      <c r="F148" s="196"/>
      <c r="G148" s="196"/>
      <c r="U148" s="111"/>
      <c r="V148" s="111"/>
      <c r="W148" s="111"/>
      <c r="X148" s="111"/>
      <c r="Y148" s="111"/>
      <c r="Z148" s="111"/>
      <c r="AA148" s="111"/>
      <c r="AB148" s="111"/>
      <c r="AC148" s="111"/>
      <c r="AD148" s="111"/>
      <c r="AE148" s="111"/>
      <c r="AF148" s="111"/>
      <c r="AG148" s="111"/>
    </row>
    <row r="149" spans="1:33" ht="20.100000000000001" customHeight="1">
      <c r="A149" s="20"/>
      <c r="C149" s="192"/>
      <c r="D149" s="1034"/>
      <c r="E149" s="1034"/>
      <c r="F149" s="1034"/>
      <c r="G149" s="1034"/>
      <c r="U149" s="111"/>
      <c r="V149" s="111"/>
      <c r="W149" s="111"/>
      <c r="X149" s="111"/>
      <c r="Y149" s="111"/>
      <c r="Z149" s="111"/>
      <c r="AA149" s="111"/>
      <c r="AB149" s="111"/>
      <c r="AC149" s="111"/>
      <c r="AD149" s="111"/>
      <c r="AE149" s="111"/>
      <c r="AF149" s="111"/>
      <c r="AG149" s="111"/>
    </row>
    <row r="150" spans="1:33" ht="20.100000000000001" customHeight="1">
      <c r="A150" s="20"/>
      <c r="C150" s="197"/>
      <c r="D150" s="1034"/>
      <c r="E150" s="1034"/>
      <c r="F150" s="1034"/>
      <c r="G150" s="1034"/>
      <c r="U150" s="111"/>
      <c r="V150" s="111"/>
      <c r="W150" s="111"/>
      <c r="X150" s="111"/>
      <c r="Y150" s="111"/>
      <c r="Z150" s="111"/>
      <c r="AA150" s="111"/>
      <c r="AB150" s="111"/>
      <c r="AC150" s="111"/>
      <c r="AD150" s="111"/>
      <c r="AE150" s="111"/>
      <c r="AF150" s="111"/>
      <c r="AG150" s="111"/>
    </row>
    <row r="151" spans="1:33" ht="62.1" customHeight="1">
      <c r="A151" s="190" t="s">
        <v>177</v>
      </c>
      <c r="B151" s="671"/>
      <c r="C151" s="1126" t="s">
        <v>806</v>
      </c>
      <c r="D151" s="1126"/>
      <c r="E151" s="1126"/>
      <c r="F151" s="1126"/>
      <c r="G151" s="1126"/>
      <c r="H151" s="999"/>
      <c r="U151" s="111"/>
      <c r="V151" s="111"/>
      <c r="W151" s="111"/>
      <c r="X151" s="111"/>
      <c r="Y151" s="111"/>
      <c r="Z151" s="111"/>
      <c r="AA151" s="111"/>
      <c r="AB151" s="111"/>
      <c r="AC151" s="111"/>
      <c r="AD151" s="111"/>
      <c r="AE151" s="111"/>
      <c r="AF151" s="111"/>
      <c r="AG151" s="111"/>
    </row>
    <row r="152" spans="1:33" ht="20.100000000000001" customHeight="1">
      <c r="A152" s="20"/>
      <c r="C152" s="20"/>
      <c r="D152" s="20"/>
      <c r="U152" s="111"/>
      <c r="V152" s="111"/>
      <c r="W152" s="111"/>
      <c r="X152" s="111"/>
      <c r="Y152" s="111"/>
      <c r="Z152" s="111"/>
      <c r="AA152" s="111"/>
      <c r="AB152" s="111"/>
      <c r="AC152" s="111"/>
      <c r="AD152" s="111"/>
      <c r="AE152" s="111"/>
      <c r="AF152" s="111"/>
      <c r="AG152" s="111"/>
    </row>
    <row r="153" spans="1:33" ht="20.100000000000001" customHeight="1">
      <c r="A153" s="20"/>
      <c r="C153" s="195" t="str">
        <f>IF(+'EXHIBIT G'!F123='EXHIBIT G'!F139,"Equal","Not Equal")</f>
        <v>Equal</v>
      </c>
      <c r="D153" s="989" t="s">
        <v>178</v>
      </c>
      <c r="E153" s="989"/>
      <c r="F153" s="989"/>
      <c r="U153" s="111"/>
      <c r="V153" s="111"/>
      <c r="W153" s="111"/>
      <c r="X153" s="111"/>
      <c r="Y153" s="111"/>
      <c r="Z153" s="111"/>
      <c r="AA153" s="111"/>
      <c r="AB153" s="111"/>
      <c r="AC153" s="111"/>
      <c r="AD153" s="111"/>
      <c r="AE153" s="111"/>
      <c r="AF153" s="111"/>
      <c r="AG153" s="111"/>
    </row>
    <row r="154" spans="1:33" ht="20.100000000000001" customHeight="1" thickBot="1">
      <c r="A154" s="20"/>
      <c r="C154" s="197"/>
      <c r="D154" s="20"/>
      <c r="H154" s="149"/>
      <c r="U154" s="111"/>
      <c r="V154" s="111"/>
      <c r="W154" s="111"/>
      <c r="X154" s="111"/>
      <c r="Y154" s="111"/>
      <c r="Z154" s="111"/>
      <c r="AA154" s="111"/>
      <c r="AB154" s="111"/>
      <c r="AC154" s="111"/>
      <c r="AD154" s="111"/>
      <c r="AE154" s="111"/>
      <c r="AF154" s="111"/>
      <c r="AG154" s="111"/>
    </row>
    <row r="155" spans="1:33" ht="24.6" customHeight="1" thickBot="1">
      <c r="A155" s="20"/>
      <c r="C155" s="1003" t="s">
        <v>179</v>
      </c>
      <c r="D155" s="1004"/>
      <c r="E155" s="1004"/>
      <c r="F155" s="1004"/>
      <c r="G155" s="1005"/>
      <c r="H155" s="38"/>
      <c r="U155" s="111"/>
      <c r="V155" s="111"/>
      <c r="W155" s="111"/>
      <c r="X155" s="111"/>
      <c r="Y155" s="111"/>
      <c r="Z155" s="111"/>
      <c r="AA155" s="111"/>
      <c r="AB155" s="111"/>
      <c r="AC155" s="111"/>
      <c r="AD155" s="111"/>
      <c r="AE155" s="111"/>
      <c r="AF155" s="111"/>
      <c r="AG155" s="111"/>
    </row>
    <row r="156" spans="1:33" ht="20.100000000000001" customHeight="1">
      <c r="A156" s="20"/>
      <c r="C156" s="1025"/>
      <c r="D156" s="1026"/>
      <c r="E156" s="1026"/>
      <c r="F156" s="1026"/>
      <c r="G156" s="1027"/>
      <c r="H156" s="198"/>
      <c r="U156" s="111"/>
      <c r="V156" s="111"/>
      <c r="W156" s="111"/>
      <c r="X156" s="111"/>
      <c r="Y156" s="111"/>
      <c r="Z156" s="111"/>
      <c r="AA156" s="111"/>
      <c r="AB156" s="111"/>
      <c r="AC156" s="111"/>
      <c r="AD156" s="111"/>
      <c r="AE156" s="111"/>
      <c r="AF156" s="111"/>
      <c r="AG156" s="111"/>
    </row>
    <row r="157" spans="1:33" ht="20.100000000000001" customHeight="1">
      <c r="A157" s="20"/>
      <c r="C157" s="1028"/>
      <c r="D157" s="1029"/>
      <c r="E157" s="1029"/>
      <c r="F157" s="1029"/>
      <c r="G157" s="1030"/>
      <c r="H157" s="198"/>
      <c r="U157" s="111"/>
      <c r="V157" s="111"/>
      <c r="W157" s="111"/>
      <c r="X157" s="111"/>
      <c r="Y157" s="111"/>
      <c r="Z157" s="111"/>
      <c r="AA157" s="111"/>
      <c r="AB157" s="111"/>
      <c r="AC157" s="111"/>
      <c r="AD157" s="111"/>
      <c r="AE157" s="111"/>
      <c r="AF157" s="111"/>
      <c r="AG157" s="111"/>
    </row>
    <row r="158" spans="1:33" ht="20.100000000000001" customHeight="1">
      <c r="A158" s="20"/>
      <c r="C158" s="1028"/>
      <c r="D158" s="1029"/>
      <c r="E158" s="1029"/>
      <c r="F158" s="1029"/>
      <c r="G158" s="1030"/>
      <c r="H158" s="198"/>
      <c r="U158" s="111"/>
      <c r="V158" s="111"/>
      <c r="W158" s="111"/>
      <c r="X158" s="111"/>
      <c r="Y158" s="111"/>
      <c r="Z158" s="111"/>
      <c r="AA158" s="111"/>
      <c r="AB158" s="111"/>
      <c r="AC158" s="111"/>
      <c r="AD158" s="111"/>
      <c r="AE158" s="111"/>
      <c r="AF158" s="111"/>
      <c r="AG158" s="111"/>
    </row>
    <row r="159" spans="1:33" ht="20.100000000000001" customHeight="1">
      <c r="A159" s="20"/>
      <c r="C159" s="1028"/>
      <c r="D159" s="1029"/>
      <c r="E159" s="1029"/>
      <c r="F159" s="1029"/>
      <c r="G159" s="1030"/>
      <c r="H159" s="198"/>
      <c r="U159" s="111"/>
      <c r="V159" s="111"/>
      <c r="W159" s="111"/>
      <c r="X159" s="111"/>
      <c r="Y159" s="111"/>
      <c r="Z159" s="111"/>
      <c r="AA159" s="111"/>
      <c r="AB159" s="111"/>
      <c r="AC159" s="111"/>
      <c r="AD159" s="111"/>
      <c r="AE159" s="111"/>
      <c r="AF159" s="111"/>
      <c r="AG159" s="111"/>
    </row>
    <row r="160" spans="1:33" ht="20.100000000000001" customHeight="1">
      <c r="A160" s="20"/>
      <c r="C160" s="1028"/>
      <c r="D160" s="1029"/>
      <c r="E160" s="1029"/>
      <c r="F160" s="1029"/>
      <c r="G160" s="1030"/>
      <c r="H160" s="198"/>
      <c r="U160" s="111"/>
      <c r="V160" s="111"/>
      <c r="W160" s="111"/>
      <c r="X160" s="111"/>
      <c r="Y160" s="111"/>
      <c r="Z160" s="111"/>
      <c r="AA160" s="111"/>
      <c r="AB160" s="111"/>
      <c r="AC160" s="111"/>
      <c r="AD160" s="111"/>
      <c r="AE160" s="111"/>
      <c r="AF160" s="111"/>
      <c r="AG160" s="111"/>
    </row>
    <row r="161" spans="1:33" ht="20.100000000000001" customHeight="1">
      <c r="A161" s="20"/>
      <c r="C161" s="1028"/>
      <c r="D161" s="1029"/>
      <c r="E161" s="1029"/>
      <c r="F161" s="1029"/>
      <c r="G161" s="1030"/>
      <c r="H161" s="198"/>
      <c r="U161" s="111"/>
      <c r="V161" s="111"/>
      <c r="W161" s="111"/>
      <c r="X161" s="111"/>
      <c r="Y161" s="111"/>
      <c r="Z161" s="111"/>
      <c r="AA161" s="111"/>
      <c r="AB161" s="111"/>
      <c r="AC161" s="111"/>
      <c r="AD161" s="111"/>
      <c r="AE161" s="111"/>
      <c r="AF161" s="111"/>
      <c r="AG161" s="111"/>
    </row>
    <row r="162" spans="1:33" ht="20.100000000000001" customHeight="1">
      <c r="A162" s="20"/>
      <c r="C162" s="1028"/>
      <c r="D162" s="1029"/>
      <c r="E162" s="1029"/>
      <c r="F162" s="1029"/>
      <c r="G162" s="1030"/>
      <c r="H162" s="198"/>
      <c r="U162" s="111"/>
      <c r="V162" s="111"/>
      <c r="W162" s="111"/>
      <c r="X162" s="111"/>
      <c r="Y162" s="111"/>
      <c r="Z162" s="111"/>
      <c r="AA162" s="111"/>
      <c r="AB162" s="111"/>
      <c r="AC162" s="111"/>
      <c r="AD162" s="111"/>
      <c r="AE162" s="111"/>
      <c r="AF162" s="111"/>
      <c r="AG162" s="111"/>
    </row>
    <row r="163" spans="1:33" ht="20.100000000000001" customHeight="1">
      <c r="A163" s="20"/>
      <c r="C163" s="1028"/>
      <c r="D163" s="1029"/>
      <c r="E163" s="1029"/>
      <c r="F163" s="1029"/>
      <c r="G163" s="1030"/>
      <c r="H163" s="198"/>
      <c r="U163" s="111"/>
      <c r="V163" s="111"/>
      <c r="W163" s="111"/>
      <c r="X163" s="111"/>
      <c r="Y163" s="111"/>
      <c r="Z163" s="111"/>
      <c r="AA163" s="111"/>
      <c r="AB163" s="111"/>
      <c r="AC163" s="111"/>
      <c r="AD163" s="111"/>
      <c r="AE163" s="111"/>
      <c r="AF163" s="111"/>
      <c r="AG163" s="111"/>
    </row>
    <row r="164" spans="1:33" ht="20.100000000000001" customHeight="1">
      <c r="A164" s="20"/>
      <c r="C164" s="1028"/>
      <c r="D164" s="1029"/>
      <c r="E164" s="1029"/>
      <c r="F164" s="1029"/>
      <c r="G164" s="1030"/>
      <c r="H164" s="198"/>
      <c r="U164" s="111"/>
      <c r="V164" s="111"/>
      <c r="W164" s="111"/>
      <c r="X164" s="111"/>
      <c r="Y164" s="111"/>
      <c r="Z164" s="111"/>
      <c r="AA164" s="111"/>
      <c r="AB164" s="111"/>
      <c r="AC164" s="111"/>
      <c r="AD164" s="111"/>
      <c r="AE164" s="111"/>
      <c r="AF164" s="111"/>
      <c r="AG164" s="111"/>
    </row>
    <row r="165" spans="1:33" ht="20.100000000000001" customHeight="1" thickBot="1">
      <c r="A165" s="20"/>
      <c r="C165" s="1031"/>
      <c r="D165" s="1032"/>
      <c r="E165" s="1032"/>
      <c r="F165" s="1032"/>
      <c r="G165" s="1033"/>
      <c r="H165" s="198"/>
      <c r="U165" s="111"/>
      <c r="V165" s="111"/>
      <c r="W165" s="111"/>
      <c r="X165" s="111"/>
      <c r="Y165" s="111"/>
      <c r="Z165" s="111"/>
      <c r="AA165" s="111"/>
      <c r="AB165" s="111"/>
      <c r="AC165" s="111"/>
      <c r="AD165" s="111"/>
      <c r="AE165" s="111"/>
      <c r="AF165" s="111"/>
      <c r="AG165" s="111"/>
    </row>
    <row r="166" spans="1:33" ht="20.100000000000001" customHeight="1">
      <c r="H166" s="149"/>
      <c r="U166" s="111"/>
      <c r="V166" s="111"/>
      <c r="W166" s="111"/>
      <c r="X166" s="111"/>
      <c r="Y166" s="111"/>
      <c r="Z166" s="111"/>
      <c r="AA166" s="111"/>
      <c r="AB166" s="111"/>
      <c r="AC166" s="111"/>
      <c r="AD166" s="111"/>
      <c r="AE166" s="111"/>
      <c r="AF166" s="111"/>
      <c r="AG166" s="111"/>
    </row>
    <row r="167" spans="1:33" ht="20.100000000000001" customHeight="1">
      <c r="H167" s="149"/>
      <c r="U167" s="111"/>
      <c r="V167" s="111"/>
      <c r="W167" s="111"/>
      <c r="X167" s="111"/>
      <c r="Y167" s="111"/>
      <c r="Z167" s="111"/>
      <c r="AA167" s="111"/>
      <c r="AB167" s="111"/>
      <c r="AC167" s="111"/>
      <c r="AD167" s="111"/>
      <c r="AE167" s="111"/>
      <c r="AF167" s="111"/>
      <c r="AG167" s="111"/>
    </row>
    <row r="168" spans="1:33" ht="20.100000000000001" customHeight="1">
      <c r="U168" s="111"/>
      <c r="V168" s="111"/>
      <c r="W168" s="111"/>
      <c r="X168" s="111"/>
      <c r="Y168" s="111"/>
      <c r="Z168" s="111"/>
      <c r="AA168" s="111"/>
      <c r="AB168" s="111"/>
      <c r="AC168" s="111"/>
      <c r="AD168" s="111"/>
      <c r="AE168" s="111"/>
      <c r="AF168" s="111"/>
      <c r="AG168" s="111"/>
    </row>
    <row r="169" spans="1:33" ht="20.100000000000001" customHeight="1">
      <c r="U169" s="111"/>
      <c r="V169" s="111"/>
      <c r="W169" s="111"/>
      <c r="X169" s="111"/>
      <c r="Y169" s="111"/>
      <c r="Z169" s="111"/>
      <c r="AA169" s="111"/>
      <c r="AB169" s="111"/>
      <c r="AC169" s="111"/>
      <c r="AD169" s="111"/>
      <c r="AE169" s="111"/>
      <c r="AF169" s="111"/>
      <c r="AG169" s="111"/>
    </row>
    <row r="170" spans="1:33" ht="20.100000000000001" customHeight="1">
      <c r="U170" s="111"/>
      <c r="V170" s="111"/>
      <c r="W170" s="111"/>
      <c r="X170" s="111"/>
      <c r="Y170" s="111"/>
      <c r="Z170" s="111"/>
      <c r="AA170" s="111"/>
      <c r="AB170" s="111"/>
      <c r="AC170" s="111"/>
      <c r="AD170" s="111"/>
      <c r="AE170" s="111"/>
      <c r="AF170" s="111"/>
      <c r="AG170" s="111"/>
    </row>
    <row r="171" spans="1:33" ht="20.100000000000001" customHeight="1">
      <c r="U171" s="111"/>
      <c r="V171" s="111"/>
      <c r="W171" s="111"/>
      <c r="X171" s="111"/>
      <c r="Y171" s="111"/>
      <c r="Z171" s="111"/>
      <c r="AA171" s="111"/>
      <c r="AB171" s="111"/>
      <c r="AC171" s="111"/>
      <c r="AD171" s="111"/>
      <c r="AE171" s="111"/>
      <c r="AF171" s="111"/>
      <c r="AG171" s="111"/>
    </row>
    <row r="172" spans="1:33" ht="20.100000000000001" customHeight="1">
      <c r="U172" s="111"/>
      <c r="V172" s="111"/>
      <c r="W172" s="111"/>
      <c r="X172" s="111"/>
      <c r="Y172" s="111"/>
      <c r="Z172" s="111"/>
      <c r="AA172" s="111"/>
      <c r="AB172" s="111"/>
      <c r="AC172" s="111"/>
      <c r="AD172" s="111"/>
      <c r="AE172" s="111"/>
      <c r="AF172" s="111"/>
      <c r="AG172" s="111"/>
    </row>
    <row r="173" spans="1:33" ht="20.100000000000001" customHeight="1">
      <c r="U173" s="111"/>
      <c r="V173" s="111"/>
      <c r="W173" s="111"/>
      <c r="X173" s="111"/>
      <c r="Y173" s="111"/>
      <c r="Z173" s="111"/>
      <c r="AA173" s="111"/>
      <c r="AB173" s="111"/>
      <c r="AC173" s="111"/>
      <c r="AD173" s="111"/>
      <c r="AE173" s="111"/>
      <c r="AF173" s="111"/>
      <c r="AG173" s="111"/>
    </row>
    <row r="174" spans="1:33" ht="20.100000000000001" customHeight="1">
      <c r="U174" s="111"/>
      <c r="V174" s="111"/>
      <c r="W174" s="111"/>
      <c r="X174" s="111"/>
      <c r="Y174" s="111"/>
      <c r="Z174" s="111"/>
      <c r="AA174" s="111"/>
      <c r="AB174" s="111"/>
      <c r="AC174" s="111"/>
      <c r="AD174" s="111"/>
      <c r="AE174" s="111"/>
      <c r="AF174" s="111"/>
      <c r="AG174" s="111"/>
    </row>
    <row r="175" spans="1:33" ht="20.100000000000001" customHeight="1">
      <c r="U175" s="111"/>
      <c r="V175" s="111"/>
      <c r="W175" s="111"/>
      <c r="X175" s="111"/>
      <c r="Y175" s="111"/>
      <c r="Z175" s="111"/>
      <c r="AA175" s="111"/>
      <c r="AB175" s="111"/>
      <c r="AC175" s="111"/>
      <c r="AD175" s="111"/>
      <c r="AE175" s="111"/>
      <c r="AF175" s="111"/>
      <c r="AG175" s="111"/>
    </row>
    <row r="176" spans="1:33" ht="20.100000000000001" customHeight="1">
      <c r="U176" s="111"/>
      <c r="V176" s="111"/>
      <c r="W176" s="111"/>
      <c r="X176" s="111"/>
      <c r="Y176" s="111"/>
      <c r="Z176" s="111"/>
      <c r="AA176" s="111"/>
      <c r="AB176" s="111"/>
      <c r="AC176" s="111"/>
      <c r="AD176" s="111"/>
      <c r="AE176" s="111"/>
      <c r="AF176" s="111"/>
      <c r="AG176" s="111"/>
    </row>
    <row r="177" spans="21:33" ht="20.100000000000001" customHeight="1">
      <c r="U177" s="111"/>
      <c r="V177" s="111"/>
      <c r="W177" s="111"/>
      <c r="X177" s="111"/>
      <c r="Y177" s="111"/>
      <c r="Z177" s="111"/>
      <c r="AA177" s="111"/>
      <c r="AB177" s="111"/>
      <c r="AC177" s="111"/>
      <c r="AD177" s="111"/>
      <c r="AE177" s="111"/>
      <c r="AF177" s="111"/>
      <c r="AG177" s="111"/>
    </row>
    <row r="178" spans="21:33" ht="20.100000000000001" customHeight="1">
      <c r="U178" s="111"/>
      <c r="V178" s="111"/>
      <c r="W178" s="111"/>
      <c r="X178" s="111"/>
      <c r="Y178" s="111"/>
      <c r="Z178" s="111"/>
      <c r="AA178" s="111"/>
      <c r="AB178" s="111"/>
      <c r="AC178" s="111"/>
      <c r="AD178" s="111"/>
      <c r="AE178" s="111"/>
      <c r="AF178" s="111"/>
      <c r="AG178" s="111"/>
    </row>
    <row r="179" spans="21:33" ht="20.100000000000001" customHeight="1">
      <c r="U179" s="111"/>
      <c r="V179" s="111"/>
      <c r="W179" s="111"/>
      <c r="X179" s="111"/>
      <c r="Y179" s="111"/>
      <c r="Z179" s="111"/>
      <c r="AA179" s="111"/>
      <c r="AB179" s="111"/>
      <c r="AC179" s="111"/>
      <c r="AD179" s="111"/>
      <c r="AE179" s="111"/>
      <c r="AF179" s="111"/>
      <c r="AG179" s="111"/>
    </row>
    <row r="180" spans="21:33" ht="20.100000000000001" customHeight="1">
      <c r="U180" s="111"/>
      <c r="V180" s="111"/>
      <c r="W180" s="111"/>
      <c r="X180" s="111"/>
      <c r="Y180" s="111"/>
      <c r="Z180" s="111"/>
      <c r="AA180" s="111"/>
      <c r="AB180" s="111"/>
      <c r="AC180" s="111"/>
      <c r="AD180" s="111"/>
      <c r="AE180" s="111"/>
      <c r="AF180" s="111"/>
      <c r="AG180" s="111"/>
    </row>
    <row r="181" spans="21:33" ht="20.100000000000001" customHeight="1">
      <c r="U181" s="111"/>
      <c r="V181" s="111"/>
      <c r="W181" s="111"/>
      <c r="X181" s="111"/>
      <c r="Y181" s="111"/>
      <c r="Z181" s="111"/>
      <c r="AA181" s="111"/>
      <c r="AB181" s="111"/>
      <c r="AC181" s="111"/>
      <c r="AD181" s="111"/>
      <c r="AE181" s="111"/>
      <c r="AF181" s="111"/>
      <c r="AG181" s="111"/>
    </row>
    <row r="182" spans="21:33" ht="20.100000000000001" customHeight="1">
      <c r="U182" s="111"/>
      <c r="V182" s="111"/>
      <c r="W182" s="111"/>
      <c r="X182" s="111"/>
      <c r="Y182" s="111"/>
      <c r="Z182" s="111"/>
      <c r="AA182" s="111"/>
      <c r="AB182" s="111"/>
      <c r="AC182" s="111"/>
      <c r="AD182" s="111"/>
      <c r="AE182" s="111"/>
      <c r="AF182" s="111"/>
      <c r="AG182" s="111"/>
    </row>
    <row r="183" spans="21:33" ht="20.100000000000001" customHeight="1">
      <c r="U183" s="111"/>
      <c r="V183" s="111"/>
      <c r="W183" s="111"/>
      <c r="X183" s="111"/>
      <c r="Y183" s="111"/>
      <c r="Z183" s="111"/>
      <c r="AA183" s="111"/>
      <c r="AB183" s="111"/>
      <c r="AC183" s="111"/>
      <c r="AD183" s="111"/>
      <c r="AE183" s="111"/>
      <c r="AF183" s="111"/>
      <c r="AG183" s="111"/>
    </row>
    <row r="184" spans="21:33" ht="20.100000000000001" customHeight="1">
      <c r="U184" s="111"/>
      <c r="V184" s="111"/>
      <c r="W184" s="111"/>
      <c r="X184" s="111"/>
      <c r="Y184" s="111"/>
      <c r="Z184" s="111"/>
      <c r="AA184" s="111"/>
      <c r="AB184" s="111"/>
      <c r="AC184" s="111"/>
      <c r="AD184" s="111"/>
      <c r="AE184" s="111"/>
      <c r="AF184" s="111"/>
      <c r="AG184" s="111"/>
    </row>
    <row r="185" spans="21:33" ht="20.100000000000001" customHeight="1">
      <c r="U185" s="111"/>
      <c r="V185" s="111"/>
      <c r="W185" s="111"/>
      <c r="X185" s="111"/>
      <c r="Y185" s="111"/>
      <c r="Z185" s="111"/>
      <c r="AA185" s="111"/>
      <c r="AB185" s="111"/>
      <c r="AC185" s="111"/>
      <c r="AD185" s="111"/>
      <c r="AE185" s="111"/>
      <c r="AF185" s="111"/>
      <c r="AG185" s="111"/>
    </row>
    <row r="186" spans="21:33" ht="20.100000000000001" customHeight="1">
      <c r="U186" s="111"/>
      <c r="V186" s="111"/>
      <c r="W186" s="111"/>
      <c r="X186" s="111"/>
      <c r="Y186" s="111"/>
      <c r="Z186" s="111"/>
      <c r="AA186" s="111"/>
      <c r="AB186" s="111"/>
      <c r="AC186" s="111"/>
      <c r="AD186" s="111"/>
      <c r="AE186" s="111"/>
      <c r="AF186" s="111"/>
      <c r="AG186" s="111"/>
    </row>
    <row r="187" spans="21:33" ht="20.100000000000001" customHeight="1">
      <c r="U187" s="111"/>
      <c r="V187" s="111"/>
      <c r="W187" s="111"/>
      <c r="X187" s="111"/>
      <c r="Y187" s="111"/>
      <c r="Z187" s="111"/>
      <c r="AA187" s="111"/>
      <c r="AB187" s="111"/>
      <c r="AC187" s="111"/>
      <c r="AD187" s="111"/>
      <c r="AE187" s="111"/>
      <c r="AF187" s="111"/>
      <c r="AG187" s="111"/>
    </row>
    <row r="188" spans="21:33" ht="20.100000000000001" customHeight="1">
      <c r="U188" s="111"/>
      <c r="V188" s="111"/>
      <c r="W188" s="111"/>
      <c r="X188" s="111"/>
      <c r="Y188" s="111"/>
      <c r="Z188" s="111"/>
      <c r="AA188" s="111"/>
      <c r="AB188" s="111"/>
      <c r="AC188" s="111"/>
      <c r="AD188" s="111"/>
      <c r="AE188" s="111"/>
      <c r="AF188" s="111"/>
      <c r="AG188" s="111"/>
    </row>
    <row r="189" spans="21:33" ht="20.100000000000001" customHeight="1">
      <c r="U189" s="111"/>
      <c r="V189" s="111"/>
      <c r="W189" s="111"/>
      <c r="X189" s="111"/>
      <c r="Y189" s="111"/>
      <c r="Z189" s="111"/>
      <c r="AA189" s="111"/>
      <c r="AB189" s="111"/>
      <c r="AC189" s="111"/>
      <c r="AD189" s="111"/>
      <c r="AE189" s="111"/>
      <c r="AF189" s="111"/>
      <c r="AG189" s="111"/>
    </row>
    <row r="190" spans="21:33" ht="20.100000000000001" customHeight="1">
      <c r="U190" s="111"/>
      <c r="V190" s="111"/>
      <c r="W190" s="111"/>
      <c r="X190" s="111"/>
      <c r="Y190" s="111"/>
      <c r="Z190" s="111"/>
      <c r="AA190" s="111"/>
      <c r="AB190" s="111"/>
      <c r="AC190" s="111"/>
      <c r="AD190" s="111"/>
      <c r="AE190" s="111"/>
      <c r="AF190" s="111"/>
      <c r="AG190" s="111"/>
    </row>
    <row r="191" spans="21:33" ht="20.100000000000001" customHeight="1">
      <c r="U191" s="111"/>
      <c r="V191" s="111"/>
      <c r="W191" s="111"/>
      <c r="X191" s="111"/>
      <c r="Y191" s="111"/>
      <c r="Z191" s="111"/>
      <c r="AA191" s="111"/>
      <c r="AB191" s="111"/>
      <c r="AC191" s="111"/>
      <c r="AD191" s="111"/>
      <c r="AE191" s="111"/>
      <c r="AF191" s="111"/>
      <c r="AG191" s="111"/>
    </row>
    <row r="192" spans="21:33" ht="20.100000000000001" customHeight="1">
      <c r="U192" s="111"/>
      <c r="V192" s="111"/>
      <c r="W192" s="111"/>
      <c r="X192" s="111"/>
      <c r="Y192" s="111"/>
      <c r="Z192" s="111"/>
      <c r="AA192" s="111"/>
      <c r="AB192" s="111"/>
      <c r="AC192" s="111"/>
      <c r="AD192" s="111"/>
      <c r="AE192" s="111"/>
      <c r="AF192" s="111"/>
      <c r="AG192" s="111"/>
    </row>
    <row r="193" spans="21:33" ht="20.100000000000001" customHeight="1">
      <c r="U193" s="111"/>
      <c r="V193" s="111"/>
      <c r="W193" s="111"/>
      <c r="X193" s="111"/>
      <c r="Y193" s="111"/>
      <c r="Z193" s="111"/>
      <c r="AA193" s="111"/>
      <c r="AB193" s="111"/>
      <c r="AC193" s="111"/>
      <c r="AD193" s="111"/>
      <c r="AE193" s="111"/>
      <c r="AF193" s="111"/>
      <c r="AG193" s="111"/>
    </row>
    <row r="194" spans="21:33" ht="20.100000000000001" customHeight="1">
      <c r="U194" s="111"/>
      <c r="V194" s="111"/>
      <c r="W194" s="111"/>
      <c r="X194" s="111"/>
      <c r="Y194" s="111"/>
      <c r="Z194" s="111"/>
      <c r="AA194" s="111"/>
      <c r="AB194" s="111"/>
      <c r="AC194" s="111"/>
      <c r="AD194" s="111"/>
      <c r="AE194" s="111"/>
      <c r="AF194" s="111"/>
      <c r="AG194" s="111"/>
    </row>
    <row r="195" spans="21:33" ht="20.100000000000001" customHeight="1">
      <c r="U195" s="111"/>
      <c r="V195" s="111"/>
      <c r="W195" s="111"/>
      <c r="X195" s="111"/>
      <c r="Y195" s="111"/>
      <c r="Z195" s="111"/>
      <c r="AA195" s="111"/>
      <c r="AB195" s="111"/>
      <c r="AC195" s="111"/>
      <c r="AD195" s="111"/>
      <c r="AE195" s="111"/>
      <c r="AF195" s="111"/>
      <c r="AG195" s="111"/>
    </row>
    <row r="196" spans="21:33" ht="20.100000000000001" customHeight="1">
      <c r="U196" s="111"/>
      <c r="V196" s="111"/>
      <c r="W196" s="111"/>
      <c r="X196" s="111"/>
      <c r="Y196" s="111"/>
      <c r="Z196" s="111"/>
      <c r="AA196" s="111"/>
      <c r="AB196" s="111"/>
      <c r="AC196" s="111"/>
      <c r="AD196" s="111"/>
      <c r="AE196" s="111"/>
      <c r="AF196" s="111"/>
      <c r="AG196" s="111"/>
    </row>
    <row r="197" spans="21:33" ht="20.100000000000001" customHeight="1">
      <c r="U197" s="111"/>
      <c r="V197" s="111"/>
      <c r="W197" s="111"/>
      <c r="X197" s="111"/>
      <c r="Y197" s="111"/>
      <c r="Z197" s="111"/>
      <c r="AA197" s="111"/>
      <c r="AB197" s="111"/>
      <c r="AC197" s="111"/>
      <c r="AD197" s="111"/>
      <c r="AE197" s="111"/>
      <c r="AF197" s="111"/>
      <c r="AG197" s="111"/>
    </row>
    <row r="198" spans="21:33" ht="20.100000000000001" customHeight="1">
      <c r="U198" s="111"/>
      <c r="V198" s="111"/>
      <c r="W198" s="111"/>
      <c r="X198" s="111"/>
      <c r="Y198" s="111"/>
      <c r="Z198" s="111"/>
      <c r="AA198" s="111"/>
      <c r="AB198" s="111"/>
      <c r="AC198" s="111"/>
      <c r="AD198" s="111"/>
      <c r="AE198" s="111"/>
      <c r="AF198" s="111"/>
      <c r="AG198" s="111"/>
    </row>
    <row r="199" spans="21:33" ht="20.100000000000001" customHeight="1">
      <c r="U199" s="111"/>
      <c r="V199" s="111"/>
      <c r="W199" s="111"/>
      <c r="X199" s="111"/>
      <c r="Y199" s="111"/>
      <c r="Z199" s="111"/>
      <c r="AA199" s="111"/>
      <c r="AB199" s="111"/>
      <c r="AC199" s="111"/>
      <c r="AD199" s="111"/>
      <c r="AE199" s="111"/>
      <c r="AF199" s="111"/>
      <c r="AG199" s="111"/>
    </row>
    <row r="200" spans="21:33" ht="20.100000000000001" customHeight="1">
      <c r="U200" s="111"/>
      <c r="V200" s="111"/>
      <c r="W200" s="111"/>
      <c r="X200" s="111"/>
      <c r="Y200" s="111"/>
      <c r="Z200" s="111"/>
      <c r="AA200" s="111"/>
      <c r="AB200" s="111"/>
      <c r="AC200" s="111"/>
      <c r="AD200" s="111"/>
      <c r="AE200" s="111"/>
      <c r="AF200" s="111"/>
      <c r="AG200" s="111"/>
    </row>
    <row r="201" spans="21:33" ht="20.100000000000001" customHeight="1">
      <c r="U201" s="111"/>
      <c r="V201" s="111"/>
      <c r="W201" s="111"/>
      <c r="X201" s="111"/>
      <c r="Y201" s="111"/>
      <c r="Z201" s="111"/>
      <c r="AA201" s="111"/>
      <c r="AB201" s="111"/>
      <c r="AC201" s="111"/>
      <c r="AD201" s="111"/>
      <c r="AE201" s="111"/>
      <c r="AF201" s="111"/>
      <c r="AG201" s="111"/>
    </row>
    <row r="202" spans="21:33" ht="20.100000000000001" customHeight="1">
      <c r="U202" s="111"/>
      <c r="V202" s="111"/>
      <c r="W202" s="111"/>
      <c r="X202" s="111"/>
      <c r="Y202" s="111"/>
      <c r="Z202" s="111"/>
      <c r="AA202" s="111"/>
      <c r="AB202" s="111"/>
      <c r="AC202" s="111"/>
      <c r="AD202" s="111"/>
      <c r="AE202" s="111"/>
      <c r="AF202" s="111"/>
      <c r="AG202" s="111"/>
    </row>
    <row r="203" spans="21:33" ht="20.100000000000001" customHeight="1">
      <c r="U203" s="111"/>
      <c r="V203" s="111"/>
      <c r="W203" s="111"/>
      <c r="X203" s="111"/>
      <c r="Y203" s="111"/>
      <c r="Z203" s="111"/>
      <c r="AA203" s="111"/>
      <c r="AB203" s="111"/>
      <c r="AC203" s="111"/>
      <c r="AD203" s="111"/>
      <c r="AE203" s="111"/>
      <c r="AF203" s="111"/>
      <c r="AG203" s="111"/>
    </row>
    <row r="204" spans="21:33" ht="20.100000000000001" customHeight="1">
      <c r="U204" s="111"/>
      <c r="V204" s="111"/>
      <c r="W204" s="111"/>
      <c r="X204" s="111"/>
      <c r="Y204" s="111"/>
      <c r="Z204" s="111"/>
      <c r="AA204" s="111"/>
      <c r="AB204" s="111"/>
      <c r="AC204" s="111"/>
      <c r="AD204" s="111"/>
      <c r="AE204" s="111"/>
      <c r="AF204" s="111"/>
      <c r="AG204" s="111"/>
    </row>
    <row r="205" spans="21:33" ht="20.100000000000001" customHeight="1">
      <c r="U205" s="111"/>
      <c r="V205" s="111"/>
      <c r="W205" s="111"/>
      <c r="X205" s="111"/>
      <c r="Y205" s="111"/>
      <c r="Z205" s="111"/>
      <c r="AA205" s="111"/>
      <c r="AB205" s="111"/>
      <c r="AC205" s="111"/>
      <c r="AD205" s="111"/>
      <c r="AE205" s="111"/>
      <c r="AF205" s="111"/>
      <c r="AG205" s="111"/>
    </row>
    <row r="206" spans="21:33" ht="20.100000000000001" customHeight="1">
      <c r="U206" s="111"/>
      <c r="V206" s="111"/>
      <c r="W206" s="111"/>
      <c r="X206" s="111"/>
      <c r="Y206" s="111"/>
      <c r="Z206" s="111"/>
      <c r="AA206" s="111"/>
      <c r="AB206" s="111"/>
      <c r="AC206" s="111"/>
      <c r="AD206" s="111"/>
      <c r="AE206" s="111"/>
      <c r="AF206" s="111"/>
      <c r="AG206" s="111"/>
    </row>
    <row r="207" spans="21:33" ht="20.100000000000001" customHeight="1">
      <c r="U207" s="111"/>
      <c r="V207" s="111"/>
      <c r="W207" s="111"/>
      <c r="X207" s="111"/>
      <c r="Y207" s="111"/>
      <c r="Z207" s="111"/>
      <c r="AA207" s="111"/>
      <c r="AB207" s="111"/>
      <c r="AC207" s="111"/>
      <c r="AD207" s="111"/>
      <c r="AE207" s="111"/>
      <c r="AF207" s="111"/>
      <c r="AG207" s="111"/>
    </row>
    <row r="208" spans="21:33" ht="20.100000000000001" customHeight="1">
      <c r="U208" s="111"/>
      <c r="V208" s="111"/>
      <c r="W208" s="111"/>
      <c r="X208" s="111"/>
      <c r="Y208" s="111"/>
      <c r="Z208" s="111"/>
      <c r="AA208" s="111"/>
      <c r="AB208" s="111"/>
      <c r="AC208" s="111"/>
      <c r="AD208" s="111"/>
      <c r="AE208" s="111"/>
      <c r="AF208" s="111"/>
      <c r="AG208" s="111"/>
    </row>
    <row r="209" spans="21:33" ht="20.100000000000001" customHeight="1">
      <c r="U209" s="111"/>
      <c r="V209" s="111"/>
      <c r="W209" s="111"/>
      <c r="X209" s="111"/>
      <c r="Y209" s="111"/>
      <c r="Z209" s="111"/>
      <c r="AA209" s="111"/>
      <c r="AB209" s="111"/>
      <c r="AC209" s="111"/>
      <c r="AD209" s="111"/>
      <c r="AE209" s="111"/>
      <c r="AF209" s="111"/>
      <c r="AG209" s="111"/>
    </row>
    <row r="210" spans="21:33" ht="20.100000000000001" customHeight="1">
      <c r="U210" s="111"/>
      <c r="V210" s="111"/>
      <c r="W210" s="111"/>
      <c r="X210" s="111"/>
      <c r="Y210" s="111"/>
      <c r="Z210" s="111"/>
      <c r="AA210" s="111"/>
      <c r="AB210" s="111"/>
      <c r="AC210" s="111"/>
      <c r="AD210" s="111"/>
      <c r="AE210" s="111"/>
      <c r="AF210" s="111"/>
      <c r="AG210" s="111"/>
    </row>
    <row r="211" spans="21:33" ht="20.100000000000001" customHeight="1">
      <c r="U211" s="111"/>
      <c r="V211" s="111"/>
      <c r="W211" s="111"/>
      <c r="X211" s="111"/>
      <c r="Y211" s="111"/>
      <c r="Z211" s="111"/>
      <c r="AA211" s="111"/>
      <c r="AB211" s="111"/>
      <c r="AC211" s="111"/>
      <c r="AD211" s="111"/>
      <c r="AE211" s="111"/>
      <c r="AF211" s="111"/>
      <c r="AG211" s="111"/>
    </row>
    <row r="212" spans="21:33" ht="20.100000000000001" customHeight="1">
      <c r="U212" s="111"/>
      <c r="V212" s="111"/>
      <c r="W212" s="111"/>
      <c r="X212" s="111"/>
      <c r="Y212" s="111"/>
      <c r="Z212" s="111"/>
      <c r="AA212" s="111"/>
      <c r="AB212" s="111"/>
      <c r="AC212" s="111"/>
      <c r="AD212" s="111"/>
      <c r="AE212" s="111"/>
      <c r="AF212" s="111"/>
      <c r="AG212" s="111"/>
    </row>
    <row r="213" spans="21:33" ht="20.100000000000001" customHeight="1">
      <c r="U213" s="111"/>
      <c r="V213" s="111"/>
      <c r="W213" s="111"/>
      <c r="X213" s="111"/>
      <c r="Y213" s="111"/>
      <c r="Z213" s="111"/>
      <c r="AA213" s="111"/>
      <c r="AB213" s="111"/>
      <c r="AC213" s="111"/>
      <c r="AD213" s="111"/>
      <c r="AE213" s="111"/>
      <c r="AF213" s="111"/>
      <c r="AG213" s="111"/>
    </row>
    <row r="214" spans="21:33" ht="20.100000000000001" customHeight="1">
      <c r="U214" s="111"/>
      <c r="V214" s="111"/>
      <c r="W214" s="111"/>
      <c r="X214" s="111"/>
      <c r="Y214" s="111"/>
      <c r="Z214" s="111"/>
      <c r="AA214" s="111"/>
      <c r="AB214" s="111"/>
      <c r="AC214" s="111"/>
      <c r="AD214" s="111"/>
      <c r="AE214" s="111"/>
      <c r="AF214" s="111"/>
      <c r="AG214" s="111"/>
    </row>
    <row r="215" spans="21:33" ht="20.100000000000001" customHeight="1">
      <c r="U215" s="111"/>
      <c r="V215" s="111"/>
      <c r="W215" s="111"/>
      <c r="X215" s="111"/>
      <c r="Y215" s="111"/>
      <c r="Z215" s="111"/>
      <c r="AA215" s="111"/>
      <c r="AB215" s="111"/>
      <c r="AC215" s="111"/>
      <c r="AD215" s="111"/>
      <c r="AE215" s="111"/>
      <c r="AF215" s="111"/>
      <c r="AG215" s="111"/>
    </row>
    <row r="216" spans="21:33" ht="20.100000000000001" customHeight="1">
      <c r="U216" s="111"/>
      <c r="V216" s="111"/>
      <c r="W216" s="111"/>
      <c r="X216" s="111"/>
      <c r="Y216" s="111"/>
      <c r="Z216" s="111"/>
      <c r="AA216" s="111"/>
      <c r="AB216" s="111"/>
      <c r="AC216" s="111"/>
      <c r="AD216" s="111"/>
      <c r="AE216" s="111"/>
      <c r="AF216" s="111"/>
      <c r="AG216" s="111"/>
    </row>
    <row r="217" spans="21:33" ht="20.100000000000001" customHeight="1">
      <c r="U217" s="111"/>
      <c r="V217" s="111"/>
      <c r="W217" s="111"/>
      <c r="X217" s="111"/>
      <c r="Y217" s="111"/>
      <c r="Z217" s="111"/>
      <c r="AA217" s="111"/>
      <c r="AB217" s="111"/>
      <c r="AC217" s="111"/>
      <c r="AD217" s="111"/>
      <c r="AE217" s="111"/>
      <c r="AF217" s="111"/>
      <c r="AG217" s="111"/>
    </row>
    <row r="218" spans="21:33" ht="20.100000000000001" customHeight="1">
      <c r="U218" s="111"/>
      <c r="V218" s="111"/>
      <c r="W218" s="111"/>
      <c r="X218" s="111"/>
      <c r="Y218" s="111"/>
      <c r="Z218" s="111"/>
      <c r="AA218" s="111"/>
      <c r="AB218" s="111"/>
      <c r="AC218" s="111"/>
      <c r="AD218" s="111"/>
      <c r="AE218" s="111"/>
      <c r="AF218" s="111"/>
      <c r="AG218" s="111"/>
    </row>
    <row r="219" spans="21:33" ht="20.100000000000001" customHeight="1">
      <c r="U219" s="111"/>
      <c r="V219" s="111"/>
      <c r="W219" s="111"/>
      <c r="X219" s="111"/>
      <c r="Y219" s="111"/>
      <c r="Z219" s="111"/>
      <c r="AA219" s="111"/>
      <c r="AB219" s="111"/>
      <c r="AC219" s="111"/>
      <c r="AD219" s="111"/>
      <c r="AE219" s="111"/>
      <c r="AF219" s="111"/>
      <c r="AG219" s="111"/>
    </row>
    <row r="220" spans="21:33" ht="20.100000000000001" customHeight="1">
      <c r="U220" s="111"/>
      <c r="V220" s="111"/>
      <c r="W220" s="111"/>
      <c r="X220" s="111"/>
      <c r="Y220" s="111"/>
      <c r="Z220" s="111"/>
      <c r="AA220" s="111"/>
      <c r="AB220" s="111"/>
      <c r="AC220" s="111"/>
      <c r="AD220" s="111"/>
      <c r="AE220" s="111"/>
      <c r="AF220" s="111"/>
      <c r="AG220" s="111"/>
    </row>
    <row r="221" spans="21:33" ht="20.100000000000001" customHeight="1">
      <c r="U221" s="111"/>
      <c r="V221" s="111"/>
      <c r="W221" s="111"/>
      <c r="X221" s="111"/>
      <c r="Y221" s="111"/>
      <c r="Z221" s="111"/>
      <c r="AA221" s="111"/>
      <c r="AB221" s="111"/>
      <c r="AC221" s="111"/>
      <c r="AD221" s="111"/>
      <c r="AE221" s="111"/>
      <c r="AF221" s="111"/>
      <c r="AG221" s="111"/>
    </row>
    <row r="222" spans="21:33" ht="20.100000000000001" customHeight="1">
      <c r="U222" s="111"/>
      <c r="V222" s="111"/>
      <c r="W222" s="111"/>
      <c r="X222" s="111"/>
      <c r="Y222" s="111"/>
      <c r="Z222" s="111"/>
      <c r="AA222" s="111"/>
      <c r="AB222" s="111"/>
      <c r="AC222" s="111"/>
      <c r="AD222" s="111"/>
      <c r="AE222" s="111"/>
      <c r="AF222" s="111"/>
      <c r="AG222" s="111"/>
    </row>
    <row r="223" spans="21:33" ht="20.100000000000001" customHeight="1">
      <c r="U223" s="111"/>
      <c r="V223" s="111"/>
      <c r="W223" s="111"/>
      <c r="X223" s="111"/>
      <c r="Y223" s="111"/>
      <c r="Z223" s="111"/>
      <c r="AA223" s="111"/>
      <c r="AB223" s="111"/>
      <c r="AC223" s="111"/>
      <c r="AD223" s="111"/>
      <c r="AE223" s="111"/>
      <c r="AF223" s="111"/>
      <c r="AG223" s="111"/>
    </row>
    <row r="224" spans="21:33" ht="20.100000000000001" customHeight="1">
      <c r="U224" s="111"/>
      <c r="V224" s="111"/>
      <c r="W224" s="111"/>
      <c r="X224" s="111"/>
      <c r="Y224" s="111"/>
      <c r="Z224" s="111"/>
      <c r="AA224" s="111"/>
      <c r="AB224" s="111"/>
      <c r="AC224" s="111"/>
      <c r="AD224" s="111"/>
      <c r="AE224" s="111"/>
      <c r="AF224" s="111"/>
      <c r="AG224" s="111"/>
    </row>
    <row r="225" spans="21:33" ht="20.100000000000001" customHeight="1">
      <c r="U225" s="111"/>
      <c r="V225" s="111"/>
      <c r="W225" s="111"/>
      <c r="X225" s="111"/>
      <c r="Y225" s="111"/>
      <c r="Z225" s="111"/>
      <c r="AA225" s="111"/>
      <c r="AB225" s="111"/>
      <c r="AC225" s="111"/>
      <c r="AD225" s="111"/>
      <c r="AE225" s="111"/>
      <c r="AF225" s="111"/>
      <c r="AG225" s="111"/>
    </row>
    <row r="226" spans="21:33" ht="20.100000000000001" customHeight="1">
      <c r="U226" s="111"/>
      <c r="V226" s="111"/>
      <c r="W226" s="111"/>
      <c r="X226" s="111"/>
      <c r="Y226" s="111"/>
      <c r="Z226" s="111"/>
      <c r="AA226" s="111"/>
      <c r="AB226" s="111"/>
      <c r="AC226" s="111"/>
      <c r="AD226" s="111"/>
      <c r="AE226" s="111"/>
      <c r="AF226" s="111"/>
      <c r="AG226" s="111"/>
    </row>
    <row r="227" spans="21:33" ht="20.100000000000001" customHeight="1">
      <c r="U227" s="111"/>
      <c r="V227" s="111"/>
      <c r="W227" s="111"/>
      <c r="X227" s="111"/>
      <c r="Y227" s="111"/>
      <c r="Z227" s="111"/>
      <c r="AA227" s="111"/>
      <c r="AB227" s="111"/>
      <c r="AC227" s="111"/>
      <c r="AD227" s="111"/>
      <c r="AE227" s="111"/>
      <c r="AF227" s="111"/>
      <c r="AG227" s="111"/>
    </row>
    <row r="228" spans="21:33" ht="20.100000000000001" customHeight="1">
      <c r="U228" s="111"/>
      <c r="V228" s="111"/>
      <c r="W228" s="111"/>
      <c r="X228" s="111"/>
      <c r="Y228" s="111"/>
      <c r="Z228" s="111"/>
      <c r="AA228" s="111"/>
      <c r="AB228" s="111"/>
      <c r="AC228" s="111"/>
      <c r="AD228" s="111"/>
      <c r="AE228" s="111"/>
      <c r="AF228" s="111"/>
      <c r="AG228" s="111"/>
    </row>
    <row r="229" spans="21:33" ht="20.100000000000001" customHeight="1">
      <c r="U229" s="111"/>
      <c r="V229" s="111"/>
      <c r="W229" s="111"/>
      <c r="X229" s="111"/>
      <c r="Y229" s="111"/>
      <c r="Z229" s="111"/>
      <c r="AA229" s="111"/>
      <c r="AB229" s="111"/>
      <c r="AC229" s="111"/>
      <c r="AD229" s="111"/>
      <c r="AE229" s="111"/>
      <c r="AF229" s="111"/>
      <c r="AG229" s="111"/>
    </row>
    <row r="230" spans="21:33" ht="20.100000000000001" customHeight="1">
      <c r="U230" s="111"/>
      <c r="V230" s="111"/>
      <c r="W230" s="111"/>
      <c r="X230" s="111"/>
      <c r="Y230" s="111"/>
      <c r="Z230" s="111"/>
      <c r="AA230" s="111"/>
      <c r="AB230" s="111"/>
      <c r="AC230" s="111"/>
      <c r="AD230" s="111"/>
      <c r="AE230" s="111"/>
      <c r="AF230" s="111"/>
      <c r="AG230" s="111"/>
    </row>
    <row r="231" spans="21:33" ht="20.100000000000001" customHeight="1">
      <c r="U231" s="111"/>
      <c r="V231" s="111"/>
      <c r="W231" s="111"/>
      <c r="X231" s="111"/>
      <c r="Y231" s="111"/>
      <c r="Z231" s="111"/>
      <c r="AA231" s="111"/>
      <c r="AB231" s="111"/>
      <c r="AC231" s="111"/>
      <c r="AD231" s="111"/>
      <c r="AE231" s="111"/>
      <c r="AF231" s="111"/>
      <c r="AG231" s="111"/>
    </row>
    <row r="232" spans="21:33" ht="20.100000000000001" customHeight="1">
      <c r="U232" s="111"/>
      <c r="V232" s="111"/>
      <c r="W232" s="111"/>
      <c r="X232" s="111"/>
      <c r="Y232" s="111"/>
      <c r="Z232" s="111"/>
      <c r="AA232" s="111"/>
      <c r="AB232" s="111"/>
      <c r="AC232" s="111"/>
      <c r="AD232" s="111"/>
      <c r="AE232" s="111"/>
      <c r="AF232" s="111"/>
      <c r="AG232" s="111"/>
    </row>
    <row r="233" spans="21:33" ht="20.100000000000001" customHeight="1">
      <c r="U233" s="111"/>
      <c r="V233" s="111"/>
      <c r="W233" s="111"/>
      <c r="X233" s="111"/>
      <c r="Y233" s="111"/>
      <c r="Z233" s="111"/>
      <c r="AA233" s="111"/>
      <c r="AB233" s="111"/>
      <c r="AC233" s="111"/>
      <c r="AD233" s="111"/>
      <c r="AE233" s="111"/>
      <c r="AF233" s="111"/>
      <c r="AG233" s="111"/>
    </row>
    <row r="234" spans="21:33" ht="20.100000000000001" customHeight="1">
      <c r="U234" s="111"/>
      <c r="V234" s="111"/>
      <c r="W234" s="111"/>
      <c r="X234" s="111"/>
      <c r="Y234" s="111"/>
      <c r="Z234" s="111"/>
      <c r="AA234" s="111"/>
      <c r="AB234" s="111"/>
      <c r="AC234" s="111"/>
      <c r="AD234" s="111"/>
      <c r="AE234" s="111"/>
      <c r="AF234" s="111"/>
      <c r="AG234" s="111"/>
    </row>
    <row r="235" spans="21:33" ht="20.100000000000001" customHeight="1">
      <c r="U235" s="111"/>
      <c r="V235" s="111"/>
      <c r="W235" s="111"/>
      <c r="X235" s="111"/>
      <c r="Y235" s="111"/>
      <c r="Z235" s="111"/>
      <c r="AA235" s="111"/>
      <c r="AB235" s="111"/>
      <c r="AC235" s="111"/>
      <c r="AD235" s="111"/>
      <c r="AE235" s="111"/>
      <c r="AF235" s="111"/>
      <c r="AG235" s="111"/>
    </row>
    <row r="236" spans="21:33" ht="20.100000000000001" customHeight="1">
      <c r="U236" s="111"/>
      <c r="V236" s="111"/>
      <c r="W236" s="111"/>
      <c r="X236" s="111"/>
      <c r="Y236" s="111"/>
      <c r="Z236" s="111"/>
      <c r="AA236" s="111"/>
      <c r="AB236" s="111"/>
      <c r="AC236" s="111"/>
      <c r="AD236" s="111"/>
      <c r="AE236" s="111"/>
      <c r="AF236" s="111"/>
      <c r="AG236" s="111"/>
    </row>
    <row r="237" spans="21:33" ht="20.100000000000001" customHeight="1">
      <c r="U237" s="111"/>
      <c r="V237" s="111"/>
      <c r="W237" s="111"/>
      <c r="X237" s="111"/>
      <c r="Y237" s="111"/>
      <c r="Z237" s="111"/>
      <c r="AA237" s="111"/>
      <c r="AB237" s="111"/>
      <c r="AC237" s="111"/>
      <c r="AD237" s="111"/>
      <c r="AE237" s="111"/>
      <c r="AF237" s="111"/>
      <c r="AG237" s="111"/>
    </row>
    <row r="238" spans="21:33" ht="20.100000000000001" customHeight="1">
      <c r="U238" s="111"/>
      <c r="V238" s="111"/>
      <c r="W238" s="111"/>
      <c r="X238" s="111"/>
      <c r="Y238" s="111"/>
      <c r="Z238" s="111"/>
      <c r="AA238" s="111"/>
      <c r="AB238" s="111"/>
      <c r="AC238" s="111"/>
      <c r="AD238" s="111"/>
      <c r="AE238" s="111"/>
      <c r="AF238" s="111"/>
      <c r="AG238" s="111"/>
    </row>
    <row r="239" spans="21:33" ht="20.100000000000001" customHeight="1">
      <c r="U239" s="111"/>
      <c r="V239" s="111"/>
      <c r="W239" s="111"/>
      <c r="X239" s="111"/>
      <c r="Y239" s="111"/>
      <c r="Z239" s="111"/>
      <c r="AA239" s="111"/>
      <c r="AB239" s="111"/>
      <c r="AC239" s="111"/>
      <c r="AD239" s="111"/>
      <c r="AE239" s="111"/>
      <c r="AF239" s="111"/>
      <c r="AG239" s="111"/>
    </row>
    <row r="240" spans="21:33" ht="20.100000000000001" customHeight="1">
      <c r="U240" s="111"/>
      <c r="V240" s="111"/>
      <c r="W240" s="111"/>
      <c r="X240" s="111"/>
      <c r="Y240" s="111"/>
      <c r="Z240" s="111"/>
      <c r="AA240" s="111"/>
      <c r="AB240" s="111"/>
      <c r="AC240" s="111"/>
      <c r="AD240" s="111"/>
      <c r="AE240" s="111"/>
      <c r="AF240" s="111"/>
      <c r="AG240" s="111"/>
    </row>
    <row r="241" spans="21:33" ht="20.100000000000001" customHeight="1">
      <c r="U241" s="111"/>
      <c r="V241" s="111"/>
      <c r="W241" s="111"/>
      <c r="X241" s="111"/>
      <c r="Y241" s="111"/>
      <c r="Z241" s="111"/>
      <c r="AA241" s="111"/>
      <c r="AB241" s="111"/>
      <c r="AC241" s="111"/>
      <c r="AD241" s="111"/>
      <c r="AE241" s="111"/>
      <c r="AF241" s="111"/>
      <c r="AG241" s="111"/>
    </row>
    <row r="242" spans="21:33" ht="20.100000000000001" customHeight="1">
      <c r="U242" s="111"/>
      <c r="V242" s="111"/>
      <c r="W242" s="111"/>
      <c r="X242" s="111"/>
      <c r="Y242" s="111"/>
      <c r="Z242" s="111"/>
      <c r="AA242" s="111"/>
      <c r="AB242" s="111"/>
      <c r="AC242" s="111"/>
      <c r="AD242" s="111"/>
      <c r="AE242" s="111"/>
      <c r="AF242" s="111"/>
      <c r="AG242" s="111"/>
    </row>
    <row r="243" spans="21:33" ht="20.100000000000001" customHeight="1">
      <c r="U243" s="111"/>
      <c r="V243" s="111"/>
      <c r="W243" s="111"/>
      <c r="X243" s="111"/>
      <c r="Y243" s="111"/>
      <c r="Z243" s="111"/>
      <c r="AA243" s="111"/>
      <c r="AB243" s="111"/>
      <c r="AC243" s="111"/>
      <c r="AD243" s="111"/>
      <c r="AE243" s="111"/>
      <c r="AF243" s="111"/>
      <c r="AG243" s="111"/>
    </row>
    <row r="244" spans="21:33" ht="20.100000000000001" customHeight="1">
      <c r="U244" s="111"/>
      <c r="V244" s="111"/>
      <c r="W244" s="111"/>
      <c r="X244" s="111"/>
      <c r="Y244" s="111"/>
      <c r="Z244" s="111"/>
      <c r="AA244" s="111"/>
      <c r="AB244" s="111"/>
      <c r="AC244" s="111"/>
      <c r="AD244" s="111"/>
      <c r="AE244" s="111"/>
      <c r="AF244" s="111"/>
      <c r="AG244" s="111"/>
    </row>
    <row r="245" spans="21:33" ht="20.100000000000001" customHeight="1">
      <c r="U245" s="111"/>
      <c r="V245" s="111"/>
      <c r="W245" s="111"/>
      <c r="X245" s="111"/>
      <c r="Y245" s="111"/>
      <c r="Z245" s="111"/>
      <c r="AA245" s="111"/>
      <c r="AB245" s="111"/>
      <c r="AC245" s="111"/>
      <c r="AD245" s="111"/>
      <c r="AE245" s="111"/>
      <c r="AF245" s="111"/>
      <c r="AG245" s="111"/>
    </row>
    <row r="246" spans="21:33" ht="20.100000000000001" customHeight="1">
      <c r="U246" s="111"/>
      <c r="V246" s="111"/>
      <c r="W246" s="111"/>
      <c r="X246" s="111"/>
      <c r="Y246" s="111"/>
      <c r="Z246" s="111"/>
      <c r="AA246" s="111"/>
      <c r="AB246" s="111"/>
      <c r="AC246" s="111"/>
      <c r="AD246" s="111"/>
      <c r="AE246" s="111"/>
      <c r="AF246" s="111"/>
      <c r="AG246" s="111"/>
    </row>
    <row r="247" spans="21:33" ht="20.100000000000001" customHeight="1">
      <c r="U247" s="111"/>
      <c r="V247" s="111"/>
      <c r="W247" s="111"/>
      <c r="X247" s="111"/>
      <c r="Y247" s="111"/>
      <c r="Z247" s="111"/>
      <c r="AA247" s="111"/>
      <c r="AB247" s="111"/>
      <c r="AC247" s="111"/>
      <c r="AD247" s="111"/>
      <c r="AE247" s="111"/>
      <c r="AF247" s="111"/>
      <c r="AG247" s="111"/>
    </row>
    <row r="248" spans="21:33" ht="20.100000000000001" customHeight="1">
      <c r="U248" s="111"/>
      <c r="V248" s="111"/>
      <c r="W248" s="111"/>
      <c r="X248" s="111"/>
      <c r="Y248" s="111"/>
      <c r="Z248" s="111"/>
      <c r="AA248" s="111"/>
      <c r="AB248" s="111"/>
      <c r="AC248" s="111"/>
      <c r="AD248" s="111"/>
      <c r="AE248" s="111"/>
      <c r="AF248" s="111"/>
      <c r="AG248" s="111"/>
    </row>
    <row r="249" spans="21:33" ht="20.100000000000001" customHeight="1">
      <c r="U249" s="111"/>
      <c r="V249" s="111"/>
      <c r="W249" s="111"/>
      <c r="X249" s="111"/>
      <c r="Y249" s="111"/>
      <c r="Z249" s="111"/>
      <c r="AA249" s="111"/>
      <c r="AB249" s="111"/>
      <c r="AC249" s="111"/>
      <c r="AD249" s="111"/>
      <c r="AE249" s="111"/>
      <c r="AF249" s="111"/>
      <c r="AG249" s="111"/>
    </row>
    <row r="250" spans="21:33" ht="20.100000000000001" customHeight="1">
      <c r="U250" s="111"/>
      <c r="V250" s="111"/>
      <c r="W250" s="111"/>
      <c r="X250" s="111"/>
      <c r="Y250" s="111"/>
      <c r="Z250" s="111"/>
      <c r="AA250" s="111"/>
      <c r="AB250" s="111"/>
      <c r="AC250" s="111"/>
      <c r="AD250" s="111"/>
      <c r="AE250" s="111"/>
      <c r="AF250" s="111"/>
      <c r="AG250" s="111"/>
    </row>
    <row r="251" spans="21:33" ht="20.100000000000001" customHeight="1">
      <c r="U251" s="111"/>
      <c r="V251" s="111"/>
      <c r="W251" s="111"/>
      <c r="X251" s="111"/>
      <c r="Y251" s="111"/>
      <c r="Z251" s="111"/>
      <c r="AA251" s="111"/>
      <c r="AB251" s="111"/>
      <c r="AC251" s="111"/>
      <c r="AD251" s="111"/>
      <c r="AE251" s="111"/>
      <c r="AF251" s="111"/>
      <c r="AG251" s="111"/>
    </row>
    <row r="252" spans="21:33" ht="20.100000000000001" customHeight="1">
      <c r="U252" s="111"/>
      <c r="V252" s="111"/>
      <c r="W252" s="111"/>
      <c r="X252" s="111"/>
      <c r="Y252" s="111"/>
      <c r="Z252" s="111"/>
      <c r="AA252" s="111"/>
      <c r="AB252" s="111"/>
      <c r="AC252" s="111"/>
      <c r="AD252" s="111"/>
      <c r="AE252" s="111"/>
      <c r="AF252" s="111"/>
      <c r="AG252" s="111"/>
    </row>
    <row r="253" spans="21:33" ht="20.100000000000001" customHeight="1">
      <c r="U253" s="111"/>
      <c r="V253" s="111"/>
      <c r="W253" s="111"/>
      <c r="X253" s="111"/>
      <c r="Y253" s="111"/>
      <c r="Z253" s="111"/>
      <c r="AA253" s="111"/>
      <c r="AB253" s="111"/>
      <c r="AC253" s="111"/>
      <c r="AD253" s="111"/>
      <c r="AE253" s="111"/>
      <c r="AF253" s="111"/>
      <c r="AG253" s="111"/>
    </row>
    <row r="254" spans="21:33" ht="20.100000000000001" customHeight="1">
      <c r="U254" s="111"/>
      <c r="V254" s="111"/>
      <c r="W254" s="111"/>
      <c r="X254" s="111"/>
      <c r="Y254" s="111"/>
      <c r="Z254" s="111"/>
      <c r="AA254" s="111"/>
      <c r="AB254" s="111"/>
      <c r="AC254" s="111"/>
      <c r="AD254" s="111"/>
      <c r="AE254" s="111"/>
      <c r="AF254" s="111"/>
      <c r="AG254" s="111"/>
    </row>
    <row r="255" spans="21:33" ht="20.100000000000001" customHeight="1">
      <c r="U255" s="111"/>
      <c r="V255" s="111"/>
      <c r="W255" s="111"/>
      <c r="X255" s="111"/>
      <c r="Y255" s="111"/>
      <c r="Z255" s="111"/>
      <c r="AA255" s="111"/>
      <c r="AB255" s="111"/>
      <c r="AC255" s="111"/>
      <c r="AD255" s="111"/>
      <c r="AE255" s="111"/>
      <c r="AF255" s="111"/>
      <c r="AG255" s="111"/>
    </row>
    <row r="256" spans="21:33" ht="20.100000000000001" customHeight="1">
      <c r="U256" s="111"/>
      <c r="V256" s="111"/>
      <c r="W256" s="111"/>
      <c r="X256" s="111"/>
      <c r="Y256" s="111"/>
      <c r="Z256" s="111"/>
      <c r="AA256" s="111"/>
      <c r="AB256" s="111"/>
      <c r="AC256" s="111"/>
      <c r="AD256" s="111"/>
      <c r="AE256" s="111"/>
      <c r="AF256" s="111"/>
      <c r="AG256" s="111"/>
    </row>
    <row r="257" spans="21:33" ht="20.100000000000001" customHeight="1">
      <c r="U257" s="111"/>
      <c r="V257" s="111"/>
      <c r="W257" s="111"/>
      <c r="X257" s="111"/>
      <c r="Y257" s="111"/>
      <c r="Z257" s="111"/>
      <c r="AA257" s="111"/>
      <c r="AB257" s="111"/>
      <c r="AC257" s="111"/>
      <c r="AD257" s="111"/>
      <c r="AE257" s="111"/>
      <c r="AF257" s="111"/>
      <c r="AG257" s="111"/>
    </row>
    <row r="258" spans="21:33" ht="20.100000000000001" customHeight="1">
      <c r="U258" s="111"/>
      <c r="V258" s="111"/>
      <c r="W258" s="111"/>
      <c r="X258" s="111"/>
      <c r="Y258" s="111"/>
      <c r="Z258" s="111"/>
      <c r="AA258" s="111"/>
      <c r="AB258" s="111"/>
      <c r="AC258" s="111"/>
      <c r="AD258" s="111"/>
      <c r="AE258" s="111"/>
      <c r="AF258" s="111"/>
      <c r="AG258" s="111"/>
    </row>
    <row r="259" spans="21:33" ht="20.100000000000001" customHeight="1">
      <c r="U259" s="111"/>
      <c r="V259" s="111"/>
      <c r="W259" s="111"/>
      <c r="X259" s="111"/>
      <c r="Y259" s="111"/>
      <c r="Z259" s="111"/>
      <c r="AA259" s="111"/>
      <c r="AB259" s="111"/>
      <c r="AC259" s="111"/>
      <c r="AD259" s="111"/>
      <c r="AE259" s="111"/>
      <c r="AF259" s="111"/>
      <c r="AG259" s="111"/>
    </row>
    <row r="260" spans="21:33" ht="20.100000000000001" customHeight="1">
      <c r="U260" s="111"/>
      <c r="V260" s="111"/>
      <c r="W260" s="111"/>
      <c r="X260" s="111"/>
      <c r="Y260" s="111"/>
      <c r="Z260" s="111"/>
      <c r="AA260" s="111"/>
      <c r="AB260" s="111"/>
      <c r="AC260" s="111"/>
      <c r="AD260" s="111"/>
      <c r="AE260" s="111"/>
      <c r="AF260" s="111"/>
      <c r="AG260" s="111"/>
    </row>
    <row r="261" spans="21:33" ht="20.100000000000001" customHeight="1">
      <c r="U261" s="111"/>
      <c r="V261" s="111"/>
      <c r="W261" s="111"/>
      <c r="X261" s="111"/>
      <c r="Y261" s="111"/>
      <c r="Z261" s="111"/>
      <c r="AA261" s="111"/>
      <c r="AB261" s="111"/>
      <c r="AC261" s="111"/>
      <c r="AD261" s="111"/>
      <c r="AE261" s="111"/>
      <c r="AF261" s="111"/>
      <c r="AG261" s="111"/>
    </row>
    <row r="262" spans="21:33" ht="20.100000000000001" customHeight="1">
      <c r="U262" s="111"/>
      <c r="V262" s="111"/>
      <c r="W262" s="111"/>
      <c r="X262" s="111"/>
      <c r="Y262" s="111"/>
      <c r="Z262" s="111"/>
      <c r="AA262" s="111"/>
      <c r="AB262" s="111"/>
      <c r="AC262" s="111"/>
      <c r="AD262" s="111"/>
      <c r="AE262" s="111"/>
      <c r="AF262" s="111"/>
      <c r="AG262" s="111"/>
    </row>
    <row r="263" spans="21:33" ht="20.100000000000001" customHeight="1">
      <c r="U263" s="111"/>
      <c r="V263" s="111"/>
      <c r="W263" s="111"/>
      <c r="X263" s="111"/>
      <c r="Y263" s="111"/>
      <c r="Z263" s="111"/>
      <c r="AA263" s="111"/>
      <c r="AB263" s="111"/>
      <c r="AC263" s="111"/>
      <c r="AD263" s="111"/>
      <c r="AE263" s="111"/>
      <c r="AF263" s="111"/>
      <c r="AG263" s="111"/>
    </row>
    <row r="264" spans="21:33" ht="20.100000000000001" customHeight="1">
      <c r="U264" s="111"/>
      <c r="V264" s="111"/>
      <c r="W264" s="111"/>
      <c r="X264" s="111"/>
      <c r="Y264" s="111"/>
      <c r="Z264" s="111"/>
      <c r="AA264" s="111"/>
      <c r="AB264" s="111"/>
      <c r="AC264" s="111"/>
      <c r="AD264" s="111"/>
      <c r="AE264" s="111"/>
      <c r="AF264" s="111"/>
      <c r="AG264" s="111"/>
    </row>
    <row r="265" spans="21:33" ht="20.100000000000001" customHeight="1">
      <c r="U265" s="111"/>
      <c r="V265" s="111"/>
      <c r="W265" s="111"/>
      <c r="X265" s="111"/>
      <c r="Y265" s="111"/>
      <c r="Z265" s="111"/>
      <c r="AA265" s="111"/>
      <c r="AB265" s="111"/>
      <c r="AC265" s="111"/>
      <c r="AD265" s="111"/>
      <c r="AE265" s="111"/>
      <c r="AF265" s="111"/>
      <c r="AG265" s="111"/>
    </row>
    <row r="266" spans="21:33" ht="20.100000000000001" customHeight="1">
      <c r="U266" s="111"/>
      <c r="V266" s="111"/>
      <c r="W266" s="111"/>
      <c r="X266" s="111"/>
      <c r="Y266" s="111"/>
      <c r="Z266" s="111"/>
      <c r="AA266" s="111"/>
      <c r="AB266" s="111"/>
      <c r="AC266" s="111"/>
      <c r="AD266" s="111"/>
      <c r="AE266" s="111"/>
      <c r="AF266" s="111"/>
      <c r="AG266" s="111"/>
    </row>
    <row r="267" spans="21:33" ht="20.100000000000001" customHeight="1">
      <c r="U267" s="111"/>
      <c r="V267" s="111"/>
      <c r="W267" s="111"/>
      <c r="X267" s="111"/>
      <c r="Y267" s="111"/>
      <c r="Z267" s="111"/>
      <c r="AA267" s="111"/>
      <c r="AB267" s="111"/>
      <c r="AC267" s="111"/>
      <c r="AD267" s="111"/>
      <c r="AE267" s="111"/>
      <c r="AF267" s="111"/>
      <c r="AG267" s="111"/>
    </row>
    <row r="268" spans="21:33" ht="20.100000000000001" customHeight="1">
      <c r="U268" s="111"/>
      <c r="V268" s="111"/>
      <c r="W268" s="111"/>
      <c r="X268" s="111"/>
      <c r="Y268" s="111"/>
      <c r="Z268" s="111"/>
      <c r="AA268" s="111"/>
      <c r="AB268" s="111"/>
      <c r="AC268" s="111"/>
      <c r="AD268" s="111"/>
      <c r="AE268" s="111"/>
      <c r="AF268" s="111"/>
      <c r="AG268" s="111"/>
    </row>
    <row r="269" spans="21:33" ht="20.100000000000001" customHeight="1">
      <c r="U269" s="111"/>
      <c r="V269" s="111"/>
      <c r="W269" s="111"/>
      <c r="X269" s="111"/>
      <c r="Y269" s="111"/>
      <c r="Z269" s="111"/>
      <c r="AA269" s="111"/>
      <c r="AB269" s="111"/>
      <c r="AC269" s="111"/>
      <c r="AD269" s="111"/>
      <c r="AE269" s="111"/>
      <c r="AF269" s="111"/>
      <c r="AG269" s="111"/>
    </row>
    <row r="270" spans="21:33" ht="20.100000000000001" customHeight="1">
      <c r="U270" s="111"/>
      <c r="V270" s="111"/>
      <c r="W270" s="111"/>
      <c r="X270" s="111"/>
      <c r="Y270" s="111"/>
      <c r="Z270" s="111"/>
      <c r="AA270" s="111"/>
      <c r="AB270" s="111"/>
      <c r="AC270" s="111"/>
      <c r="AD270" s="111"/>
      <c r="AE270" s="111"/>
      <c r="AF270" s="111"/>
      <c r="AG270" s="111"/>
    </row>
    <row r="271" spans="21:33" ht="20.100000000000001" customHeight="1">
      <c r="U271" s="111"/>
      <c r="V271" s="111"/>
      <c r="W271" s="111"/>
      <c r="X271" s="111"/>
      <c r="Y271" s="111"/>
      <c r="Z271" s="111"/>
      <c r="AA271" s="111"/>
      <c r="AB271" s="111"/>
      <c r="AC271" s="111"/>
      <c r="AD271" s="111"/>
      <c r="AE271" s="111"/>
      <c r="AF271" s="111"/>
      <c r="AG271" s="111"/>
    </row>
    <row r="272" spans="21:33" ht="20.100000000000001" customHeight="1">
      <c r="U272" s="111"/>
      <c r="V272" s="111"/>
      <c r="W272" s="111"/>
      <c r="X272" s="111"/>
      <c r="Y272" s="111"/>
      <c r="Z272" s="111"/>
      <c r="AA272" s="111"/>
      <c r="AB272" s="111"/>
      <c r="AC272" s="111"/>
      <c r="AD272" s="111"/>
      <c r="AE272" s="111"/>
      <c r="AF272" s="111"/>
      <c r="AG272" s="111"/>
    </row>
    <row r="273" spans="21:33" ht="20.100000000000001" customHeight="1">
      <c r="U273" s="111"/>
      <c r="V273" s="111"/>
      <c r="W273" s="111"/>
      <c r="X273" s="111"/>
      <c r="Y273" s="111"/>
      <c r="Z273" s="111"/>
      <c r="AA273" s="111"/>
      <c r="AB273" s="111"/>
      <c r="AC273" s="111"/>
      <c r="AD273" s="111"/>
      <c r="AE273" s="111"/>
      <c r="AF273" s="111"/>
      <c r="AG273" s="111"/>
    </row>
    <row r="274" spans="21:33" ht="20.100000000000001" customHeight="1">
      <c r="U274" s="111"/>
      <c r="V274" s="111"/>
      <c r="W274" s="111"/>
      <c r="X274" s="111"/>
      <c r="Y274" s="111"/>
      <c r="Z274" s="111"/>
      <c r="AA274" s="111"/>
      <c r="AB274" s="111"/>
      <c r="AC274" s="111"/>
      <c r="AD274" s="111"/>
      <c r="AE274" s="111"/>
      <c r="AF274" s="111"/>
      <c r="AG274" s="111"/>
    </row>
    <row r="275" spans="21:33" ht="20.100000000000001" customHeight="1">
      <c r="U275" s="111"/>
      <c r="V275" s="111"/>
      <c r="W275" s="111"/>
      <c r="X275" s="111"/>
      <c r="Y275" s="111"/>
      <c r="Z275" s="111"/>
      <c r="AA275" s="111"/>
      <c r="AB275" s="111"/>
      <c r="AC275" s="111"/>
      <c r="AD275" s="111"/>
      <c r="AE275" s="111"/>
      <c r="AF275" s="111"/>
      <c r="AG275" s="111"/>
    </row>
    <row r="276" spans="21:33" ht="20.100000000000001" customHeight="1">
      <c r="U276" s="111"/>
      <c r="V276" s="111"/>
      <c r="W276" s="111"/>
      <c r="X276" s="111"/>
      <c r="Y276" s="111"/>
      <c r="Z276" s="111"/>
      <c r="AA276" s="111"/>
      <c r="AB276" s="111"/>
      <c r="AC276" s="111"/>
      <c r="AD276" s="111"/>
      <c r="AE276" s="111"/>
      <c r="AF276" s="111"/>
      <c r="AG276" s="111"/>
    </row>
    <row r="277" spans="21:33" ht="20.100000000000001" customHeight="1">
      <c r="U277" s="111"/>
      <c r="V277" s="111"/>
      <c r="W277" s="111"/>
      <c r="X277" s="111"/>
      <c r="Y277" s="111"/>
      <c r="Z277" s="111"/>
      <c r="AA277" s="111"/>
      <c r="AB277" s="111"/>
      <c r="AC277" s="111"/>
      <c r="AD277" s="111"/>
      <c r="AE277" s="111"/>
      <c r="AF277" s="111"/>
      <c r="AG277" s="111"/>
    </row>
    <row r="278" spans="21:33" ht="20.100000000000001" customHeight="1">
      <c r="U278" s="111"/>
      <c r="V278" s="111"/>
      <c r="W278" s="111"/>
      <c r="X278" s="111"/>
      <c r="Y278" s="111"/>
      <c r="Z278" s="111"/>
      <c r="AA278" s="111"/>
      <c r="AB278" s="111"/>
      <c r="AC278" s="111"/>
      <c r="AD278" s="111"/>
      <c r="AE278" s="111"/>
      <c r="AF278" s="111"/>
      <c r="AG278" s="111"/>
    </row>
    <row r="279" spans="21:33" ht="20.100000000000001" customHeight="1">
      <c r="U279" s="111"/>
      <c r="V279" s="111"/>
      <c r="W279" s="111"/>
      <c r="X279" s="111"/>
      <c r="Y279" s="111"/>
      <c r="Z279" s="111"/>
      <c r="AA279" s="111"/>
      <c r="AB279" s="111"/>
      <c r="AC279" s="111"/>
      <c r="AD279" s="111"/>
      <c r="AE279" s="111"/>
      <c r="AF279" s="111"/>
      <c r="AG279" s="111"/>
    </row>
    <row r="280" spans="21:33" ht="20.100000000000001" customHeight="1">
      <c r="U280" s="111"/>
      <c r="V280" s="111"/>
      <c r="W280" s="111"/>
      <c r="X280" s="111"/>
      <c r="Y280" s="111"/>
      <c r="Z280" s="111"/>
      <c r="AA280" s="111"/>
      <c r="AB280" s="111"/>
      <c r="AC280" s="111"/>
      <c r="AD280" s="111"/>
      <c r="AE280" s="111"/>
      <c r="AF280" s="111"/>
      <c r="AG280" s="111"/>
    </row>
    <row r="281" spans="21:33" ht="20.100000000000001" customHeight="1">
      <c r="U281" s="111"/>
      <c r="V281" s="111"/>
      <c r="W281" s="111"/>
      <c r="X281" s="111"/>
      <c r="Y281" s="111"/>
      <c r="Z281" s="111"/>
      <c r="AA281" s="111"/>
      <c r="AB281" s="111"/>
      <c r="AC281" s="111"/>
      <c r="AD281" s="111"/>
      <c r="AE281" s="111"/>
      <c r="AF281" s="111"/>
      <c r="AG281" s="111"/>
    </row>
    <row r="282" spans="21:33" ht="20.100000000000001" customHeight="1">
      <c r="U282" s="111"/>
      <c r="V282" s="111"/>
      <c r="W282" s="111"/>
      <c r="X282" s="111"/>
      <c r="Y282" s="111"/>
      <c r="Z282" s="111"/>
      <c r="AA282" s="111"/>
      <c r="AB282" s="111"/>
      <c r="AC282" s="111"/>
      <c r="AD282" s="111"/>
      <c r="AE282" s="111"/>
      <c r="AF282" s="111"/>
      <c r="AG282" s="111"/>
    </row>
    <row r="283" spans="21:33" ht="20.100000000000001" customHeight="1">
      <c r="U283" s="111"/>
      <c r="V283" s="111"/>
      <c r="W283" s="111"/>
      <c r="X283" s="111"/>
      <c r="Y283" s="111"/>
      <c r="Z283" s="111"/>
      <c r="AA283" s="111"/>
      <c r="AB283" s="111"/>
      <c r="AC283" s="111"/>
      <c r="AD283" s="111"/>
      <c r="AE283" s="111"/>
      <c r="AF283" s="111"/>
      <c r="AG283" s="111"/>
    </row>
    <row r="284" spans="21:33" ht="20.100000000000001" customHeight="1">
      <c r="U284" s="111"/>
      <c r="V284" s="111"/>
      <c r="W284" s="111"/>
      <c r="X284" s="111"/>
      <c r="Y284" s="111"/>
      <c r="Z284" s="111"/>
      <c r="AA284" s="111"/>
      <c r="AB284" s="111"/>
      <c r="AC284" s="111"/>
      <c r="AD284" s="111"/>
      <c r="AE284" s="111"/>
      <c r="AF284" s="111"/>
      <c r="AG284" s="111"/>
    </row>
    <row r="285" spans="21:33" ht="20.100000000000001" customHeight="1">
      <c r="U285" s="111"/>
      <c r="V285" s="111"/>
      <c r="W285" s="111"/>
      <c r="X285" s="111"/>
      <c r="Y285" s="111"/>
      <c r="Z285" s="111"/>
      <c r="AA285" s="111"/>
      <c r="AB285" s="111"/>
      <c r="AC285" s="111"/>
      <c r="AD285" s="111"/>
      <c r="AE285" s="111"/>
      <c r="AF285" s="111"/>
      <c r="AG285" s="111"/>
    </row>
    <row r="286" spans="21:33" ht="20.100000000000001" customHeight="1">
      <c r="U286" s="111"/>
      <c r="V286" s="111"/>
      <c r="W286" s="111"/>
      <c r="X286" s="111"/>
      <c r="Y286" s="111"/>
      <c r="Z286" s="111"/>
      <c r="AA286" s="111"/>
      <c r="AB286" s="111"/>
      <c r="AC286" s="111"/>
      <c r="AD286" s="111"/>
      <c r="AE286" s="111"/>
      <c r="AF286" s="111"/>
      <c r="AG286" s="111"/>
    </row>
    <row r="287" spans="21:33" ht="20.100000000000001" customHeight="1">
      <c r="U287" s="111"/>
      <c r="V287" s="111"/>
      <c r="W287" s="111"/>
      <c r="X287" s="111"/>
      <c r="Y287" s="111"/>
      <c r="Z287" s="111"/>
      <c r="AA287" s="111"/>
      <c r="AB287" s="111"/>
      <c r="AC287" s="111"/>
      <c r="AD287" s="111"/>
      <c r="AE287" s="111"/>
      <c r="AF287" s="111"/>
      <c r="AG287" s="111"/>
    </row>
    <row r="288" spans="21:33" ht="20.100000000000001" customHeight="1">
      <c r="U288" s="111"/>
      <c r="V288" s="111"/>
      <c r="W288" s="111"/>
      <c r="X288" s="111"/>
      <c r="Y288" s="111"/>
      <c r="Z288" s="111"/>
      <c r="AA288" s="111"/>
      <c r="AB288" s="111"/>
      <c r="AC288" s="111"/>
      <c r="AD288" s="111"/>
      <c r="AE288" s="111"/>
      <c r="AF288" s="111"/>
      <c r="AG288" s="111"/>
    </row>
    <row r="289" spans="21:33" ht="20.100000000000001" customHeight="1">
      <c r="U289" s="111"/>
      <c r="V289" s="111"/>
      <c r="W289" s="111"/>
      <c r="X289" s="111"/>
      <c r="Y289" s="111"/>
      <c r="Z289" s="111"/>
      <c r="AA289" s="111"/>
      <c r="AB289" s="111"/>
      <c r="AC289" s="111"/>
      <c r="AD289" s="111"/>
      <c r="AE289" s="111"/>
      <c r="AF289" s="111"/>
      <c r="AG289" s="111"/>
    </row>
    <row r="290" spans="21:33" ht="20.100000000000001" customHeight="1">
      <c r="U290" s="111"/>
      <c r="V290" s="111"/>
      <c r="W290" s="111"/>
      <c r="X290" s="111"/>
      <c r="Y290" s="111"/>
      <c r="Z290" s="111"/>
      <c r="AA290" s="111"/>
      <c r="AB290" s="111"/>
      <c r="AC290" s="111"/>
      <c r="AD290" s="111"/>
      <c r="AE290" s="111"/>
      <c r="AF290" s="111"/>
      <c r="AG290" s="111"/>
    </row>
    <row r="291" spans="21:33" ht="20.100000000000001" customHeight="1">
      <c r="U291" s="111"/>
      <c r="V291" s="111"/>
      <c r="W291" s="111"/>
      <c r="X291" s="111"/>
      <c r="Y291" s="111"/>
      <c r="Z291" s="111"/>
      <c r="AA291" s="111"/>
      <c r="AB291" s="111"/>
      <c r="AC291" s="111"/>
      <c r="AD291" s="111"/>
      <c r="AE291" s="111"/>
      <c r="AF291" s="111"/>
      <c r="AG291" s="111"/>
    </row>
    <row r="292" spans="21:33" ht="20.100000000000001" customHeight="1">
      <c r="U292" s="111"/>
      <c r="V292" s="111"/>
      <c r="W292" s="111"/>
      <c r="X292" s="111"/>
      <c r="Y292" s="111"/>
      <c r="Z292" s="111"/>
      <c r="AA292" s="111"/>
      <c r="AB292" s="111"/>
      <c r="AC292" s="111"/>
      <c r="AD292" s="111"/>
      <c r="AE292" s="111"/>
      <c r="AF292" s="111"/>
      <c r="AG292" s="111"/>
    </row>
    <row r="293" spans="21:33" ht="20.100000000000001" customHeight="1">
      <c r="U293" s="111"/>
      <c r="V293" s="111"/>
      <c r="W293" s="111"/>
      <c r="X293" s="111"/>
      <c r="Y293" s="111"/>
      <c r="Z293" s="111"/>
      <c r="AA293" s="111"/>
      <c r="AB293" s="111"/>
      <c r="AC293" s="111"/>
      <c r="AD293" s="111"/>
      <c r="AE293" s="111"/>
      <c r="AF293" s="111"/>
      <c r="AG293" s="111"/>
    </row>
    <row r="294" spans="21:33" ht="20.100000000000001" customHeight="1">
      <c r="U294" s="111"/>
      <c r="V294" s="111"/>
      <c r="W294" s="111"/>
      <c r="X294" s="111"/>
      <c r="Y294" s="111"/>
      <c r="Z294" s="111"/>
      <c r="AA294" s="111"/>
      <c r="AB294" s="111"/>
      <c r="AC294" s="111"/>
      <c r="AD294" s="111"/>
      <c r="AE294" s="111"/>
      <c r="AF294" s="111"/>
      <c r="AG294" s="111"/>
    </row>
    <row r="295" spans="21:33" ht="20.100000000000001" customHeight="1">
      <c r="U295" s="111"/>
      <c r="V295" s="111"/>
      <c r="W295" s="111"/>
      <c r="X295" s="111"/>
      <c r="Y295" s="111"/>
      <c r="Z295" s="111"/>
      <c r="AA295" s="111"/>
      <c r="AB295" s="111"/>
      <c r="AC295" s="111"/>
      <c r="AD295" s="111"/>
      <c r="AE295" s="111"/>
      <c r="AF295" s="111"/>
      <c r="AG295" s="111"/>
    </row>
    <row r="296" spans="21:33" ht="20.100000000000001" customHeight="1">
      <c r="U296" s="111"/>
      <c r="V296" s="111"/>
      <c r="W296" s="111"/>
      <c r="X296" s="111"/>
      <c r="Y296" s="111"/>
      <c r="Z296" s="111"/>
      <c r="AA296" s="111"/>
      <c r="AB296" s="111"/>
      <c r="AC296" s="111"/>
      <c r="AD296" s="111"/>
      <c r="AE296" s="111"/>
      <c r="AF296" s="111"/>
      <c r="AG296" s="111"/>
    </row>
    <row r="297" spans="21:33" ht="20.100000000000001" customHeight="1">
      <c r="U297" s="111"/>
      <c r="V297" s="111"/>
      <c r="W297" s="111"/>
      <c r="X297" s="111"/>
      <c r="Y297" s="111"/>
      <c r="Z297" s="111"/>
      <c r="AA297" s="111"/>
      <c r="AB297" s="111"/>
      <c r="AC297" s="111"/>
      <c r="AD297" s="111"/>
      <c r="AE297" s="111"/>
      <c r="AF297" s="111"/>
      <c r="AG297" s="111"/>
    </row>
    <row r="298" spans="21:33" ht="20.100000000000001" customHeight="1">
      <c r="U298" s="111"/>
      <c r="V298" s="111"/>
      <c r="W298" s="111"/>
      <c r="X298" s="111"/>
      <c r="Y298" s="111"/>
      <c r="Z298" s="111"/>
      <c r="AA298" s="111"/>
      <c r="AB298" s="111"/>
      <c r="AC298" s="111"/>
      <c r="AD298" s="111"/>
      <c r="AE298" s="111"/>
      <c r="AF298" s="111"/>
      <c r="AG298" s="111"/>
    </row>
    <row r="299" spans="21:33" ht="20.100000000000001" customHeight="1">
      <c r="U299" s="111"/>
      <c r="V299" s="111"/>
      <c r="W299" s="111"/>
      <c r="X299" s="111"/>
      <c r="Y299" s="111"/>
      <c r="Z299" s="111"/>
      <c r="AA299" s="111"/>
      <c r="AB299" s="111"/>
      <c r="AC299" s="111"/>
      <c r="AD299" s="111"/>
      <c r="AE299" s="111"/>
      <c r="AF299" s="111"/>
      <c r="AG299" s="111"/>
    </row>
    <row r="300" spans="21:33" ht="20.100000000000001" customHeight="1">
      <c r="U300" s="111"/>
      <c r="V300" s="111"/>
      <c r="W300" s="111"/>
      <c r="X300" s="111"/>
      <c r="Y300" s="111"/>
      <c r="Z300" s="111"/>
      <c r="AA300" s="111"/>
      <c r="AB300" s="111"/>
      <c r="AC300" s="111"/>
      <c r="AD300" s="111"/>
      <c r="AE300" s="111"/>
      <c r="AF300" s="111"/>
      <c r="AG300" s="111"/>
    </row>
    <row r="301" spans="21:33" ht="20.100000000000001" customHeight="1">
      <c r="U301" s="111"/>
      <c r="V301" s="111"/>
      <c r="W301" s="111"/>
      <c r="X301" s="111"/>
      <c r="Y301" s="111"/>
      <c r="Z301" s="111"/>
      <c r="AA301" s="111"/>
      <c r="AB301" s="111"/>
      <c r="AC301" s="111"/>
      <c r="AD301" s="111"/>
      <c r="AE301" s="111"/>
      <c r="AF301" s="111"/>
      <c r="AG301" s="111"/>
    </row>
    <row r="302" spans="21:33" ht="20.100000000000001" customHeight="1">
      <c r="U302" s="111"/>
      <c r="V302" s="111"/>
      <c r="W302" s="111"/>
      <c r="X302" s="111"/>
      <c r="Y302" s="111"/>
      <c r="Z302" s="111"/>
      <c r="AA302" s="111"/>
      <c r="AB302" s="111"/>
      <c r="AC302" s="111"/>
      <c r="AD302" s="111"/>
      <c r="AE302" s="111"/>
      <c r="AF302" s="111"/>
      <c r="AG302" s="111"/>
    </row>
    <row r="303" spans="21:33" ht="20.100000000000001" customHeight="1">
      <c r="U303" s="111"/>
      <c r="V303" s="111"/>
      <c r="W303" s="111"/>
      <c r="X303" s="111"/>
      <c r="Y303" s="111"/>
      <c r="Z303" s="111"/>
      <c r="AA303" s="111"/>
      <c r="AB303" s="111"/>
      <c r="AC303" s="111"/>
      <c r="AD303" s="111"/>
      <c r="AE303" s="111"/>
      <c r="AF303" s="111"/>
      <c r="AG303" s="111"/>
    </row>
    <row r="304" spans="21:33" ht="20.100000000000001" customHeight="1">
      <c r="U304" s="111"/>
      <c r="V304" s="111"/>
      <c r="W304" s="111"/>
      <c r="X304" s="111"/>
      <c r="Y304" s="111"/>
      <c r="Z304" s="111"/>
      <c r="AA304" s="111"/>
      <c r="AB304" s="111"/>
      <c r="AC304" s="111"/>
      <c r="AD304" s="111"/>
      <c r="AE304" s="111"/>
      <c r="AF304" s="111"/>
      <c r="AG304" s="111"/>
    </row>
    <row r="305" spans="21:33" ht="20.100000000000001" customHeight="1">
      <c r="U305" s="111"/>
      <c r="V305" s="111"/>
      <c r="W305" s="111"/>
      <c r="X305" s="111"/>
      <c r="Y305" s="111"/>
      <c r="Z305" s="111"/>
      <c r="AA305" s="111"/>
      <c r="AB305" s="111"/>
      <c r="AC305" s="111"/>
      <c r="AD305" s="111"/>
      <c r="AE305" s="111"/>
      <c r="AF305" s="111"/>
      <c r="AG305" s="111"/>
    </row>
    <row r="306" spans="21:33" ht="20.100000000000001" customHeight="1">
      <c r="U306" s="111"/>
      <c r="V306" s="111"/>
      <c r="W306" s="111"/>
      <c r="X306" s="111"/>
      <c r="Y306" s="111"/>
      <c r="Z306" s="111"/>
      <c r="AA306" s="111"/>
      <c r="AB306" s="111"/>
      <c r="AC306" s="111"/>
      <c r="AD306" s="111"/>
      <c r="AE306" s="111"/>
      <c r="AF306" s="111"/>
      <c r="AG306" s="111"/>
    </row>
    <row r="307" spans="21:33" ht="20.100000000000001" customHeight="1">
      <c r="U307" s="111"/>
      <c r="V307" s="111"/>
      <c r="W307" s="111"/>
      <c r="X307" s="111"/>
      <c r="Y307" s="111"/>
      <c r="Z307" s="111"/>
      <c r="AA307" s="111"/>
      <c r="AB307" s="111"/>
      <c r="AC307" s="111"/>
      <c r="AD307" s="111"/>
      <c r="AE307" s="111"/>
      <c r="AF307" s="111"/>
      <c r="AG307" s="111"/>
    </row>
    <row r="308" spans="21:33" ht="20.100000000000001" customHeight="1">
      <c r="U308" s="111"/>
      <c r="V308" s="111"/>
      <c r="W308" s="111"/>
      <c r="X308" s="111"/>
      <c r="Y308" s="111"/>
      <c r="Z308" s="111"/>
      <c r="AA308" s="111"/>
      <c r="AB308" s="111"/>
      <c r="AC308" s="111"/>
      <c r="AD308" s="111"/>
      <c r="AE308" s="111"/>
      <c r="AF308" s="111"/>
      <c r="AG308" s="111"/>
    </row>
    <row r="309" spans="21:33" ht="20.100000000000001" customHeight="1">
      <c r="U309" s="111"/>
      <c r="V309" s="111"/>
      <c r="W309" s="111"/>
      <c r="X309" s="111"/>
      <c r="Y309" s="111"/>
      <c r="Z309" s="111"/>
      <c r="AA309" s="111"/>
      <c r="AB309" s="111"/>
      <c r="AC309" s="111"/>
      <c r="AD309" s="111"/>
      <c r="AE309" s="111"/>
      <c r="AF309" s="111"/>
      <c r="AG309" s="111"/>
    </row>
    <row r="310" spans="21:33" ht="20.100000000000001" customHeight="1">
      <c r="U310" s="111"/>
      <c r="V310" s="111"/>
      <c r="W310" s="111"/>
      <c r="X310" s="111"/>
      <c r="Y310" s="111"/>
      <c r="Z310" s="111"/>
      <c r="AA310" s="111"/>
      <c r="AB310" s="111"/>
      <c r="AC310" s="111"/>
      <c r="AD310" s="111"/>
      <c r="AE310" s="111"/>
      <c r="AF310" s="111"/>
      <c r="AG310" s="111"/>
    </row>
    <row r="311" spans="21:33" ht="20.100000000000001" customHeight="1">
      <c r="U311" s="111"/>
      <c r="V311" s="111"/>
      <c r="W311" s="111"/>
      <c r="X311" s="111"/>
      <c r="Y311" s="111"/>
      <c r="Z311" s="111"/>
      <c r="AA311" s="111"/>
      <c r="AB311" s="111"/>
      <c r="AC311" s="111"/>
      <c r="AD311" s="111"/>
      <c r="AE311" s="111"/>
      <c r="AF311" s="111"/>
      <c r="AG311" s="111"/>
    </row>
    <row r="312" spans="21:33" ht="20.100000000000001" customHeight="1">
      <c r="U312" s="111"/>
      <c r="V312" s="111"/>
      <c r="W312" s="111"/>
      <c r="X312" s="111"/>
      <c r="Y312" s="111"/>
      <c r="Z312" s="111"/>
      <c r="AA312" s="111"/>
      <c r="AB312" s="111"/>
      <c r="AC312" s="111"/>
      <c r="AD312" s="111"/>
      <c r="AE312" s="111"/>
      <c r="AF312" s="111"/>
      <c r="AG312" s="111"/>
    </row>
    <row r="313" spans="21:33" ht="20.100000000000001" customHeight="1">
      <c r="U313" s="111"/>
      <c r="V313" s="111"/>
      <c r="W313" s="111"/>
      <c r="X313" s="111"/>
      <c r="Y313" s="111"/>
      <c r="Z313" s="111"/>
      <c r="AA313" s="111"/>
      <c r="AB313" s="111"/>
      <c r="AC313" s="111"/>
      <c r="AD313" s="111"/>
      <c r="AE313" s="111"/>
      <c r="AF313" s="111"/>
      <c r="AG313" s="111"/>
    </row>
    <row r="314" spans="21:33" ht="20.100000000000001" customHeight="1">
      <c r="U314" s="111"/>
      <c r="V314" s="111"/>
      <c r="W314" s="111"/>
      <c r="X314" s="111"/>
      <c r="Y314" s="111"/>
      <c r="Z314" s="111"/>
      <c r="AA314" s="111"/>
      <c r="AB314" s="111"/>
      <c r="AC314" s="111"/>
      <c r="AD314" s="111"/>
      <c r="AE314" s="111"/>
      <c r="AF314" s="111"/>
      <c r="AG314" s="111"/>
    </row>
    <row r="315" spans="21:33" ht="20.100000000000001" customHeight="1">
      <c r="U315" s="111"/>
      <c r="V315" s="111"/>
      <c r="W315" s="111"/>
      <c r="X315" s="111"/>
      <c r="Y315" s="111"/>
      <c r="Z315" s="111"/>
      <c r="AA315" s="111"/>
      <c r="AB315" s="111"/>
      <c r="AC315" s="111"/>
      <c r="AD315" s="111"/>
      <c r="AE315" s="111"/>
      <c r="AF315" s="111"/>
      <c r="AG315" s="111"/>
    </row>
    <row r="316" spans="21:33" ht="20.100000000000001" customHeight="1">
      <c r="U316" s="111"/>
      <c r="V316" s="111"/>
      <c r="W316" s="111"/>
      <c r="X316" s="111"/>
      <c r="Y316" s="111"/>
      <c r="Z316" s="111"/>
      <c r="AA316" s="111"/>
      <c r="AB316" s="111"/>
      <c r="AC316" s="111"/>
      <c r="AD316" s="111"/>
      <c r="AE316" s="111"/>
      <c r="AF316" s="111"/>
      <c r="AG316" s="111"/>
    </row>
    <row r="317" spans="21:33" ht="20.100000000000001" customHeight="1">
      <c r="U317" s="111"/>
      <c r="V317" s="111"/>
      <c r="W317" s="111"/>
      <c r="X317" s="111"/>
      <c r="Y317" s="111"/>
      <c r="Z317" s="111"/>
      <c r="AA317" s="111"/>
      <c r="AB317" s="111"/>
      <c r="AC317" s="111"/>
      <c r="AD317" s="111"/>
      <c r="AE317" s="111"/>
      <c r="AF317" s="111"/>
      <c r="AG317" s="111"/>
    </row>
    <row r="318" spans="21:33" ht="20.100000000000001" customHeight="1">
      <c r="U318" s="111"/>
      <c r="V318" s="111"/>
      <c r="W318" s="111"/>
      <c r="X318" s="111"/>
      <c r="Y318" s="111"/>
      <c r="Z318" s="111"/>
      <c r="AA318" s="111"/>
      <c r="AB318" s="111"/>
      <c r="AC318" s="111"/>
      <c r="AD318" s="111"/>
      <c r="AE318" s="111"/>
      <c r="AF318" s="111"/>
      <c r="AG318" s="111"/>
    </row>
    <row r="319" spans="21:33" ht="20.100000000000001" customHeight="1">
      <c r="U319" s="111"/>
      <c r="V319" s="111"/>
      <c r="W319" s="111"/>
      <c r="X319" s="111"/>
      <c r="Y319" s="111"/>
      <c r="Z319" s="111"/>
      <c r="AA319" s="111"/>
      <c r="AB319" s="111"/>
      <c r="AC319" s="111"/>
      <c r="AD319" s="111"/>
      <c r="AE319" s="111"/>
      <c r="AF319" s="111"/>
      <c r="AG319" s="111"/>
    </row>
    <row r="320" spans="21:33" ht="20.100000000000001" customHeight="1">
      <c r="U320" s="111"/>
      <c r="V320" s="111"/>
      <c r="W320" s="111"/>
      <c r="X320" s="111"/>
      <c r="Y320" s="111"/>
      <c r="Z320" s="111"/>
      <c r="AA320" s="111"/>
      <c r="AB320" s="111"/>
      <c r="AC320" s="111"/>
      <c r="AD320" s="111"/>
      <c r="AE320" s="111"/>
      <c r="AF320" s="111"/>
      <c r="AG320" s="111"/>
    </row>
    <row r="321" spans="21:33" ht="20.100000000000001" customHeight="1">
      <c r="U321" s="111"/>
      <c r="V321" s="111"/>
      <c r="W321" s="111"/>
      <c r="X321" s="111"/>
      <c r="Y321" s="111"/>
      <c r="Z321" s="111"/>
      <c r="AA321" s="111"/>
      <c r="AB321" s="111"/>
      <c r="AC321" s="111"/>
      <c r="AD321" s="111"/>
      <c r="AE321" s="111"/>
      <c r="AF321" s="111"/>
      <c r="AG321" s="111"/>
    </row>
    <row r="322" spans="21:33" ht="20.100000000000001" customHeight="1">
      <c r="U322" s="111"/>
      <c r="V322" s="111"/>
      <c r="W322" s="111"/>
      <c r="X322" s="111"/>
      <c r="Y322" s="111"/>
      <c r="Z322" s="111"/>
      <c r="AA322" s="111"/>
      <c r="AB322" s="111"/>
      <c r="AC322" s="111"/>
      <c r="AD322" s="111"/>
      <c r="AE322" s="111"/>
      <c r="AF322" s="111"/>
      <c r="AG322" s="111"/>
    </row>
    <row r="323" spans="21:33" ht="20.100000000000001" customHeight="1">
      <c r="U323" s="111"/>
      <c r="V323" s="111"/>
      <c r="W323" s="111"/>
      <c r="X323" s="111"/>
      <c r="Y323" s="111"/>
      <c r="Z323" s="111"/>
      <c r="AA323" s="111"/>
      <c r="AB323" s="111"/>
      <c r="AC323" s="111"/>
      <c r="AD323" s="111"/>
      <c r="AE323" s="111"/>
      <c r="AF323" s="111"/>
      <c r="AG323" s="111"/>
    </row>
    <row r="324" spans="21:33" ht="20.100000000000001" customHeight="1">
      <c r="U324" s="111"/>
      <c r="V324" s="111"/>
      <c r="W324" s="111"/>
      <c r="X324" s="111"/>
      <c r="Y324" s="111"/>
      <c r="Z324" s="111"/>
      <c r="AA324" s="111"/>
      <c r="AB324" s="111"/>
      <c r="AC324" s="111"/>
      <c r="AD324" s="111"/>
      <c r="AE324" s="111"/>
      <c r="AF324" s="111"/>
      <c r="AG324" s="111"/>
    </row>
    <row r="325" spans="21:33" ht="20.100000000000001" customHeight="1">
      <c r="U325" s="111"/>
      <c r="V325" s="111"/>
      <c r="W325" s="111"/>
      <c r="X325" s="111"/>
      <c r="Y325" s="111"/>
      <c r="Z325" s="111"/>
      <c r="AA325" s="111"/>
      <c r="AB325" s="111"/>
      <c r="AC325" s="111"/>
      <c r="AD325" s="111"/>
      <c r="AE325" s="111"/>
      <c r="AF325" s="111"/>
      <c r="AG325" s="111"/>
    </row>
    <row r="326" spans="21:33" ht="20.100000000000001" customHeight="1">
      <c r="U326" s="111"/>
      <c r="V326" s="111"/>
      <c r="W326" s="111"/>
      <c r="X326" s="111"/>
      <c r="Y326" s="111"/>
      <c r="Z326" s="111"/>
      <c r="AA326" s="111"/>
      <c r="AB326" s="111"/>
      <c r="AC326" s="111"/>
      <c r="AD326" s="111"/>
      <c r="AE326" s="111"/>
      <c r="AF326" s="111"/>
      <c r="AG326" s="111"/>
    </row>
    <row r="327" spans="21:33" ht="20.100000000000001" customHeight="1">
      <c r="U327" s="111"/>
      <c r="V327" s="111"/>
      <c r="W327" s="111"/>
      <c r="X327" s="111"/>
      <c r="Y327" s="111"/>
      <c r="Z327" s="111"/>
      <c r="AA327" s="111"/>
      <c r="AB327" s="111"/>
      <c r="AC327" s="111"/>
      <c r="AD327" s="111"/>
      <c r="AE327" s="111"/>
      <c r="AF327" s="111"/>
      <c r="AG327" s="111"/>
    </row>
    <row r="328" spans="21:33" ht="20.100000000000001" customHeight="1">
      <c r="U328" s="111"/>
      <c r="V328" s="111"/>
      <c r="W328" s="111"/>
      <c r="X328" s="111"/>
      <c r="Y328" s="111"/>
      <c r="Z328" s="111"/>
      <c r="AA328" s="111"/>
      <c r="AB328" s="111"/>
      <c r="AC328" s="111"/>
      <c r="AD328" s="111"/>
      <c r="AE328" s="111"/>
      <c r="AF328" s="111"/>
      <c r="AG328" s="111"/>
    </row>
    <row r="329" spans="21:33" ht="20.100000000000001" customHeight="1">
      <c r="U329" s="111"/>
      <c r="V329" s="111"/>
      <c r="W329" s="111"/>
      <c r="X329" s="111"/>
      <c r="Y329" s="111"/>
      <c r="Z329" s="111"/>
      <c r="AA329" s="111"/>
      <c r="AB329" s="111"/>
      <c r="AC329" s="111"/>
      <c r="AD329" s="111"/>
      <c r="AE329" s="111"/>
      <c r="AF329" s="111"/>
      <c r="AG329" s="111"/>
    </row>
    <row r="330" spans="21:33" ht="20.100000000000001" customHeight="1">
      <c r="U330" s="111"/>
      <c r="V330" s="111"/>
      <c r="W330" s="111"/>
      <c r="X330" s="111"/>
      <c r="Y330" s="111"/>
      <c r="Z330" s="111"/>
      <c r="AA330" s="111"/>
      <c r="AB330" s="111"/>
      <c r="AC330" s="111"/>
      <c r="AD330" s="111"/>
      <c r="AE330" s="111"/>
      <c r="AF330" s="111"/>
      <c r="AG330" s="111"/>
    </row>
    <row r="331" spans="21:33" ht="20.100000000000001" customHeight="1">
      <c r="U331" s="111"/>
      <c r="V331" s="111"/>
      <c r="W331" s="111"/>
      <c r="X331" s="111"/>
      <c r="Y331" s="111"/>
      <c r="Z331" s="111"/>
      <c r="AA331" s="111"/>
      <c r="AB331" s="111"/>
      <c r="AC331" s="111"/>
      <c r="AD331" s="111"/>
      <c r="AE331" s="111"/>
      <c r="AF331" s="111"/>
      <c r="AG331" s="111"/>
    </row>
    <row r="332" spans="21:33" ht="20.100000000000001" customHeight="1">
      <c r="U332" s="111"/>
      <c r="V332" s="111"/>
      <c r="W332" s="111"/>
      <c r="X332" s="111"/>
      <c r="Y332" s="111"/>
      <c r="Z332" s="111"/>
      <c r="AA332" s="111"/>
      <c r="AB332" s="111"/>
      <c r="AC332" s="111"/>
      <c r="AD332" s="111"/>
      <c r="AE332" s="111"/>
      <c r="AF332" s="111"/>
      <c r="AG332" s="111"/>
    </row>
    <row r="333" spans="21:33" ht="20.100000000000001" customHeight="1">
      <c r="U333" s="111"/>
      <c r="V333" s="111"/>
      <c r="W333" s="111"/>
      <c r="X333" s="111"/>
      <c r="Y333" s="111"/>
      <c r="Z333" s="111"/>
      <c r="AA333" s="111"/>
      <c r="AB333" s="111"/>
      <c r="AC333" s="111"/>
      <c r="AD333" s="111"/>
      <c r="AE333" s="111"/>
      <c r="AF333" s="111"/>
      <c r="AG333" s="111"/>
    </row>
    <row r="334" spans="21:33" ht="20.100000000000001" customHeight="1">
      <c r="U334" s="111"/>
      <c r="V334" s="111"/>
      <c r="W334" s="111"/>
      <c r="X334" s="111"/>
      <c r="Y334" s="111"/>
      <c r="Z334" s="111"/>
      <c r="AA334" s="111"/>
      <c r="AB334" s="111"/>
      <c r="AC334" s="111"/>
      <c r="AD334" s="111"/>
      <c r="AE334" s="111"/>
      <c r="AF334" s="111"/>
      <c r="AG334" s="111"/>
    </row>
    <row r="335" spans="21:33" ht="20.100000000000001" customHeight="1">
      <c r="U335" s="111"/>
      <c r="V335" s="111"/>
      <c r="W335" s="111"/>
      <c r="X335" s="111"/>
      <c r="Y335" s="111"/>
      <c r="Z335" s="111"/>
      <c r="AA335" s="111"/>
      <c r="AB335" s="111"/>
      <c r="AC335" s="111"/>
      <c r="AD335" s="111"/>
      <c r="AE335" s="111"/>
      <c r="AF335" s="111"/>
      <c r="AG335" s="111"/>
    </row>
    <row r="336" spans="21:33" ht="20.100000000000001" customHeight="1">
      <c r="U336" s="111"/>
      <c r="V336" s="111"/>
      <c r="W336" s="111"/>
      <c r="X336" s="111"/>
      <c r="Y336" s="111"/>
      <c r="Z336" s="111"/>
      <c r="AA336" s="111"/>
      <c r="AB336" s="111"/>
      <c r="AC336" s="111"/>
      <c r="AD336" s="111"/>
      <c r="AE336" s="111"/>
      <c r="AF336" s="111"/>
      <c r="AG336" s="111"/>
    </row>
    <row r="337" spans="21:33" ht="20.100000000000001" customHeight="1">
      <c r="U337" s="111"/>
      <c r="V337" s="111"/>
      <c r="W337" s="111"/>
      <c r="X337" s="111"/>
      <c r="Y337" s="111"/>
      <c r="Z337" s="111"/>
      <c r="AA337" s="111"/>
      <c r="AB337" s="111"/>
      <c r="AC337" s="111"/>
      <c r="AD337" s="111"/>
      <c r="AE337" s="111"/>
      <c r="AF337" s="111"/>
      <c r="AG337" s="111"/>
    </row>
    <row r="338" spans="21:33" ht="20.100000000000001" customHeight="1">
      <c r="U338" s="111"/>
      <c r="V338" s="111"/>
      <c r="W338" s="111"/>
      <c r="X338" s="111"/>
      <c r="Y338" s="111"/>
      <c r="Z338" s="111"/>
      <c r="AA338" s="111"/>
      <c r="AB338" s="111"/>
      <c r="AC338" s="111"/>
      <c r="AD338" s="111"/>
      <c r="AE338" s="111"/>
      <c r="AF338" s="111"/>
      <c r="AG338" s="111"/>
    </row>
    <row r="339" spans="21:33" ht="20.100000000000001" customHeight="1">
      <c r="U339" s="111"/>
      <c r="V339" s="111"/>
      <c r="W339" s="111"/>
      <c r="X339" s="111"/>
      <c r="Y339" s="111"/>
      <c r="Z339" s="111"/>
      <c r="AA339" s="111"/>
      <c r="AB339" s="111"/>
      <c r="AC339" s="111"/>
      <c r="AD339" s="111"/>
      <c r="AE339" s="111"/>
      <c r="AF339" s="111"/>
      <c r="AG339" s="111"/>
    </row>
    <row r="340" spans="21:33" ht="20.100000000000001" customHeight="1">
      <c r="U340" s="111"/>
      <c r="V340" s="111"/>
      <c r="W340" s="111"/>
      <c r="X340" s="111"/>
      <c r="Y340" s="111"/>
      <c r="Z340" s="111"/>
      <c r="AA340" s="111"/>
      <c r="AB340" s="111"/>
      <c r="AC340" s="111"/>
      <c r="AD340" s="111"/>
      <c r="AE340" s="111"/>
      <c r="AF340" s="111"/>
      <c r="AG340" s="111"/>
    </row>
    <row r="341" spans="21:33" ht="20.100000000000001" customHeight="1">
      <c r="U341" s="111"/>
      <c r="V341" s="111"/>
      <c r="W341" s="111"/>
      <c r="X341" s="111"/>
      <c r="Y341" s="111"/>
      <c r="Z341" s="111"/>
      <c r="AA341" s="111"/>
      <c r="AB341" s="111"/>
      <c r="AC341" s="111"/>
      <c r="AD341" s="111"/>
      <c r="AE341" s="111"/>
      <c r="AF341" s="111"/>
      <c r="AG341" s="111"/>
    </row>
    <row r="342" spans="21:33" ht="20.100000000000001" customHeight="1">
      <c r="U342" s="111"/>
      <c r="V342" s="111"/>
      <c r="W342" s="111"/>
      <c r="X342" s="111"/>
      <c r="Y342" s="111"/>
      <c r="Z342" s="111"/>
      <c r="AA342" s="111"/>
      <c r="AB342" s="111"/>
      <c r="AC342" s="111"/>
      <c r="AD342" s="111"/>
      <c r="AE342" s="111"/>
      <c r="AF342" s="111"/>
      <c r="AG342" s="111"/>
    </row>
    <row r="343" spans="21:33" ht="20.100000000000001" customHeight="1">
      <c r="U343" s="111"/>
      <c r="V343" s="111"/>
      <c r="W343" s="111"/>
      <c r="X343" s="111"/>
      <c r="Y343" s="111"/>
      <c r="Z343" s="111"/>
      <c r="AA343" s="111"/>
      <c r="AB343" s="111"/>
      <c r="AC343" s="111"/>
      <c r="AD343" s="111"/>
      <c r="AE343" s="111"/>
      <c r="AF343" s="111"/>
      <c r="AG343" s="111"/>
    </row>
    <row r="344" spans="21:33" ht="20.100000000000001" customHeight="1">
      <c r="U344" s="111"/>
      <c r="V344" s="111"/>
      <c r="W344" s="111"/>
      <c r="X344" s="111"/>
      <c r="Y344" s="111"/>
      <c r="Z344" s="111"/>
      <c r="AA344" s="111"/>
      <c r="AB344" s="111"/>
      <c r="AC344" s="111"/>
      <c r="AD344" s="111"/>
      <c r="AE344" s="111"/>
      <c r="AF344" s="111"/>
      <c r="AG344" s="111"/>
    </row>
    <row r="345" spans="21:33" ht="20.100000000000001" customHeight="1">
      <c r="U345" s="111"/>
      <c r="V345" s="111"/>
      <c r="W345" s="111"/>
      <c r="X345" s="111"/>
      <c r="Y345" s="111"/>
      <c r="Z345" s="111"/>
      <c r="AA345" s="111"/>
      <c r="AB345" s="111"/>
      <c r="AC345" s="111"/>
      <c r="AD345" s="111"/>
      <c r="AE345" s="111"/>
      <c r="AF345" s="111"/>
      <c r="AG345" s="111"/>
    </row>
    <row r="346" spans="21:33" ht="20.100000000000001" customHeight="1">
      <c r="U346" s="111"/>
      <c r="V346" s="111"/>
      <c r="W346" s="111"/>
      <c r="X346" s="111"/>
      <c r="Y346" s="111"/>
      <c r="Z346" s="111"/>
      <c r="AA346" s="111"/>
      <c r="AB346" s="111"/>
      <c r="AC346" s="111"/>
      <c r="AD346" s="111"/>
      <c r="AE346" s="111"/>
      <c r="AF346" s="111"/>
      <c r="AG346" s="111"/>
    </row>
    <row r="347" spans="21:33" ht="20.100000000000001" customHeight="1">
      <c r="U347" s="111"/>
      <c r="V347" s="111"/>
      <c r="W347" s="111"/>
      <c r="X347" s="111"/>
      <c r="Y347" s="111"/>
      <c r="Z347" s="111"/>
      <c r="AA347" s="111"/>
      <c r="AB347" s="111"/>
      <c r="AC347" s="111"/>
      <c r="AD347" s="111"/>
      <c r="AE347" s="111"/>
      <c r="AF347" s="111"/>
      <c r="AG347" s="111"/>
    </row>
    <row r="348" spans="21:33" ht="20.100000000000001" customHeight="1">
      <c r="U348" s="111"/>
      <c r="V348" s="111"/>
      <c r="W348" s="111"/>
      <c r="X348" s="111"/>
      <c r="Y348" s="111"/>
      <c r="Z348" s="111"/>
      <c r="AA348" s="111"/>
      <c r="AB348" s="111"/>
      <c r="AC348" s="111"/>
      <c r="AD348" s="111"/>
      <c r="AE348" s="111"/>
      <c r="AF348" s="111"/>
      <c r="AG348" s="111"/>
    </row>
    <row r="349" spans="21:33" ht="20.100000000000001" customHeight="1">
      <c r="U349" s="111"/>
      <c r="V349" s="111"/>
      <c r="W349" s="111"/>
      <c r="X349" s="111"/>
      <c r="Y349" s="111"/>
      <c r="Z349" s="111"/>
      <c r="AA349" s="111"/>
      <c r="AB349" s="111"/>
      <c r="AC349" s="111"/>
      <c r="AD349" s="111"/>
      <c r="AE349" s="111"/>
      <c r="AF349" s="111"/>
      <c r="AG349" s="111"/>
    </row>
    <row r="350" spans="21:33" ht="20.100000000000001" customHeight="1">
      <c r="U350" s="111"/>
      <c r="V350" s="111"/>
      <c r="W350" s="111"/>
      <c r="X350" s="111"/>
      <c r="Y350" s="111"/>
      <c r="Z350" s="111"/>
      <c r="AA350" s="111"/>
      <c r="AB350" s="111"/>
      <c r="AC350" s="111"/>
      <c r="AD350" s="111"/>
      <c r="AE350" s="111"/>
      <c r="AF350" s="111"/>
      <c r="AG350" s="111"/>
    </row>
    <row r="351" spans="21:33" ht="20.100000000000001" customHeight="1">
      <c r="U351" s="111"/>
      <c r="V351" s="111"/>
      <c r="W351" s="111"/>
      <c r="X351" s="111"/>
      <c r="Y351" s="111"/>
      <c r="Z351" s="111"/>
      <c r="AA351" s="111"/>
      <c r="AB351" s="111"/>
      <c r="AC351" s="111"/>
      <c r="AD351" s="111"/>
      <c r="AE351" s="111"/>
      <c r="AF351" s="111"/>
      <c r="AG351" s="111"/>
    </row>
    <row r="352" spans="21:33" ht="20.100000000000001" customHeight="1">
      <c r="U352" s="111"/>
      <c r="V352" s="111"/>
      <c r="W352" s="111"/>
      <c r="X352" s="111"/>
      <c r="Y352" s="111"/>
      <c r="Z352" s="111"/>
      <c r="AA352" s="111"/>
      <c r="AB352" s="111"/>
      <c r="AC352" s="111"/>
      <c r="AD352" s="111"/>
      <c r="AE352" s="111"/>
      <c r="AF352" s="111"/>
      <c r="AG352" s="111"/>
    </row>
    <row r="353" spans="21:33" ht="20.100000000000001" customHeight="1">
      <c r="U353" s="111"/>
      <c r="V353" s="111"/>
      <c r="W353" s="111"/>
      <c r="X353" s="111"/>
      <c r="Y353" s="111"/>
      <c r="Z353" s="111"/>
      <c r="AA353" s="111"/>
      <c r="AB353" s="111"/>
      <c r="AC353" s="111"/>
      <c r="AD353" s="111"/>
      <c r="AE353" s="111"/>
      <c r="AF353" s="111"/>
      <c r="AG353" s="111"/>
    </row>
    <row r="354" spans="21:33" ht="20.100000000000001" customHeight="1">
      <c r="U354" s="111"/>
      <c r="V354" s="111"/>
      <c r="W354" s="111"/>
      <c r="X354" s="111"/>
      <c r="Y354" s="111"/>
      <c r="Z354" s="111"/>
      <c r="AA354" s="111"/>
      <c r="AB354" s="111"/>
      <c r="AC354" s="111"/>
      <c r="AD354" s="111"/>
      <c r="AE354" s="111"/>
      <c r="AF354" s="111"/>
      <c r="AG354" s="111"/>
    </row>
    <row r="355" spans="21:33" ht="20.100000000000001" customHeight="1">
      <c r="U355" s="111"/>
      <c r="V355" s="111"/>
      <c r="W355" s="111"/>
      <c r="X355" s="111"/>
      <c r="Y355" s="111"/>
      <c r="Z355" s="111"/>
      <c r="AA355" s="111"/>
      <c r="AB355" s="111"/>
      <c r="AC355" s="111"/>
      <c r="AD355" s="111"/>
      <c r="AE355" s="111"/>
      <c r="AF355" s="111"/>
      <c r="AG355" s="111"/>
    </row>
    <row r="356" spans="21:33" ht="20.100000000000001" customHeight="1">
      <c r="U356" s="111"/>
      <c r="V356" s="111"/>
      <c r="W356" s="111"/>
      <c r="X356" s="111"/>
      <c r="Y356" s="111"/>
      <c r="Z356" s="111"/>
      <c r="AA356" s="111"/>
      <c r="AB356" s="111"/>
      <c r="AC356" s="111"/>
      <c r="AD356" s="111"/>
      <c r="AE356" s="111"/>
      <c r="AF356" s="111"/>
      <c r="AG356" s="111"/>
    </row>
    <row r="357" spans="21:33" ht="20.100000000000001" customHeight="1">
      <c r="U357" s="111"/>
      <c r="V357" s="111"/>
      <c r="W357" s="111"/>
      <c r="X357" s="111"/>
      <c r="Y357" s="111"/>
      <c r="Z357" s="111"/>
      <c r="AA357" s="111"/>
      <c r="AB357" s="111"/>
      <c r="AC357" s="111"/>
      <c r="AD357" s="111"/>
      <c r="AE357" s="111"/>
      <c r="AF357" s="111"/>
      <c r="AG357" s="111"/>
    </row>
    <row r="358" spans="21:33" ht="20.100000000000001" customHeight="1">
      <c r="U358" s="111"/>
      <c r="V358" s="111"/>
      <c r="W358" s="111"/>
      <c r="X358" s="111"/>
      <c r="Y358" s="111"/>
      <c r="Z358" s="111"/>
      <c r="AA358" s="111"/>
      <c r="AB358" s="111"/>
      <c r="AC358" s="111"/>
      <c r="AD358" s="111"/>
      <c r="AE358" s="111"/>
      <c r="AF358" s="111"/>
      <c r="AG358" s="111"/>
    </row>
    <row r="359" spans="21:33" ht="20.100000000000001" customHeight="1">
      <c r="U359" s="111"/>
      <c r="V359" s="111"/>
      <c r="W359" s="111"/>
      <c r="X359" s="111"/>
      <c r="Y359" s="111"/>
      <c r="Z359" s="111"/>
      <c r="AA359" s="111"/>
      <c r="AB359" s="111"/>
      <c r="AC359" s="111"/>
      <c r="AD359" s="111"/>
      <c r="AE359" s="111"/>
      <c r="AF359" s="111"/>
      <c r="AG359" s="111"/>
    </row>
    <row r="360" spans="21:33" ht="20.100000000000001" customHeight="1">
      <c r="U360" s="111"/>
      <c r="V360" s="111"/>
      <c r="W360" s="111"/>
      <c r="X360" s="111"/>
      <c r="Y360" s="111"/>
      <c r="Z360" s="111"/>
      <c r="AA360" s="111"/>
      <c r="AB360" s="111"/>
      <c r="AC360" s="111"/>
      <c r="AD360" s="111"/>
      <c r="AE360" s="111"/>
      <c r="AF360" s="111"/>
      <c r="AG360" s="111"/>
    </row>
    <row r="361" spans="21:33" ht="20.100000000000001" customHeight="1">
      <c r="U361" s="111"/>
      <c r="V361" s="111"/>
      <c r="W361" s="111"/>
      <c r="X361" s="111"/>
      <c r="Y361" s="111"/>
      <c r="Z361" s="111"/>
      <c r="AA361" s="111"/>
      <c r="AB361" s="111"/>
      <c r="AC361" s="111"/>
      <c r="AD361" s="111"/>
      <c r="AE361" s="111"/>
      <c r="AF361" s="111"/>
      <c r="AG361" s="111"/>
    </row>
    <row r="362" spans="21:33" ht="20.100000000000001" customHeight="1">
      <c r="U362" s="111"/>
      <c r="V362" s="111"/>
      <c r="W362" s="111"/>
      <c r="X362" s="111"/>
      <c r="Y362" s="111"/>
      <c r="Z362" s="111"/>
      <c r="AA362" s="111"/>
      <c r="AB362" s="111"/>
      <c r="AC362" s="111"/>
      <c r="AD362" s="111"/>
      <c r="AE362" s="111"/>
      <c r="AF362" s="111"/>
      <c r="AG362" s="111"/>
    </row>
    <row r="363" spans="21:33" ht="20.100000000000001" customHeight="1">
      <c r="U363" s="111"/>
      <c r="V363" s="111"/>
      <c r="W363" s="111"/>
      <c r="X363" s="111"/>
      <c r="Y363" s="111"/>
      <c r="Z363" s="111"/>
      <c r="AA363" s="111"/>
      <c r="AB363" s="111"/>
      <c r="AC363" s="111"/>
      <c r="AD363" s="111"/>
      <c r="AE363" s="111"/>
      <c r="AF363" s="111"/>
      <c r="AG363" s="111"/>
    </row>
    <row r="364" spans="21:33" ht="20.100000000000001" customHeight="1">
      <c r="U364" s="111"/>
      <c r="V364" s="111"/>
      <c r="W364" s="111"/>
      <c r="X364" s="111"/>
      <c r="Y364" s="111"/>
      <c r="Z364" s="111"/>
      <c r="AA364" s="111"/>
      <c r="AB364" s="111"/>
      <c r="AC364" s="111"/>
      <c r="AD364" s="111"/>
      <c r="AE364" s="111"/>
      <c r="AF364" s="111"/>
      <c r="AG364" s="111"/>
    </row>
    <row r="365" spans="21:33" ht="20.100000000000001" customHeight="1">
      <c r="U365" s="111"/>
      <c r="V365" s="111"/>
      <c r="W365" s="111"/>
      <c r="X365" s="111"/>
      <c r="Y365" s="111"/>
      <c r="Z365" s="111"/>
      <c r="AA365" s="111"/>
      <c r="AB365" s="111"/>
      <c r="AC365" s="111"/>
      <c r="AD365" s="111"/>
      <c r="AE365" s="111"/>
      <c r="AF365" s="111"/>
      <c r="AG365" s="111"/>
    </row>
    <row r="366" spans="21:33" ht="20.100000000000001" customHeight="1">
      <c r="U366" s="111"/>
      <c r="V366" s="111"/>
      <c r="W366" s="111"/>
      <c r="X366" s="111"/>
      <c r="Y366" s="111"/>
      <c r="Z366" s="111"/>
      <c r="AA366" s="111"/>
      <c r="AB366" s="111"/>
      <c r="AC366" s="111"/>
      <c r="AD366" s="111"/>
      <c r="AE366" s="111"/>
      <c r="AF366" s="111"/>
      <c r="AG366" s="111"/>
    </row>
    <row r="367" spans="21:33" ht="20.100000000000001" customHeight="1">
      <c r="U367" s="111"/>
      <c r="V367" s="111"/>
      <c r="W367" s="111"/>
      <c r="X367" s="111"/>
      <c r="Y367" s="111"/>
      <c r="Z367" s="111"/>
      <c r="AA367" s="111"/>
      <c r="AB367" s="111"/>
      <c r="AC367" s="111"/>
      <c r="AD367" s="111"/>
      <c r="AE367" s="111"/>
      <c r="AF367" s="111"/>
      <c r="AG367" s="111"/>
    </row>
    <row r="368" spans="21:33" ht="20.100000000000001" customHeight="1">
      <c r="U368" s="111"/>
      <c r="V368" s="111"/>
      <c r="W368" s="111"/>
      <c r="X368" s="111"/>
      <c r="Y368" s="111"/>
      <c r="Z368" s="111"/>
      <c r="AA368" s="111"/>
      <c r="AB368" s="111"/>
      <c r="AC368" s="111"/>
      <c r="AD368" s="111"/>
      <c r="AE368" s="111"/>
      <c r="AF368" s="111"/>
      <c r="AG368" s="111"/>
    </row>
    <row r="369" spans="21:33" ht="20.100000000000001" customHeight="1">
      <c r="U369" s="111"/>
      <c r="V369" s="111"/>
      <c r="W369" s="111"/>
      <c r="X369" s="111"/>
      <c r="Y369" s="111"/>
      <c r="Z369" s="111"/>
      <c r="AA369" s="111"/>
      <c r="AB369" s="111"/>
      <c r="AC369" s="111"/>
      <c r="AD369" s="111"/>
      <c r="AE369" s="111"/>
      <c r="AF369" s="111"/>
      <c r="AG369" s="111"/>
    </row>
    <row r="370" spans="21:33" ht="20.100000000000001" customHeight="1">
      <c r="U370" s="111"/>
      <c r="V370" s="111"/>
      <c r="W370" s="111"/>
      <c r="X370" s="111"/>
      <c r="Y370" s="111"/>
      <c r="Z370" s="111"/>
      <c r="AA370" s="111"/>
      <c r="AB370" s="111"/>
      <c r="AC370" s="111"/>
      <c r="AD370" s="111"/>
      <c r="AE370" s="111"/>
      <c r="AF370" s="111"/>
      <c r="AG370" s="111"/>
    </row>
    <row r="371" spans="21:33" ht="20.100000000000001" customHeight="1">
      <c r="U371" s="111"/>
      <c r="V371" s="111"/>
      <c r="W371" s="111"/>
      <c r="X371" s="111"/>
      <c r="Y371" s="111"/>
      <c r="Z371" s="111"/>
      <c r="AA371" s="111"/>
      <c r="AB371" s="111"/>
      <c r="AC371" s="111"/>
      <c r="AD371" s="111"/>
      <c r="AE371" s="111"/>
      <c r="AF371" s="111"/>
      <c r="AG371" s="111"/>
    </row>
    <row r="372" spans="21:33" ht="20.100000000000001" customHeight="1">
      <c r="U372" s="111"/>
      <c r="V372" s="111"/>
      <c r="W372" s="111"/>
      <c r="X372" s="111"/>
      <c r="Y372" s="111"/>
      <c r="Z372" s="111"/>
      <c r="AA372" s="111"/>
      <c r="AB372" s="111"/>
      <c r="AC372" s="111"/>
      <c r="AD372" s="111"/>
      <c r="AE372" s="111"/>
      <c r="AF372" s="111"/>
      <c r="AG372" s="111"/>
    </row>
    <row r="373" spans="21:33" ht="20.100000000000001" customHeight="1">
      <c r="U373" s="111"/>
      <c r="V373" s="111"/>
      <c r="W373" s="111"/>
      <c r="X373" s="111"/>
      <c r="Y373" s="111"/>
      <c r="Z373" s="111"/>
      <c r="AA373" s="111"/>
      <c r="AB373" s="111"/>
      <c r="AC373" s="111"/>
      <c r="AD373" s="111"/>
      <c r="AE373" s="111"/>
      <c r="AF373" s="111"/>
      <c r="AG373" s="111"/>
    </row>
    <row r="374" spans="21:33" ht="20.100000000000001" customHeight="1">
      <c r="U374" s="111"/>
      <c r="V374" s="111"/>
      <c r="W374" s="111"/>
      <c r="X374" s="111"/>
      <c r="Y374" s="111"/>
      <c r="Z374" s="111"/>
      <c r="AA374" s="111"/>
      <c r="AB374" s="111"/>
      <c r="AC374" s="111"/>
      <c r="AD374" s="111"/>
      <c r="AE374" s="111"/>
      <c r="AF374" s="111"/>
      <c r="AG374" s="111"/>
    </row>
    <row r="375" spans="21:33" ht="20.100000000000001" customHeight="1">
      <c r="U375" s="111"/>
      <c r="V375" s="111"/>
      <c r="W375" s="111"/>
      <c r="X375" s="111"/>
      <c r="Y375" s="111"/>
      <c r="Z375" s="111"/>
      <c r="AA375" s="111"/>
      <c r="AB375" s="111"/>
      <c r="AC375" s="111"/>
      <c r="AD375" s="111"/>
      <c r="AE375" s="111"/>
      <c r="AF375" s="111"/>
      <c r="AG375" s="111"/>
    </row>
    <row r="376" spans="21:33" ht="20.100000000000001" customHeight="1">
      <c r="U376" s="111"/>
      <c r="V376" s="111"/>
      <c r="W376" s="111"/>
      <c r="X376" s="111"/>
      <c r="Y376" s="111"/>
      <c r="Z376" s="111"/>
      <c r="AA376" s="111"/>
      <c r="AB376" s="111"/>
      <c r="AC376" s="111"/>
      <c r="AD376" s="111"/>
      <c r="AE376" s="111"/>
      <c r="AF376" s="111"/>
      <c r="AG376" s="111"/>
    </row>
    <row r="377" spans="21:33" ht="20.100000000000001" customHeight="1">
      <c r="U377" s="111"/>
      <c r="V377" s="111"/>
      <c r="W377" s="111"/>
      <c r="X377" s="111"/>
      <c r="Y377" s="111"/>
      <c r="Z377" s="111"/>
      <c r="AA377" s="111"/>
      <c r="AB377" s="111"/>
      <c r="AC377" s="111"/>
      <c r="AD377" s="111"/>
      <c r="AE377" s="111"/>
      <c r="AF377" s="111"/>
      <c r="AG377" s="111"/>
    </row>
    <row r="378" spans="21:33" ht="20.100000000000001" customHeight="1">
      <c r="U378" s="111"/>
      <c r="V378" s="111"/>
      <c r="W378" s="111"/>
      <c r="X378" s="111"/>
      <c r="Y378" s="111"/>
      <c r="Z378" s="111"/>
      <c r="AA378" s="111"/>
      <c r="AB378" s="111"/>
      <c r="AC378" s="111"/>
      <c r="AD378" s="111"/>
      <c r="AE378" s="111"/>
      <c r="AF378" s="111"/>
      <c r="AG378" s="111"/>
    </row>
    <row r="379" spans="21:33" ht="20.100000000000001" customHeight="1">
      <c r="U379" s="111"/>
      <c r="V379" s="111"/>
      <c r="W379" s="111"/>
      <c r="X379" s="111"/>
      <c r="Y379" s="111"/>
      <c r="Z379" s="111"/>
      <c r="AA379" s="111"/>
      <c r="AB379" s="111"/>
      <c r="AC379" s="111"/>
      <c r="AD379" s="111"/>
      <c r="AE379" s="111"/>
      <c r="AF379" s="111"/>
      <c r="AG379" s="111"/>
    </row>
    <row r="380" spans="21:33" ht="20.100000000000001" customHeight="1">
      <c r="U380" s="111"/>
      <c r="V380" s="111"/>
      <c r="W380" s="111"/>
      <c r="X380" s="111"/>
      <c r="Y380" s="111"/>
      <c r="Z380" s="111"/>
      <c r="AA380" s="111"/>
      <c r="AB380" s="111"/>
      <c r="AC380" s="111"/>
      <c r="AD380" s="111"/>
      <c r="AE380" s="111"/>
      <c r="AF380" s="111"/>
      <c r="AG380" s="111"/>
    </row>
    <row r="381" spans="21:33" ht="20.100000000000001" customHeight="1">
      <c r="U381" s="111"/>
      <c r="V381" s="111"/>
      <c r="W381" s="111"/>
      <c r="X381" s="111"/>
      <c r="Y381" s="111"/>
      <c r="Z381" s="111"/>
      <c r="AA381" s="111"/>
      <c r="AB381" s="111"/>
      <c r="AC381" s="111"/>
      <c r="AD381" s="111"/>
      <c r="AE381" s="111"/>
      <c r="AF381" s="111"/>
      <c r="AG381" s="111"/>
    </row>
    <row r="382" spans="21:33" ht="20.100000000000001" customHeight="1">
      <c r="U382" s="111"/>
      <c r="V382" s="111"/>
      <c r="W382" s="111"/>
      <c r="X382" s="111"/>
      <c r="Y382" s="111"/>
      <c r="Z382" s="111"/>
      <c r="AA382" s="111"/>
      <c r="AB382" s="111"/>
      <c r="AC382" s="111"/>
      <c r="AD382" s="111"/>
      <c r="AE382" s="111"/>
      <c r="AF382" s="111"/>
      <c r="AG382" s="111"/>
    </row>
    <row r="383" spans="21:33" ht="20.100000000000001" customHeight="1">
      <c r="U383" s="111"/>
      <c r="V383" s="111"/>
      <c r="W383" s="111"/>
      <c r="X383" s="111"/>
      <c r="Y383" s="111"/>
      <c r="Z383" s="111"/>
      <c r="AA383" s="111"/>
      <c r="AB383" s="111"/>
      <c r="AC383" s="111"/>
      <c r="AD383" s="111"/>
      <c r="AE383" s="111"/>
      <c r="AF383" s="111"/>
      <c r="AG383" s="111"/>
    </row>
    <row r="384" spans="21:33" ht="20.100000000000001" customHeight="1">
      <c r="U384" s="111"/>
      <c r="V384" s="111"/>
      <c r="W384" s="111"/>
      <c r="X384" s="111"/>
      <c r="Y384" s="111"/>
      <c r="Z384" s="111"/>
      <c r="AA384" s="111"/>
      <c r="AB384" s="111"/>
      <c r="AC384" s="111"/>
      <c r="AD384" s="111"/>
      <c r="AE384" s="111"/>
      <c r="AF384" s="111"/>
      <c r="AG384" s="111"/>
    </row>
    <row r="385" spans="21:33" ht="20.100000000000001" customHeight="1">
      <c r="U385" s="111"/>
      <c r="V385" s="111"/>
      <c r="W385" s="111"/>
      <c r="X385" s="111"/>
      <c r="Y385" s="111"/>
      <c r="Z385" s="111"/>
      <c r="AA385" s="111"/>
      <c r="AB385" s="111"/>
      <c r="AC385" s="111"/>
      <c r="AD385" s="111"/>
      <c r="AE385" s="111"/>
      <c r="AF385" s="111"/>
      <c r="AG385" s="111"/>
    </row>
    <row r="386" spans="21:33" ht="20.100000000000001" customHeight="1">
      <c r="U386" s="111"/>
      <c r="V386" s="111"/>
      <c r="W386" s="111"/>
      <c r="X386" s="111"/>
      <c r="Y386" s="111"/>
      <c r="Z386" s="111"/>
      <c r="AA386" s="111"/>
      <c r="AB386" s="111"/>
      <c r="AC386" s="111"/>
      <c r="AD386" s="111"/>
      <c r="AE386" s="111"/>
      <c r="AF386" s="111"/>
      <c r="AG386" s="111"/>
    </row>
    <row r="387" spans="21:33" ht="20.100000000000001" customHeight="1">
      <c r="U387" s="111"/>
      <c r="V387" s="111"/>
      <c r="W387" s="111"/>
      <c r="X387" s="111"/>
      <c r="Y387" s="111"/>
      <c r="Z387" s="111"/>
      <c r="AA387" s="111"/>
      <c r="AB387" s="111"/>
      <c r="AC387" s="111"/>
      <c r="AD387" s="111"/>
      <c r="AE387" s="111"/>
      <c r="AF387" s="111"/>
      <c r="AG387" s="111"/>
    </row>
    <row r="388" spans="21:33" ht="20.100000000000001" customHeight="1">
      <c r="U388" s="111"/>
      <c r="V388" s="111"/>
      <c r="W388" s="111"/>
      <c r="X388" s="111"/>
      <c r="Y388" s="111"/>
      <c r="Z388" s="111"/>
      <c r="AA388" s="111"/>
      <c r="AB388" s="111"/>
      <c r="AC388" s="111"/>
      <c r="AD388" s="111"/>
      <c r="AE388" s="111"/>
      <c r="AF388" s="111"/>
      <c r="AG388" s="111"/>
    </row>
    <row r="389" spans="21:33" ht="20.100000000000001" customHeight="1">
      <c r="U389" s="111"/>
      <c r="V389" s="111"/>
      <c r="W389" s="111"/>
      <c r="X389" s="111"/>
      <c r="Y389" s="111"/>
      <c r="Z389" s="111"/>
      <c r="AA389" s="111"/>
      <c r="AB389" s="111"/>
      <c r="AC389" s="111"/>
      <c r="AD389" s="111"/>
      <c r="AE389" s="111"/>
      <c r="AF389" s="111"/>
      <c r="AG389" s="111"/>
    </row>
    <row r="390" spans="21:33" ht="20.100000000000001" customHeight="1">
      <c r="U390" s="111"/>
      <c r="V390" s="111"/>
      <c r="W390" s="111"/>
      <c r="X390" s="111"/>
      <c r="Y390" s="111"/>
      <c r="Z390" s="111"/>
      <c r="AA390" s="111"/>
      <c r="AB390" s="111"/>
      <c r="AC390" s="111"/>
      <c r="AD390" s="111"/>
      <c r="AE390" s="111"/>
      <c r="AF390" s="111"/>
      <c r="AG390" s="111"/>
    </row>
    <row r="391" spans="21:33" ht="20.100000000000001" customHeight="1">
      <c r="U391" s="111"/>
      <c r="V391" s="111"/>
      <c r="W391" s="111"/>
      <c r="X391" s="111"/>
      <c r="Y391" s="111"/>
      <c r="Z391" s="111"/>
      <c r="AA391" s="111"/>
      <c r="AB391" s="111"/>
      <c r="AC391" s="111"/>
      <c r="AD391" s="111"/>
      <c r="AE391" s="111"/>
      <c r="AF391" s="111"/>
      <c r="AG391" s="111"/>
    </row>
    <row r="392" spans="21:33" ht="20.100000000000001" customHeight="1">
      <c r="U392" s="111"/>
      <c r="V392" s="111"/>
      <c r="W392" s="111"/>
      <c r="X392" s="111"/>
      <c r="Y392" s="111"/>
      <c r="Z392" s="111"/>
      <c r="AA392" s="111"/>
      <c r="AB392" s="111"/>
      <c r="AC392" s="111"/>
      <c r="AD392" s="111"/>
      <c r="AE392" s="111"/>
      <c r="AF392" s="111"/>
      <c r="AG392" s="111"/>
    </row>
    <row r="393" spans="21:33" ht="20.100000000000001" customHeight="1">
      <c r="U393" s="111"/>
      <c r="V393" s="111"/>
      <c r="W393" s="111"/>
      <c r="X393" s="111"/>
      <c r="Y393" s="111"/>
      <c r="Z393" s="111"/>
      <c r="AA393" s="111"/>
      <c r="AB393" s="111"/>
      <c r="AC393" s="111"/>
      <c r="AD393" s="111"/>
      <c r="AE393" s="111"/>
      <c r="AF393" s="111"/>
      <c r="AG393" s="111"/>
    </row>
    <row r="394" spans="21:33" ht="20.100000000000001" customHeight="1">
      <c r="U394" s="111"/>
      <c r="V394" s="111"/>
      <c r="W394" s="111"/>
      <c r="X394" s="111"/>
      <c r="Y394" s="111"/>
      <c r="Z394" s="111"/>
      <c r="AA394" s="111"/>
      <c r="AB394" s="111"/>
      <c r="AC394" s="111"/>
      <c r="AD394" s="111"/>
      <c r="AE394" s="111"/>
      <c r="AF394" s="111"/>
      <c r="AG394" s="111"/>
    </row>
    <row r="395" spans="21:33" ht="20.100000000000001" customHeight="1">
      <c r="U395" s="111"/>
      <c r="V395" s="111"/>
      <c r="W395" s="111"/>
      <c r="X395" s="111"/>
      <c r="Y395" s="111"/>
      <c r="Z395" s="111"/>
      <c r="AA395" s="111"/>
      <c r="AB395" s="111"/>
      <c r="AC395" s="111"/>
      <c r="AD395" s="111"/>
      <c r="AE395" s="111"/>
      <c r="AF395" s="111"/>
      <c r="AG395" s="111"/>
    </row>
    <row r="396" spans="21:33" ht="20.100000000000001" customHeight="1">
      <c r="U396" s="111"/>
      <c r="V396" s="111"/>
      <c r="W396" s="111"/>
      <c r="X396" s="111"/>
      <c r="Y396" s="111"/>
      <c r="Z396" s="111"/>
      <c r="AA396" s="111"/>
      <c r="AB396" s="111"/>
      <c r="AC396" s="111"/>
      <c r="AD396" s="111"/>
      <c r="AE396" s="111"/>
      <c r="AF396" s="111"/>
      <c r="AG396" s="111"/>
    </row>
    <row r="397" spans="21:33" ht="20.100000000000001" customHeight="1">
      <c r="U397" s="111"/>
      <c r="V397" s="111"/>
      <c r="W397" s="111"/>
      <c r="X397" s="111"/>
      <c r="Y397" s="111"/>
      <c r="Z397" s="111"/>
      <c r="AA397" s="111"/>
      <c r="AB397" s="111"/>
      <c r="AC397" s="111"/>
      <c r="AD397" s="111"/>
      <c r="AE397" s="111"/>
      <c r="AF397" s="111"/>
      <c r="AG397" s="111"/>
    </row>
    <row r="398" spans="21:33" ht="20.100000000000001" customHeight="1">
      <c r="U398" s="111"/>
      <c r="V398" s="111"/>
      <c r="W398" s="111"/>
      <c r="X398" s="111"/>
      <c r="Y398" s="111"/>
      <c r="Z398" s="111"/>
      <c r="AA398" s="111"/>
      <c r="AB398" s="111"/>
      <c r="AC398" s="111"/>
      <c r="AD398" s="111"/>
      <c r="AE398" s="111"/>
      <c r="AF398" s="111"/>
      <c r="AG398" s="111"/>
    </row>
    <row r="399" spans="21:33" ht="20.100000000000001" customHeight="1">
      <c r="U399" s="111"/>
      <c r="V399" s="111"/>
      <c r="W399" s="111"/>
      <c r="X399" s="111"/>
      <c r="Y399" s="111"/>
      <c r="Z399" s="111"/>
      <c r="AA399" s="111"/>
      <c r="AB399" s="111"/>
      <c r="AC399" s="111"/>
      <c r="AD399" s="111"/>
      <c r="AE399" s="111"/>
      <c r="AF399" s="111"/>
      <c r="AG399" s="111"/>
    </row>
    <row r="400" spans="21:33" ht="20.100000000000001" customHeight="1">
      <c r="U400" s="111"/>
      <c r="V400" s="111"/>
      <c r="W400" s="111"/>
      <c r="X400" s="111"/>
      <c r="Y400" s="111"/>
      <c r="Z400" s="111"/>
      <c r="AA400" s="111"/>
      <c r="AB400" s="111"/>
      <c r="AC400" s="111"/>
      <c r="AD400" s="111"/>
      <c r="AE400" s="111"/>
      <c r="AF400" s="111"/>
      <c r="AG400" s="111"/>
    </row>
    <row r="401" spans="21:33" ht="20.100000000000001" customHeight="1">
      <c r="U401" s="111"/>
      <c r="V401" s="111"/>
      <c r="W401" s="111"/>
      <c r="X401" s="111"/>
      <c r="Y401" s="111"/>
      <c r="Z401" s="111"/>
      <c r="AA401" s="111"/>
      <c r="AB401" s="111"/>
      <c r="AC401" s="111"/>
      <c r="AD401" s="111"/>
      <c r="AE401" s="111"/>
      <c r="AF401" s="111"/>
      <c r="AG401" s="111"/>
    </row>
    <row r="402" spans="21:33" ht="20.100000000000001" customHeight="1">
      <c r="U402" s="111"/>
      <c r="V402" s="111"/>
      <c r="W402" s="111"/>
      <c r="X402" s="111"/>
      <c r="Y402" s="111"/>
      <c r="Z402" s="111"/>
      <c r="AA402" s="111"/>
      <c r="AB402" s="111"/>
      <c r="AC402" s="111"/>
      <c r="AD402" s="111"/>
      <c r="AE402" s="111"/>
      <c r="AF402" s="111"/>
      <c r="AG402" s="111"/>
    </row>
    <row r="403" spans="21:33" ht="20.100000000000001" customHeight="1">
      <c r="U403" s="111"/>
      <c r="V403" s="111"/>
      <c r="W403" s="111"/>
      <c r="X403" s="111"/>
      <c r="Y403" s="111"/>
      <c r="Z403" s="111"/>
      <c r="AA403" s="111"/>
      <c r="AB403" s="111"/>
      <c r="AC403" s="111"/>
      <c r="AD403" s="111"/>
      <c r="AE403" s="111"/>
      <c r="AF403" s="111"/>
      <c r="AG403" s="111"/>
    </row>
    <row r="404" spans="21:33" ht="20.100000000000001" customHeight="1">
      <c r="U404" s="111"/>
      <c r="V404" s="111"/>
      <c r="W404" s="111"/>
      <c r="X404" s="111"/>
      <c r="Y404" s="111"/>
      <c r="Z404" s="111"/>
      <c r="AA404" s="111"/>
      <c r="AB404" s="111"/>
      <c r="AC404" s="111"/>
      <c r="AD404" s="111"/>
      <c r="AE404" s="111"/>
      <c r="AF404" s="111"/>
      <c r="AG404" s="111"/>
    </row>
    <row r="405" spans="21:33" ht="20.100000000000001" customHeight="1">
      <c r="U405" s="111"/>
      <c r="V405" s="111"/>
      <c r="W405" s="111"/>
      <c r="X405" s="111"/>
      <c r="Y405" s="111"/>
      <c r="Z405" s="111"/>
      <c r="AA405" s="111"/>
      <c r="AB405" s="111"/>
      <c r="AC405" s="111"/>
      <c r="AD405" s="111"/>
      <c r="AE405" s="111"/>
      <c r="AF405" s="111"/>
      <c r="AG405" s="111"/>
    </row>
    <row r="406" spans="21:33" ht="20.100000000000001" customHeight="1">
      <c r="U406" s="111"/>
      <c r="V406" s="111"/>
      <c r="W406" s="111"/>
      <c r="X406" s="111"/>
      <c r="Y406" s="111"/>
      <c r="Z406" s="111"/>
      <c r="AA406" s="111"/>
      <c r="AB406" s="111"/>
      <c r="AC406" s="111"/>
      <c r="AD406" s="111"/>
      <c r="AE406" s="111"/>
      <c r="AF406" s="111"/>
      <c r="AG406" s="111"/>
    </row>
    <row r="407" spans="21:33" ht="20.100000000000001" customHeight="1">
      <c r="U407" s="111"/>
      <c r="V407" s="111"/>
      <c r="W407" s="111"/>
      <c r="X407" s="111"/>
      <c r="Y407" s="111"/>
      <c r="Z407" s="111"/>
      <c r="AA407" s="111"/>
      <c r="AB407" s="111"/>
      <c r="AC407" s="111"/>
      <c r="AD407" s="111"/>
      <c r="AE407" s="111"/>
      <c r="AF407" s="111"/>
      <c r="AG407" s="111"/>
    </row>
    <row r="408" spans="21:33" ht="20.100000000000001" customHeight="1">
      <c r="U408" s="111"/>
      <c r="V408" s="111"/>
      <c r="W408" s="111"/>
      <c r="X408" s="111"/>
      <c r="Y408" s="111"/>
      <c r="Z408" s="111"/>
      <c r="AA408" s="111"/>
      <c r="AB408" s="111"/>
      <c r="AC408" s="111"/>
      <c r="AD408" s="111"/>
      <c r="AE408" s="111"/>
      <c r="AF408" s="111"/>
      <c r="AG408" s="111"/>
    </row>
    <row r="409" spans="21:33" ht="20.100000000000001" customHeight="1">
      <c r="U409" s="111"/>
      <c r="V409" s="111"/>
      <c r="W409" s="111"/>
      <c r="X409" s="111"/>
      <c r="Y409" s="111"/>
      <c r="Z409" s="111"/>
      <c r="AA409" s="111"/>
      <c r="AB409" s="111"/>
      <c r="AC409" s="111"/>
      <c r="AD409" s="111"/>
      <c r="AE409" s="111"/>
      <c r="AF409" s="111"/>
      <c r="AG409" s="111"/>
    </row>
    <row r="410" spans="21:33" ht="20.100000000000001" customHeight="1">
      <c r="U410" s="111"/>
      <c r="V410" s="111"/>
      <c r="W410" s="111"/>
      <c r="X410" s="111"/>
      <c r="Y410" s="111"/>
      <c r="Z410" s="111"/>
      <c r="AA410" s="111"/>
      <c r="AB410" s="111"/>
      <c r="AC410" s="111"/>
      <c r="AD410" s="111"/>
      <c r="AE410" s="111"/>
      <c r="AF410" s="111"/>
      <c r="AG410" s="111"/>
    </row>
    <row r="411" spans="21:33" ht="20.100000000000001" customHeight="1">
      <c r="U411" s="111"/>
      <c r="V411" s="111"/>
      <c r="W411" s="111"/>
      <c r="X411" s="111"/>
      <c r="Y411" s="111"/>
      <c r="Z411" s="111"/>
      <c r="AA411" s="111"/>
      <c r="AB411" s="111"/>
      <c r="AC411" s="111"/>
      <c r="AD411" s="111"/>
      <c r="AE411" s="111"/>
      <c r="AF411" s="111"/>
      <c r="AG411" s="111"/>
    </row>
    <row r="412" spans="21:33" ht="20.100000000000001" customHeight="1">
      <c r="U412" s="111"/>
      <c r="V412" s="111"/>
      <c r="W412" s="111"/>
      <c r="X412" s="111"/>
      <c r="Y412" s="111"/>
      <c r="Z412" s="111"/>
      <c r="AA412" s="111"/>
      <c r="AB412" s="111"/>
      <c r="AC412" s="111"/>
      <c r="AD412" s="111"/>
      <c r="AE412" s="111"/>
      <c r="AF412" s="111"/>
      <c r="AG412" s="111"/>
    </row>
    <row r="413" spans="21:33" ht="20.100000000000001" customHeight="1">
      <c r="U413" s="111"/>
      <c r="V413" s="111"/>
      <c r="W413" s="111"/>
      <c r="X413" s="111"/>
      <c r="Y413" s="111"/>
      <c r="Z413" s="111"/>
      <c r="AA413" s="111"/>
      <c r="AB413" s="111"/>
      <c r="AC413" s="111"/>
      <c r="AD413" s="111"/>
      <c r="AE413" s="111"/>
      <c r="AF413" s="111"/>
      <c r="AG413" s="111"/>
    </row>
    <row r="414" spans="21:33" ht="20.100000000000001" customHeight="1">
      <c r="U414" s="111"/>
      <c r="V414" s="111"/>
      <c r="W414" s="111"/>
      <c r="X414" s="111"/>
      <c r="Y414" s="111"/>
      <c r="Z414" s="111"/>
      <c r="AA414" s="111"/>
      <c r="AB414" s="111"/>
      <c r="AC414" s="111"/>
      <c r="AD414" s="111"/>
      <c r="AE414" s="111"/>
      <c r="AF414" s="111"/>
      <c r="AG414" s="111"/>
    </row>
    <row r="415" spans="21:33" ht="20.100000000000001" customHeight="1">
      <c r="U415" s="111"/>
      <c r="V415" s="111"/>
      <c r="W415" s="111"/>
      <c r="X415" s="111"/>
      <c r="Y415" s="111"/>
      <c r="Z415" s="111"/>
      <c r="AA415" s="111"/>
      <c r="AB415" s="111"/>
      <c r="AC415" s="111"/>
      <c r="AD415" s="111"/>
      <c r="AE415" s="111"/>
      <c r="AF415" s="111"/>
      <c r="AG415" s="111"/>
    </row>
    <row r="416" spans="21:33" ht="20.100000000000001" customHeight="1">
      <c r="U416" s="111"/>
      <c r="V416" s="111"/>
      <c r="W416" s="111"/>
      <c r="X416" s="111"/>
      <c r="Y416" s="111"/>
      <c r="Z416" s="111"/>
      <c r="AA416" s="111"/>
      <c r="AB416" s="111"/>
      <c r="AC416" s="111"/>
      <c r="AD416" s="111"/>
      <c r="AE416" s="111"/>
      <c r="AF416" s="111"/>
      <c r="AG416" s="111"/>
    </row>
    <row r="417" spans="21:33" ht="20.100000000000001" customHeight="1">
      <c r="U417" s="111"/>
      <c r="V417" s="111"/>
      <c r="W417" s="111"/>
      <c r="X417" s="111"/>
      <c r="Y417" s="111"/>
      <c r="Z417" s="111"/>
      <c r="AA417" s="111"/>
      <c r="AB417" s="111"/>
      <c r="AC417" s="111"/>
      <c r="AD417" s="111"/>
      <c r="AE417" s="111"/>
      <c r="AF417" s="111"/>
      <c r="AG417" s="111"/>
    </row>
    <row r="418" spans="21:33">
      <c r="U418" s="111"/>
      <c r="V418" s="111"/>
      <c r="W418" s="111"/>
      <c r="X418" s="111"/>
      <c r="Y418" s="111"/>
      <c r="Z418" s="111"/>
      <c r="AA418" s="111"/>
      <c r="AB418" s="111"/>
      <c r="AC418" s="111"/>
      <c r="AD418" s="111"/>
      <c r="AE418" s="111"/>
      <c r="AF418" s="111"/>
      <c r="AG418" s="111"/>
    </row>
    <row r="419" spans="21:33">
      <c r="U419" s="111"/>
      <c r="V419" s="111"/>
      <c r="W419" s="111"/>
      <c r="X419" s="111"/>
      <c r="Y419" s="111"/>
      <c r="Z419" s="111"/>
      <c r="AA419" s="111"/>
      <c r="AB419" s="111"/>
      <c r="AC419" s="111"/>
      <c r="AD419" s="111"/>
      <c r="AE419" s="111"/>
      <c r="AF419" s="111"/>
      <c r="AG419" s="111"/>
    </row>
    <row r="420" spans="21:33">
      <c r="U420" s="111"/>
      <c r="V420" s="111"/>
      <c r="W420" s="111"/>
      <c r="X420" s="111"/>
      <c r="Y420" s="111"/>
      <c r="Z420" s="111"/>
      <c r="AA420" s="111"/>
      <c r="AB420" s="111"/>
      <c r="AC420" s="111"/>
      <c r="AD420" s="111"/>
      <c r="AE420" s="111"/>
      <c r="AF420" s="111"/>
      <c r="AG420" s="111"/>
    </row>
    <row r="421" spans="21:33">
      <c r="U421" s="111"/>
      <c r="V421" s="111"/>
      <c r="W421" s="111"/>
      <c r="X421" s="111"/>
      <c r="Y421" s="111"/>
      <c r="Z421" s="111"/>
      <c r="AA421" s="111"/>
      <c r="AB421" s="111"/>
      <c r="AC421" s="111"/>
      <c r="AD421" s="111"/>
      <c r="AE421" s="111"/>
      <c r="AF421" s="111"/>
      <c r="AG421" s="111"/>
    </row>
    <row r="422" spans="21:33">
      <c r="U422" s="111"/>
      <c r="V422" s="111"/>
      <c r="W422" s="111"/>
      <c r="X422" s="111"/>
      <c r="Y422" s="111"/>
      <c r="Z422" s="111"/>
      <c r="AA422" s="111"/>
      <c r="AB422" s="111"/>
      <c r="AC422" s="111"/>
      <c r="AD422" s="111"/>
      <c r="AE422" s="111"/>
      <c r="AF422" s="111"/>
      <c r="AG422" s="111"/>
    </row>
    <row r="423" spans="21:33">
      <c r="U423" s="111"/>
      <c r="V423" s="111"/>
      <c r="W423" s="111"/>
      <c r="X423" s="111"/>
      <c r="Y423" s="111"/>
      <c r="Z423" s="111"/>
      <c r="AA423" s="111"/>
      <c r="AB423" s="111"/>
      <c r="AC423" s="111"/>
      <c r="AD423" s="111"/>
      <c r="AE423" s="111"/>
      <c r="AF423" s="111"/>
      <c r="AG423" s="111"/>
    </row>
    <row r="424" spans="21:33">
      <c r="U424" s="111"/>
      <c r="V424" s="111"/>
      <c r="W424" s="111"/>
      <c r="X424" s="111"/>
      <c r="Y424" s="111"/>
      <c r="Z424" s="111"/>
      <c r="AA424" s="111"/>
      <c r="AB424" s="111"/>
      <c r="AC424" s="111"/>
      <c r="AD424" s="111"/>
      <c r="AE424" s="111"/>
      <c r="AF424" s="111"/>
      <c r="AG424" s="111"/>
    </row>
    <row r="425" spans="21:33">
      <c r="U425" s="111"/>
      <c r="V425" s="111"/>
      <c r="W425" s="111"/>
      <c r="X425" s="111"/>
      <c r="Y425" s="111"/>
      <c r="Z425" s="111"/>
      <c r="AA425" s="111"/>
      <c r="AB425" s="111"/>
      <c r="AC425" s="111"/>
      <c r="AD425" s="111"/>
      <c r="AE425" s="111"/>
      <c r="AF425" s="111"/>
      <c r="AG425" s="111"/>
    </row>
    <row r="426" spans="21:33">
      <c r="U426" s="111"/>
      <c r="V426" s="111"/>
      <c r="W426" s="111"/>
      <c r="X426" s="111"/>
      <c r="Y426" s="111"/>
      <c r="Z426" s="111"/>
      <c r="AA426" s="111"/>
      <c r="AB426" s="111"/>
      <c r="AC426" s="111"/>
      <c r="AD426" s="111"/>
      <c r="AE426" s="111"/>
      <c r="AF426" s="111"/>
      <c r="AG426" s="111"/>
    </row>
    <row r="427" spans="21:33">
      <c r="U427" s="111"/>
      <c r="V427" s="111"/>
      <c r="W427" s="111"/>
      <c r="X427" s="111"/>
      <c r="Y427" s="111"/>
      <c r="Z427" s="111"/>
      <c r="AA427" s="111"/>
      <c r="AB427" s="111"/>
      <c r="AC427" s="111"/>
      <c r="AD427" s="111"/>
      <c r="AE427" s="111"/>
      <c r="AF427" s="111"/>
      <c r="AG427" s="111"/>
    </row>
    <row r="428" spans="21:33">
      <c r="U428" s="111"/>
      <c r="V428" s="111"/>
      <c r="W428" s="111"/>
      <c r="X428" s="111"/>
      <c r="Y428" s="111"/>
      <c r="Z428" s="111"/>
      <c r="AA428" s="111"/>
      <c r="AB428" s="111"/>
      <c r="AC428" s="111"/>
      <c r="AD428" s="111"/>
      <c r="AE428" s="111"/>
      <c r="AF428" s="111"/>
      <c r="AG428" s="111"/>
    </row>
    <row r="429" spans="21:33">
      <c r="U429" s="111"/>
      <c r="V429" s="111"/>
      <c r="W429" s="111"/>
      <c r="X429" s="111"/>
      <c r="Y429" s="111"/>
      <c r="Z429" s="111"/>
      <c r="AA429" s="111"/>
      <c r="AB429" s="111"/>
      <c r="AC429" s="111"/>
      <c r="AD429" s="111"/>
      <c r="AE429" s="111"/>
      <c r="AF429" s="111"/>
      <c r="AG429" s="111"/>
    </row>
    <row r="430" spans="21:33">
      <c r="U430" s="111"/>
      <c r="V430" s="111"/>
      <c r="W430" s="111"/>
      <c r="X430" s="111"/>
      <c r="Y430" s="111"/>
      <c r="Z430" s="111"/>
      <c r="AA430" s="111"/>
      <c r="AB430" s="111"/>
      <c r="AC430" s="111"/>
      <c r="AD430" s="111"/>
      <c r="AE430" s="111"/>
      <c r="AF430" s="111"/>
      <c r="AG430" s="111"/>
    </row>
    <row r="431" spans="21:33">
      <c r="U431" s="111"/>
      <c r="V431" s="111"/>
      <c r="W431" s="111"/>
      <c r="X431" s="111"/>
      <c r="Y431" s="111"/>
      <c r="Z431" s="111"/>
      <c r="AA431" s="111"/>
      <c r="AB431" s="111"/>
      <c r="AC431" s="111"/>
      <c r="AD431" s="111"/>
      <c r="AE431" s="111"/>
      <c r="AF431" s="111"/>
      <c r="AG431" s="111"/>
    </row>
    <row r="432" spans="21:33">
      <c r="U432" s="111"/>
      <c r="V432" s="111"/>
      <c r="W432" s="111"/>
      <c r="X432" s="111"/>
      <c r="Y432" s="111"/>
      <c r="Z432" s="111"/>
      <c r="AA432" s="111"/>
      <c r="AB432" s="111"/>
      <c r="AC432" s="111"/>
      <c r="AD432" s="111"/>
      <c r="AE432" s="111"/>
      <c r="AF432" s="111"/>
      <c r="AG432" s="111"/>
    </row>
    <row r="433" spans="21:33">
      <c r="U433" s="111"/>
      <c r="V433" s="111"/>
      <c r="W433" s="111"/>
      <c r="X433" s="111"/>
      <c r="Y433" s="111"/>
      <c r="Z433" s="111"/>
      <c r="AA433" s="111"/>
      <c r="AB433" s="111"/>
      <c r="AC433" s="111"/>
      <c r="AD433" s="111"/>
      <c r="AE433" s="111"/>
      <c r="AF433" s="111"/>
      <c r="AG433" s="111"/>
    </row>
    <row r="434" spans="21:33">
      <c r="U434" s="111"/>
      <c r="V434" s="111"/>
      <c r="W434" s="111"/>
      <c r="X434" s="111"/>
      <c r="Y434" s="111"/>
      <c r="Z434" s="111"/>
      <c r="AA434" s="111"/>
      <c r="AB434" s="111"/>
      <c r="AC434" s="111"/>
      <c r="AD434" s="111"/>
      <c r="AE434" s="111"/>
      <c r="AF434" s="111"/>
      <c r="AG434" s="111"/>
    </row>
    <row r="435" spans="21:33">
      <c r="U435" s="111"/>
      <c r="V435" s="111"/>
      <c r="W435" s="111"/>
      <c r="X435" s="111"/>
      <c r="Y435" s="111"/>
      <c r="Z435" s="111"/>
      <c r="AA435" s="111"/>
      <c r="AB435" s="111"/>
      <c r="AC435" s="111"/>
      <c r="AD435" s="111"/>
      <c r="AE435" s="111"/>
      <c r="AF435" s="111"/>
      <c r="AG435" s="111"/>
    </row>
    <row r="436" spans="21:33">
      <c r="U436" s="111"/>
      <c r="V436" s="111"/>
      <c r="W436" s="111"/>
      <c r="X436" s="111"/>
      <c r="Y436" s="111"/>
      <c r="Z436" s="111"/>
      <c r="AA436" s="111"/>
      <c r="AB436" s="111"/>
      <c r="AC436" s="111"/>
      <c r="AD436" s="111"/>
      <c r="AE436" s="111"/>
      <c r="AF436" s="111"/>
      <c r="AG436" s="111"/>
    </row>
    <row r="437" spans="21:33">
      <c r="U437" s="111"/>
      <c r="V437" s="111"/>
      <c r="W437" s="111"/>
      <c r="X437" s="111"/>
      <c r="Y437" s="111"/>
      <c r="Z437" s="111"/>
      <c r="AA437" s="111"/>
      <c r="AB437" s="111"/>
      <c r="AC437" s="111"/>
      <c r="AD437" s="111"/>
      <c r="AE437" s="111"/>
      <c r="AF437" s="111"/>
      <c r="AG437" s="111"/>
    </row>
    <row r="438" spans="21:33">
      <c r="U438" s="111"/>
      <c r="V438" s="111"/>
      <c r="W438" s="111"/>
      <c r="X438" s="111"/>
      <c r="Y438" s="111"/>
      <c r="Z438" s="111"/>
      <c r="AA438" s="111"/>
      <c r="AB438" s="111"/>
      <c r="AC438" s="111"/>
      <c r="AD438" s="111"/>
      <c r="AE438" s="111"/>
      <c r="AF438" s="111"/>
      <c r="AG438" s="111"/>
    </row>
    <row r="439" spans="21:33">
      <c r="U439" s="111"/>
      <c r="V439" s="111"/>
      <c r="W439" s="111"/>
      <c r="X439" s="111"/>
      <c r="Y439" s="111"/>
      <c r="Z439" s="111"/>
      <c r="AA439" s="111"/>
      <c r="AB439" s="111"/>
      <c r="AC439" s="111"/>
      <c r="AD439" s="111"/>
      <c r="AE439" s="111"/>
      <c r="AF439" s="111"/>
      <c r="AG439" s="111"/>
    </row>
    <row r="440" spans="21:33">
      <c r="U440" s="111"/>
      <c r="V440" s="111"/>
      <c r="W440" s="111"/>
      <c r="X440" s="111"/>
      <c r="Y440" s="111"/>
      <c r="Z440" s="111"/>
      <c r="AA440" s="111"/>
      <c r="AB440" s="111"/>
      <c r="AC440" s="111"/>
      <c r="AD440" s="111"/>
      <c r="AE440" s="111"/>
      <c r="AF440" s="111"/>
      <c r="AG440" s="111"/>
    </row>
    <row r="441" spans="21:33">
      <c r="U441" s="111"/>
      <c r="V441" s="111"/>
      <c r="W441" s="111"/>
      <c r="X441" s="111"/>
      <c r="Y441" s="111"/>
      <c r="Z441" s="111"/>
      <c r="AA441" s="111"/>
      <c r="AB441" s="111"/>
      <c r="AC441" s="111"/>
      <c r="AD441" s="111"/>
      <c r="AE441" s="111"/>
      <c r="AF441" s="111"/>
      <c r="AG441" s="111"/>
    </row>
    <row r="442" spans="21:33">
      <c r="U442" s="111"/>
      <c r="V442" s="111"/>
      <c r="W442" s="111"/>
      <c r="X442" s="111"/>
      <c r="Y442" s="111"/>
      <c r="Z442" s="111"/>
      <c r="AA442" s="111"/>
      <c r="AB442" s="111"/>
      <c r="AC442" s="111"/>
      <c r="AD442" s="111"/>
      <c r="AE442" s="111"/>
      <c r="AF442" s="111"/>
      <c r="AG442" s="111"/>
    </row>
    <row r="443" spans="21:33">
      <c r="U443" s="111"/>
      <c r="V443" s="111"/>
      <c r="W443" s="111"/>
      <c r="X443" s="111"/>
      <c r="Y443" s="111"/>
      <c r="Z443" s="111"/>
      <c r="AA443" s="111"/>
      <c r="AB443" s="111"/>
      <c r="AC443" s="111"/>
      <c r="AD443" s="111"/>
      <c r="AE443" s="111"/>
      <c r="AF443" s="111"/>
      <c r="AG443" s="111"/>
    </row>
    <row r="444" spans="21:33">
      <c r="U444" s="111"/>
      <c r="V444" s="111"/>
      <c r="W444" s="111"/>
      <c r="X444" s="111"/>
      <c r="Y444" s="111"/>
      <c r="Z444" s="111"/>
      <c r="AA444" s="111"/>
      <c r="AB444" s="111"/>
      <c r="AC444" s="111"/>
      <c r="AD444" s="111"/>
      <c r="AE444" s="111"/>
      <c r="AF444" s="111"/>
      <c r="AG444" s="111"/>
    </row>
    <row r="445" spans="21:33">
      <c r="U445" s="111"/>
      <c r="V445" s="111"/>
      <c r="W445" s="111"/>
      <c r="X445" s="111"/>
      <c r="Y445" s="111"/>
      <c r="Z445" s="111"/>
      <c r="AA445" s="111"/>
      <c r="AB445" s="111"/>
      <c r="AC445" s="111"/>
      <c r="AD445" s="111"/>
      <c r="AE445" s="111"/>
      <c r="AF445" s="111"/>
      <c r="AG445" s="111"/>
    </row>
    <row r="446" spans="21:33">
      <c r="U446" s="111"/>
      <c r="V446" s="111"/>
      <c r="W446" s="111"/>
      <c r="X446" s="111"/>
      <c r="Y446" s="111"/>
      <c r="Z446" s="111"/>
      <c r="AA446" s="111"/>
      <c r="AB446" s="111"/>
      <c r="AC446" s="111"/>
      <c r="AD446" s="111"/>
      <c r="AE446" s="111"/>
      <c r="AF446" s="111"/>
      <c r="AG446" s="111"/>
    </row>
    <row r="447" spans="21:33">
      <c r="U447" s="111"/>
      <c r="V447" s="111"/>
      <c r="W447" s="111"/>
      <c r="X447" s="111"/>
      <c r="Y447" s="111"/>
      <c r="Z447" s="111"/>
      <c r="AA447" s="111"/>
      <c r="AB447" s="111"/>
      <c r="AC447" s="111"/>
      <c r="AD447" s="111"/>
      <c r="AE447" s="111"/>
      <c r="AF447" s="111"/>
      <c r="AG447" s="111"/>
    </row>
    <row r="448" spans="21:33">
      <c r="U448" s="111"/>
      <c r="V448" s="111"/>
      <c r="W448" s="111"/>
      <c r="X448" s="111"/>
      <c r="Y448" s="111"/>
      <c r="Z448" s="111"/>
      <c r="AA448" s="111"/>
      <c r="AB448" s="111"/>
      <c r="AC448" s="111"/>
      <c r="AD448" s="111"/>
      <c r="AE448" s="111"/>
      <c r="AF448" s="111"/>
      <c r="AG448" s="111"/>
    </row>
    <row r="449" spans="21:33">
      <c r="U449" s="111"/>
      <c r="V449" s="111"/>
      <c r="W449" s="111"/>
      <c r="X449" s="111"/>
      <c r="Y449" s="111"/>
      <c r="Z449" s="111"/>
      <c r="AA449" s="111"/>
      <c r="AB449" s="111"/>
      <c r="AC449" s="111"/>
      <c r="AD449" s="111"/>
      <c r="AE449" s="111"/>
      <c r="AF449" s="111"/>
      <c r="AG449" s="111"/>
    </row>
    <row r="450" spans="21:33">
      <c r="U450" s="111"/>
      <c r="V450" s="111"/>
      <c r="W450" s="111"/>
      <c r="X450" s="111"/>
      <c r="Y450" s="111"/>
      <c r="Z450" s="111"/>
      <c r="AA450" s="111"/>
      <c r="AB450" s="111"/>
      <c r="AC450" s="111"/>
      <c r="AD450" s="111"/>
      <c r="AE450" s="111"/>
      <c r="AF450" s="111"/>
      <c r="AG450" s="111"/>
    </row>
    <row r="451" spans="21:33">
      <c r="U451" s="111"/>
      <c r="V451" s="111"/>
      <c r="W451" s="111"/>
      <c r="X451" s="111"/>
      <c r="Y451" s="111"/>
      <c r="Z451" s="111"/>
      <c r="AA451" s="111"/>
      <c r="AB451" s="111"/>
      <c r="AC451" s="111"/>
      <c r="AD451" s="111"/>
      <c r="AE451" s="111"/>
      <c r="AF451" s="111"/>
      <c r="AG451" s="111"/>
    </row>
    <row r="452" spans="21:33">
      <c r="U452" s="111"/>
      <c r="V452" s="111"/>
      <c r="W452" s="111"/>
      <c r="X452" s="111"/>
      <c r="Y452" s="111"/>
      <c r="Z452" s="111"/>
      <c r="AA452" s="111"/>
      <c r="AB452" s="111"/>
      <c r="AC452" s="111"/>
      <c r="AD452" s="111"/>
      <c r="AE452" s="111"/>
      <c r="AF452" s="111"/>
      <c r="AG452" s="111"/>
    </row>
    <row r="453" spans="21:33">
      <c r="U453" s="111"/>
      <c r="V453" s="111"/>
      <c r="W453" s="111"/>
      <c r="X453" s="111"/>
      <c r="Y453" s="111"/>
      <c r="Z453" s="111"/>
      <c r="AA453" s="111"/>
      <c r="AB453" s="111"/>
      <c r="AC453" s="111"/>
      <c r="AD453" s="111"/>
      <c r="AE453" s="111"/>
      <c r="AF453" s="111"/>
      <c r="AG453" s="111"/>
    </row>
    <row r="454" spans="21:33">
      <c r="U454" s="111"/>
      <c r="V454" s="111"/>
      <c r="W454" s="111"/>
      <c r="X454" s="111"/>
      <c r="Y454" s="111"/>
      <c r="Z454" s="111"/>
      <c r="AA454" s="111"/>
      <c r="AB454" s="111"/>
      <c r="AC454" s="111"/>
      <c r="AD454" s="111"/>
      <c r="AE454" s="111"/>
      <c r="AF454" s="111"/>
      <c r="AG454" s="111"/>
    </row>
    <row r="455" spans="21:33">
      <c r="U455" s="111"/>
      <c r="V455" s="111"/>
      <c r="W455" s="111"/>
      <c r="X455" s="111"/>
      <c r="Y455" s="111"/>
      <c r="Z455" s="111"/>
      <c r="AA455" s="111"/>
      <c r="AB455" s="111"/>
      <c r="AC455" s="111"/>
      <c r="AD455" s="111"/>
      <c r="AE455" s="111"/>
      <c r="AF455" s="111"/>
      <c r="AG455" s="111"/>
    </row>
    <row r="456" spans="21:33">
      <c r="U456" s="111"/>
      <c r="V456" s="111"/>
      <c r="W456" s="111"/>
      <c r="X456" s="111"/>
      <c r="Y456" s="111"/>
      <c r="Z456" s="111"/>
      <c r="AA456" s="111"/>
      <c r="AB456" s="111"/>
      <c r="AC456" s="111"/>
      <c r="AD456" s="111"/>
      <c r="AE456" s="111"/>
      <c r="AF456" s="111"/>
      <c r="AG456" s="111"/>
    </row>
    <row r="457" spans="21:33">
      <c r="U457" s="111"/>
      <c r="V457" s="111"/>
      <c r="W457" s="111"/>
      <c r="X457" s="111"/>
      <c r="Y457" s="111"/>
      <c r="Z457" s="111"/>
      <c r="AA457" s="111"/>
      <c r="AB457" s="111"/>
      <c r="AC457" s="111"/>
      <c r="AD457" s="111"/>
      <c r="AE457" s="111"/>
      <c r="AF457" s="111"/>
      <c r="AG457" s="111"/>
    </row>
    <row r="458" spans="21:33">
      <c r="U458" s="111"/>
      <c r="V458" s="111"/>
      <c r="W458" s="111"/>
      <c r="X458" s="111"/>
      <c r="Y458" s="111"/>
      <c r="Z458" s="111"/>
      <c r="AA458" s="111"/>
      <c r="AB458" s="111"/>
      <c r="AC458" s="111"/>
      <c r="AD458" s="111"/>
      <c r="AE458" s="111"/>
      <c r="AF458" s="111"/>
      <c r="AG458" s="111"/>
    </row>
    <row r="459" spans="21:33">
      <c r="U459" s="111"/>
      <c r="V459" s="111"/>
      <c r="W459" s="111"/>
      <c r="X459" s="111"/>
      <c r="Y459" s="111"/>
      <c r="Z459" s="111"/>
      <c r="AA459" s="111"/>
      <c r="AB459" s="111"/>
      <c r="AC459" s="111"/>
      <c r="AD459" s="111"/>
      <c r="AE459" s="111"/>
      <c r="AF459" s="111"/>
      <c r="AG459" s="111"/>
    </row>
    <row r="460" spans="21:33">
      <c r="U460" s="111"/>
      <c r="V460" s="111"/>
      <c r="W460" s="111"/>
      <c r="X460" s="111"/>
      <c r="Y460" s="111"/>
      <c r="Z460" s="111"/>
      <c r="AA460" s="111"/>
      <c r="AB460" s="111"/>
      <c r="AC460" s="111"/>
      <c r="AD460" s="111"/>
      <c r="AE460" s="111"/>
      <c r="AF460" s="111"/>
      <c r="AG460" s="111"/>
    </row>
    <row r="461" spans="21:33">
      <c r="U461" s="111"/>
      <c r="V461" s="111"/>
      <c r="W461" s="111"/>
      <c r="X461" s="111"/>
      <c r="Y461" s="111"/>
      <c r="Z461" s="111"/>
      <c r="AA461" s="111"/>
      <c r="AB461" s="111"/>
      <c r="AC461" s="111"/>
      <c r="AD461" s="111"/>
      <c r="AE461" s="111"/>
      <c r="AF461" s="111"/>
      <c r="AG461" s="111"/>
    </row>
    <row r="462" spans="21:33">
      <c r="U462" s="111"/>
      <c r="V462" s="111"/>
      <c r="W462" s="111"/>
      <c r="X462" s="111"/>
      <c r="Y462" s="111"/>
      <c r="Z462" s="111"/>
      <c r="AA462" s="111"/>
      <c r="AB462" s="111"/>
      <c r="AC462" s="111"/>
      <c r="AD462" s="111"/>
      <c r="AE462" s="111"/>
      <c r="AF462" s="111"/>
      <c r="AG462" s="111"/>
    </row>
    <row r="463" spans="21:33">
      <c r="U463" s="111"/>
      <c r="V463" s="111"/>
      <c r="W463" s="111"/>
      <c r="X463" s="111"/>
      <c r="Y463" s="111"/>
      <c r="Z463" s="111"/>
      <c r="AA463" s="111"/>
      <c r="AB463" s="111"/>
      <c r="AC463" s="111"/>
      <c r="AD463" s="111"/>
      <c r="AE463" s="111"/>
      <c r="AF463" s="111"/>
      <c r="AG463" s="111"/>
    </row>
    <row r="464" spans="21:33">
      <c r="U464" s="111"/>
      <c r="V464" s="111"/>
      <c r="W464" s="111"/>
      <c r="X464" s="111"/>
      <c r="Y464" s="111"/>
      <c r="Z464" s="111"/>
      <c r="AA464" s="111"/>
      <c r="AB464" s="111"/>
      <c r="AC464" s="111"/>
      <c r="AD464" s="111"/>
      <c r="AE464" s="111"/>
      <c r="AF464" s="111"/>
      <c r="AG464" s="111"/>
    </row>
    <row r="465" spans="21:33">
      <c r="U465" s="111"/>
      <c r="V465" s="111"/>
      <c r="W465" s="111"/>
      <c r="X465" s="111"/>
      <c r="Y465" s="111"/>
      <c r="Z465" s="111"/>
      <c r="AA465" s="111"/>
      <c r="AB465" s="111"/>
      <c r="AC465" s="111"/>
      <c r="AD465" s="111"/>
      <c r="AE465" s="111"/>
      <c r="AF465" s="111"/>
      <c r="AG465" s="111"/>
    </row>
    <row r="466" spans="21:33">
      <c r="U466" s="111"/>
      <c r="V466" s="111"/>
      <c r="W466" s="111"/>
      <c r="X466" s="111"/>
      <c r="Y466" s="111"/>
      <c r="Z466" s="111"/>
      <c r="AA466" s="111"/>
      <c r="AB466" s="111"/>
      <c r="AC466" s="111"/>
      <c r="AD466" s="111"/>
      <c r="AE466" s="111"/>
      <c r="AF466" s="111"/>
      <c r="AG466" s="111"/>
    </row>
    <row r="467" spans="21:33">
      <c r="U467" s="111"/>
      <c r="V467" s="111"/>
      <c r="W467" s="111"/>
      <c r="X467" s="111"/>
      <c r="Y467" s="111"/>
      <c r="Z467" s="111"/>
      <c r="AA467" s="111"/>
      <c r="AB467" s="111"/>
      <c r="AC467" s="111"/>
      <c r="AD467" s="111"/>
      <c r="AE467" s="111"/>
      <c r="AF467" s="111"/>
      <c r="AG467" s="111"/>
    </row>
    <row r="468" spans="21:33">
      <c r="U468" s="111"/>
      <c r="V468" s="111"/>
      <c r="W468" s="111"/>
      <c r="X468" s="111"/>
      <c r="Y468" s="111"/>
      <c r="Z468" s="111"/>
      <c r="AA468" s="111"/>
      <c r="AB468" s="111"/>
      <c r="AC468" s="111"/>
      <c r="AD468" s="111"/>
      <c r="AE468" s="111"/>
      <c r="AF468" s="111"/>
      <c r="AG468" s="111"/>
    </row>
    <row r="469" spans="21:33">
      <c r="U469" s="111"/>
      <c r="V469" s="111"/>
      <c r="W469" s="111"/>
      <c r="X469" s="111"/>
      <c r="Y469" s="111"/>
      <c r="Z469" s="111"/>
      <c r="AA469" s="111"/>
      <c r="AB469" s="111"/>
      <c r="AC469" s="111"/>
      <c r="AD469" s="111"/>
      <c r="AE469" s="111"/>
      <c r="AF469" s="111"/>
      <c r="AG469" s="111"/>
    </row>
    <row r="470" spans="21:33">
      <c r="U470" s="111"/>
      <c r="V470" s="111"/>
      <c r="W470" s="111"/>
      <c r="X470" s="111"/>
      <c r="Y470" s="111"/>
      <c r="Z470" s="111"/>
      <c r="AA470" s="111"/>
      <c r="AB470" s="111"/>
      <c r="AC470" s="111"/>
      <c r="AD470" s="111"/>
      <c r="AE470" s="111"/>
      <c r="AF470" s="111"/>
      <c r="AG470" s="111"/>
    </row>
    <row r="471" spans="21:33">
      <c r="U471" s="111"/>
      <c r="V471" s="111"/>
      <c r="W471" s="111"/>
      <c r="X471" s="111"/>
      <c r="Y471" s="111"/>
      <c r="Z471" s="111"/>
      <c r="AA471" s="111"/>
      <c r="AB471" s="111"/>
      <c r="AC471" s="111"/>
      <c r="AD471" s="111"/>
      <c r="AE471" s="111"/>
      <c r="AF471" s="111"/>
      <c r="AG471" s="111"/>
    </row>
    <row r="472" spans="21:33">
      <c r="U472" s="111"/>
      <c r="V472" s="111"/>
      <c r="W472" s="111"/>
      <c r="X472" s="111"/>
      <c r="Y472" s="111"/>
      <c r="Z472" s="111"/>
      <c r="AA472" s="111"/>
      <c r="AB472" s="111"/>
      <c r="AC472" s="111"/>
      <c r="AD472" s="111"/>
      <c r="AE472" s="111"/>
      <c r="AF472" s="111"/>
      <c r="AG472" s="111"/>
    </row>
    <row r="473" spans="21:33">
      <c r="U473" s="111"/>
      <c r="V473" s="111"/>
      <c r="W473" s="111"/>
      <c r="X473" s="111"/>
      <c r="Y473" s="111"/>
      <c r="Z473" s="111"/>
      <c r="AA473" s="111"/>
      <c r="AB473" s="111"/>
      <c r="AC473" s="111"/>
      <c r="AD473" s="111"/>
      <c r="AE473" s="111"/>
      <c r="AF473" s="111"/>
      <c r="AG473" s="111"/>
    </row>
    <row r="474" spans="21:33">
      <c r="U474" s="111"/>
      <c r="V474" s="111"/>
      <c r="W474" s="111"/>
      <c r="X474" s="111"/>
      <c r="Y474" s="111"/>
      <c r="Z474" s="111"/>
      <c r="AA474" s="111"/>
      <c r="AB474" s="111"/>
      <c r="AC474" s="111"/>
      <c r="AD474" s="111"/>
      <c r="AE474" s="111"/>
      <c r="AF474" s="111"/>
      <c r="AG474" s="111"/>
    </row>
    <row r="475" spans="21:33">
      <c r="U475" s="111"/>
      <c r="V475" s="111"/>
      <c r="W475" s="111"/>
      <c r="X475" s="111"/>
      <c r="Y475" s="111"/>
      <c r="Z475" s="111"/>
      <c r="AA475" s="111"/>
      <c r="AB475" s="111"/>
      <c r="AC475" s="111"/>
      <c r="AD475" s="111"/>
      <c r="AE475" s="111"/>
      <c r="AF475" s="111"/>
      <c r="AG475" s="111"/>
    </row>
    <row r="476" spans="21:33">
      <c r="U476" s="111"/>
      <c r="V476" s="111"/>
      <c r="W476" s="111"/>
      <c r="X476" s="111"/>
      <c r="Y476" s="111"/>
      <c r="Z476" s="111"/>
      <c r="AA476" s="111"/>
      <c r="AB476" s="111"/>
      <c r="AC476" s="111"/>
      <c r="AD476" s="111"/>
      <c r="AE476" s="111"/>
      <c r="AF476" s="111"/>
      <c r="AG476" s="111"/>
    </row>
    <row r="477" spans="21:33">
      <c r="U477" s="111"/>
      <c r="V477" s="111"/>
      <c r="W477" s="111"/>
      <c r="X477" s="111"/>
      <c r="Y477" s="111"/>
      <c r="Z477" s="111"/>
      <c r="AA477" s="111"/>
      <c r="AB477" s="111"/>
      <c r="AC477" s="111"/>
      <c r="AD477" s="111"/>
      <c r="AE477" s="111"/>
      <c r="AF477" s="111"/>
      <c r="AG477" s="111"/>
    </row>
    <row r="478" spans="21:33">
      <c r="U478" s="111"/>
      <c r="V478" s="111"/>
      <c r="W478" s="111"/>
      <c r="X478" s="111"/>
      <c r="Y478" s="111"/>
      <c r="Z478" s="111"/>
      <c r="AA478" s="111"/>
      <c r="AB478" s="111"/>
      <c r="AC478" s="111"/>
      <c r="AD478" s="111"/>
      <c r="AE478" s="111"/>
      <c r="AF478" s="111"/>
      <c r="AG478" s="111"/>
    </row>
    <row r="479" spans="21:33">
      <c r="U479" s="111"/>
      <c r="V479" s="111"/>
      <c r="W479" s="111"/>
      <c r="X479" s="111"/>
      <c r="Y479" s="111"/>
      <c r="Z479" s="111"/>
      <c r="AA479" s="111"/>
      <c r="AB479" s="111"/>
      <c r="AC479" s="111"/>
      <c r="AD479" s="111"/>
      <c r="AE479" s="111"/>
      <c r="AF479" s="111"/>
      <c r="AG479" s="111"/>
    </row>
    <row r="480" spans="21:33">
      <c r="U480" s="111"/>
      <c r="V480" s="111"/>
      <c r="W480" s="111"/>
      <c r="X480" s="111"/>
      <c r="Y480" s="111"/>
      <c r="Z480" s="111"/>
      <c r="AA480" s="111"/>
      <c r="AB480" s="111"/>
      <c r="AC480" s="111"/>
      <c r="AD480" s="111"/>
      <c r="AE480" s="111"/>
      <c r="AF480" s="111"/>
      <c r="AG480" s="111"/>
    </row>
    <row r="481" spans="21:33">
      <c r="U481" s="111"/>
      <c r="V481" s="111"/>
      <c r="W481" s="111"/>
      <c r="X481" s="111"/>
      <c r="Y481" s="111"/>
      <c r="Z481" s="111"/>
      <c r="AA481" s="111"/>
      <c r="AB481" s="111"/>
      <c r="AC481" s="111"/>
      <c r="AD481" s="111"/>
      <c r="AE481" s="111"/>
      <c r="AF481" s="111"/>
      <c r="AG481" s="111"/>
    </row>
    <row r="482" spans="21:33">
      <c r="U482" s="111"/>
      <c r="V482" s="111"/>
      <c r="W482" s="111"/>
      <c r="X482" s="111"/>
      <c r="Y482" s="111"/>
      <c r="Z482" s="111"/>
      <c r="AA482" s="111"/>
      <c r="AB482" s="111"/>
      <c r="AC482" s="111"/>
      <c r="AD482" s="111"/>
      <c r="AE482" s="111"/>
      <c r="AF482" s="111"/>
      <c r="AG482" s="111"/>
    </row>
    <row r="483" spans="21:33">
      <c r="U483" s="111"/>
      <c r="V483" s="111"/>
      <c r="W483" s="111"/>
      <c r="X483" s="111"/>
      <c r="Y483" s="111"/>
      <c r="Z483" s="111"/>
      <c r="AA483" s="111"/>
      <c r="AB483" s="111"/>
      <c r="AC483" s="111"/>
      <c r="AD483" s="111"/>
      <c r="AE483" s="111"/>
      <c r="AF483" s="111"/>
      <c r="AG483" s="111"/>
    </row>
    <row r="484" spans="21:33">
      <c r="U484" s="111"/>
      <c r="V484" s="111"/>
      <c r="W484" s="111"/>
      <c r="X484" s="111"/>
      <c r="Y484" s="111"/>
      <c r="Z484" s="111"/>
      <c r="AA484" s="111"/>
      <c r="AB484" s="111"/>
      <c r="AC484" s="111"/>
      <c r="AD484" s="111"/>
      <c r="AE484" s="111"/>
      <c r="AF484" s="111"/>
      <c r="AG484" s="111"/>
    </row>
    <row r="485" spans="21:33">
      <c r="U485" s="111"/>
      <c r="V485" s="111"/>
      <c r="W485" s="111"/>
      <c r="X485" s="111"/>
      <c r="Y485" s="111"/>
      <c r="Z485" s="111"/>
      <c r="AA485" s="111"/>
      <c r="AB485" s="111"/>
      <c r="AC485" s="111"/>
      <c r="AD485" s="111"/>
      <c r="AE485" s="111"/>
      <c r="AF485" s="111"/>
      <c r="AG485" s="111"/>
    </row>
    <row r="486" spans="21:33">
      <c r="U486" s="111"/>
      <c r="V486" s="111"/>
      <c r="W486" s="111"/>
      <c r="X486" s="111"/>
      <c r="Y486" s="111"/>
      <c r="Z486" s="111"/>
      <c r="AA486" s="111"/>
      <c r="AB486" s="111"/>
      <c r="AC486" s="111"/>
      <c r="AD486" s="111"/>
      <c r="AE486" s="111"/>
      <c r="AF486" s="111"/>
      <c r="AG486" s="111"/>
    </row>
    <row r="487" spans="21:33">
      <c r="U487" s="111"/>
      <c r="V487" s="111"/>
      <c r="W487" s="111"/>
      <c r="X487" s="111"/>
      <c r="Y487" s="111"/>
      <c r="Z487" s="111"/>
      <c r="AA487" s="111"/>
      <c r="AB487" s="111"/>
      <c r="AC487" s="111"/>
      <c r="AD487" s="111"/>
      <c r="AE487" s="111"/>
      <c r="AF487" s="111"/>
      <c r="AG487" s="111"/>
    </row>
    <row r="488" spans="21:33">
      <c r="U488" s="111"/>
      <c r="V488" s="111"/>
      <c r="W488" s="111"/>
      <c r="X488" s="111"/>
      <c r="Y488" s="111"/>
      <c r="Z488" s="111"/>
      <c r="AA488" s="111"/>
      <c r="AB488" s="111"/>
      <c r="AC488" s="111"/>
      <c r="AD488" s="111"/>
      <c r="AE488" s="111"/>
      <c r="AF488" s="111"/>
      <c r="AG488" s="111"/>
    </row>
    <row r="489" spans="21:33">
      <c r="U489" s="111"/>
      <c r="V489" s="111"/>
      <c r="W489" s="111"/>
      <c r="X489" s="111"/>
      <c r="Y489" s="111"/>
      <c r="Z489" s="111"/>
      <c r="AA489" s="111"/>
      <c r="AB489" s="111"/>
      <c r="AC489" s="111"/>
      <c r="AD489" s="111"/>
      <c r="AE489" s="111"/>
      <c r="AF489" s="111"/>
      <c r="AG489" s="111"/>
    </row>
    <row r="490" spans="21:33">
      <c r="U490" s="111"/>
      <c r="V490" s="111"/>
      <c r="W490" s="111"/>
      <c r="X490" s="111"/>
      <c r="Y490" s="111"/>
      <c r="Z490" s="111"/>
      <c r="AA490" s="111"/>
      <c r="AB490" s="111"/>
      <c r="AC490" s="111"/>
      <c r="AD490" s="111"/>
      <c r="AE490" s="111"/>
      <c r="AF490" s="111"/>
      <c r="AG490" s="111"/>
    </row>
    <row r="491" spans="21:33">
      <c r="U491" s="111"/>
      <c r="V491" s="111"/>
      <c r="W491" s="111"/>
      <c r="X491" s="111"/>
      <c r="Y491" s="111"/>
      <c r="Z491" s="111"/>
      <c r="AA491" s="111"/>
      <c r="AB491" s="111"/>
      <c r="AC491" s="111"/>
      <c r="AD491" s="111"/>
      <c r="AE491" s="111"/>
      <c r="AF491" s="111"/>
      <c r="AG491" s="111"/>
    </row>
    <row r="492" spans="21:33">
      <c r="U492" s="111"/>
      <c r="V492" s="111"/>
      <c r="W492" s="111"/>
      <c r="X492" s="111"/>
      <c r="Y492" s="111"/>
      <c r="Z492" s="111"/>
      <c r="AA492" s="111"/>
      <c r="AB492" s="111"/>
      <c r="AC492" s="111"/>
      <c r="AD492" s="111"/>
      <c r="AE492" s="111"/>
      <c r="AF492" s="111"/>
      <c r="AG492" s="111"/>
    </row>
    <row r="493" spans="21:33">
      <c r="U493" s="111"/>
      <c r="V493" s="111"/>
      <c r="W493" s="111"/>
      <c r="X493" s="111"/>
      <c r="Y493" s="111"/>
      <c r="Z493" s="111"/>
      <c r="AA493" s="111"/>
      <c r="AB493" s="111"/>
      <c r="AC493" s="111"/>
      <c r="AD493" s="111"/>
      <c r="AE493" s="111"/>
      <c r="AF493" s="111"/>
      <c r="AG493" s="111"/>
    </row>
    <row r="494" spans="21:33">
      <c r="U494" s="111"/>
      <c r="V494" s="111"/>
      <c r="W494" s="111"/>
      <c r="X494" s="111"/>
      <c r="Y494" s="111"/>
      <c r="Z494" s="111"/>
      <c r="AA494" s="111"/>
      <c r="AB494" s="111"/>
      <c r="AC494" s="111"/>
      <c r="AD494" s="111"/>
      <c r="AE494" s="111"/>
      <c r="AF494" s="111"/>
      <c r="AG494" s="111"/>
    </row>
    <row r="495" spans="21:33">
      <c r="U495" s="111"/>
      <c r="V495" s="111"/>
      <c r="W495" s="111"/>
      <c r="X495" s="111"/>
      <c r="Y495" s="111"/>
      <c r="Z495" s="111"/>
      <c r="AA495" s="111"/>
      <c r="AB495" s="111"/>
      <c r="AC495" s="111"/>
      <c r="AD495" s="111"/>
      <c r="AE495" s="111"/>
      <c r="AF495" s="111"/>
      <c r="AG495" s="111"/>
    </row>
    <row r="496" spans="21:33">
      <c r="U496" s="111"/>
      <c r="V496" s="111"/>
      <c r="W496" s="111"/>
      <c r="X496" s="111"/>
      <c r="Y496" s="111"/>
      <c r="Z496" s="111"/>
      <c r="AA496" s="111"/>
      <c r="AB496" s="111"/>
      <c r="AC496" s="111"/>
      <c r="AD496" s="111"/>
      <c r="AE496" s="111"/>
      <c r="AF496" s="111"/>
      <c r="AG496" s="111"/>
    </row>
    <row r="497" spans="21:33">
      <c r="U497" s="111"/>
      <c r="V497" s="111"/>
      <c r="W497" s="111"/>
      <c r="X497" s="111"/>
      <c r="Y497" s="111"/>
      <c r="Z497" s="111"/>
      <c r="AA497" s="111"/>
      <c r="AB497" s="111"/>
      <c r="AC497" s="111"/>
      <c r="AD497" s="111"/>
      <c r="AE497" s="111"/>
      <c r="AF497" s="111"/>
      <c r="AG497" s="111"/>
    </row>
    <row r="498" spans="21:33">
      <c r="U498" s="111"/>
      <c r="V498" s="111"/>
      <c r="W498" s="111"/>
      <c r="X498" s="111"/>
      <c r="Y498" s="111"/>
      <c r="Z498" s="111"/>
      <c r="AA498" s="111"/>
      <c r="AB498" s="111"/>
      <c r="AC498" s="111"/>
      <c r="AD498" s="111"/>
      <c r="AE498" s="111"/>
      <c r="AF498" s="111"/>
      <c r="AG498" s="111"/>
    </row>
    <row r="499" spans="21:33">
      <c r="U499" s="111"/>
      <c r="V499" s="111"/>
      <c r="W499" s="111"/>
      <c r="X499" s="111"/>
      <c r="Y499" s="111"/>
      <c r="Z499" s="111"/>
      <c r="AA499" s="111"/>
      <c r="AB499" s="111"/>
      <c r="AC499" s="111"/>
      <c r="AD499" s="111"/>
      <c r="AE499" s="111"/>
      <c r="AF499" s="111"/>
      <c r="AG499" s="111"/>
    </row>
    <row r="500" spans="21:33">
      <c r="U500" s="111"/>
      <c r="V500" s="111"/>
      <c r="W500" s="111"/>
      <c r="X500" s="111"/>
      <c r="Y500" s="111"/>
      <c r="Z500" s="111"/>
      <c r="AA500" s="111"/>
      <c r="AB500" s="111"/>
      <c r="AC500" s="111"/>
      <c r="AD500" s="111"/>
      <c r="AE500" s="111"/>
      <c r="AF500" s="111"/>
      <c r="AG500" s="111"/>
    </row>
    <row r="501" spans="21:33">
      <c r="U501" s="111"/>
      <c r="V501" s="111"/>
      <c r="W501" s="111"/>
      <c r="X501" s="111"/>
      <c r="Y501" s="111"/>
      <c r="Z501" s="111"/>
      <c r="AA501" s="111"/>
      <c r="AB501" s="111"/>
      <c r="AC501" s="111"/>
      <c r="AD501" s="111"/>
      <c r="AE501" s="111"/>
      <c r="AF501" s="111"/>
      <c r="AG501" s="111"/>
    </row>
    <row r="502" spans="21:33">
      <c r="U502" s="111"/>
      <c r="V502" s="111"/>
      <c r="W502" s="111"/>
      <c r="X502" s="111"/>
      <c r="Y502" s="111"/>
      <c r="Z502" s="111"/>
      <c r="AA502" s="111"/>
      <c r="AB502" s="111"/>
      <c r="AC502" s="111"/>
      <c r="AD502" s="111"/>
      <c r="AE502" s="111"/>
      <c r="AF502" s="111"/>
      <c r="AG502" s="111"/>
    </row>
    <row r="503" spans="21:33">
      <c r="U503" s="111"/>
      <c r="V503" s="111"/>
      <c r="W503" s="111"/>
      <c r="X503" s="111"/>
      <c r="Y503" s="111"/>
      <c r="Z503" s="111"/>
      <c r="AA503" s="111"/>
      <c r="AB503" s="111"/>
      <c r="AC503" s="111"/>
      <c r="AD503" s="111"/>
      <c r="AE503" s="111"/>
      <c r="AF503" s="111"/>
      <c r="AG503" s="111"/>
    </row>
    <row r="504" spans="21:33">
      <c r="U504" s="111"/>
      <c r="V504" s="111"/>
      <c r="W504" s="111"/>
      <c r="X504" s="111"/>
      <c r="Y504" s="111"/>
      <c r="Z504" s="111"/>
      <c r="AA504" s="111"/>
      <c r="AB504" s="111"/>
      <c r="AC504" s="111"/>
      <c r="AD504" s="111"/>
      <c r="AE504" s="111"/>
      <c r="AF504" s="111"/>
      <c r="AG504" s="111"/>
    </row>
    <row r="505" spans="21:33">
      <c r="U505" s="111"/>
      <c r="V505" s="111"/>
      <c r="W505" s="111"/>
      <c r="X505" s="111"/>
      <c r="Y505" s="111"/>
      <c r="Z505" s="111"/>
      <c r="AA505" s="111"/>
      <c r="AB505" s="111"/>
      <c r="AC505" s="111"/>
      <c r="AD505" s="111"/>
      <c r="AE505" s="111"/>
      <c r="AF505" s="111"/>
      <c r="AG505" s="111"/>
    </row>
    <row r="506" spans="21:33">
      <c r="U506" s="111"/>
      <c r="V506" s="111"/>
      <c r="W506" s="111"/>
      <c r="X506" s="111"/>
      <c r="Y506" s="111"/>
      <c r="Z506" s="111"/>
      <c r="AA506" s="111"/>
      <c r="AB506" s="111"/>
      <c r="AC506" s="111"/>
      <c r="AD506" s="111"/>
      <c r="AE506" s="111"/>
      <c r="AF506" s="111"/>
      <c r="AG506" s="111"/>
    </row>
    <row r="507" spans="21:33">
      <c r="U507" s="111"/>
      <c r="V507" s="111"/>
      <c r="W507" s="111"/>
      <c r="X507" s="111"/>
      <c r="Y507" s="111"/>
      <c r="Z507" s="111"/>
      <c r="AA507" s="111"/>
      <c r="AB507" s="111"/>
      <c r="AC507" s="111"/>
      <c r="AD507" s="111"/>
      <c r="AE507" s="111"/>
      <c r="AF507" s="111"/>
      <c r="AG507" s="111"/>
    </row>
    <row r="508" spans="21:33">
      <c r="U508" s="111"/>
      <c r="V508" s="111"/>
      <c r="W508" s="111"/>
      <c r="X508" s="111"/>
      <c r="Y508" s="111"/>
      <c r="Z508" s="111"/>
      <c r="AA508" s="111"/>
      <c r="AB508" s="111"/>
      <c r="AC508" s="111"/>
      <c r="AD508" s="111"/>
      <c r="AE508" s="111"/>
      <c r="AF508" s="111"/>
      <c r="AG508" s="111"/>
    </row>
    <row r="509" spans="21:33">
      <c r="U509" s="111"/>
      <c r="V509" s="111"/>
      <c r="W509" s="111"/>
      <c r="X509" s="111"/>
      <c r="Y509" s="111"/>
      <c r="Z509" s="111"/>
      <c r="AA509" s="111"/>
      <c r="AB509" s="111"/>
      <c r="AC509" s="111"/>
      <c r="AD509" s="111"/>
      <c r="AE509" s="111"/>
      <c r="AF509" s="111"/>
      <c r="AG509" s="111"/>
    </row>
    <row r="510" spans="21:33">
      <c r="U510" s="111"/>
      <c r="V510" s="111"/>
      <c r="W510" s="111"/>
      <c r="X510" s="111"/>
      <c r="Y510" s="111"/>
      <c r="Z510" s="111"/>
      <c r="AA510" s="111"/>
      <c r="AB510" s="111"/>
      <c r="AC510" s="111"/>
      <c r="AD510" s="111"/>
      <c r="AE510" s="111"/>
      <c r="AF510" s="111"/>
      <c r="AG510" s="111"/>
    </row>
    <row r="511" spans="21:33">
      <c r="U511" s="111"/>
      <c r="V511" s="111"/>
      <c r="W511" s="111"/>
      <c r="X511" s="111"/>
      <c r="Y511" s="111"/>
      <c r="Z511" s="111"/>
      <c r="AA511" s="111"/>
      <c r="AB511" s="111"/>
      <c r="AC511" s="111"/>
      <c r="AD511" s="111"/>
      <c r="AE511" s="111"/>
      <c r="AF511" s="111"/>
      <c r="AG511" s="111"/>
    </row>
    <row r="512" spans="21:33">
      <c r="U512" s="111"/>
      <c r="V512" s="111"/>
      <c r="W512" s="111"/>
      <c r="X512" s="111"/>
      <c r="Y512" s="111"/>
      <c r="Z512" s="111"/>
      <c r="AA512" s="111"/>
      <c r="AB512" s="111"/>
      <c r="AC512" s="111"/>
      <c r="AD512" s="111"/>
      <c r="AE512" s="111"/>
      <c r="AF512" s="111"/>
      <c r="AG512" s="111"/>
    </row>
    <row r="513" spans="21:33">
      <c r="U513" s="111"/>
      <c r="V513" s="111"/>
      <c r="W513" s="111"/>
      <c r="X513" s="111"/>
      <c r="Y513" s="111"/>
      <c r="Z513" s="111"/>
      <c r="AA513" s="111"/>
      <c r="AB513" s="111"/>
      <c r="AC513" s="111"/>
      <c r="AD513" s="111"/>
      <c r="AE513" s="111"/>
      <c r="AF513" s="111"/>
      <c r="AG513" s="111"/>
    </row>
    <row r="514" spans="21:33">
      <c r="U514" s="111"/>
      <c r="V514" s="111"/>
      <c r="W514" s="111"/>
      <c r="X514" s="111"/>
      <c r="Y514" s="111"/>
      <c r="Z514" s="111"/>
      <c r="AA514" s="111"/>
      <c r="AB514" s="111"/>
      <c r="AC514" s="111"/>
      <c r="AD514" s="111"/>
      <c r="AE514" s="111"/>
      <c r="AF514" s="111"/>
      <c r="AG514" s="111"/>
    </row>
    <row r="515" spans="21:33">
      <c r="U515" s="111"/>
      <c r="V515" s="111"/>
      <c r="W515" s="111"/>
      <c r="X515" s="111"/>
      <c r="Y515" s="111"/>
      <c r="Z515" s="111"/>
      <c r="AA515" s="111"/>
      <c r="AB515" s="111"/>
      <c r="AC515" s="111"/>
      <c r="AD515" s="111"/>
      <c r="AE515" s="111"/>
      <c r="AF515" s="111"/>
      <c r="AG515" s="111"/>
    </row>
    <row r="516" spans="21:33">
      <c r="U516" s="111"/>
      <c r="V516" s="111"/>
      <c r="W516" s="111"/>
      <c r="X516" s="111"/>
      <c r="Y516" s="111"/>
      <c r="Z516" s="111"/>
      <c r="AA516" s="111"/>
      <c r="AB516" s="111"/>
      <c r="AC516" s="111"/>
      <c r="AD516" s="111"/>
      <c r="AE516" s="111"/>
      <c r="AF516" s="111"/>
      <c r="AG516" s="111"/>
    </row>
    <row r="517" spans="21:33">
      <c r="U517" s="111"/>
      <c r="V517" s="111"/>
      <c r="W517" s="111"/>
      <c r="X517" s="111"/>
      <c r="Y517" s="111"/>
      <c r="Z517" s="111"/>
      <c r="AA517" s="111"/>
      <c r="AB517" s="111"/>
      <c r="AC517" s="111"/>
      <c r="AD517" s="111"/>
      <c r="AE517" s="111"/>
      <c r="AF517" s="111"/>
      <c r="AG517" s="111"/>
    </row>
    <row r="518" spans="21:33">
      <c r="U518" s="111"/>
      <c r="V518" s="111"/>
      <c r="W518" s="111"/>
      <c r="X518" s="111"/>
      <c r="Y518" s="111"/>
      <c r="Z518" s="111"/>
      <c r="AA518" s="111"/>
      <c r="AB518" s="111"/>
      <c r="AC518" s="111"/>
      <c r="AD518" s="111"/>
      <c r="AE518" s="111"/>
      <c r="AF518" s="111"/>
      <c r="AG518" s="111"/>
    </row>
    <row r="519" spans="21:33">
      <c r="U519" s="111"/>
      <c r="V519" s="111"/>
      <c r="W519" s="111"/>
      <c r="X519" s="111"/>
      <c r="Y519" s="111"/>
      <c r="Z519" s="111"/>
      <c r="AA519" s="111"/>
      <c r="AB519" s="111"/>
      <c r="AC519" s="111"/>
      <c r="AD519" s="111"/>
      <c r="AE519" s="111"/>
      <c r="AF519" s="111"/>
      <c r="AG519" s="111"/>
    </row>
    <row r="520" spans="21:33">
      <c r="U520" s="111"/>
      <c r="V520" s="111"/>
      <c r="W520" s="111"/>
      <c r="X520" s="111"/>
      <c r="Y520" s="111"/>
      <c r="Z520" s="111"/>
      <c r="AA520" s="111"/>
      <c r="AB520" s="111"/>
      <c r="AC520" s="111"/>
      <c r="AD520" s="111"/>
      <c r="AE520" s="111"/>
      <c r="AF520" s="111"/>
      <c r="AG520" s="111"/>
    </row>
    <row r="521" spans="21:33">
      <c r="U521" s="111"/>
      <c r="V521" s="111"/>
      <c r="W521" s="111"/>
      <c r="X521" s="111"/>
      <c r="Y521" s="111"/>
      <c r="Z521" s="111"/>
      <c r="AA521" s="111"/>
      <c r="AB521" s="111"/>
      <c r="AC521" s="111"/>
      <c r="AD521" s="111"/>
      <c r="AE521" s="111"/>
      <c r="AF521" s="111"/>
      <c r="AG521" s="111"/>
    </row>
    <row r="522" spans="21:33">
      <c r="U522" s="111"/>
      <c r="V522" s="111"/>
      <c r="W522" s="111"/>
      <c r="X522" s="111"/>
      <c r="Y522" s="111"/>
      <c r="Z522" s="111"/>
      <c r="AA522" s="111"/>
      <c r="AB522" s="111"/>
      <c r="AC522" s="111"/>
      <c r="AD522" s="111"/>
      <c r="AE522" s="111"/>
      <c r="AF522" s="111"/>
      <c r="AG522" s="111"/>
    </row>
    <row r="523" spans="21:33">
      <c r="U523" s="111"/>
      <c r="V523" s="111"/>
      <c r="W523" s="111"/>
      <c r="X523" s="111"/>
      <c r="Y523" s="111"/>
      <c r="Z523" s="111"/>
      <c r="AA523" s="111"/>
      <c r="AB523" s="111"/>
      <c r="AC523" s="111"/>
      <c r="AD523" s="111"/>
      <c r="AE523" s="111"/>
      <c r="AF523" s="111"/>
      <c r="AG523" s="111"/>
    </row>
    <row r="524" spans="21:33">
      <c r="U524" s="111"/>
      <c r="V524" s="111"/>
      <c r="W524" s="111"/>
      <c r="X524" s="111"/>
      <c r="Y524" s="111"/>
      <c r="Z524" s="111"/>
      <c r="AA524" s="111"/>
      <c r="AB524" s="111"/>
      <c r="AC524" s="111"/>
      <c r="AD524" s="111"/>
      <c r="AE524" s="111"/>
      <c r="AF524" s="111"/>
      <c r="AG524" s="111"/>
    </row>
    <row r="525" spans="21:33">
      <c r="U525" s="111"/>
      <c r="V525" s="111"/>
      <c r="W525" s="111"/>
      <c r="X525" s="111"/>
      <c r="Y525" s="111"/>
      <c r="Z525" s="111"/>
      <c r="AA525" s="111"/>
      <c r="AB525" s="111"/>
      <c r="AC525" s="111"/>
      <c r="AD525" s="111"/>
      <c r="AE525" s="111"/>
      <c r="AF525" s="111"/>
      <c r="AG525" s="111"/>
    </row>
    <row r="526" spans="21:33">
      <c r="U526" s="111"/>
      <c r="V526" s="111"/>
      <c r="W526" s="111"/>
      <c r="X526" s="111"/>
      <c r="Y526" s="111"/>
      <c r="Z526" s="111"/>
      <c r="AA526" s="111"/>
      <c r="AB526" s="111"/>
      <c r="AC526" s="111"/>
      <c r="AD526" s="111"/>
      <c r="AE526" s="111"/>
      <c r="AF526" s="111"/>
      <c r="AG526" s="111"/>
    </row>
    <row r="527" spans="21:33">
      <c r="U527" s="111"/>
      <c r="V527" s="111"/>
      <c r="W527" s="111"/>
      <c r="X527" s="111"/>
      <c r="Y527" s="111"/>
      <c r="Z527" s="111"/>
      <c r="AA527" s="111"/>
      <c r="AB527" s="111"/>
      <c r="AC527" s="111"/>
      <c r="AD527" s="111"/>
      <c r="AE527" s="111"/>
      <c r="AF527" s="111"/>
      <c r="AG527" s="111"/>
    </row>
    <row r="528" spans="21:33">
      <c r="U528" s="111"/>
      <c r="V528" s="111"/>
      <c r="W528" s="111"/>
      <c r="X528" s="111"/>
      <c r="Y528" s="111"/>
      <c r="Z528" s="111"/>
      <c r="AA528" s="111"/>
      <c r="AB528" s="111"/>
      <c r="AC528" s="111"/>
      <c r="AD528" s="111"/>
      <c r="AE528" s="111"/>
      <c r="AF528" s="111"/>
      <c r="AG528" s="111"/>
    </row>
    <row r="529" spans="21:33">
      <c r="U529" s="111"/>
      <c r="V529" s="111"/>
      <c r="W529" s="111"/>
      <c r="X529" s="111"/>
      <c r="Y529" s="111"/>
      <c r="Z529" s="111"/>
      <c r="AA529" s="111"/>
      <c r="AB529" s="111"/>
      <c r="AC529" s="111"/>
      <c r="AD529" s="111"/>
      <c r="AE529" s="111"/>
      <c r="AF529" s="111"/>
      <c r="AG529" s="111"/>
    </row>
    <row r="530" spans="21:33">
      <c r="U530" s="111"/>
      <c r="V530" s="111"/>
      <c r="W530" s="111"/>
      <c r="X530" s="111"/>
      <c r="Y530" s="111"/>
      <c r="Z530" s="111"/>
      <c r="AA530" s="111"/>
      <c r="AB530" s="111"/>
      <c r="AC530" s="111"/>
      <c r="AD530" s="111"/>
      <c r="AE530" s="111"/>
      <c r="AF530" s="111"/>
      <c r="AG530" s="111"/>
    </row>
    <row r="531" spans="21:33">
      <c r="U531" s="111"/>
      <c r="V531" s="111"/>
      <c r="W531" s="111"/>
      <c r="X531" s="111"/>
      <c r="Y531" s="111"/>
      <c r="Z531" s="111"/>
      <c r="AA531" s="111"/>
      <c r="AB531" s="111"/>
      <c r="AC531" s="111"/>
      <c r="AD531" s="111"/>
      <c r="AE531" s="111"/>
      <c r="AF531" s="111"/>
      <c r="AG531" s="111"/>
    </row>
    <row r="532" spans="21:33">
      <c r="U532" s="111"/>
      <c r="V532" s="111"/>
      <c r="W532" s="111"/>
      <c r="X532" s="111"/>
      <c r="Y532" s="111"/>
      <c r="Z532" s="111"/>
      <c r="AA532" s="111"/>
      <c r="AB532" s="111"/>
      <c r="AC532" s="111"/>
      <c r="AD532" s="111"/>
      <c r="AE532" s="111"/>
      <c r="AF532" s="111"/>
      <c r="AG532" s="111"/>
    </row>
    <row r="533" spans="21:33">
      <c r="U533" s="111"/>
      <c r="V533" s="111"/>
      <c r="W533" s="111"/>
      <c r="X533" s="111"/>
      <c r="Y533" s="111"/>
      <c r="Z533" s="111"/>
      <c r="AA533" s="111"/>
      <c r="AB533" s="111"/>
      <c r="AC533" s="111"/>
      <c r="AD533" s="111"/>
      <c r="AE533" s="111"/>
      <c r="AF533" s="111"/>
      <c r="AG533" s="111"/>
    </row>
    <row r="534" spans="21:33">
      <c r="U534" s="111"/>
      <c r="V534" s="111"/>
      <c r="W534" s="111"/>
      <c r="X534" s="111"/>
      <c r="Y534" s="111"/>
      <c r="Z534" s="111"/>
      <c r="AA534" s="111"/>
      <c r="AB534" s="111"/>
      <c r="AC534" s="111"/>
      <c r="AD534" s="111"/>
      <c r="AE534" s="111"/>
      <c r="AF534" s="111"/>
      <c r="AG534" s="111"/>
    </row>
    <row r="535" spans="21:33">
      <c r="U535" s="111"/>
      <c r="V535" s="111"/>
      <c r="W535" s="111"/>
      <c r="X535" s="111"/>
      <c r="Y535" s="111"/>
      <c r="Z535" s="111"/>
      <c r="AA535" s="111"/>
      <c r="AB535" s="111"/>
      <c r="AC535" s="111"/>
      <c r="AD535" s="111"/>
      <c r="AE535" s="111"/>
      <c r="AF535" s="111"/>
      <c r="AG535" s="111"/>
    </row>
    <row r="536" spans="21:33">
      <c r="U536" s="111"/>
      <c r="V536" s="111"/>
      <c r="W536" s="111"/>
      <c r="X536" s="111"/>
      <c r="Y536" s="111"/>
      <c r="Z536" s="111"/>
      <c r="AA536" s="111"/>
      <c r="AB536" s="111"/>
      <c r="AC536" s="111"/>
      <c r="AD536" s="111"/>
      <c r="AE536" s="111"/>
      <c r="AF536" s="111"/>
      <c r="AG536" s="111"/>
    </row>
    <row r="537" spans="21:33">
      <c r="U537" s="111"/>
      <c r="V537" s="111"/>
      <c r="W537" s="111"/>
      <c r="X537" s="111"/>
      <c r="Y537" s="111"/>
      <c r="Z537" s="111"/>
      <c r="AA537" s="111"/>
      <c r="AB537" s="111"/>
      <c r="AC537" s="111"/>
      <c r="AD537" s="111"/>
      <c r="AE537" s="111"/>
      <c r="AF537" s="111"/>
      <c r="AG537" s="111"/>
    </row>
    <row r="538" spans="21:33">
      <c r="U538" s="111"/>
      <c r="V538" s="111"/>
      <c r="W538" s="111"/>
      <c r="X538" s="111"/>
      <c r="Y538" s="111"/>
      <c r="Z538" s="111"/>
      <c r="AA538" s="111"/>
      <c r="AB538" s="111"/>
      <c r="AC538" s="111"/>
      <c r="AD538" s="111"/>
      <c r="AE538" s="111"/>
      <c r="AF538" s="111"/>
      <c r="AG538" s="111"/>
    </row>
    <row r="539" spans="21:33">
      <c r="U539" s="111"/>
      <c r="V539" s="111"/>
      <c r="W539" s="111"/>
      <c r="X539" s="111"/>
      <c r="Y539" s="111"/>
      <c r="Z539" s="111"/>
      <c r="AA539" s="111"/>
      <c r="AB539" s="111"/>
      <c r="AC539" s="111"/>
      <c r="AD539" s="111"/>
      <c r="AE539" s="111"/>
      <c r="AF539" s="111"/>
      <c r="AG539" s="111"/>
    </row>
    <row r="540" spans="21:33">
      <c r="U540" s="111"/>
      <c r="V540" s="111"/>
      <c r="W540" s="111"/>
      <c r="X540" s="111"/>
      <c r="Y540" s="111"/>
      <c r="Z540" s="111"/>
      <c r="AA540" s="111"/>
      <c r="AB540" s="111"/>
      <c r="AC540" s="111"/>
      <c r="AD540" s="111"/>
      <c r="AE540" s="111"/>
      <c r="AF540" s="111"/>
      <c r="AG540" s="111"/>
    </row>
    <row r="541" spans="21:33">
      <c r="U541" s="111"/>
      <c r="V541" s="111"/>
      <c r="W541" s="111"/>
      <c r="X541" s="111"/>
      <c r="Y541" s="111"/>
      <c r="Z541" s="111"/>
      <c r="AA541" s="111"/>
      <c r="AB541" s="111"/>
      <c r="AC541" s="111"/>
      <c r="AD541" s="111"/>
      <c r="AE541" s="111"/>
      <c r="AF541" s="111"/>
      <c r="AG541" s="111"/>
    </row>
    <row r="542" spans="21:33">
      <c r="U542" s="111"/>
      <c r="V542" s="111"/>
      <c r="W542" s="111"/>
      <c r="X542" s="111"/>
      <c r="Y542" s="111"/>
      <c r="Z542" s="111"/>
      <c r="AA542" s="111"/>
      <c r="AB542" s="111"/>
      <c r="AC542" s="111"/>
      <c r="AD542" s="111"/>
      <c r="AE542" s="111"/>
      <c r="AF542" s="111"/>
      <c r="AG542" s="111"/>
    </row>
    <row r="543" spans="21:33">
      <c r="U543" s="111"/>
      <c r="V543" s="111"/>
      <c r="W543" s="111"/>
      <c r="X543" s="111"/>
      <c r="Y543" s="111"/>
      <c r="Z543" s="111"/>
      <c r="AA543" s="111"/>
      <c r="AB543" s="111"/>
      <c r="AC543" s="111"/>
      <c r="AD543" s="111"/>
      <c r="AE543" s="111"/>
      <c r="AF543" s="111"/>
      <c r="AG543" s="111"/>
    </row>
    <row r="544" spans="21:33">
      <c r="U544" s="111"/>
      <c r="V544" s="111"/>
      <c r="W544" s="111"/>
      <c r="X544" s="111"/>
      <c r="Y544" s="111"/>
      <c r="Z544" s="111"/>
      <c r="AA544" s="111"/>
      <c r="AB544" s="111"/>
      <c r="AC544" s="111"/>
      <c r="AD544" s="111"/>
      <c r="AE544" s="111"/>
      <c r="AF544" s="111"/>
      <c r="AG544" s="111"/>
    </row>
    <row r="545" spans="21:33">
      <c r="U545" s="111"/>
      <c r="V545" s="111"/>
      <c r="W545" s="111"/>
      <c r="X545" s="111"/>
      <c r="Y545" s="111"/>
      <c r="Z545" s="111"/>
      <c r="AA545" s="111"/>
      <c r="AB545" s="111"/>
      <c r="AC545" s="111"/>
      <c r="AD545" s="111"/>
      <c r="AE545" s="111"/>
      <c r="AF545" s="111"/>
      <c r="AG545" s="111"/>
    </row>
    <row r="546" spans="21:33">
      <c r="U546" s="111"/>
      <c r="V546" s="111"/>
      <c r="W546" s="111"/>
      <c r="X546" s="111"/>
      <c r="Y546" s="111"/>
      <c r="Z546" s="111"/>
      <c r="AA546" s="111"/>
      <c r="AB546" s="111"/>
      <c r="AC546" s="111"/>
      <c r="AD546" s="111"/>
      <c r="AE546" s="111"/>
      <c r="AF546" s="111"/>
      <c r="AG546" s="111"/>
    </row>
    <row r="547" spans="21:33">
      <c r="U547" s="111"/>
      <c r="V547" s="111"/>
      <c r="W547" s="111"/>
      <c r="X547" s="111"/>
      <c r="Y547" s="111"/>
      <c r="Z547" s="111"/>
      <c r="AA547" s="111"/>
      <c r="AB547" s="111"/>
      <c r="AC547" s="111"/>
      <c r="AD547" s="111"/>
      <c r="AE547" s="111"/>
      <c r="AF547" s="111"/>
      <c r="AG547" s="111"/>
    </row>
    <row r="548" spans="21:33">
      <c r="U548" s="111"/>
      <c r="V548" s="111"/>
      <c r="W548" s="111"/>
      <c r="X548" s="111"/>
      <c r="Y548" s="111"/>
      <c r="Z548" s="111"/>
      <c r="AA548" s="111"/>
      <c r="AB548" s="111"/>
      <c r="AC548" s="111"/>
      <c r="AD548" s="111"/>
      <c r="AE548" s="111"/>
      <c r="AF548" s="111"/>
      <c r="AG548" s="111"/>
    </row>
    <row r="549" spans="21:33">
      <c r="U549" s="111"/>
      <c r="V549" s="111"/>
      <c r="W549" s="111"/>
      <c r="X549" s="111"/>
      <c r="Y549" s="111"/>
      <c r="Z549" s="111"/>
      <c r="AA549" s="111"/>
      <c r="AB549" s="111"/>
      <c r="AC549" s="111"/>
      <c r="AD549" s="111"/>
      <c r="AE549" s="111"/>
      <c r="AF549" s="111"/>
      <c r="AG549" s="111"/>
    </row>
    <row r="550" spans="21:33">
      <c r="U550" s="111"/>
      <c r="V550" s="111"/>
      <c r="W550" s="111"/>
      <c r="X550" s="111"/>
      <c r="Y550" s="111"/>
      <c r="Z550" s="111"/>
      <c r="AA550" s="111"/>
      <c r="AB550" s="111"/>
      <c r="AC550" s="111"/>
      <c r="AD550" s="111"/>
      <c r="AE550" s="111"/>
      <c r="AF550" s="111"/>
      <c r="AG550" s="111"/>
    </row>
    <row r="551" spans="21:33">
      <c r="U551" s="111"/>
      <c r="V551" s="111"/>
      <c r="W551" s="111"/>
      <c r="X551" s="111"/>
      <c r="Y551" s="111"/>
      <c r="Z551" s="111"/>
      <c r="AA551" s="111"/>
      <c r="AB551" s="111"/>
      <c r="AC551" s="111"/>
      <c r="AD551" s="111"/>
      <c r="AE551" s="111"/>
      <c r="AF551" s="111"/>
      <c r="AG551" s="111"/>
    </row>
    <row r="552" spans="21:33">
      <c r="U552" s="111"/>
      <c r="V552" s="111"/>
      <c r="W552" s="111"/>
      <c r="X552" s="111"/>
      <c r="Y552" s="111"/>
      <c r="Z552" s="111"/>
      <c r="AA552" s="111"/>
      <c r="AB552" s="111"/>
      <c r="AC552" s="111"/>
      <c r="AD552" s="111"/>
      <c r="AE552" s="111"/>
      <c r="AF552" s="111"/>
      <c r="AG552" s="111"/>
    </row>
    <row r="553" spans="21:33">
      <c r="U553" s="111"/>
      <c r="V553" s="111"/>
      <c r="W553" s="111"/>
      <c r="X553" s="111"/>
      <c r="Y553" s="111"/>
      <c r="Z553" s="111"/>
      <c r="AA553" s="111"/>
      <c r="AB553" s="111"/>
      <c r="AC553" s="111"/>
      <c r="AD553" s="111"/>
      <c r="AE553" s="111"/>
      <c r="AF553" s="111"/>
      <c r="AG553" s="111"/>
    </row>
    <row r="554" spans="21:33">
      <c r="U554" s="111"/>
      <c r="V554" s="111"/>
      <c r="W554" s="111"/>
      <c r="X554" s="111"/>
      <c r="Y554" s="111"/>
      <c r="Z554" s="111"/>
      <c r="AA554" s="111"/>
      <c r="AB554" s="111"/>
      <c r="AC554" s="111"/>
      <c r="AD554" s="111"/>
      <c r="AE554" s="111"/>
      <c r="AF554" s="111"/>
      <c r="AG554" s="111"/>
    </row>
    <row r="555" spans="21:33">
      <c r="U555" s="111"/>
      <c r="V555" s="111"/>
      <c r="W555" s="111"/>
      <c r="X555" s="111"/>
      <c r="Y555" s="111"/>
      <c r="Z555" s="111"/>
      <c r="AA555" s="111"/>
      <c r="AB555" s="111"/>
      <c r="AC555" s="111"/>
      <c r="AD555" s="111"/>
      <c r="AE555" s="111"/>
      <c r="AF555" s="111"/>
      <c r="AG555" s="111"/>
    </row>
    <row r="556" spans="21:33">
      <c r="U556" s="111"/>
      <c r="V556" s="111"/>
      <c r="W556" s="111"/>
      <c r="X556" s="111"/>
      <c r="Y556" s="111"/>
      <c r="Z556" s="111"/>
      <c r="AA556" s="111"/>
      <c r="AB556" s="111"/>
      <c r="AC556" s="111"/>
      <c r="AD556" s="111"/>
      <c r="AE556" s="111"/>
      <c r="AF556" s="111"/>
      <c r="AG556" s="111"/>
    </row>
    <row r="557" spans="21:33">
      <c r="U557" s="111"/>
      <c r="V557" s="111"/>
      <c r="W557" s="111"/>
      <c r="X557" s="111"/>
      <c r="Y557" s="111"/>
      <c r="Z557" s="111"/>
      <c r="AA557" s="111"/>
      <c r="AB557" s="111"/>
      <c r="AC557" s="111"/>
      <c r="AD557" s="111"/>
      <c r="AE557" s="111"/>
      <c r="AF557" s="111"/>
      <c r="AG557" s="111"/>
    </row>
    <row r="558" spans="21:33">
      <c r="U558" s="111"/>
      <c r="V558" s="111"/>
      <c r="W558" s="111"/>
      <c r="X558" s="111"/>
      <c r="Y558" s="111"/>
      <c r="Z558" s="111"/>
      <c r="AA558" s="111"/>
      <c r="AB558" s="111"/>
      <c r="AC558" s="111"/>
      <c r="AD558" s="111"/>
      <c r="AE558" s="111"/>
      <c r="AF558" s="111"/>
      <c r="AG558" s="111"/>
    </row>
    <row r="559" spans="21:33">
      <c r="U559" s="111"/>
      <c r="V559" s="111"/>
      <c r="W559" s="111"/>
      <c r="X559" s="111"/>
      <c r="Y559" s="111"/>
      <c r="Z559" s="111"/>
      <c r="AA559" s="111"/>
      <c r="AB559" s="111"/>
      <c r="AC559" s="111"/>
      <c r="AD559" s="111"/>
      <c r="AE559" s="111"/>
      <c r="AF559" s="111"/>
      <c r="AG559" s="111"/>
    </row>
    <row r="560" spans="21:33">
      <c r="U560" s="111"/>
      <c r="V560" s="111"/>
      <c r="W560" s="111"/>
      <c r="X560" s="111"/>
      <c r="Y560" s="111"/>
      <c r="Z560" s="111"/>
      <c r="AA560" s="111"/>
      <c r="AB560" s="111"/>
      <c r="AC560" s="111"/>
      <c r="AD560" s="111"/>
      <c r="AE560" s="111"/>
      <c r="AF560" s="111"/>
      <c r="AG560" s="111"/>
    </row>
    <row r="561" spans="21:33">
      <c r="U561" s="111"/>
      <c r="V561" s="111"/>
      <c r="W561" s="111"/>
      <c r="X561" s="111"/>
      <c r="Y561" s="111"/>
      <c r="Z561" s="111"/>
      <c r="AA561" s="111"/>
      <c r="AB561" s="111"/>
      <c r="AC561" s="111"/>
      <c r="AD561" s="111"/>
      <c r="AE561" s="111"/>
      <c r="AF561" s="111"/>
      <c r="AG561" s="111"/>
    </row>
    <row r="562" spans="21:33">
      <c r="U562" s="111"/>
      <c r="V562" s="111"/>
      <c r="W562" s="111"/>
      <c r="X562" s="111"/>
      <c r="Y562" s="111"/>
      <c r="Z562" s="111"/>
      <c r="AA562" s="111"/>
      <c r="AB562" s="111"/>
      <c r="AC562" s="111"/>
      <c r="AD562" s="111"/>
      <c r="AE562" s="111"/>
      <c r="AF562" s="111"/>
      <c r="AG562" s="111"/>
    </row>
    <row r="563" spans="21:33">
      <c r="U563" s="111"/>
      <c r="V563" s="111"/>
      <c r="W563" s="111"/>
      <c r="X563" s="111"/>
      <c r="Y563" s="111"/>
      <c r="Z563" s="111"/>
      <c r="AA563" s="111"/>
      <c r="AB563" s="111"/>
      <c r="AC563" s="111"/>
      <c r="AD563" s="111"/>
      <c r="AE563" s="111"/>
      <c r="AF563" s="111"/>
      <c r="AG563" s="111"/>
    </row>
    <row r="564" spans="21:33">
      <c r="U564" s="111"/>
      <c r="V564" s="111"/>
      <c r="W564" s="111"/>
      <c r="X564" s="111"/>
      <c r="Y564" s="111"/>
      <c r="Z564" s="111"/>
      <c r="AA564" s="111"/>
      <c r="AB564" s="111"/>
      <c r="AC564" s="111"/>
      <c r="AD564" s="111"/>
      <c r="AE564" s="111"/>
      <c r="AF564" s="111"/>
      <c r="AG564" s="111"/>
    </row>
    <row r="565" spans="21:33">
      <c r="U565" s="111"/>
      <c r="V565" s="111"/>
      <c r="W565" s="111"/>
      <c r="X565" s="111"/>
      <c r="Y565" s="111"/>
      <c r="Z565" s="111"/>
      <c r="AA565" s="111"/>
      <c r="AB565" s="111"/>
      <c r="AC565" s="111"/>
      <c r="AD565" s="111"/>
      <c r="AE565" s="111"/>
      <c r="AF565" s="111"/>
      <c r="AG565" s="111"/>
    </row>
    <row r="566" spans="21:33">
      <c r="U566" s="111"/>
      <c r="V566" s="111"/>
      <c r="W566" s="111"/>
      <c r="X566" s="111"/>
      <c r="Y566" s="111"/>
      <c r="Z566" s="111"/>
      <c r="AA566" s="111"/>
      <c r="AB566" s="111"/>
      <c r="AC566" s="111"/>
      <c r="AD566" s="111"/>
      <c r="AE566" s="111"/>
      <c r="AF566" s="111"/>
      <c r="AG566" s="111"/>
    </row>
    <row r="567" spans="21:33">
      <c r="U567" s="111"/>
      <c r="V567" s="111"/>
      <c r="W567" s="111"/>
      <c r="X567" s="111"/>
      <c r="Y567" s="111"/>
      <c r="Z567" s="111"/>
      <c r="AA567" s="111"/>
      <c r="AB567" s="111"/>
      <c r="AC567" s="111"/>
      <c r="AD567" s="111"/>
      <c r="AE567" s="111"/>
      <c r="AF567" s="111"/>
      <c r="AG567" s="111"/>
    </row>
    <row r="568" spans="21:33">
      <c r="U568" s="111"/>
      <c r="V568" s="111"/>
      <c r="W568" s="111"/>
      <c r="X568" s="111"/>
      <c r="Y568" s="111"/>
      <c r="Z568" s="111"/>
      <c r="AA568" s="111"/>
      <c r="AB568" s="111"/>
      <c r="AC568" s="111"/>
      <c r="AD568" s="111"/>
      <c r="AE568" s="111"/>
      <c r="AF568" s="111"/>
      <c r="AG568" s="111"/>
    </row>
    <row r="569" spans="21:33">
      <c r="U569" s="111"/>
      <c r="V569" s="111"/>
      <c r="W569" s="111"/>
      <c r="X569" s="111"/>
      <c r="Y569" s="111"/>
      <c r="Z569" s="111"/>
      <c r="AA569" s="111"/>
      <c r="AB569" s="111"/>
      <c r="AC569" s="111"/>
      <c r="AD569" s="111"/>
      <c r="AE569" s="111"/>
      <c r="AF569" s="111"/>
      <c r="AG569" s="111"/>
    </row>
    <row r="570" spans="21:33">
      <c r="U570" s="111"/>
      <c r="V570" s="111"/>
      <c r="W570" s="111"/>
      <c r="X570" s="111"/>
      <c r="Y570" s="111"/>
      <c r="Z570" s="111"/>
      <c r="AA570" s="111"/>
      <c r="AB570" s="111"/>
      <c r="AC570" s="111"/>
      <c r="AD570" s="111"/>
      <c r="AE570" s="111"/>
      <c r="AF570" s="111"/>
      <c r="AG570" s="111"/>
    </row>
    <row r="571" spans="21:33">
      <c r="U571" s="111"/>
      <c r="V571" s="111"/>
      <c r="W571" s="111"/>
      <c r="X571" s="111"/>
      <c r="Y571" s="111"/>
      <c r="Z571" s="111"/>
      <c r="AA571" s="111"/>
      <c r="AB571" s="111"/>
      <c r="AC571" s="111"/>
      <c r="AD571" s="111"/>
      <c r="AE571" s="111"/>
      <c r="AF571" s="111"/>
      <c r="AG571" s="111"/>
    </row>
    <row r="572" spans="21:33">
      <c r="U572" s="111"/>
      <c r="V572" s="111"/>
      <c r="W572" s="111"/>
      <c r="X572" s="111"/>
      <c r="Y572" s="111"/>
      <c r="Z572" s="111"/>
      <c r="AA572" s="111"/>
      <c r="AB572" s="111"/>
      <c r="AC572" s="111"/>
      <c r="AD572" s="111"/>
      <c r="AE572" s="111"/>
      <c r="AF572" s="111"/>
      <c r="AG572" s="111"/>
    </row>
    <row r="573" spans="21:33">
      <c r="U573" s="111"/>
      <c r="V573" s="111"/>
      <c r="W573" s="111"/>
      <c r="X573" s="111"/>
      <c r="Y573" s="111"/>
      <c r="Z573" s="111"/>
      <c r="AA573" s="111"/>
      <c r="AB573" s="111"/>
      <c r="AC573" s="111"/>
      <c r="AD573" s="111"/>
      <c r="AE573" s="111"/>
      <c r="AF573" s="111"/>
      <c r="AG573" s="111"/>
    </row>
    <row r="574" spans="21:33">
      <c r="U574" s="111"/>
      <c r="V574" s="111"/>
      <c r="W574" s="111"/>
      <c r="X574" s="111"/>
      <c r="Y574" s="111"/>
      <c r="Z574" s="111"/>
      <c r="AA574" s="111"/>
      <c r="AB574" s="111"/>
      <c r="AC574" s="111"/>
      <c r="AD574" s="111"/>
      <c r="AE574" s="111"/>
      <c r="AF574" s="111"/>
      <c r="AG574" s="111"/>
    </row>
    <row r="575" spans="21:33">
      <c r="U575" s="111"/>
      <c r="V575" s="111"/>
      <c r="W575" s="111"/>
      <c r="X575" s="111"/>
      <c r="Y575" s="111"/>
      <c r="Z575" s="111"/>
      <c r="AA575" s="111"/>
      <c r="AB575" s="111"/>
      <c r="AC575" s="111"/>
      <c r="AD575" s="111"/>
      <c r="AE575" s="111"/>
      <c r="AF575" s="111"/>
      <c r="AG575" s="111"/>
    </row>
    <row r="576" spans="21:33">
      <c r="U576" s="111"/>
      <c r="V576" s="111"/>
      <c r="W576" s="111"/>
      <c r="X576" s="111"/>
      <c r="Y576" s="111"/>
      <c r="Z576" s="111"/>
      <c r="AA576" s="111"/>
      <c r="AB576" s="111"/>
      <c r="AC576" s="111"/>
      <c r="AD576" s="111"/>
      <c r="AE576" s="111"/>
      <c r="AF576" s="111"/>
      <c r="AG576" s="111"/>
    </row>
    <row r="577" spans="21:33">
      <c r="U577" s="111"/>
      <c r="V577" s="111"/>
      <c r="W577" s="111"/>
      <c r="X577" s="111"/>
      <c r="Y577" s="111"/>
      <c r="Z577" s="111"/>
      <c r="AA577" s="111"/>
      <c r="AB577" s="111"/>
      <c r="AC577" s="111"/>
      <c r="AD577" s="111"/>
      <c r="AE577" s="111"/>
      <c r="AF577" s="111"/>
      <c r="AG577" s="111"/>
    </row>
    <row r="578" spans="21:33">
      <c r="U578" s="111"/>
      <c r="V578" s="111"/>
      <c r="W578" s="111"/>
      <c r="X578" s="111"/>
      <c r="Y578" s="111"/>
      <c r="Z578" s="111"/>
      <c r="AA578" s="111"/>
      <c r="AB578" s="111"/>
      <c r="AC578" s="111"/>
      <c r="AD578" s="111"/>
      <c r="AE578" s="111"/>
      <c r="AF578" s="111"/>
      <c r="AG578" s="111"/>
    </row>
    <row r="579" spans="21:33">
      <c r="U579" s="111"/>
      <c r="V579" s="111"/>
      <c r="W579" s="111"/>
      <c r="X579" s="111"/>
      <c r="Y579" s="111"/>
      <c r="Z579" s="111"/>
      <c r="AA579" s="111"/>
      <c r="AB579" s="111"/>
      <c r="AC579" s="111"/>
      <c r="AD579" s="111"/>
      <c r="AE579" s="111"/>
      <c r="AF579" s="111"/>
      <c r="AG579" s="111"/>
    </row>
    <row r="580" spans="21:33">
      <c r="U580" s="111"/>
      <c r="V580" s="111"/>
      <c r="W580" s="111"/>
      <c r="X580" s="111"/>
      <c r="Y580" s="111"/>
      <c r="Z580" s="111"/>
      <c r="AA580" s="111"/>
      <c r="AB580" s="111"/>
      <c r="AC580" s="111"/>
      <c r="AD580" s="111"/>
      <c r="AE580" s="111"/>
      <c r="AF580" s="111"/>
      <c r="AG580" s="111"/>
    </row>
    <row r="581" spans="21:33">
      <c r="U581" s="111"/>
      <c r="V581" s="111"/>
      <c r="W581" s="111"/>
      <c r="X581" s="111"/>
      <c r="Y581" s="111"/>
      <c r="Z581" s="111"/>
      <c r="AA581" s="111"/>
      <c r="AB581" s="111"/>
      <c r="AC581" s="111"/>
      <c r="AD581" s="111"/>
      <c r="AE581" s="111"/>
      <c r="AF581" s="111"/>
      <c r="AG581" s="111"/>
    </row>
    <row r="582" spans="21:33">
      <c r="U582" s="111"/>
      <c r="V582" s="111"/>
      <c r="W582" s="111"/>
      <c r="X582" s="111"/>
      <c r="Y582" s="111"/>
      <c r="Z582" s="111"/>
      <c r="AA582" s="111"/>
      <c r="AB582" s="111"/>
      <c r="AC582" s="111"/>
      <c r="AD582" s="111"/>
      <c r="AE582" s="111"/>
      <c r="AF582" s="111"/>
      <c r="AG582" s="111"/>
    </row>
    <row r="583" spans="21:33">
      <c r="U583" s="111"/>
      <c r="V583" s="111"/>
      <c r="W583" s="111"/>
      <c r="X583" s="111"/>
      <c r="Y583" s="111"/>
      <c r="Z583" s="111"/>
      <c r="AA583" s="111"/>
      <c r="AB583" s="111"/>
      <c r="AC583" s="111"/>
      <c r="AD583" s="111"/>
      <c r="AE583" s="111"/>
      <c r="AF583" s="111"/>
      <c r="AG583" s="111"/>
    </row>
    <row r="584" spans="21:33">
      <c r="U584" s="111"/>
      <c r="V584" s="111"/>
      <c r="W584" s="111"/>
      <c r="X584" s="111"/>
      <c r="Y584" s="111"/>
      <c r="Z584" s="111"/>
      <c r="AA584" s="111"/>
      <c r="AB584" s="111"/>
      <c r="AC584" s="111"/>
      <c r="AD584" s="111"/>
      <c r="AE584" s="111"/>
      <c r="AF584" s="111"/>
      <c r="AG584" s="111"/>
    </row>
    <row r="585" spans="21:33">
      <c r="U585" s="111"/>
      <c r="V585" s="111"/>
      <c r="W585" s="111"/>
      <c r="X585" s="111"/>
      <c r="Y585" s="111"/>
      <c r="Z585" s="111"/>
      <c r="AA585" s="111"/>
      <c r="AB585" s="111"/>
      <c r="AC585" s="111"/>
      <c r="AD585" s="111"/>
      <c r="AE585" s="111"/>
      <c r="AF585" s="111"/>
      <c r="AG585" s="111"/>
    </row>
    <row r="586" spans="21:33">
      <c r="U586" s="111"/>
      <c r="V586" s="111"/>
      <c r="W586" s="111"/>
      <c r="X586" s="111"/>
      <c r="Y586" s="111"/>
      <c r="Z586" s="111"/>
      <c r="AA586" s="111"/>
      <c r="AB586" s="111"/>
      <c r="AC586" s="111"/>
      <c r="AD586" s="111"/>
      <c r="AE586" s="111"/>
      <c r="AF586" s="111"/>
      <c r="AG586" s="111"/>
    </row>
    <row r="587" spans="21:33">
      <c r="U587" s="111"/>
      <c r="V587" s="111"/>
      <c r="W587" s="111"/>
      <c r="X587" s="111"/>
      <c r="Y587" s="111"/>
      <c r="Z587" s="111"/>
      <c r="AA587" s="111"/>
      <c r="AB587" s="111"/>
      <c r="AC587" s="111"/>
      <c r="AD587" s="111"/>
      <c r="AE587" s="111"/>
      <c r="AF587" s="111"/>
      <c r="AG587" s="111"/>
    </row>
    <row r="588" spans="21:33">
      <c r="U588" s="111"/>
      <c r="V588" s="111"/>
      <c r="W588" s="111"/>
      <c r="X588" s="111"/>
      <c r="Y588" s="111"/>
      <c r="Z588" s="111"/>
      <c r="AA588" s="111"/>
      <c r="AB588" s="111"/>
      <c r="AC588" s="111"/>
      <c r="AD588" s="111"/>
      <c r="AE588" s="111"/>
      <c r="AF588" s="111"/>
      <c r="AG588" s="111"/>
    </row>
    <row r="589" spans="21:33">
      <c r="U589" s="111"/>
      <c r="V589" s="111"/>
      <c r="W589" s="111"/>
      <c r="X589" s="111"/>
      <c r="Y589" s="111"/>
      <c r="Z589" s="111"/>
      <c r="AA589" s="111"/>
      <c r="AB589" s="111"/>
      <c r="AC589" s="111"/>
      <c r="AD589" s="111"/>
      <c r="AE589" s="111"/>
      <c r="AF589" s="111"/>
      <c r="AG589" s="111"/>
    </row>
    <row r="590" spans="21:33">
      <c r="U590" s="111"/>
      <c r="V590" s="111"/>
      <c r="W590" s="111"/>
      <c r="X590" s="111"/>
      <c r="Y590" s="111"/>
      <c r="Z590" s="111"/>
      <c r="AA590" s="111"/>
      <c r="AB590" s="111"/>
      <c r="AC590" s="111"/>
      <c r="AD590" s="111"/>
      <c r="AE590" s="111"/>
      <c r="AF590" s="111"/>
      <c r="AG590" s="111"/>
    </row>
    <row r="591" spans="21:33">
      <c r="U591" s="111"/>
      <c r="V591" s="111"/>
      <c r="W591" s="111"/>
      <c r="X591" s="111"/>
      <c r="Y591" s="111"/>
      <c r="Z591" s="111"/>
      <c r="AA591" s="111"/>
      <c r="AB591" s="111"/>
      <c r="AC591" s="111"/>
      <c r="AD591" s="111"/>
      <c r="AE591" s="111"/>
      <c r="AF591" s="111"/>
      <c r="AG591" s="111"/>
    </row>
    <row r="592" spans="21:33">
      <c r="U592" s="111"/>
      <c r="V592" s="111"/>
      <c r="W592" s="111"/>
      <c r="X592" s="111"/>
      <c r="Y592" s="111"/>
      <c r="Z592" s="111"/>
      <c r="AA592" s="111"/>
      <c r="AB592" s="111"/>
      <c r="AC592" s="111"/>
      <c r="AD592" s="111"/>
      <c r="AE592" s="111"/>
      <c r="AF592" s="111"/>
      <c r="AG592" s="111"/>
    </row>
    <row r="593" spans="21:33">
      <c r="U593" s="111"/>
      <c r="V593" s="111"/>
      <c r="W593" s="111"/>
      <c r="X593" s="111"/>
      <c r="Y593" s="111"/>
      <c r="Z593" s="111"/>
      <c r="AA593" s="111"/>
      <c r="AB593" s="111"/>
      <c r="AC593" s="111"/>
      <c r="AD593" s="111"/>
      <c r="AE593" s="111"/>
      <c r="AF593" s="111"/>
      <c r="AG593" s="111"/>
    </row>
    <row r="594" spans="21:33">
      <c r="U594" s="111"/>
      <c r="V594" s="111"/>
      <c r="W594" s="111"/>
      <c r="X594" s="111"/>
      <c r="Y594" s="111"/>
      <c r="Z594" s="111"/>
      <c r="AA594" s="111"/>
      <c r="AB594" s="111"/>
      <c r="AC594" s="111"/>
      <c r="AD594" s="111"/>
      <c r="AE594" s="111"/>
      <c r="AF594" s="111"/>
      <c r="AG594" s="111"/>
    </row>
    <row r="595" spans="21:33">
      <c r="U595" s="111"/>
      <c r="V595" s="111"/>
      <c r="W595" s="111"/>
      <c r="X595" s="111"/>
      <c r="Y595" s="111"/>
      <c r="Z595" s="111"/>
      <c r="AA595" s="111"/>
      <c r="AB595" s="111"/>
      <c r="AC595" s="111"/>
      <c r="AD595" s="111"/>
      <c r="AE595" s="111"/>
      <c r="AF595" s="111"/>
      <c r="AG595" s="111"/>
    </row>
    <row r="596" spans="21:33">
      <c r="U596" s="111"/>
      <c r="V596" s="111"/>
      <c r="W596" s="111"/>
      <c r="X596" s="111"/>
      <c r="Y596" s="111"/>
      <c r="Z596" s="111"/>
      <c r="AA596" s="111"/>
      <c r="AB596" s="111"/>
      <c r="AC596" s="111"/>
      <c r="AD596" s="111"/>
      <c r="AE596" s="111"/>
      <c r="AF596" s="111"/>
      <c r="AG596" s="111"/>
    </row>
    <row r="597" spans="21:33">
      <c r="U597" s="111"/>
      <c r="V597" s="111"/>
      <c r="W597" s="111"/>
      <c r="X597" s="111"/>
      <c r="Y597" s="111"/>
      <c r="Z597" s="111"/>
      <c r="AA597" s="111"/>
      <c r="AB597" s="111"/>
      <c r="AC597" s="111"/>
      <c r="AD597" s="111"/>
      <c r="AE597" s="111"/>
      <c r="AF597" s="111"/>
      <c r="AG597" s="111"/>
    </row>
    <row r="598" spans="21:33">
      <c r="U598" s="111"/>
      <c r="V598" s="111"/>
      <c r="W598" s="111"/>
      <c r="X598" s="111"/>
      <c r="Y598" s="111"/>
      <c r="Z598" s="111"/>
      <c r="AA598" s="111"/>
      <c r="AB598" s="111"/>
      <c r="AC598" s="111"/>
      <c r="AD598" s="111"/>
      <c r="AE598" s="111"/>
      <c r="AF598" s="111"/>
      <c r="AG598" s="111"/>
    </row>
    <row r="599" spans="21:33">
      <c r="U599" s="111"/>
      <c r="V599" s="111"/>
      <c r="W599" s="111"/>
      <c r="X599" s="111"/>
      <c r="Y599" s="111"/>
      <c r="Z599" s="111"/>
      <c r="AA599" s="111"/>
      <c r="AB599" s="111"/>
      <c r="AC599" s="111"/>
      <c r="AD599" s="111"/>
      <c r="AE599" s="111"/>
      <c r="AF599" s="111"/>
      <c r="AG599" s="111"/>
    </row>
    <row r="600" spans="21:33">
      <c r="U600" s="111"/>
      <c r="V600" s="111"/>
      <c r="W600" s="111"/>
      <c r="X600" s="111"/>
      <c r="Y600" s="111"/>
      <c r="Z600" s="111"/>
      <c r="AA600" s="111"/>
      <c r="AB600" s="111"/>
      <c r="AC600" s="111"/>
      <c r="AD600" s="111"/>
      <c r="AE600" s="111"/>
      <c r="AF600" s="111"/>
      <c r="AG600" s="111"/>
    </row>
    <row r="601" spans="21:33">
      <c r="U601" s="111"/>
      <c r="V601" s="111"/>
      <c r="W601" s="111"/>
      <c r="X601" s="111"/>
      <c r="Y601" s="111"/>
      <c r="Z601" s="111"/>
      <c r="AA601" s="111"/>
      <c r="AB601" s="111"/>
      <c r="AC601" s="111"/>
      <c r="AD601" s="111"/>
      <c r="AE601" s="111"/>
      <c r="AF601" s="111"/>
      <c r="AG601" s="111"/>
    </row>
    <row r="602" spans="21:33">
      <c r="U602" s="111"/>
      <c r="V602" s="111"/>
      <c r="W602" s="111"/>
      <c r="X602" s="111"/>
      <c r="Y602" s="111"/>
      <c r="Z602" s="111"/>
      <c r="AA602" s="111"/>
      <c r="AB602" s="111"/>
      <c r="AC602" s="111"/>
      <c r="AD602" s="111"/>
      <c r="AE602" s="111"/>
      <c r="AF602" s="111"/>
      <c r="AG602" s="111"/>
    </row>
    <row r="603" spans="21:33">
      <c r="U603" s="111"/>
      <c r="V603" s="111"/>
      <c r="W603" s="111"/>
      <c r="X603" s="111"/>
      <c r="Y603" s="111"/>
      <c r="Z603" s="111"/>
      <c r="AA603" s="111"/>
      <c r="AB603" s="111"/>
      <c r="AC603" s="111"/>
      <c r="AD603" s="111"/>
      <c r="AE603" s="111"/>
      <c r="AF603" s="111"/>
      <c r="AG603" s="111"/>
    </row>
    <row r="604" spans="21:33">
      <c r="U604" s="111"/>
      <c r="V604" s="111"/>
      <c r="W604" s="111"/>
      <c r="X604" s="111"/>
      <c r="Y604" s="111"/>
      <c r="Z604" s="111"/>
      <c r="AA604" s="111"/>
      <c r="AB604" s="111"/>
      <c r="AC604" s="111"/>
      <c r="AD604" s="111"/>
      <c r="AE604" s="111"/>
      <c r="AF604" s="111"/>
      <c r="AG604" s="111"/>
    </row>
    <row r="605" spans="21:33">
      <c r="U605" s="111"/>
      <c r="V605" s="111"/>
      <c r="W605" s="111"/>
      <c r="X605" s="111"/>
      <c r="Y605" s="111"/>
      <c r="Z605" s="111"/>
      <c r="AA605" s="111"/>
      <c r="AB605" s="111"/>
      <c r="AC605" s="111"/>
      <c r="AD605" s="111"/>
      <c r="AE605" s="111"/>
      <c r="AF605" s="111"/>
      <c r="AG605" s="111"/>
    </row>
    <row r="606" spans="21:33">
      <c r="U606" s="111"/>
      <c r="V606" s="111"/>
      <c r="W606" s="111"/>
      <c r="X606" s="111"/>
      <c r="Y606" s="111"/>
      <c r="Z606" s="111"/>
      <c r="AA606" s="111"/>
      <c r="AB606" s="111"/>
      <c r="AC606" s="111"/>
      <c r="AD606" s="111"/>
      <c r="AE606" s="111"/>
      <c r="AF606" s="111"/>
      <c r="AG606" s="111"/>
    </row>
    <row r="607" spans="21:33">
      <c r="U607" s="111"/>
      <c r="V607" s="111"/>
      <c r="W607" s="111"/>
      <c r="X607" s="111"/>
      <c r="Y607" s="111"/>
      <c r="Z607" s="111"/>
      <c r="AA607" s="111"/>
      <c r="AB607" s="111"/>
      <c r="AC607" s="111"/>
      <c r="AD607" s="111"/>
      <c r="AE607" s="111"/>
      <c r="AF607" s="111"/>
      <c r="AG607" s="111"/>
    </row>
    <row r="608" spans="21:33">
      <c r="U608" s="111"/>
      <c r="V608" s="111"/>
      <c r="W608" s="111"/>
      <c r="X608" s="111"/>
      <c r="Y608" s="111"/>
      <c r="Z608" s="111"/>
      <c r="AA608" s="111"/>
      <c r="AB608" s="111"/>
      <c r="AC608" s="111"/>
      <c r="AD608" s="111"/>
      <c r="AE608" s="111"/>
      <c r="AF608" s="111"/>
      <c r="AG608" s="111"/>
    </row>
    <row r="609" spans="21:33">
      <c r="U609" s="111"/>
      <c r="V609" s="111"/>
      <c r="W609" s="111"/>
      <c r="X609" s="111"/>
      <c r="Y609" s="111"/>
      <c r="Z609" s="111"/>
      <c r="AA609" s="111"/>
      <c r="AB609" s="111"/>
      <c r="AC609" s="111"/>
      <c r="AD609" s="111"/>
      <c r="AE609" s="111"/>
      <c r="AF609" s="111"/>
      <c r="AG609" s="111"/>
    </row>
    <row r="610" spans="21:33">
      <c r="U610" s="111"/>
      <c r="V610" s="111"/>
      <c r="W610" s="111"/>
      <c r="X610" s="111"/>
      <c r="Y610" s="111"/>
      <c r="Z610" s="111"/>
      <c r="AA610" s="111"/>
      <c r="AB610" s="111"/>
      <c r="AC610" s="111"/>
      <c r="AD610" s="111"/>
      <c r="AE610" s="111"/>
      <c r="AF610" s="111"/>
      <c r="AG610" s="111"/>
    </row>
    <row r="611" spans="21:33">
      <c r="U611" s="111"/>
      <c r="V611" s="111"/>
      <c r="W611" s="111"/>
      <c r="X611" s="111"/>
      <c r="Y611" s="111"/>
      <c r="Z611" s="111"/>
      <c r="AA611" s="111"/>
      <c r="AB611" s="111"/>
      <c r="AC611" s="111"/>
      <c r="AD611" s="111"/>
      <c r="AE611" s="111"/>
      <c r="AF611" s="111"/>
      <c r="AG611" s="111"/>
    </row>
    <row r="612" spans="21:33">
      <c r="U612" s="111"/>
      <c r="V612" s="111"/>
      <c r="W612" s="111"/>
      <c r="X612" s="111"/>
      <c r="Y612" s="111"/>
      <c r="Z612" s="111"/>
      <c r="AA612" s="111"/>
      <c r="AB612" s="111"/>
      <c r="AC612" s="111"/>
      <c r="AD612" s="111"/>
      <c r="AE612" s="111"/>
      <c r="AF612" s="111"/>
      <c r="AG612" s="111"/>
    </row>
    <row r="613" spans="21:33">
      <c r="U613" s="111"/>
      <c r="V613" s="111"/>
      <c r="W613" s="111"/>
      <c r="X613" s="111"/>
      <c r="Y613" s="111"/>
      <c r="Z613" s="111"/>
      <c r="AA613" s="111"/>
      <c r="AB613" s="111"/>
      <c r="AC613" s="111"/>
      <c r="AD613" s="111"/>
      <c r="AE613" s="111"/>
      <c r="AF613" s="111"/>
      <c r="AG613" s="111"/>
    </row>
    <row r="614" spans="21:33">
      <c r="U614" s="111"/>
      <c r="V614" s="111"/>
      <c r="W614" s="111"/>
      <c r="X614" s="111"/>
      <c r="Y614" s="111"/>
      <c r="Z614" s="111"/>
      <c r="AA614" s="111"/>
      <c r="AB614" s="111"/>
      <c r="AC614" s="111"/>
      <c r="AD614" s="111"/>
      <c r="AE614" s="111"/>
      <c r="AF614" s="111"/>
      <c r="AG614" s="111"/>
    </row>
    <row r="615" spans="21:33">
      <c r="U615" s="111"/>
      <c r="V615" s="111"/>
      <c r="W615" s="111"/>
      <c r="X615" s="111"/>
      <c r="Y615" s="111"/>
      <c r="Z615" s="111"/>
      <c r="AA615" s="111"/>
      <c r="AB615" s="111"/>
      <c r="AC615" s="111"/>
      <c r="AD615" s="111"/>
      <c r="AE615" s="111"/>
      <c r="AF615" s="111"/>
      <c r="AG615" s="111"/>
    </row>
    <row r="616" spans="21:33">
      <c r="U616" s="111"/>
      <c r="V616" s="111"/>
      <c r="W616" s="111"/>
      <c r="X616" s="111"/>
      <c r="Y616" s="111"/>
      <c r="Z616" s="111"/>
      <c r="AA616" s="111"/>
      <c r="AB616" s="111"/>
      <c r="AC616" s="111"/>
      <c r="AD616" s="111"/>
      <c r="AE616" s="111"/>
      <c r="AF616" s="111"/>
      <c r="AG616" s="111"/>
    </row>
    <row r="617" spans="21:33">
      <c r="U617" s="111"/>
      <c r="V617" s="111"/>
      <c r="W617" s="111"/>
      <c r="X617" s="111"/>
      <c r="Y617" s="111"/>
      <c r="Z617" s="111"/>
      <c r="AA617" s="111"/>
      <c r="AB617" s="111"/>
      <c r="AC617" s="111"/>
      <c r="AD617" s="111"/>
      <c r="AE617" s="111"/>
      <c r="AF617" s="111"/>
      <c r="AG617" s="111"/>
    </row>
    <row r="618" spans="21:33">
      <c r="U618" s="111"/>
      <c r="V618" s="111"/>
      <c r="W618" s="111"/>
      <c r="X618" s="111"/>
      <c r="Y618" s="111"/>
      <c r="Z618" s="111"/>
      <c r="AA618" s="111"/>
      <c r="AB618" s="111"/>
      <c r="AC618" s="111"/>
      <c r="AD618" s="111"/>
      <c r="AE618" s="111"/>
      <c r="AF618" s="111"/>
      <c r="AG618" s="111"/>
    </row>
    <row r="619" spans="21:33">
      <c r="U619" s="111"/>
      <c r="V619" s="111"/>
      <c r="W619" s="111"/>
      <c r="X619" s="111"/>
      <c r="Y619" s="111"/>
      <c r="Z619" s="111"/>
      <c r="AA619" s="111"/>
      <c r="AB619" s="111"/>
      <c r="AC619" s="111"/>
      <c r="AD619" s="111"/>
      <c r="AE619" s="111"/>
      <c r="AF619" s="111"/>
      <c r="AG619" s="111"/>
    </row>
    <row r="620" spans="21:33">
      <c r="U620" s="111"/>
      <c r="V620" s="111"/>
      <c r="W620" s="111"/>
      <c r="X620" s="111"/>
      <c r="Y620" s="111"/>
      <c r="Z620" s="111"/>
      <c r="AA620" s="111"/>
      <c r="AB620" s="111"/>
      <c r="AC620" s="111"/>
      <c r="AD620" s="111"/>
      <c r="AE620" s="111"/>
      <c r="AF620" s="111"/>
      <c r="AG620" s="111"/>
    </row>
    <row r="621" spans="21:33">
      <c r="U621" s="111"/>
      <c r="V621" s="111"/>
      <c r="W621" s="111"/>
      <c r="X621" s="111"/>
      <c r="Y621" s="111"/>
      <c r="Z621" s="111"/>
      <c r="AA621" s="111"/>
      <c r="AB621" s="111"/>
      <c r="AC621" s="111"/>
      <c r="AD621" s="111"/>
      <c r="AE621" s="111"/>
      <c r="AF621" s="111"/>
      <c r="AG621" s="111"/>
    </row>
    <row r="622" spans="21:33">
      <c r="U622" s="111"/>
      <c r="V622" s="111"/>
      <c r="W622" s="111"/>
      <c r="X622" s="111"/>
      <c r="Y622" s="111"/>
      <c r="Z622" s="111"/>
      <c r="AA622" s="111"/>
      <c r="AB622" s="111"/>
      <c r="AC622" s="111"/>
      <c r="AD622" s="111"/>
      <c r="AE622" s="111"/>
      <c r="AF622" s="111"/>
      <c r="AG622" s="111"/>
    </row>
    <row r="623" spans="21:33">
      <c r="U623" s="111"/>
      <c r="V623" s="111"/>
      <c r="W623" s="111"/>
      <c r="X623" s="111"/>
      <c r="Y623" s="111"/>
      <c r="Z623" s="111"/>
      <c r="AA623" s="111"/>
      <c r="AB623" s="111"/>
      <c r="AC623" s="111"/>
      <c r="AD623" s="111"/>
      <c r="AE623" s="111"/>
      <c r="AF623" s="111"/>
      <c r="AG623" s="111"/>
    </row>
    <row r="624" spans="21:33">
      <c r="U624" s="111"/>
      <c r="V624" s="111"/>
      <c r="W624" s="111"/>
      <c r="X624" s="111"/>
      <c r="Y624" s="111"/>
      <c r="Z624" s="111"/>
      <c r="AA624" s="111"/>
      <c r="AB624" s="111"/>
      <c r="AC624" s="111"/>
      <c r="AD624" s="111"/>
      <c r="AE624" s="111"/>
      <c r="AF624" s="111"/>
      <c r="AG624" s="111"/>
    </row>
    <row r="625" spans="21:33">
      <c r="U625" s="111"/>
      <c r="V625" s="111"/>
      <c r="W625" s="111"/>
      <c r="X625" s="111"/>
      <c r="Y625" s="111"/>
      <c r="Z625" s="111"/>
      <c r="AA625" s="111"/>
      <c r="AB625" s="111"/>
      <c r="AC625" s="111"/>
      <c r="AD625" s="111"/>
      <c r="AE625" s="111"/>
      <c r="AF625" s="111"/>
      <c r="AG625" s="111"/>
    </row>
    <row r="626" spans="21:33">
      <c r="U626" s="111"/>
      <c r="V626" s="111"/>
      <c r="W626" s="111"/>
      <c r="X626" s="111"/>
      <c r="Y626" s="111"/>
      <c r="Z626" s="111"/>
      <c r="AA626" s="111"/>
      <c r="AB626" s="111"/>
      <c r="AC626" s="111"/>
      <c r="AD626" s="111"/>
      <c r="AE626" s="111"/>
      <c r="AF626" s="111"/>
      <c r="AG626" s="111"/>
    </row>
    <row r="627" spans="21:33">
      <c r="U627" s="111"/>
      <c r="V627" s="111"/>
      <c r="W627" s="111"/>
      <c r="X627" s="111"/>
      <c r="Y627" s="111"/>
      <c r="Z627" s="111"/>
      <c r="AA627" s="111"/>
      <c r="AB627" s="111"/>
      <c r="AC627" s="111"/>
      <c r="AD627" s="111"/>
      <c r="AE627" s="111"/>
      <c r="AF627" s="111"/>
      <c r="AG627" s="111"/>
    </row>
    <row r="628" spans="21:33">
      <c r="U628" s="111"/>
      <c r="V628" s="111"/>
      <c r="W628" s="111"/>
      <c r="X628" s="111"/>
      <c r="Y628" s="111"/>
      <c r="Z628" s="111"/>
      <c r="AA628" s="111"/>
      <c r="AB628" s="111"/>
      <c r="AC628" s="111"/>
      <c r="AD628" s="111"/>
      <c r="AE628" s="111"/>
      <c r="AF628" s="111"/>
      <c r="AG628" s="111"/>
    </row>
    <row r="629" spans="21:33">
      <c r="U629" s="111"/>
      <c r="V629" s="111"/>
      <c r="W629" s="111"/>
      <c r="X629" s="111"/>
      <c r="Y629" s="111"/>
      <c r="Z629" s="111"/>
      <c r="AA629" s="111"/>
      <c r="AB629" s="111"/>
      <c r="AC629" s="111"/>
      <c r="AD629" s="111"/>
      <c r="AE629" s="111"/>
      <c r="AF629" s="111"/>
      <c r="AG629" s="111"/>
    </row>
    <row r="630" spans="21:33">
      <c r="U630" s="111"/>
      <c r="V630" s="111"/>
      <c r="W630" s="111"/>
      <c r="X630" s="111"/>
      <c r="Y630" s="111"/>
      <c r="Z630" s="111"/>
      <c r="AA630" s="111"/>
      <c r="AB630" s="111"/>
      <c r="AC630" s="111"/>
      <c r="AD630" s="111"/>
      <c r="AE630" s="111"/>
      <c r="AF630" s="111"/>
      <c r="AG630" s="111"/>
    </row>
    <row r="631" spans="21:33">
      <c r="U631" s="111"/>
      <c r="V631" s="111"/>
      <c r="W631" s="111"/>
      <c r="X631" s="111"/>
      <c r="Y631" s="111"/>
      <c r="Z631" s="111"/>
      <c r="AA631" s="111"/>
      <c r="AB631" s="111"/>
      <c r="AC631" s="111"/>
      <c r="AD631" s="111"/>
      <c r="AE631" s="111"/>
      <c r="AF631" s="111"/>
      <c r="AG631" s="111"/>
    </row>
    <row r="632" spans="21:33">
      <c r="U632" s="111"/>
      <c r="V632" s="111"/>
      <c r="W632" s="111"/>
      <c r="X632" s="111"/>
      <c r="Y632" s="111"/>
      <c r="Z632" s="111"/>
      <c r="AA632" s="111"/>
      <c r="AB632" s="111"/>
      <c r="AC632" s="111"/>
      <c r="AD632" s="111"/>
      <c r="AE632" s="111"/>
      <c r="AF632" s="111"/>
      <c r="AG632" s="111"/>
    </row>
    <row r="633" spans="21:33">
      <c r="U633" s="111"/>
      <c r="V633" s="111"/>
      <c r="W633" s="111"/>
      <c r="X633" s="111"/>
      <c r="Y633" s="111"/>
      <c r="Z633" s="111"/>
      <c r="AA633" s="111"/>
      <c r="AB633" s="111"/>
      <c r="AC633" s="111"/>
      <c r="AD633" s="111"/>
      <c r="AE633" s="111"/>
      <c r="AF633" s="111"/>
      <c r="AG633" s="111"/>
    </row>
    <row r="634" spans="21:33">
      <c r="U634" s="111"/>
      <c r="V634" s="111"/>
      <c r="W634" s="111"/>
      <c r="X634" s="111"/>
      <c r="Y634" s="111"/>
      <c r="Z634" s="111"/>
      <c r="AA634" s="111"/>
      <c r="AB634" s="111"/>
      <c r="AC634" s="111"/>
      <c r="AD634" s="111"/>
      <c r="AE634" s="111"/>
      <c r="AF634" s="111"/>
      <c r="AG634" s="111"/>
    </row>
    <row r="635" spans="21:33">
      <c r="U635" s="111"/>
      <c r="V635" s="111"/>
      <c r="W635" s="111"/>
      <c r="X635" s="111"/>
      <c r="Y635" s="111"/>
      <c r="Z635" s="111"/>
      <c r="AA635" s="111"/>
      <c r="AB635" s="111"/>
      <c r="AC635" s="111"/>
      <c r="AD635" s="111"/>
      <c r="AE635" s="111"/>
      <c r="AF635" s="111"/>
      <c r="AG635" s="111"/>
    </row>
    <row r="636" spans="21:33">
      <c r="U636" s="111"/>
      <c r="V636" s="111"/>
      <c r="W636" s="111"/>
      <c r="X636" s="111"/>
      <c r="Y636" s="111"/>
      <c r="Z636" s="111"/>
      <c r="AA636" s="111"/>
      <c r="AB636" s="111"/>
      <c r="AC636" s="111"/>
      <c r="AD636" s="111"/>
      <c r="AE636" s="111"/>
      <c r="AF636" s="111"/>
      <c r="AG636" s="111"/>
    </row>
    <row r="637" spans="21:33">
      <c r="U637" s="111"/>
      <c r="V637" s="111"/>
      <c r="W637" s="111"/>
      <c r="X637" s="111"/>
      <c r="Y637" s="111"/>
      <c r="Z637" s="111"/>
      <c r="AA637" s="111"/>
      <c r="AB637" s="111"/>
      <c r="AC637" s="111"/>
      <c r="AD637" s="111"/>
      <c r="AE637" s="111"/>
      <c r="AF637" s="111"/>
      <c r="AG637" s="111"/>
    </row>
    <row r="638" spans="21:33">
      <c r="U638" s="111"/>
      <c r="V638" s="111"/>
      <c r="W638" s="111"/>
      <c r="X638" s="111"/>
      <c r="Y638" s="111"/>
      <c r="Z638" s="111"/>
      <c r="AA638" s="111"/>
      <c r="AB638" s="111"/>
      <c r="AC638" s="111"/>
      <c r="AD638" s="111"/>
      <c r="AE638" s="111"/>
      <c r="AF638" s="111"/>
      <c r="AG638" s="111"/>
    </row>
    <row r="639" spans="21:33">
      <c r="U639" s="111"/>
      <c r="V639" s="111"/>
      <c r="W639" s="111"/>
      <c r="X639" s="111"/>
      <c r="Y639" s="111"/>
      <c r="Z639" s="111"/>
      <c r="AA639" s="111"/>
      <c r="AB639" s="111"/>
      <c r="AC639" s="111"/>
      <c r="AD639" s="111"/>
      <c r="AE639" s="111"/>
      <c r="AF639" s="111"/>
      <c r="AG639" s="111"/>
    </row>
    <row r="640" spans="21:33">
      <c r="U640" s="111"/>
      <c r="V640" s="111"/>
      <c r="W640" s="111"/>
      <c r="X640" s="111"/>
      <c r="Y640" s="111"/>
      <c r="Z640" s="111"/>
      <c r="AA640" s="111"/>
      <c r="AB640" s="111"/>
      <c r="AC640" s="111"/>
      <c r="AD640" s="111"/>
      <c r="AE640" s="111"/>
      <c r="AF640" s="111"/>
      <c r="AG640" s="111"/>
    </row>
    <row r="641" spans="21:33">
      <c r="U641" s="111"/>
      <c r="V641" s="111"/>
      <c r="W641" s="111"/>
      <c r="X641" s="111"/>
      <c r="Y641" s="111"/>
      <c r="Z641" s="111"/>
      <c r="AA641" s="111"/>
      <c r="AB641" s="111"/>
      <c r="AC641" s="111"/>
      <c r="AD641" s="111"/>
      <c r="AE641" s="111"/>
      <c r="AF641" s="111"/>
      <c r="AG641" s="111"/>
    </row>
    <row r="642" spans="21:33">
      <c r="U642" s="111"/>
      <c r="V642" s="111"/>
      <c r="W642" s="111"/>
      <c r="X642" s="111"/>
      <c r="Y642" s="111"/>
      <c r="Z642" s="111"/>
      <c r="AA642" s="111"/>
      <c r="AB642" s="111"/>
      <c r="AC642" s="111"/>
      <c r="AD642" s="111"/>
      <c r="AE642" s="111"/>
      <c r="AF642" s="111"/>
      <c r="AG642" s="111"/>
    </row>
    <row r="643" spans="21:33">
      <c r="U643" s="111"/>
      <c r="V643" s="111"/>
      <c r="W643" s="111"/>
      <c r="X643" s="111"/>
      <c r="Y643" s="111"/>
      <c r="Z643" s="111"/>
      <c r="AA643" s="111"/>
      <c r="AB643" s="111"/>
      <c r="AC643" s="111"/>
      <c r="AD643" s="111"/>
      <c r="AE643" s="111"/>
      <c r="AF643" s="111"/>
      <c r="AG643" s="111"/>
    </row>
    <row r="644" spans="21:33">
      <c r="U644" s="111"/>
      <c r="V644" s="111"/>
      <c r="W644" s="111"/>
      <c r="X644" s="111"/>
      <c r="Y644" s="111"/>
      <c r="Z644" s="111"/>
      <c r="AA644" s="111"/>
      <c r="AB644" s="111"/>
      <c r="AC644" s="111"/>
      <c r="AD644" s="111"/>
      <c r="AE644" s="111"/>
      <c r="AF644" s="111"/>
      <c r="AG644" s="111"/>
    </row>
    <row r="645" spans="21:33">
      <c r="U645" s="111"/>
      <c r="V645" s="111"/>
      <c r="W645" s="111"/>
      <c r="X645" s="111"/>
      <c r="Y645" s="111"/>
      <c r="Z645" s="111"/>
      <c r="AA645" s="111"/>
      <c r="AB645" s="111"/>
      <c r="AC645" s="111"/>
      <c r="AD645" s="111"/>
      <c r="AE645" s="111"/>
      <c r="AF645" s="111"/>
      <c r="AG645" s="111"/>
    </row>
    <row r="646" spans="21:33">
      <c r="U646" s="111"/>
      <c r="V646" s="111"/>
      <c r="W646" s="111"/>
      <c r="X646" s="111"/>
      <c r="Y646" s="111"/>
      <c r="Z646" s="111"/>
      <c r="AA646" s="111"/>
      <c r="AB646" s="111"/>
      <c r="AC646" s="111"/>
      <c r="AD646" s="111"/>
      <c r="AE646" s="111"/>
      <c r="AF646" s="111"/>
      <c r="AG646" s="111"/>
    </row>
    <row r="647" spans="21:33">
      <c r="U647" s="111"/>
      <c r="V647" s="111"/>
      <c r="W647" s="111"/>
      <c r="X647" s="111"/>
      <c r="Y647" s="111"/>
      <c r="Z647" s="111"/>
      <c r="AA647" s="111"/>
      <c r="AB647" s="111"/>
      <c r="AC647" s="111"/>
      <c r="AD647" s="111"/>
      <c r="AE647" s="111"/>
      <c r="AF647" s="111"/>
      <c r="AG647" s="111"/>
    </row>
    <row r="648" spans="21:33">
      <c r="U648" s="111"/>
      <c r="V648" s="111"/>
      <c r="W648" s="111"/>
      <c r="X648" s="111"/>
      <c r="Y648" s="111"/>
      <c r="Z648" s="111"/>
      <c r="AA648" s="111"/>
      <c r="AB648" s="111"/>
      <c r="AC648" s="111"/>
      <c r="AD648" s="111"/>
      <c r="AE648" s="111"/>
      <c r="AF648" s="111"/>
      <c r="AG648" s="111"/>
    </row>
    <row r="649" spans="21:33">
      <c r="U649" s="111"/>
      <c r="V649" s="111"/>
      <c r="W649" s="111"/>
      <c r="X649" s="111"/>
      <c r="Y649" s="111"/>
      <c r="Z649" s="111"/>
      <c r="AA649" s="111"/>
      <c r="AB649" s="111"/>
      <c r="AC649" s="111"/>
      <c r="AD649" s="111"/>
      <c r="AE649" s="111"/>
      <c r="AF649" s="111"/>
      <c r="AG649" s="111"/>
    </row>
    <row r="650" spans="21:33">
      <c r="U650" s="111"/>
      <c r="V650" s="111"/>
      <c r="W650" s="111"/>
      <c r="X650" s="111"/>
      <c r="Y650" s="111"/>
      <c r="Z650" s="111"/>
      <c r="AA650" s="111"/>
      <c r="AB650" s="111"/>
      <c r="AC650" s="111"/>
      <c r="AD650" s="111"/>
      <c r="AE650" s="111"/>
      <c r="AF650" s="111"/>
      <c r="AG650" s="111"/>
    </row>
    <row r="651" spans="21:33">
      <c r="U651" s="111"/>
      <c r="V651" s="111"/>
      <c r="W651" s="111"/>
      <c r="X651" s="111"/>
      <c r="Y651" s="111"/>
      <c r="Z651" s="111"/>
      <c r="AA651" s="111"/>
      <c r="AB651" s="111"/>
      <c r="AC651" s="111"/>
      <c r="AD651" s="111"/>
      <c r="AE651" s="111"/>
      <c r="AF651" s="111"/>
      <c r="AG651" s="111"/>
    </row>
    <row r="652" spans="21:33">
      <c r="U652" s="111"/>
      <c r="V652" s="111"/>
      <c r="W652" s="111"/>
      <c r="X652" s="111"/>
      <c r="Y652" s="111"/>
      <c r="Z652" s="111"/>
      <c r="AA652" s="111"/>
      <c r="AB652" s="111"/>
      <c r="AC652" s="111"/>
      <c r="AD652" s="111"/>
      <c r="AE652" s="111"/>
      <c r="AF652" s="111"/>
      <c r="AG652" s="111"/>
    </row>
    <row r="653" spans="21:33">
      <c r="U653" s="111"/>
      <c r="V653" s="111"/>
      <c r="W653" s="111"/>
      <c r="X653" s="111"/>
      <c r="Y653" s="111"/>
      <c r="Z653" s="111"/>
      <c r="AA653" s="111"/>
      <c r="AB653" s="111"/>
      <c r="AC653" s="111"/>
      <c r="AD653" s="111"/>
      <c r="AE653" s="111"/>
      <c r="AF653" s="111"/>
      <c r="AG653" s="111"/>
    </row>
    <row r="654" spans="21:33">
      <c r="U654" s="111"/>
      <c r="V654" s="111"/>
      <c r="W654" s="111"/>
      <c r="X654" s="111"/>
      <c r="Y654" s="111"/>
      <c r="Z654" s="111"/>
      <c r="AA654" s="111"/>
      <c r="AB654" s="111"/>
      <c r="AC654" s="111"/>
      <c r="AD654" s="111"/>
      <c r="AE654" s="111"/>
      <c r="AF654" s="111"/>
      <c r="AG654" s="111"/>
    </row>
    <row r="655" spans="21:33">
      <c r="U655" s="111"/>
      <c r="V655" s="111"/>
      <c r="W655" s="111"/>
      <c r="X655" s="111"/>
      <c r="Y655" s="111"/>
      <c r="Z655" s="111"/>
      <c r="AA655" s="111"/>
      <c r="AB655" s="111"/>
      <c r="AC655" s="111"/>
      <c r="AD655" s="111"/>
      <c r="AE655" s="111"/>
      <c r="AF655" s="111"/>
      <c r="AG655" s="111"/>
    </row>
    <row r="656" spans="21:33">
      <c r="U656" s="111"/>
      <c r="V656" s="111"/>
      <c r="W656" s="111"/>
      <c r="X656" s="111"/>
      <c r="Y656" s="111"/>
      <c r="Z656" s="111"/>
      <c r="AA656" s="111"/>
      <c r="AB656" s="111"/>
      <c r="AC656" s="111"/>
      <c r="AD656" s="111"/>
      <c r="AE656" s="111"/>
      <c r="AF656" s="111"/>
      <c r="AG656" s="111"/>
    </row>
    <row r="657" spans="21:33">
      <c r="U657" s="111"/>
      <c r="V657" s="111"/>
      <c r="W657" s="111"/>
      <c r="X657" s="111"/>
      <c r="Y657" s="111"/>
      <c r="Z657" s="111"/>
      <c r="AA657" s="111"/>
      <c r="AB657" s="111"/>
      <c r="AC657" s="111"/>
      <c r="AD657" s="111"/>
      <c r="AE657" s="111"/>
      <c r="AF657" s="111"/>
      <c r="AG657" s="111"/>
    </row>
    <row r="658" spans="21:33">
      <c r="U658" s="111"/>
      <c r="V658" s="111"/>
      <c r="W658" s="111"/>
      <c r="X658" s="111"/>
      <c r="Y658" s="111"/>
      <c r="Z658" s="111"/>
      <c r="AA658" s="111"/>
      <c r="AB658" s="111"/>
      <c r="AC658" s="111"/>
      <c r="AD658" s="111"/>
      <c r="AE658" s="111"/>
      <c r="AF658" s="111"/>
      <c r="AG658" s="111"/>
    </row>
    <row r="659" spans="21:33">
      <c r="U659" s="111"/>
      <c r="V659" s="111"/>
      <c r="W659" s="111"/>
      <c r="X659" s="111"/>
      <c r="Y659" s="111"/>
      <c r="Z659" s="111"/>
      <c r="AA659" s="111"/>
      <c r="AB659" s="111"/>
      <c r="AC659" s="111"/>
      <c r="AD659" s="111"/>
      <c r="AE659" s="111"/>
      <c r="AF659" s="111"/>
      <c r="AG659" s="111"/>
    </row>
    <row r="660" spans="21:33">
      <c r="U660" s="111"/>
      <c r="V660" s="111"/>
      <c r="W660" s="111"/>
      <c r="X660" s="111"/>
      <c r="Y660" s="111"/>
      <c r="Z660" s="111"/>
      <c r="AA660" s="111"/>
      <c r="AB660" s="111"/>
      <c r="AC660" s="111"/>
      <c r="AD660" s="111"/>
      <c r="AE660" s="111"/>
      <c r="AF660" s="111"/>
      <c r="AG660" s="111"/>
    </row>
    <row r="661" spans="21:33">
      <c r="U661" s="111"/>
      <c r="V661" s="111"/>
      <c r="W661" s="111"/>
      <c r="X661" s="111"/>
      <c r="Y661" s="111"/>
      <c r="Z661" s="111"/>
      <c r="AA661" s="111"/>
      <c r="AB661" s="111"/>
      <c r="AC661" s="111"/>
      <c r="AD661" s="111"/>
      <c r="AE661" s="111"/>
      <c r="AF661" s="111"/>
      <c r="AG661" s="111"/>
    </row>
    <row r="662" spans="21:33">
      <c r="U662" s="111"/>
      <c r="V662" s="111"/>
      <c r="W662" s="111"/>
      <c r="X662" s="111"/>
      <c r="Y662" s="111"/>
      <c r="Z662" s="111"/>
      <c r="AA662" s="111"/>
      <c r="AB662" s="111"/>
      <c r="AC662" s="111"/>
      <c r="AD662" s="111"/>
      <c r="AE662" s="111"/>
      <c r="AF662" s="111"/>
      <c r="AG662" s="111"/>
    </row>
    <row r="663" spans="21:33">
      <c r="U663" s="111"/>
      <c r="V663" s="111"/>
      <c r="W663" s="111"/>
      <c r="X663" s="111"/>
      <c r="Y663" s="111"/>
      <c r="Z663" s="111"/>
      <c r="AA663" s="111"/>
      <c r="AB663" s="111"/>
      <c r="AC663" s="111"/>
      <c r="AD663" s="111"/>
      <c r="AE663" s="111"/>
      <c r="AF663" s="111"/>
      <c r="AG663" s="111"/>
    </row>
    <row r="664" spans="21:33">
      <c r="U664" s="111"/>
      <c r="V664" s="111"/>
      <c r="W664" s="111"/>
      <c r="X664" s="111"/>
      <c r="Y664" s="111"/>
      <c r="Z664" s="111"/>
      <c r="AA664" s="111"/>
      <c r="AB664" s="111"/>
      <c r="AC664" s="111"/>
      <c r="AD664" s="111"/>
      <c r="AE664" s="111"/>
      <c r="AF664" s="111"/>
      <c r="AG664" s="111"/>
    </row>
    <row r="665" spans="21:33">
      <c r="U665" s="111"/>
      <c r="V665" s="111"/>
      <c r="W665" s="111"/>
      <c r="X665" s="111"/>
      <c r="Y665" s="111"/>
      <c r="Z665" s="111"/>
      <c r="AA665" s="111"/>
      <c r="AB665" s="111"/>
      <c r="AC665" s="111"/>
      <c r="AD665" s="111"/>
      <c r="AE665" s="111"/>
      <c r="AF665" s="111"/>
      <c r="AG665" s="111"/>
    </row>
    <row r="666" spans="21:33">
      <c r="U666" s="111"/>
      <c r="V666" s="111"/>
      <c r="W666" s="111"/>
      <c r="X666" s="111"/>
      <c r="Y666" s="111"/>
      <c r="Z666" s="111"/>
      <c r="AA666" s="111"/>
      <c r="AB666" s="111"/>
      <c r="AC666" s="111"/>
      <c r="AD666" s="111"/>
      <c r="AE666" s="111"/>
      <c r="AF666" s="111"/>
      <c r="AG666" s="111"/>
    </row>
    <row r="667" spans="21:33">
      <c r="U667" s="111"/>
      <c r="V667" s="111"/>
      <c r="W667" s="111"/>
      <c r="X667" s="111"/>
      <c r="Y667" s="111"/>
      <c r="Z667" s="111"/>
      <c r="AA667" s="111"/>
      <c r="AB667" s="111"/>
      <c r="AC667" s="111"/>
      <c r="AD667" s="111"/>
      <c r="AE667" s="111"/>
      <c r="AF667" s="111"/>
      <c r="AG667" s="111"/>
    </row>
    <row r="668" spans="21:33">
      <c r="U668" s="111"/>
      <c r="V668" s="111"/>
      <c r="W668" s="111"/>
      <c r="X668" s="111"/>
      <c r="Y668" s="111"/>
      <c r="Z668" s="111"/>
      <c r="AA668" s="111"/>
      <c r="AB668" s="111"/>
      <c r="AC668" s="111"/>
      <c r="AD668" s="111"/>
      <c r="AE668" s="111"/>
      <c r="AF668" s="111"/>
      <c r="AG668" s="111"/>
    </row>
    <row r="669" spans="21:33">
      <c r="U669" s="111"/>
      <c r="V669" s="111"/>
      <c r="W669" s="111"/>
      <c r="X669" s="111"/>
      <c r="Y669" s="111"/>
      <c r="Z669" s="111"/>
      <c r="AA669" s="111"/>
      <c r="AB669" s="111"/>
      <c r="AC669" s="111"/>
      <c r="AD669" s="111"/>
      <c r="AE669" s="111"/>
      <c r="AF669" s="111"/>
      <c r="AG669" s="111"/>
    </row>
    <row r="670" spans="21:33">
      <c r="U670" s="111"/>
      <c r="V670" s="111"/>
      <c r="W670" s="111"/>
      <c r="X670" s="111"/>
      <c r="Y670" s="111"/>
      <c r="Z670" s="111"/>
      <c r="AA670" s="111"/>
      <c r="AB670" s="111"/>
      <c r="AC670" s="111"/>
      <c r="AD670" s="111"/>
      <c r="AE670" s="111"/>
      <c r="AF670" s="111"/>
      <c r="AG670" s="111"/>
    </row>
    <row r="671" spans="21:33">
      <c r="U671" s="111"/>
      <c r="V671" s="111"/>
      <c r="W671" s="111"/>
      <c r="X671" s="111"/>
      <c r="Y671" s="111"/>
      <c r="Z671" s="111"/>
      <c r="AA671" s="111"/>
      <c r="AB671" s="111"/>
      <c r="AC671" s="111"/>
      <c r="AD671" s="111"/>
      <c r="AE671" s="111"/>
      <c r="AF671" s="111"/>
      <c r="AG671" s="111"/>
    </row>
    <row r="672" spans="21:33">
      <c r="U672" s="111"/>
      <c r="V672" s="111"/>
      <c r="W672" s="111"/>
      <c r="X672" s="111"/>
      <c r="Y672" s="111"/>
      <c r="Z672" s="111"/>
      <c r="AA672" s="111"/>
      <c r="AB672" s="111"/>
      <c r="AC672" s="111"/>
      <c r="AD672" s="111"/>
      <c r="AE672" s="111"/>
      <c r="AF672" s="111"/>
      <c r="AG672" s="111"/>
    </row>
    <row r="673" spans="21:33">
      <c r="U673" s="111"/>
      <c r="V673" s="111"/>
      <c r="W673" s="111"/>
      <c r="X673" s="111"/>
      <c r="Y673" s="111"/>
      <c r="Z673" s="111"/>
      <c r="AA673" s="111"/>
      <c r="AB673" s="111"/>
      <c r="AC673" s="111"/>
      <c r="AD673" s="111"/>
      <c r="AE673" s="111"/>
      <c r="AF673" s="111"/>
      <c r="AG673" s="111"/>
    </row>
    <row r="674" spans="21:33">
      <c r="U674" s="111"/>
      <c r="V674" s="111"/>
      <c r="W674" s="111"/>
      <c r="X674" s="111"/>
      <c r="Y674" s="111"/>
      <c r="Z674" s="111"/>
      <c r="AA674" s="111"/>
      <c r="AB674" s="111"/>
      <c r="AC674" s="111"/>
      <c r="AD674" s="111"/>
      <c r="AE674" s="111"/>
      <c r="AF674" s="111"/>
      <c r="AG674" s="111"/>
    </row>
    <row r="675" spans="21:33">
      <c r="U675" s="111"/>
      <c r="V675" s="111"/>
      <c r="W675" s="111"/>
      <c r="X675" s="111"/>
      <c r="Y675" s="111"/>
      <c r="Z675" s="111"/>
      <c r="AA675" s="111"/>
      <c r="AB675" s="111"/>
      <c r="AC675" s="111"/>
      <c r="AD675" s="111"/>
      <c r="AE675" s="111"/>
      <c r="AF675" s="111"/>
      <c r="AG675" s="111"/>
    </row>
    <row r="676" spans="21:33">
      <c r="U676" s="111"/>
      <c r="V676" s="111"/>
      <c r="W676" s="111"/>
      <c r="X676" s="111"/>
      <c r="Y676" s="111"/>
      <c r="Z676" s="111"/>
      <c r="AA676" s="111"/>
      <c r="AB676" s="111"/>
      <c r="AC676" s="111"/>
      <c r="AD676" s="111"/>
      <c r="AE676" s="111"/>
      <c r="AF676" s="111"/>
      <c r="AG676" s="111"/>
    </row>
    <row r="677" spans="21:33">
      <c r="U677" s="111"/>
      <c r="V677" s="111"/>
      <c r="W677" s="111"/>
      <c r="X677" s="111"/>
      <c r="Y677" s="111"/>
      <c r="Z677" s="111"/>
      <c r="AA677" s="111"/>
      <c r="AB677" s="111"/>
      <c r="AC677" s="111"/>
      <c r="AD677" s="111"/>
      <c r="AE677" s="111"/>
      <c r="AF677" s="111"/>
      <c r="AG677" s="111"/>
    </row>
    <row r="678" spans="21:33">
      <c r="U678" s="111"/>
      <c r="V678" s="111"/>
      <c r="W678" s="111"/>
      <c r="X678" s="111"/>
      <c r="Y678" s="111"/>
      <c r="Z678" s="111"/>
      <c r="AA678" s="111"/>
      <c r="AB678" s="111"/>
      <c r="AC678" s="111"/>
      <c r="AD678" s="111"/>
      <c r="AE678" s="111"/>
      <c r="AF678" s="111"/>
      <c r="AG678" s="111"/>
    </row>
    <row r="679" spans="21:33">
      <c r="U679" s="111"/>
      <c r="V679" s="111"/>
      <c r="W679" s="111"/>
      <c r="X679" s="111"/>
      <c r="Y679" s="111"/>
      <c r="Z679" s="111"/>
      <c r="AA679" s="111"/>
      <c r="AB679" s="111"/>
      <c r="AC679" s="111"/>
      <c r="AD679" s="111"/>
      <c r="AE679" s="111"/>
      <c r="AF679" s="111"/>
      <c r="AG679" s="111"/>
    </row>
    <row r="680" spans="21:33">
      <c r="U680" s="111"/>
      <c r="V680" s="111"/>
      <c r="W680" s="111"/>
      <c r="X680" s="111"/>
      <c r="Y680" s="111"/>
      <c r="Z680" s="111"/>
      <c r="AA680" s="111"/>
      <c r="AB680" s="111"/>
      <c r="AC680" s="111"/>
      <c r="AD680" s="111"/>
      <c r="AE680" s="111"/>
      <c r="AF680" s="111"/>
      <c r="AG680" s="111"/>
    </row>
    <row r="681" spans="21:33">
      <c r="U681" s="111"/>
      <c r="V681" s="111"/>
      <c r="W681" s="111"/>
      <c r="X681" s="111"/>
      <c r="Y681" s="111"/>
      <c r="Z681" s="111"/>
      <c r="AA681" s="111"/>
      <c r="AB681" s="111"/>
      <c r="AC681" s="111"/>
      <c r="AD681" s="111"/>
      <c r="AE681" s="111"/>
      <c r="AF681" s="111"/>
      <c r="AG681" s="111"/>
    </row>
    <row r="682" spans="21:33">
      <c r="U682" s="111"/>
      <c r="V682" s="111"/>
      <c r="W682" s="111"/>
      <c r="X682" s="111"/>
      <c r="Y682" s="111"/>
      <c r="Z682" s="111"/>
      <c r="AA682" s="111"/>
      <c r="AB682" s="111"/>
      <c r="AC682" s="111"/>
      <c r="AD682" s="111"/>
      <c r="AE682" s="111"/>
      <c r="AF682" s="111"/>
      <c r="AG682" s="111"/>
    </row>
    <row r="683" spans="21:33">
      <c r="U683" s="111"/>
      <c r="V683" s="111"/>
      <c r="W683" s="111"/>
      <c r="X683" s="111"/>
      <c r="Y683" s="111"/>
      <c r="Z683" s="111"/>
      <c r="AA683" s="111"/>
      <c r="AB683" s="111"/>
      <c r="AC683" s="111"/>
      <c r="AD683" s="111"/>
      <c r="AE683" s="111"/>
      <c r="AF683" s="111"/>
      <c r="AG683" s="111"/>
    </row>
    <row r="684" spans="21:33">
      <c r="U684" s="111"/>
      <c r="V684" s="111"/>
      <c r="W684" s="111"/>
      <c r="X684" s="111"/>
      <c r="Y684" s="111"/>
      <c r="Z684" s="111"/>
      <c r="AA684" s="111"/>
      <c r="AB684" s="111"/>
      <c r="AC684" s="111"/>
      <c r="AD684" s="111"/>
      <c r="AE684" s="111"/>
      <c r="AF684" s="111"/>
      <c r="AG684" s="111"/>
    </row>
    <row r="685" spans="21:33">
      <c r="U685" s="111"/>
      <c r="V685" s="111"/>
      <c r="W685" s="111"/>
      <c r="X685" s="111"/>
      <c r="Y685" s="111"/>
      <c r="Z685" s="111"/>
      <c r="AA685" s="111"/>
      <c r="AB685" s="111"/>
      <c r="AC685" s="111"/>
      <c r="AD685" s="111"/>
      <c r="AE685" s="111"/>
      <c r="AF685" s="111"/>
      <c r="AG685" s="111"/>
    </row>
    <row r="686" spans="21:33">
      <c r="U686" s="111"/>
      <c r="V686" s="111"/>
      <c r="W686" s="111"/>
      <c r="X686" s="111"/>
      <c r="Y686" s="111"/>
      <c r="Z686" s="111"/>
      <c r="AA686" s="111"/>
      <c r="AB686" s="111"/>
      <c r="AC686" s="111"/>
      <c r="AD686" s="111"/>
      <c r="AE686" s="111"/>
      <c r="AF686" s="111"/>
      <c r="AG686" s="111"/>
    </row>
    <row r="687" spans="21:33">
      <c r="U687" s="111"/>
      <c r="V687" s="111"/>
      <c r="W687" s="111"/>
      <c r="X687" s="111"/>
      <c r="Y687" s="111"/>
      <c r="Z687" s="111"/>
      <c r="AA687" s="111"/>
      <c r="AB687" s="111"/>
      <c r="AC687" s="111"/>
      <c r="AD687" s="111"/>
      <c r="AE687" s="111"/>
      <c r="AF687" s="111"/>
      <c r="AG687" s="111"/>
    </row>
    <row r="688" spans="21:33">
      <c r="U688" s="111"/>
      <c r="V688" s="111"/>
      <c r="W688" s="111"/>
      <c r="X688" s="111"/>
      <c r="Y688" s="111"/>
      <c r="Z688" s="111"/>
      <c r="AA688" s="111"/>
      <c r="AB688" s="111"/>
      <c r="AC688" s="111"/>
      <c r="AD688" s="111"/>
      <c r="AE688" s="111"/>
      <c r="AF688" s="111"/>
      <c r="AG688" s="111"/>
    </row>
    <row r="689" spans="21:33">
      <c r="U689" s="111"/>
      <c r="V689" s="111"/>
      <c r="W689" s="111"/>
      <c r="X689" s="111"/>
      <c r="Y689" s="111"/>
      <c r="Z689" s="111"/>
      <c r="AA689" s="111"/>
      <c r="AB689" s="111"/>
      <c r="AC689" s="111"/>
      <c r="AD689" s="111"/>
      <c r="AE689" s="111"/>
      <c r="AF689" s="111"/>
      <c r="AG689" s="111"/>
    </row>
    <row r="690" spans="21:33">
      <c r="U690" s="111"/>
      <c r="V690" s="111"/>
      <c r="W690" s="111"/>
      <c r="X690" s="111"/>
      <c r="Y690" s="111"/>
      <c r="Z690" s="111"/>
      <c r="AA690" s="111"/>
      <c r="AB690" s="111"/>
      <c r="AC690" s="111"/>
      <c r="AD690" s="111"/>
      <c r="AE690" s="111"/>
      <c r="AF690" s="111"/>
      <c r="AG690" s="111"/>
    </row>
    <row r="691" spans="21:33">
      <c r="U691" s="111"/>
      <c r="V691" s="111"/>
      <c r="W691" s="111"/>
      <c r="X691" s="111"/>
      <c r="Y691" s="111"/>
      <c r="Z691" s="111"/>
      <c r="AA691" s="111"/>
      <c r="AB691" s="111"/>
      <c r="AC691" s="111"/>
      <c r="AD691" s="111"/>
      <c r="AE691" s="111"/>
      <c r="AF691" s="111"/>
      <c r="AG691" s="111"/>
    </row>
    <row r="692" spans="21:33">
      <c r="U692" s="111"/>
      <c r="V692" s="111"/>
      <c r="W692" s="111"/>
      <c r="X692" s="111"/>
      <c r="Y692" s="111"/>
      <c r="Z692" s="111"/>
      <c r="AA692" s="111"/>
      <c r="AB692" s="111"/>
      <c r="AC692" s="111"/>
      <c r="AD692" s="111"/>
      <c r="AE692" s="111"/>
      <c r="AF692" s="111"/>
      <c r="AG692" s="111"/>
    </row>
    <row r="693" spans="21:33">
      <c r="U693" s="111"/>
      <c r="V693" s="111"/>
      <c r="W693" s="111"/>
      <c r="X693" s="111"/>
      <c r="Y693" s="111"/>
      <c r="Z693" s="111"/>
      <c r="AA693" s="111"/>
      <c r="AB693" s="111"/>
      <c r="AC693" s="111"/>
      <c r="AD693" s="111"/>
      <c r="AE693" s="111"/>
      <c r="AF693" s="111"/>
      <c r="AG693" s="111"/>
    </row>
    <row r="694" spans="21:33">
      <c r="U694" s="111"/>
      <c r="V694" s="111"/>
      <c r="W694" s="111"/>
      <c r="X694" s="111"/>
      <c r="Y694" s="111"/>
      <c r="Z694" s="111"/>
      <c r="AA694" s="111"/>
      <c r="AB694" s="111"/>
      <c r="AC694" s="111"/>
      <c r="AD694" s="111"/>
      <c r="AE694" s="111"/>
      <c r="AF694" s="111"/>
      <c r="AG694" s="111"/>
    </row>
    <row r="695" spans="21:33">
      <c r="U695" s="111"/>
      <c r="V695" s="111"/>
      <c r="W695" s="111"/>
      <c r="X695" s="111"/>
      <c r="Y695" s="111"/>
      <c r="Z695" s="111"/>
      <c r="AA695" s="111"/>
      <c r="AB695" s="111"/>
      <c r="AC695" s="111"/>
      <c r="AD695" s="111"/>
      <c r="AE695" s="111"/>
      <c r="AF695" s="111"/>
      <c r="AG695" s="111"/>
    </row>
    <row r="696" spans="21:33">
      <c r="U696" s="111"/>
      <c r="V696" s="111"/>
      <c r="W696" s="111"/>
      <c r="X696" s="111"/>
      <c r="Y696" s="111"/>
      <c r="Z696" s="111"/>
      <c r="AA696" s="111"/>
      <c r="AB696" s="111"/>
      <c r="AC696" s="111"/>
      <c r="AD696" s="111"/>
      <c r="AE696" s="111"/>
      <c r="AF696" s="111"/>
      <c r="AG696" s="111"/>
    </row>
    <row r="697" spans="21:33">
      <c r="U697" s="111"/>
      <c r="V697" s="111"/>
      <c r="W697" s="111"/>
      <c r="X697" s="111"/>
      <c r="Y697" s="111"/>
      <c r="Z697" s="111"/>
      <c r="AA697" s="111"/>
      <c r="AB697" s="111"/>
      <c r="AC697" s="111"/>
      <c r="AD697" s="111"/>
      <c r="AE697" s="111"/>
      <c r="AF697" s="111"/>
      <c r="AG697" s="111"/>
    </row>
    <row r="698" spans="21:33">
      <c r="U698" s="111"/>
      <c r="V698" s="111"/>
      <c r="W698" s="111"/>
      <c r="X698" s="111"/>
      <c r="Y698" s="111"/>
      <c r="Z698" s="111"/>
      <c r="AA698" s="111"/>
      <c r="AB698" s="111"/>
      <c r="AC698" s="111"/>
      <c r="AD698" s="111"/>
      <c r="AE698" s="111"/>
      <c r="AF698" s="111"/>
      <c r="AG698" s="111"/>
    </row>
    <row r="699" spans="21:33">
      <c r="U699" s="111"/>
      <c r="V699" s="111"/>
      <c r="W699" s="111"/>
      <c r="X699" s="111"/>
      <c r="Y699" s="111"/>
      <c r="Z699" s="111"/>
      <c r="AA699" s="111"/>
      <c r="AB699" s="111"/>
      <c r="AC699" s="111"/>
      <c r="AD699" s="111"/>
      <c r="AE699" s="111"/>
      <c r="AF699" s="111"/>
      <c r="AG699" s="111"/>
    </row>
    <row r="700" spans="21:33">
      <c r="U700" s="111"/>
      <c r="V700" s="111"/>
      <c r="W700" s="111"/>
      <c r="X700" s="111"/>
      <c r="Y700" s="111"/>
      <c r="Z700" s="111"/>
      <c r="AA700" s="111"/>
      <c r="AB700" s="111"/>
      <c r="AC700" s="111"/>
      <c r="AD700" s="111"/>
      <c r="AE700" s="111"/>
      <c r="AF700" s="111"/>
      <c r="AG700" s="111"/>
    </row>
    <row r="701" spans="21:33">
      <c r="U701" s="111"/>
      <c r="V701" s="111"/>
      <c r="W701" s="111"/>
      <c r="X701" s="111"/>
      <c r="Y701" s="111"/>
      <c r="Z701" s="111"/>
      <c r="AA701" s="111"/>
      <c r="AB701" s="111"/>
      <c r="AC701" s="111"/>
      <c r="AD701" s="111"/>
      <c r="AE701" s="111"/>
      <c r="AF701" s="111"/>
      <c r="AG701" s="111"/>
    </row>
    <row r="702" spans="21:33">
      <c r="U702" s="111"/>
      <c r="V702" s="111"/>
      <c r="W702" s="111"/>
      <c r="X702" s="111"/>
      <c r="Y702" s="111"/>
      <c r="Z702" s="111"/>
      <c r="AA702" s="111"/>
      <c r="AB702" s="111"/>
      <c r="AC702" s="111"/>
      <c r="AD702" s="111"/>
      <c r="AE702" s="111"/>
      <c r="AF702" s="111"/>
      <c r="AG702" s="111"/>
    </row>
    <row r="703" spans="21:33">
      <c r="U703" s="111"/>
      <c r="V703" s="111"/>
      <c r="W703" s="111"/>
      <c r="X703" s="111"/>
      <c r="Y703" s="111"/>
      <c r="Z703" s="111"/>
      <c r="AA703" s="111"/>
      <c r="AB703" s="111"/>
      <c r="AC703" s="111"/>
      <c r="AD703" s="111"/>
      <c r="AE703" s="111"/>
      <c r="AF703" s="111"/>
      <c r="AG703" s="111"/>
    </row>
    <row r="704" spans="21:33">
      <c r="U704" s="111"/>
      <c r="V704" s="111"/>
      <c r="W704" s="111"/>
      <c r="X704" s="111"/>
      <c r="Y704" s="111"/>
      <c r="Z704" s="111"/>
      <c r="AA704" s="111"/>
      <c r="AB704" s="111"/>
      <c r="AC704" s="111"/>
      <c r="AD704" s="111"/>
      <c r="AE704" s="111"/>
      <c r="AF704" s="111"/>
      <c r="AG704" s="111"/>
    </row>
    <row r="705" spans="21:33">
      <c r="U705" s="111"/>
      <c r="V705" s="111"/>
      <c r="W705" s="111"/>
      <c r="X705" s="111"/>
      <c r="Y705" s="111"/>
      <c r="Z705" s="111"/>
      <c r="AA705" s="111"/>
      <c r="AB705" s="111"/>
      <c r="AC705" s="111"/>
      <c r="AD705" s="111"/>
      <c r="AE705" s="111"/>
      <c r="AF705" s="111"/>
      <c r="AG705" s="111"/>
    </row>
    <row r="706" spans="21:33">
      <c r="U706" s="111"/>
      <c r="V706" s="111"/>
      <c r="W706" s="111"/>
      <c r="X706" s="111"/>
      <c r="Y706" s="111"/>
      <c r="Z706" s="111"/>
      <c r="AA706" s="111"/>
      <c r="AB706" s="111"/>
      <c r="AC706" s="111"/>
      <c r="AD706" s="111"/>
      <c r="AE706" s="111"/>
      <c r="AF706" s="111"/>
      <c r="AG706" s="111"/>
    </row>
    <row r="707" spans="21:33">
      <c r="U707" s="111"/>
      <c r="V707" s="111"/>
      <c r="W707" s="111"/>
      <c r="X707" s="111"/>
      <c r="Y707" s="111"/>
      <c r="Z707" s="111"/>
      <c r="AA707" s="111"/>
      <c r="AB707" s="111"/>
      <c r="AC707" s="111"/>
      <c r="AD707" s="111"/>
      <c r="AE707" s="111"/>
      <c r="AF707" s="111"/>
      <c r="AG707" s="111"/>
    </row>
    <row r="708" spans="21:33">
      <c r="U708" s="111"/>
      <c r="V708" s="111"/>
      <c r="W708" s="111"/>
      <c r="X708" s="111"/>
      <c r="Y708" s="111"/>
      <c r="Z708" s="111"/>
      <c r="AA708" s="111"/>
      <c r="AB708" s="111"/>
      <c r="AC708" s="111"/>
      <c r="AD708" s="111"/>
      <c r="AE708" s="111"/>
      <c r="AF708" s="111"/>
      <c r="AG708" s="111"/>
    </row>
    <row r="709" spans="21:33">
      <c r="U709" s="111"/>
      <c r="V709" s="111"/>
      <c r="W709" s="111"/>
      <c r="X709" s="111"/>
      <c r="Y709" s="111"/>
      <c r="Z709" s="111"/>
      <c r="AA709" s="111"/>
      <c r="AB709" s="111"/>
      <c r="AC709" s="111"/>
      <c r="AD709" s="111"/>
      <c r="AE709" s="111"/>
      <c r="AF709" s="111"/>
      <c r="AG709" s="111"/>
    </row>
    <row r="710" spans="21:33">
      <c r="U710" s="111"/>
      <c r="V710" s="111"/>
      <c r="W710" s="111"/>
      <c r="X710" s="111"/>
      <c r="Y710" s="111"/>
      <c r="Z710" s="111"/>
      <c r="AA710" s="111"/>
      <c r="AB710" s="111"/>
      <c r="AC710" s="111"/>
      <c r="AD710" s="111"/>
      <c r="AE710" s="111"/>
      <c r="AF710" s="111"/>
      <c r="AG710" s="111"/>
    </row>
    <row r="711" spans="21:33">
      <c r="U711" s="111"/>
      <c r="V711" s="111"/>
      <c r="W711" s="111"/>
      <c r="X711" s="111"/>
      <c r="Y711" s="111"/>
      <c r="Z711" s="111"/>
      <c r="AA711" s="111"/>
      <c r="AB711" s="111"/>
      <c r="AC711" s="111"/>
      <c r="AD711" s="111"/>
      <c r="AE711" s="111"/>
      <c r="AF711" s="111"/>
      <c r="AG711" s="111"/>
    </row>
    <row r="712" spans="21:33">
      <c r="U712" s="111"/>
      <c r="V712" s="111"/>
      <c r="W712" s="111"/>
      <c r="X712" s="111"/>
      <c r="Y712" s="111"/>
      <c r="Z712" s="111"/>
      <c r="AA712" s="111"/>
      <c r="AB712" s="111"/>
      <c r="AC712" s="111"/>
      <c r="AD712" s="111"/>
      <c r="AE712" s="111"/>
      <c r="AF712" s="111"/>
      <c r="AG712" s="111"/>
    </row>
    <row r="713" spans="21:33">
      <c r="U713" s="111"/>
      <c r="V713" s="111"/>
      <c r="W713" s="111"/>
      <c r="X713" s="111"/>
      <c r="Y713" s="111"/>
      <c r="Z713" s="111"/>
      <c r="AA713" s="111"/>
      <c r="AB713" s="111"/>
      <c r="AC713" s="111"/>
      <c r="AD713" s="111"/>
      <c r="AE713" s="111"/>
      <c r="AF713" s="111"/>
      <c r="AG713" s="111"/>
    </row>
    <row r="714" spans="21:33">
      <c r="U714" s="111"/>
      <c r="V714" s="111"/>
      <c r="W714" s="111"/>
      <c r="X714" s="111"/>
      <c r="Y714" s="111"/>
      <c r="Z714" s="111"/>
      <c r="AA714" s="111"/>
      <c r="AB714" s="111"/>
      <c r="AC714" s="111"/>
      <c r="AD714" s="111"/>
      <c r="AE714" s="111"/>
      <c r="AF714" s="111"/>
      <c r="AG714" s="111"/>
    </row>
    <row r="715" spans="21:33">
      <c r="U715" s="111"/>
      <c r="V715" s="111"/>
      <c r="W715" s="111"/>
      <c r="X715" s="111"/>
      <c r="Y715" s="111"/>
      <c r="Z715" s="111"/>
      <c r="AA715" s="111"/>
      <c r="AB715" s="111"/>
      <c r="AC715" s="111"/>
      <c r="AD715" s="111"/>
      <c r="AE715" s="111"/>
      <c r="AF715" s="111"/>
      <c r="AG715" s="111"/>
    </row>
    <row r="716" spans="21:33">
      <c r="U716" s="111"/>
      <c r="V716" s="111"/>
      <c r="W716" s="111"/>
      <c r="X716" s="111"/>
      <c r="Y716" s="111"/>
      <c r="Z716" s="111"/>
      <c r="AA716" s="111"/>
      <c r="AB716" s="111"/>
      <c r="AC716" s="111"/>
      <c r="AD716" s="111"/>
      <c r="AE716" s="111"/>
      <c r="AF716" s="111"/>
      <c r="AG716" s="111"/>
    </row>
    <row r="717" spans="21:33">
      <c r="U717" s="111"/>
      <c r="V717" s="111"/>
      <c r="W717" s="111"/>
      <c r="X717" s="111"/>
      <c r="Y717" s="111"/>
      <c r="Z717" s="111"/>
      <c r="AA717" s="111"/>
      <c r="AB717" s="111"/>
      <c r="AC717" s="111"/>
      <c r="AD717" s="111"/>
      <c r="AE717" s="111"/>
      <c r="AF717" s="111"/>
      <c r="AG717" s="111"/>
    </row>
    <row r="718" spans="21:33">
      <c r="U718" s="111"/>
      <c r="V718" s="111"/>
      <c r="W718" s="111"/>
      <c r="X718" s="111"/>
      <c r="Y718" s="111"/>
      <c r="Z718" s="111"/>
      <c r="AA718" s="111"/>
      <c r="AB718" s="111"/>
      <c r="AC718" s="111"/>
      <c r="AD718" s="111"/>
      <c r="AE718" s="111"/>
      <c r="AF718" s="111"/>
      <c r="AG718" s="111"/>
    </row>
    <row r="719" spans="21:33">
      <c r="U719" s="111"/>
      <c r="V719" s="111"/>
      <c r="W719" s="111"/>
      <c r="X719" s="111"/>
      <c r="Y719" s="111"/>
      <c r="Z719" s="111"/>
      <c r="AA719" s="111"/>
      <c r="AB719" s="111"/>
      <c r="AC719" s="111"/>
      <c r="AD719" s="111"/>
      <c r="AE719" s="111"/>
      <c r="AF719" s="111"/>
      <c r="AG719" s="111"/>
    </row>
    <row r="720" spans="21:33">
      <c r="U720" s="111"/>
      <c r="V720" s="111"/>
      <c r="W720" s="111"/>
      <c r="X720" s="111"/>
      <c r="Y720" s="111"/>
      <c r="Z720" s="111"/>
      <c r="AA720" s="111"/>
      <c r="AB720" s="111"/>
      <c r="AC720" s="111"/>
      <c r="AD720" s="111"/>
      <c r="AE720" s="111"/>
      <c r="AF720" s="111"/>
      <c r="AG720" s="111"/>
    </row>
    <row r="721" spans="21:33">
      <c r="U721" s="111"/>
      <c r="V721" s="111"/>
      <c r="W721" s="111"/>
      <c r="X721" s="111"/>
      <c r="Y721" s="111"/>
      <c r="Z721" s="111"/>
      <c r="AA721" s="111"/>
      <c r="AB721" s="111"/>
      <c r="AC721" s="111"/>
      <c r="AD721" s="111"/>
      <c r="AE721" s="111"/>
      <c r="AF721" s="111"/>
      <c r="AG721" s="111"/>
    </row>
    <row r="722" spans="21:33">
      <c r="U722" s="111"/>
      <c r="V722" s="111"/>
      <c r="W722" s="111"/>
      <c r="X722" s="111"/>
      <c r="Y722" s="111"/>
      <c r="Z722" s="111"/>
      <c r="AA722" s="111"/>
      <c r="AB722" s="111"/>
      <c r="AC722" s="111"/>
      <c r="AD722" s="111"/>
      <c r="AE722" s="111"/>
      <c r="AF722" s="111"/>
      <c r="AG722" s="111"/>
    </row>
    <row r="723" spans="21:33">
      <c r="U723" s="111"/>
      <c r="V723" s="111"/>
      <c r="W723" s="111"/>
      <c r="X723" s="111"/>
      <c r="Y723" s="111"/>
      <c r="Z723" s="111"/>
      <c r="AA723" s="111"/>
      <c r="AB723" s="111"/>
      <c r="AC723" s="111"/>
      <c r="AD723" s="111"/>
      <c r="AE723" s="111"/>
      <c r="AF723" s="111"/>
      <c r="AG723" s="111"/>
    </row>
    <row r="724" spans="21:33">
      <c r="U724" s="111"/>
      <c r="V724" s="111"/>
      <c r="W724" s="111"/>
      <c r="X724" s="111"/>
      <c r="Y724" s="111"/>
      <c r="Z724" s="111"/>
      <c r="AA724" s="111"/>
      <c r="AB724" s="111"/>
      <c r="AC724" s="111"/>
      <c r="AD724" s="111"/>
      <c r="AE724" s="111"/>
      <c r="AF724" s="111"/>
      <c r="AG724" s="111"/>
    </row>
    <row r="725" spans="21:33">
      <c r="U725" s="111"/>
      <c r="V725" s="111"/>
      <c r="W725" s="111"/>
      <c r="X725" s="111"/>
      <c r="Y725" s="111"/>
      <c r="Z725" s="111"/>
      <c r="AA725" s="111"/>
      <c r="AB725" s="111"/>
      <c r="AC725" s="111"/>
      <c r="AD725" s="111"/>
      <c r="AE725" s="111"/>
      <c r="AF725" s="111"/>
      <c r="AG725" s="111"/>
    </row>
    <row r="726" spans="21:33">
      <c r="U726" s="111"/>
      <c r="V726" s="111"/>
      <c r="W726" s="111"/>
      <c r="X726" s="111"/>
      <c r="Y726" s="111"/>
      <c r="Z726" s="111"/>
      <c r="AA726" s="111"/>
      <c r="AB726" s="111"/>
      <c r="AC726" s="111"/>
      <c r="AD726" s="111"/>
      <c r="AE726" s="111"/>
      <c r="AF726" s="111"/>
      <c r="AG726" s="111"/>
    </row>
    <row r="727" spans="21:33">
      <c r="U727" s="111"/>
      <c r="V727" s="111"/>
      <c r="W727" s="111"/>
      <c r="X727" s="111"/>
      <c r="Y727" s="111"/>
      <c r="Z727" s="111"/>
      <c r="AA727" s="111"/>
      <c r="AB727" s="111"/>
      <c r="AC727" s="111"/>
      <c r="AD727" s="111"/>
      <c r="AE727" s="111"/>
      <c r="AF727" s="111"/>
      <c r="AG727" s="111"/>
    </row>
    <row r="728" spans="21:33">
      <c r="U728" s="111"/>
      <c r="V728" s="111"/>
      <c r="W728" s="111"/>
      <c r="X728" s="111"/>
      <c r="Y728" s="111"/>
      <c r="Z728" s="111"/>
      <c r="AA728" s="111"/>
      <c r="AB728" s="111"/>
      <c r="AC728" s="111"/>
      <c r="AD728" s="111"/>
      <c r="AE728" s="111"/>
      <c r="AF728" s="111"/>
      <c r="AG728" s="111"/>
    </row>
    <row r="729" spans="21:33">
      <c r="U729" s="111"/>
      <c r="V729" s="111"/>
      <c r="W729" s="111"/>
      <c r="X729" s="111"/>
      <c r="Y729" s="111"/>
      <c r="Z729" s="111"/>
      <c r="AA729" s="111"/>
      <c r="AB729" s="111"/>
      <c r="AC729" s="111"/>
      <c r="AD729" s="111"/>
      <c r="AE729" s="111"/>
      <c r="AF729" s="111"/>
      <c r="AG729" s="111"/>
    </row>
    <row r="730" spans="21:33">
      <c r="U730" s="111"/>
      <c r="V730" s="111"/>
      <c r="W730" s="111"/>
      <c r="X730" s="111"/>
      <c r="Y730" s="111"/>
      <c r="Z730" s="111"/>
      <c r="AA730" s="111"/>
      <c r="AB730" s="111"/>
      <c r="AC730" s="111"/>
      <c r="AD730" s="111"/>
      <c r="AE730" s="111"/>
      <c r="AF730" s="111"/>
      <c r="AG730" s="111"/>
    </row>
    <row r="731" spans="21:33">
      <c r="U731" s="111"/>
      <c r="V731" s="111"/>
      <c r="W731" s="111"/>
      <c r="X731" s="111"/>
      <c r="Y731" s="111"/>
      <c r="Z731" s="111"/>
      <c r="AA731" s="111"/>
      <c r="AB731" s="111"/>
      <c r="AC731" s="111"/>
      <c r="AD731" s="111"/>
      <c r="AE731" s="111"/>
      <c r="AF731" s="111"/>
      <c r="AG731" s="111"/>
    </row>
    <row r="732" spans="21:33">
      <c r="U732" s="111"/>
      <c r="V732" s="111"/>
      <c r="W732" s="111"/>
      <c r="X732" s="111"/>
      <c r="Y732" s="111"/>
      <c r="Z732" s="111"/>
      <c r="AA732" s="111"/>
      <c r="AB732" s="111"/>
      <c r="AC732" s="111"/>
      <c r="AD732" s="111"/>
      <c r="AE732" s="111"/>
      <c r="AF732" s="111"/>
      <c r="AG732" s="111"/>
    </row>
    <row r="733" spans="21:33">
      <c r="U733" s="111"/>
      <c r="V733" s="111"/>
      <c r="W733" s="111"/>
      <c r="X733" s="111"/>
      <c r="Y733" s="111"/>
      <c r="Z733" s="111"/>
      <c r="AA733" s="111"/>
      <c r="AB733" s="111"/>
      <c r="AC733" s="111"/>
      <c r="AD733" s="111"/>
      <c r="AE733" s="111"/>
      <c r="AF733" s="111"/>
      <c r="AG733" s="111"/>
    </row>
    <row r="734" spans="21:33">
      <c r="U734" s="111"/>
      <c r="V734" s="111"/>
      <c r="W734" s="111"/>
      <c r="X734" s="111"/>
      <c r="Y734" s="111"/>
      <c r="Z734" s="111"/>
      <c r="AA734" s="111"/>
      <c r="AB734" s="111"/>
      <c r="AC734" s="111"/>
      <c r="AD734" s="111"/>
      <c r="AE734" s="111"/>
      <c r="AF734" s="111"/>
      <c r="AG734" s="111"/>
    </row>
    <row r="735" spans="21:33">
      <c r="U735" s="111"/>
      <c r="V735" s="111"/>
      <c r="W735" s="111"/>
      <c r="X735" s="111"/>
      <c r="Y735" s="111"/>
      <c r="Z735" s="111"/>
      <c r="AA735" s="111"/>
      <c r="AB735" s="111"/>
      <c r="AC735" s="111"/>
      <c r="AD735" s="111"/>
      <c r="AE735" s="111"/>
      <c r="AF735" s="111"/>
      <c r="AG735" s="111"/>
    </row>
    <row r="736" spans="21:33">
      <c r="U736" s="111"/>
      <c r="V736" s="111"/>
      <c r="W736" s="111"/>
      <c r="X736" s="111"/>
      <c r="Y736" s="111"/>
      <c r="Z736" s="111"/>
      <c r="AA736" s="111"/>
      <c r="AB736" s="111"/>
      <c r="AC736" s="111"/>
      <c r="AD736" s="111"/>
      <c r="AE736" s="111"/>
      <c r="AF736" s="111"/>
      <c r="AG736" s="111"/>
    </row>
    <row r="737" spans="21:33">
      <c r="U737" s="111"/>
      <c r="V737" s="111"/>
      <c r="W737" s="111"/>
      <c r="X737" s="111"/>
      <c r="Y737" s="111"/>
      <c r="Z737" s="111"/>
      <c r="AA737" s="111"/>
      <c r="AB737" s="111"/>
      <c r="AC737" s="111"/>
      <c r="AD737" s="111"/>
      <c r="AE737" s="111"/>
      <c r="AF737" s="111"/>
      <c r="AG737" s="111"/>
    </row>
    <row r="738" spans="21:33">
      <c r="U738" s="111"/>
      <c r="V738" s="111"/>
      <c r="W738" s="111"/>
      <c r="X738" s="111"/>
      <c r="Y738" s="111"/>
      <c r="Z738" s="111"/>
      <c r="AA738" s="111"/>
      <c r="AB738" s="111"/>
      <c r="AC738" s="111"/>
      <c r="AD738" s="111"/>
      <c r="AE738" s="111"/>
      <c r="AF738" s="111"/>
      <c r="AG738" s="111"/>
    </row>
    <row r="739" spans="21:33">
      <c r="U739" s="111"/>
      <c r="V739" s="111"/>
      <c r="W739" s="111"/>
      <c r="X739" s="111"/>
      <c r="Y739" s="111"/>
      <c r="Z739" s="111"/>
      <c r="AA739" s="111"/>
      <c r="AB739" s="111"/>
      <c r="AC739" s="111"/>
      <c r="AD739" s="111"/>
      <c r="AE739" s="111"/>
      <c r="AF739" s="111"/>
      <c r="AG739" s="111"/>
    </row>
    <row r="740" spans="21:33">
      <c r="U740" s="111"/>
      <c r="V740" s="111"/>
      <c r="W740" s="111"/>
      <c r="X740" s="111"/>
      <c r="Y740" s="111"/>
      <c r="Z740" s="111"/>
      <c r="AA740" s="111"/>
      <c r="AB740" s="111"/>
      <c r="AC740" s="111"/>
      <c r="AD740" s="111"/>
      <c r="AE740" s="111"/>
      <c r="AF740" s="111"/>
      <c r="AG740" s="111"/>
    </row>
    <row r="741" spans="21:33">
      <c r="U741" s="111"/>
      <c r="V741" s="111"/>
      <c r="W741" s="111"/>
      <c r="X741" s="111"/>
      <c r="Y741" s="111"/>
      <c r="Z741" s="111"/>
      <c r="AA741" s="111"/>
      <c r="AB741" s="111"/>
      <c r="AC741" s="111"/>
      <c r="AD741" s="111"/>
      <c r="AE741" s="111"/>
      <c r="AF741" s="111"/>
      <c r="AG741" s="111"/>
    </row>
    <row r="742" spans="21:33">
      <c r="U742" s="111"/>
      <c r="V742" s="111"/>
      <c r="W742" s="111"/>
      <c r="X742" s="111"/>
      <c r="Y742" s="111"/>
      <c r="Z742" s="111"/>
      <c r="AA742" s="111"/>
      <c r="AB742" s="111"/>
      <c r="AC742" s="111"/>
      <c r="AD742" s="111"/>
      <c r="AE742" s="111"/>
      <c r="AF742" s="111"/>
      <c r="AG742" s="111"/>
    </row>
    <row r="743" spans="21:33">
      <c r="U743" s="111"/>
      <c r="V743" s="111"/>
      <c r="W743" s="111"/>
      <c r="X743" s="111"/>
      <c r="Y743" s="111"/>
      <c r="Z743" s="111"/>
      <c r="AA743" s="111"/>
      <c r="AB743" s="111"/>
      <c r="AC743" s="111"/>
      <c r="AD743" s="111"/>
      <c r="AE743" s="111"/>
      <c r="AF743" s="111"/>
      <c r="AG743" s="111"/>
    </row>
    <row r="744" spans="21:33">
      <c r="U744" s="111"/>
      <c r="V744" s="111"/>
      <c r="W744" s="111"/>
      <c r="X744" s="111"/>
      <c r="Y744" s="111"/>
      <c r="Z744" s="111"/>
      <c r="AA744" s="111"/>
      <c r="AB744" s="111"/>
      <c r="AC744" s="111"/>
      <c r="AD744" s="111"/>
      <c r="AE744" s="111"/>
      <c r="AF744" s="111"/>
      <c r="AG744" s="111"/>
    </row>
    <row r="745" spans="21:33">
      <c r="U745" s="111"/>
      <c r="V745" s="111"/>
      <c r="W745" s="111"/>
      <c r="X745" s="111"/>
      <c r="Y745" s="111"/>
      <c r="Z745" s="111"/>
      <c r="AA745" s="111"/>
      <c r="AB745" s="111"/>
      <c r="AC745" s="111"/>
      <c r="AD745" s="111"/>
      <c r="AE745" s="111"/>
      <c r="AF745" s="111"/>
      <c r="AG745" s="111"/>
    </row>
    <row r="746" spans="21:33">
      <c r="U746" s="111"/>
      <c r="V746" s="111"/>
      <c r="W746" s="111"/>
      <c r="X746" s="111"/>
      <c r="Y746" s="111"/>
      <c r="Z746" s="111"/>
      <c r="AA746" s="111"/>
      <c r="AB746" s="111"/>
      <c r="AC746" s="111"/>
      <c r="AD746" s="111"/>
      <c r="AE746" s="111"/>
      <c r="AF746" s="111"/>
      <c r="AG746" s="111"/>
    </row>
    <row r="747" spans="21:33">
      <c r="U747" s="111"/>
      <c r="V747" s="111"/>
      <c r="W747" s="111"/>
      <c r="X747" s="111"/>
      <c r="Y747" s="111"/>
      <c r="Z747" s="111"/>
      <c r="AA747" s="111"/>
      <c r="AB747" s="111"/>
      <c r="AC747" s="111"/>
      <c r="AD747" s="111"/>
      <c r="AE747" s="111"/>
      <c r="AF747" s="111"/>
      <c r="AG747" s="111"/>
    </row>
    <row r="748" spans="21:33">
      <c r="U748" s="111"/>
      <c r="V748" s="111"/>
      <c r="W748" s="111"/>
      <c r="X748" s="111"/>
      <c r="Y748" s="111"/>
      <c r="Z748" s="111"/>
      <c r="AA748" s="111"/>
      <c r="AB748" s="111"/>
      <c r="AC748" s="111"/>
      <c r="AD748" s="111"/>
      <c r="AE748" s="111"/>
      <c r="AF748" s="111"/>
      <c r="AG748" s="111"/>
    </row>
    <row r="749" spans="21:33">
      <c r="U749" s="111"/>
      <c r="V749" s="111"/>
      <c r="W749" s="111"/>
      <c r="X749" s="111"/>
      <c r="Y749" s="111"/>
      <c r="Z749" s="111"/>
      <c r="AA749" s="111"/>
      <c r="AB749" s="111"/>
      <c r="AC749" s="111"/>
      <c r="AD749" s="111"/>
      <c r="AE749" s="111"/>
      <c r="AF749" s="111"/>
      <c r="AG749" s="111"/>
    </row>
    <row r="750" spans="21:33">
      <c r="U750" s="111"/>
      <c r="V750" s="111"/>
      <c r="W750" s="111"/>
      <c r="X750" s="111"/>
      <c r="Y750" s="111"/>
      <c r="Z750" s="111"/>
      <c r="AA750" s="111"/>
      <c r="AB750" s="111"/>
      <c r="AC750" s="111"/>
      <c r="AD750" s="111"/>
      <c r="AE750" s="111"/>
      <c r="AF750" s="111"/>
      <c r="AG750" s="111"/>
    </row>
    <row r="751" spans="21:33">
      <c r="U751" s="111"/>
      <c r="V751" s="111"/>
      <c r="W751" s="111"/>
      <c r="X751" s="111"/>
      <c r="Y751" s="111"/>
      <c r="Z751" s="111"/>
      <c r="AA751" s="111"/>
      <c r="AB751" s="111"/>
      <c r="AC751" s="111"/>
      <c r="AD751" s="111"/>
      <c r="AE751" s="111"/>
      <c r="AF751" s="111"/>
      <c r="AG751" s="111"/>
    </row>
    <row r="752" spans="21:33">
      <c r="U752" s="111"/>
      <c r="V752" s="111"/>
      <c r="W752" s="111"/>
      <c r="X752" s="111"/>
      <c r="Y752" s="111"/>
      <c r="Z752" s="111"/>
      <c r="AA752" s="111"/>
      <c r="AB752" s="111"/>
      <c r="AC752" s="111"/>
      <c r="AD752" s="111"/>
      <c r="AE752" s="111"/>
      <c r="AF752" s="111"/>
      <c r="AG752" s="111"/>
    </row>
    <row r="753" spans="21:33">
      <c r="U753" s="111"/>
      <c r="V753" s="111"/>
      <c r="W753" s="111"/>
      <c r="X753" s="111"/>
      <c r="Y753" s="111"/>
      <c r="Z753" s="111"/>
      <c r="AA753" s="111"/>
      <c r="AB753" s="111"/>
      <c r="AC753" s="111"/>
      <c r="AD753" s="111"/>
      <c r="AE753" s="111"/>
      <c r="AF753" s="111"/>
      <c r="AG753" s="111"/>
    </row>
    <row r="754" spans="21:33">
      <c r="U754" s="111"/>
      <c r="V754" s="111"/>
      <c r="W754" s="111"/>
      <c r="X754" s="111"/>
      <c r="Y754" s="111"/>
      <c r="Z754" s="111"/>
      <c r="AA754" s="111"/>
      <c r="AB754" s="111"/>
      <c r="AC754" s="111"/>
      <c r="AD754" s="111"/>
      <c r="AE754" s="111"/>
      <c r="AF754" s="111"/>
      <c r="AG754" s="111"/>
    </row>
    <row r="755" spans="21:33">
      <c r="U755" s="111"/>
      <c r="V755" s="111"/>
      <c r="W755" s="111"/>
      <c r="X755" s="111"/>
      <c r="Y755" s="111"/>
      <c r="Z755" s="111"/>
      <c r="AA755" s="111"/>
      <c r="AB755" s="111"/>
      <c r="AC755" s="111"/>
      <c r="AD755" s="111"/>
      <c r="AE755" s="111"/>
      <c r="AF755" s="111"/>
      <c r="AG755" s="111"/>
    </row>
  </sheetData>
  <sheetProtection algorithmName="SHA-512" hashValue="AKTtJfAMMqMG/10nGpcob02r/CWrdWatDVH3NPfSgMNNePB0CeaR7ZDjWW/KYD0PuPWNr6ex/oqrrx4L11QOcQ==" saltValue="GTMJWpSOTmCwpr+s0MP+VQ=="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dataValidations count="1">
    <dataValidation allowBlank="1" showInputMessage="1" showErrorMessage="1" promptTitle="Select" sqref="E7:F7"/>
  </dataValidations>
  <pageMargins left="0.75" right="0.75" top="1" bottom="1" header="0.5" footer="0.5"/>
  <pageSetup scale="34" orientation="portrait" r:id="rId1"/>
  <headerFooter alignWithMargins="0">
    <oddFooter>&amp;L&amp;Z&amp;F&amp;R&amp;D</oddFooter>
  </headerFooter>
  <rowBreaks count="2" manualBreakCount="2">
    <brk id="63" max="8" man="1"/>
    <brk id="108" max="8" man="1"/>
  </rowBreaks>
  <colBreaks count="1" manualBreakCount="1">
    <brk id="16" min="1" max="39" man="1"/>
  </colBreaks>
  <ignoredErrors>
    <ignoredError sqref="A89 A123:A124 A20:A21 A151:A152 A135:A139 A146:A147 A141:A144 A119:A121 A12:A18 A7:A8 A99:A117 A32:A37 A10" numberStoredAsText="1"/>
    <ignoredError sqref="E102 C17 F68:F74 G68:G74 D68:D73 F44:F50 G44:G50 D44:D50 D102:D104 F102:F104 D74 E104"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79998168889431442"/>
  </sheetPr>
  <dimension ref="B1:J91"/>
  <sheetViews>
    <sheetView showGridLines="0" tabSelected="1" topLeftCell="A4" zoomScale="70" zoomScaleNormal="70" zoomScaleSheetLayoutView="90" zoomScalePageLayoutView="70" workbookViewId="0">
      <selection activeCell="J24" sqref="J24"/>
    </sheetView>
  </sheetViews>
  <sheetFormatPr defaultColWidth="9.140625" defaultRowHeight="21"/>
  <cols>
    <col min="1" max="1" width="9.140625" style="37"/>
    <col min="2" max="2" width="21.28515625" style="37" customWidth="1"/>
    <col min="3" max="3" width="75.140625" style="37" customWidth="1"/>
    <col min="4" max="4" width="40.28515625" style="37" customWidth="1"/>
    <col min="5" max="5" width="24" style="37" customWidth="1"/>
    <col min="6" max="6" width="3" style="37" customWidth="1"/>
    <col min="7" max="9" width="9.140625" style="37"/>
    <col min="10" max="10" width="16.7109375" style="37" customWidth="1"/>
    <col min="11" max="16384" width="9.140625" style="37"/>
  </cols>
  <sheetData>
    <row r="1" spans="2:7" ht="26.25">
      <c r="B1" s="1128" t="s">
        <v>180</v>
      </c>
      <c r="C1" s="1128"/>
      <c r="D1" s="1128"/>
      <c r="E1" s="1128"/>
      <c r="F1" s="368"/>
      <c r="G1" s="368"/>
    </row>
    <row r="2" spans="2:7" ht="26.25">
      <c r="B2" s="1129" t="s">
        <v>11</v>
      </c>
      <c r="C2" s="1129"/>
      <c r="D2" s="1129"/>
      <c r="E2" s="1129"/>
      <c r="F2" s="1039"/>
      <c r="G2" s="1039"/>
    </row>
    <row r="3" spans="2:7" ht="26.25">
      <c r="B3" s="1129" t="s">
        <v>181</v>
      </c>
      <c r="C3" s="1129"/>
      <c r="D3" s="1129"/>
      <c r="E3" s="1129"/>
      <c r="F3" s="1039"/>
      <c r="G3" s="1039"/>
    </row>
    <row r="4" spans="2:7" ht="26.25">
      <c r="B4" s="1129" t="s">
        <v>182</v>
      </c>
      <c r="C4" s="1129"/>
      <c r="D4" s="1129"/>
      <c r="E4" s="1129"/>
      <c r="F4" s="1039"/>
      <c r="G4" s="1039"/>
    </row>
    <row r="5" spans="2:7" ht="26.25">
      <c r="B5" s="1128" t="s">
        <v>736</v>
      </c>
      <c r="C5" s="1129"/>
      <c r="D5" s="1128"/>
      <c r="E5" s="1128"/>
      <c r="F5" s="1040"/>
      <c r="G5" s="1040"/>
    </row>
    <row r="6" spans="2:7" ht="25.35" customHeight="1">
      <c r="B6" s="1040"/>
      <c r="C6" s="1040"/>
      <c r="D6" s="1040"/>
      <c r="E6" s="1040"/>
      <c r="F6" s="1040"/>
      <c r="G6" s="1040"/>
    </row>
    <row r="7" spans="2:7" ht="25.35" customHeight="1">
      <c r="B7" s="368"/>
      <c r="C7" s="1040"/>
      <c r="D7" s="432"/>
      <c r="E7" s="432"/>
      <c r="F7" s="432"/>
      <c r="G7" s="432"/>
    </row>
    <row r="8" spans="2:7" ht="25.35" customHeight="1">
      <c r="B8" s="434" t="s">
        <v>183</v>
      </c>
      <c r="C8" s="1038" t="str">
        <f>'CHECK SHEET'!D7</f>
        <v>Lake-Sumter State College</v>
      </c>
      <c r="D8" s="1038"/>
      <c r="E8" s="1038"/>
      <c r="F8" s="431"/>
      <c r="G8" s="431"/>
    </row>
    <row r="9" spans="2:7" ht="25.35" customHeight="1">
      <c r="D9" s="149"/>
      <c r="E9" s="149"/>
      <c r="F9" s="149"/>
      <c r="G9" s="149"/>
    </row>
    <row r="10" spans="2:7" ht="41.45" customHeight="1">
      <c r="E10" s="718" t="s">
        <v>184</v>
      </c>
    </row>
    <row r="11" spans="2:7" ht="25.35" customHeight="1">
      <c r="B11" s="112" t="s">
        <v>743</v>
      </c>
      <c r="D11" s="112"/>
      <c r="E11" s="199"/>
    </row>
    <row r="12" spans="2:7" ht="25.35" customHeight="1">
      <c r="B12" s="112"/>
      <c r="C12" s="112"/>
      <c r="D12" s="112"/>
    </row>
    <row r="13" spans="2:7" ht="25.35" customHeight="1">
      <c r="B13" s="37" t="s">
        <v>751</v>
      </c>
      <c r="C13" s="112"/>
      <c r="D13" s="112"/>
      <c r="E13" s="581">
        <v>225000</v>
      </c>
    </row>
    <row r="14" spans="2:7" ht="25.35" customHeight="1">
      <c r="B14" s="37" t="s">
        <v>185</v>
      </c>
      <c r="D14" s="112"/>
      <c r="E14" s="719">
        <v>1883278</v>
      </c>
    </row>
    <row r="15" spans="2:7" ht="25.35" customHeight="1">
      <c r="B15" s="112"/>
      <c r="C15" s="24"/>
      <c r="D15" s="112"/>
      <c r="E15" s="200"/>
    </row>
    <row r="16" spans="2:7" ht="25.35" customHeight="1">
      <c r="B16" s="24" t="s">
        <v>744</v>
      </c>
      <c r="C16" s="112"/>
      <c r="D16" s="35"/>
      <c r="E16" s="720">
        <f>+E14+E13</f>
        <v>2108278</v>
      </c>
    </row>
    <row r="17" spans="2:7" ht="25.35" customHeight="1">
      <c r="B17" s="112"/>
      <c r="C17" s="35"/>
      <c r="D17" s="112"/>
      <c r="E17" s="201"/>
    </row>
    <row r="18" spans="2:7" ht="25.35" customHeight="1">
      <c r="B18" s="37" t="s">
        <v>186</v>
      </c>
      <c r="C18" s="112"/>
      <c r="D18" s="112"/>
      <c r="E18" s="213">
        <f>+'EXHIBIT D'!G144-SUM(+'EXHIBIT D'!G132+'EXHIBIT D'!G133+'EXHIBIT D'!G134+'EXHIBIT D'!G135)</f>
        <v>33995367.7663</v>
      </c>
      <c r="G18" s="202"/>
    </row>
    <row r="19" spans="2:7" ht="25.35" customHeight="1">
      <c r="B19" s="37" t="s">
        <v>187</v>
      </c>
      <c r="D19" s="112"/>
      <c r="E19" s="720">
        <f>+'EXHIBIT D'!G132+'EXHIBIT D'!G133+'EXHIBIT D'!G134+'EXHIBIT D'!G135</f>
        <v>480000</v>
      </c>
    </row>
    <row r="20" spans="2:7" ht="25.35" customHeight="1">
      <c r="B20" s="112"/>
      <c r="D20" s="112"/>
      <c r="E20" s="208"/>
    </row>
    <row r="21" spans="2:7" ht="25.35" customHeight="1">
      <c r="B21" s="37" t="s">
        <v>188</v>
      </c>
      <c r="C21" s="112"/>
      <c r="D21" s="112"/>
      <c r="E21" s="721">
        <f>+E19+E18</f>
        <v>34475367.7663</v>
      </c>
    </row>
    <row r="22" spans="2:7" ht="25.35" customHeight="1">
      <c r="B22" s="112"/>
      <c r="C22" s="112"/>
      <c r="D22" s="112"/>
      <c r="E22" s="208"/>
    </row>
    <row r="23" spans="2:7" ht="25.35" customHeight="1">
      <c r="B23" s="112" t="s">
        <v>189</v>
      </c>
      <c r="C23" s="112"/>
      <c r="D23" s="112"/>
      <c r="E23" s="721">
        <f>+E21+E16</f>
        <v>36583645.7663</v>
      </c>
    </row>
    <row r="24" spans="2:7" ht="25.35" customHeight="1">
      <c r="B24" s="112"/>
      <c r="C24" s="112"/>
      <c r="D24" s="112"/>
      <c r="E24" s="208"/>
    </row>
    <row r="25" spans="2:7" ht="25.35" customHeight="1">
      <c r="B25" s="37" t="s">
        <v>190</v>
      </c>
      <c r="C25" s="112"/>
      <c r="D25" s="112"/>
      <c r="E25" s="214">
        <f>'EXHIBIT D'!G260-SUM(+'EXHIBIT D'!G231+'EXHIBIT D'!G232+'EXHIBIT D'!G233+'EXHIBIT D'!G234+'EXHIBIT D'!G235)</f>
        <v>31264307</v>
      </c>
    </row>
    <row r="26" spans="2:7" ht="25.35" customHeight="1">
      <c r="B26" s="37" t="s">
        <v>191</v>
      </c>
      <c r="D26" s="112"/>
      <c r="E26" s="720">
        <f>'EXHIBIT D'!G231+'EXHIBIT D'!G232+'EXHIBIT D'!G233+'EXHIBIT D'!G234+'EXHIBIT D'!G235</f>
        <v>3023094.25</v>
      </c>
    </row>
    <row r="27" spans="2:7" ht="25.35" customHeight="1">
      <c r="B27" s="112"/>
      <c r="D27" s="112"/>
      <c r="E27" s="208"/>
    </row>
    <row r="28" spans="2:7" ht="25.35" customHeight="1">
      <c r="B28" s="112" t="s">
        <v>192</v>
      </c>
      <c r="C28" s="112"/>
      <c r="D28" s="112"/>
      <c r="E28" s="722">
        <f>+E26+E25</f>
        <v>34287401.25</v>
      </c>
    </row>
    <row r="29" spans="2:7" ht="25.35" customHeight="1">
      <c r="B29" s="112"/>
      <c r="C29" s="112"/>
      <c r="D29" s="112"/>
      <c r="E29" s="203"/>
    </row>
    <row r="30" spans="2:7" ht="25.35" customHeight="1">
      <c r="B30" s="112" t="s">
        <v>745</v>
      </c>
      <c r="C30" s="112"/>
      <c r="D30" s="112"/>
      <c r="E30" s="203"/>
    </row>
    <row r="31" spans="2:7" ht="25.35" customHeight="1">
      <c r="B31" s="112"/>
      <c r="C31" s="112"/>
      <c r="D31" s="112"/>
      <c r="E31" s="203"/>
    </row>
    <row r="32" spans="2:7" ht="25.35" customHeight="1">
      <c r="B32" s="37" t="s">
        <v>193</v>
      </c>
      <c r="C32" s="112"/>
      <c r="D32" s="204">
        <f>+E23-E28</f>
        <v>2296244.5163000003</v>
      </c>
      <c r="E32" s="203"/>
    </row>
    <row r="33" spans="2:10" ht="25.35" customHeight="1">
      <c r="B33" s="24" t="s">
        <v>194</v>
      </c>
      <c r="C33" s="112"/>
      <c r="D33" s="723">
        <f>+'EXHIBIT D'!G188</f>
        <v>200000</v>
      </c>
      <c r="E33" s="203"/>
      <c r="J33" s="149"/>
    </row>
    <row r="34" spans="2:10" ht="25.35" customHeight="1">
      <c r="B34" s="112"/>
      <c r="D34" s="112"/>
      <c r="E34" s="203"/>
      <c r="J34" s="205"/>
    </row>
    <row r="35" spans="2:10" ht="25.35" customHeight="1">
      <c r="B35" s="37" t="s">
        <v>746</v>
      </c>
      <c r="C35" s="112"/>
      <c r="D35" s="112"/>
      <c r="E35" s="206">
        <f>+D32+D33</f>
        <v>2496244.5163000003</v>
      </c>
      <c r="J35" s="149"/>
    </row>
    <row r="36" spans="2:10" ht="25.35" customHeight="1">
      <c r="B36" s="37" t="s">
        <v>747</v>
      </c>
      <c r="C36" s="112"/>
      <c r="D36" s="112"/>
      <c r="E36" s="721">
        <f>-'EXHIBIT D'!G276</f>
        <v>2083278</v>
      </c>
      <c r="J36" s="207"/>
    </row>
    <row r="37" spans="2:10" ht="25.35" customHeight="1">
      <c r="D37" s="112"/>
      <c r="E37" s="206"/>
      <c r="J37" s="149"/>
    </row>
    <row r="38" spans="2:10" ht="25.35" customHeight="1">
      <c r="B38" s="112" t="s">
        <v>748</v>
      </c>
      <c r="D38" s="112"/>
      <c r="E38" s="720">
        <f>+E35-E36</f>
        <v>412966.51630000025</v>
      </c>
      <c r="J38" s="149"/>
    </row>
    <row r="39" spans="2:10" ht="25.35" customHeight="1">
      <c r="B39" s="112"/>
      <c r="C39" s="112"/>
      <c r="D39" s="112"/>
      <c r="E39" s="208"/>
    </row>
    <row r="40" spans="2:10" ht="25.35" customHeight="1">
      <c r="B40" s="24" t="s">
        <v>749</v>
      </c>
      <c r="C40" s="112"/>
      <c r="D40" s="35"/>
      <c r="E40" s="722">
        <f>'EXHIBIT D'!G265+'EXHIBIT D'!G266+'EXHIBIT D'!G267+'EXHIBIT D'!G268+'EXHIBIT D'!G269+'EXHIBIT D'!G270+'EXHIBIT D'!G271+'EXHIBIT D'!G272</f>
        <v>1832729</v>
      </c>
    </row>
    <row r="41" spans="2:10" ht="25.35" customHeight="1">
      <c r="B41" s="24" t="s">
        <v>195</v>
      </c>
      <c r="C41" s="24"/>
      <c r="D41" s="35"/>
      <c r="E41" s="209"/>
    </row>
    <row r="42" spans="2:10" ht="25.35" customHeight="1">
      <c r="D42" s="112"/>
      <c r="E42" s="210"/>
    </row>
    <row r="43" spans="2:10" ht="25.35" customHeight="1">
      <c r="B43" s="112" t="s">
        <v>196</v>
      </c>
      <c r="D43" s="112"/>
      <c r="E43" s="210"/>
    </row>
    <row r="44" spans="2:10" ht="25.35" customHeight="1">
      <c r="B44" s="112" t="s">
        <v>750</v>
      </c>
      <c r="C44" s="112"/>
      <c r="D44" s="112"/>
      <c r="E44" s="724">
        <f>+E40/E23</f>
        <v>5.0096948010803971E-2</v>
      </c>
    </row>
    <row r="45" spans="2:10" ht="25.35" customHeight="1">
      <c r="B45" s="112"/>
      <c r="C45" s="112"/>
      <c r="D45" s="112"/>
      <c r="E45" s="210"/>
    </row>
    <row r="46" spans="2:10" ht="25.35" customHeight="1">
      <c r="B46" s="112" t="s">
        <v>197</v>
      </c>
      <c r="C46" s="112"/>
      <c r="D46" s="112"/>
      <c r="E46" s="210"/>
    </row>
    <row r="47" spans="2:10" ht="25.35" customHeight="1">
      <c r="B47" s="112"/>
      <c r="C47" s="112"/>
      <c r="D47" s="112"/>
      <c r="E47" s="210"/>
    </row>
    <row r="48" spans="2:10" ht="25.35" customHeight="1">
      <c r="B48" s="112"/>
      <c r="C48" s="112"/>
      <c r="D48" s="112"/>
      <c r="E48" s="210"/>
    </row>
    <row r="49" spans="2:5" ht="25.35" customHeight="1">
      <c r="B49" s="112"/>
      <c r="C49" s="112"/>
      <c r="D49" s="112"/>
      <c r="E49" s="210"/>
    </row>
    <row r="50" spans="2:5" ht="25.35" customHeight="1">
      <c r="B50" s="725"/>
      <c r="C50" s="725"/>
      <c r="D50" s="112"/>
      <c r="E50" s="726"/>
    </row>
    <row r="51" spans="2:5" ht="25.35" customHeight="1">
      <c r="B51" s="112" t="s">
        <v>198</v>
      </c>
      <c r="E51" s="211" t="s">
        <v>199</v>
      </c>
    </row>
    <row r="52" spans="2:5" ht="15.75" customHeight="1">
      <c r="C52" s="112"/>
      <c r="E52" s="212"/>
    </row>
    <row r="53" spans="2:5" ht="15.75" customHeight="1">
      <c r="E53" s="212"/>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zFij8IRX5k7db9TZpCDfm29Ly6oGorKjJor8HVZbTgbzJKBqXo9qZF2z3ykTldVZJu/XzcIS2bJX2zt0C4Llzg==" saltValue="6LUGj4ayRFNm+unHa52pIQ=="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E18 D32 E20:E21"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79998168889431442"/>
  </sheetPr>
  <dimension ref="A1:R86"/>
  <sheetViews>
    <sheetView showGridLines="0" zoomScale="70" zoomScaleNormal="70" zoomScalePageLayoutView="50" workbookViewId="0"/>
  </sheetViews>
  <sheetFormatPr defaultColWidth="9.140625" defaultRowHeight="12.75"/>
  <cols>
    <col min="1" max="1" width="98.28515625" style="218" customWidth="1"/>
    <col min="2" max="2" width="18" style="218" customWidth="1"/>
    <col min="3" max="3" width="16.42578125" style="218" customWidth="1"/>
    <col min="4" max="4" width="15.28515625" style="218" customWidth="1"/>
    <col min="5" max="5" width="22.42578125" style="218" customWidth="1"/>
    <col min="6" max="6" width="20.7109375" style="218" customWidth="1"/>
    <col min="7" max="7" width="18.7109375" style="218" customWidth="1"/>
    <col min="8" max="8" width="20.28515625" style="218" bestFit="1" customWidth="1"/>
    <col min="9" max="9" width="20.28515625" style="218" customWidth="1"/>
    <col min="10" max="10" width="2" style="218" customWidth="1"/>
    <col min="11" max="11" width="21" style="218" bestFit="1" customWidth="1"/>
    <col min="12" max="12" width="19.140625" style="218" customWidth="1"/>
    <col min="13" max="13" width="5.7109375" style="218" customWidth="1"/>
    <col min="14" max="16384" width="9.140625" style="218"/>
  </cols>
  <sheetData>
    <row r="1" spans="1:18" s="368" customFormat="1" ht="23.1" customHeight="1">
      <c r="I1" s="1037" t="s">
        <v>200</v>
      </c>
      <c r="L1" s="1037"/>
      <c r="M1" s="1037"/>
      <c r="N1" s="1037"/>
      <c r="O1" s="1037"/>
      <c r="P1" s="1037"/>
      <c r="Q1" s="1037"/>
      <c r="R1" s="1037"/>
    </row>
    <row r="2" spans="1:18" s="368" customFormat="1" ht="20.100000000000001" customHeight="1"/>
    <row r="3" spans="1:18" s="368" customFormat="1" ht="20.100000000000001" customHeight="1">
      <c r="A3" s="1129" t="s">
        <v>11</v>
      </c>
      <c r="B3" s="1129"/>
      <c r="C3" s="1129"/>
      <c r="D3" s="1129"/>
      <c r="E3" s="1129"/>
      <c r="F3" s="1129"/>
      <c r="G3" s="1129"/>
      <c r="H3" s="1129"/>
      <c r="I3" s="1039"/>
      <c r="J3" s="367"/>
      <c r="K3" s="367"/>
    </row>
    <row r="4" spans="1:18" s="368" customFormat="1" ht="20.100000000000001" customHeight="1">
      <c r="A4" s="1129" t="s">
        <v>181</v>
      </c>
      <c r="B4" s="1129"/>
      <c r="C4" s="1129"/>
      <c r="D4" s="1129"/>
      <c r="E4" s="1129"/>
      <c r="F4" s="1129"/>
      <c r="G4" s="1129"/>
      <c r="H4" s="1129"/>
      <c r="I4" s="1039"/>
    </row>
    <row r="5" spans="1:18" s="368" customFormat="1" ht="24" customHeight="1">
      <c r="A5" s="1129" t="s">
        <v>752</v>
      </c>
      <c r="B5" s="1129"/>
      <c r="C5" s="1129"/>
      <c r="D5" s="1129"/>
      <c r="E5" s="1129"/>
      <c r="F5" s="1129"/>
      <c r="G5" s="1129"/>
      <c r="H5" s="1129"/>
      <c r="I5" s="1039"/>
    </row>
    <row r="6" spans="1:18" s="368" customFormat="1" ht="24" customHeight="1">
      <c r="A6" s="1129" t="s">
        <v>201</v>
      </c>
      <c r="B6" s="1129"/>
      <c r="C6" s="1129"/>
      <c r="D6" s="1129"/>
      <c r="E6" s="1129"/>
      <c r="F6" s="1129"/>
      <c r="G6" s="1129"/>
      <c r="H6" s="1129"/>
      <c r="I6" s="1039"/>
    </row>
    <row r="7" spans="1:18" s="368" customFormat="1" ht="20.100000000000001" customHeight="1">
      <c r="A7" s="1128"/>
      <c r="B7" s="1128"/>
      <c r="C7" s="1128"/>
      <c r="D7" s="1128"/>
      <c r="E7" s="1128"/>
      <c r="F7" s="1128"/>
      <c r="G7" s="1128"/>
      <c r="H7" s="1128"/>
      <c r="I7" s="1040"/>
    </row>
    <row r="8" spans="1:18" s="368" customFormat="1" ht="25.35" customHeight="1" thickBot="1">
      <c r="A8" s="1128"/>
      <c r="B8" s="1132"/>
      <c r="C8" s="1128" t="s">
        <v>183</v>
      </c>
      <c r="D8" s="1133" t="str">
        <f>'CHECK SHEET'!D7</f>
        <v>Lake-Sumter State College</v>
      </c>
      <c r="E8" s="1133"/>
      <c r="F8" s="1133"/>
      <c r="G8" s="1133"/>
      <c r="H8" s="1133"/>
    </row>
    <row r="9" spans="1:18" s="37" customFormat="1" ht="20.100000000000001" customHeight="1"/>
    <row r="10" spans="1:18" s="37" customFormat="1" ht="20.100000000000001" customHeight="1">
      <c r="B10" s="112"/>
      <c r="C10" s="112"/>
      <c r="D10" s="112"/>
      <c r="E10" s="1130"/>
      <c r="F10" s="1131"/>
      <c r="G10" s="1131"/>
    </row>
    <row r="11" spans="1:18" s="37" customFormat="1" ht="20.100000000000001" customHeight="1">
      <c r="B11" s="1041" t="s">
        <v>202</v>
      </c>
      <c r="C11" s="1041"/>
      <c r="D11" s="994"/>
      <c r="E11" s="994"/>
    </row>
    <row r="12" spans="1:18" s="37" customFormat="1" ht="20.100000000000001" customHeight="1" thickBot="1">
      <c r="B12" s="1042" t="s">
        <v>203</v>
      </c>
      <c r="C12" s="1042"/>
      <c r="D12" s="1042"/>
      <c r="E12" s="1042"/>
      <c r="J12" s="112"/>
    </row>
    <row r="13" spans="1:18" s="37" customFormat="1" ht="105.75" customHeight="1" thickBot="1">
      <c r="A13" s="435" t="s">
        <v>204</v>
      </c>
      <c r="B13" s="389" t="s">
        <v>205</v>
      </c>
      <c r="C13" s="1046" t="s">
        <v>206</v>
      </c>
      <c r="D13" s="389" t="s">
        <v>207</v>
      </c>
      <c r="E13" s="389" t="s">
        <v>208</v>
      </c>
      <c r="F13" s="1045" t="s">
        <v>209</v>
      </c>
      <c r="G13" s="389" t="s">
        <v>50</v>
      </c>
      <c r="H13" s="1046" t="s">
        <v>210</v>
      </c>
      <c r="I13" s="24"/>
      <c r="J13" s="35"/>
      <c r="K13" s="24"/>
    </row>
    <row r="14" spans="1:18" s="37" customFormat="1" ht="20.100000000000001" customHeight="1">
      <c r="A14" s="436" t="s">
        <v>211</v>
      </c>
      <c r="B14" s="1190">
        <v>91.79</v>
      </c>
      <c r="C14" s="1190">
        <v>6.43</v>
      </c>
      <c r="D14" s="1190">
        <v>7.56</v>
      </c>
      <c r="E14" s="1190">
        <v>11.88</v>
      </c>
      <c r="F14" s="1190">
        <v>4.59</v>
      </c>
      <c r="G14" s="844">
        <f>SUM(B14:F14)</f>
        <v>122.25</v>
      </c>
      <c r="H14" s="474">
        <f>G14*30</f>
        <v>3667.5</v>
      </c>
      <c r="I14" s="24"/>
    </row>
    <row r="15" spans="1:18" s="37" customFormat="1" ht="20.100000000000001" customHeight="1">
      <c r="A15" s="112" t="s">
        <v>212</v>
      </c>
      <c r="B15" s="1191">
        <v>81.2</v>
      </c>
      <c r="C15" s="1191">
        <v>5.03</v>
      </c>
      <c r="D15" s="1191">
        <v>7.56</v>
      </c>
      <c r="E15" s="1191">
        <v>11.88</v>
      </c>
      <c r="F15" s="1191">
        <v>4.0599999999999996</v>
      </c>
      <c r="G15" s="844">
        <f>SUM(B15:F15)</f>
        <v>109.73</v>
      </c>
      <c r="H15" s="437">
        <f>G15*30</f>
        <v>3291.9</v>
      </c>
      <c r="I15" s="24"/>
    </row>
    <row r="16" spans="1:18" s="37" customFormat="1" ht="20.100000000000001" customHeight="1" thickBot="1">
      <c r="A16" s="35" t="s">
        <v>82</v>
      </c>
      <c r="B16" s="1192">
        <v>73.400000000000006</v>
      </c>
      <c r="C16" s="1192">
        <v>7.34</v>
      </c>
      <c r="D16" s="1193"/>
      <c r="E16" s="1192">
        <v>3.67</v>
      </c>
      <c r="F16" s="1192">
        <v>3.67</v>
      </c>
      <c r="G16" s="438">
        <f>SUM(B16:F16)</f>
        <v>88.080000000000013</v>
      </c>
      <c r="H16" s="845">
        <f>G16*30</f>
        <v>2642.4000000000005</v>
      </c>
    </row>
    <row r="17" spans="1:11" s="37" customFormat="1" ht="20.100000000000001" customHeight="1" thickBot="1">
      <c r="A17" s="439"/>
      <c r="B17" s="467"/>
      <c r="C17" s="674"/>
      <c r="D17" s="674"/>
      <c r="E17" s="674"/>
      <c r="F17" s="674"/>
      <c r="G17" s="473"/>
      <c r="H17" s="440"/>
    </row>
    <row r="18" spans="1:11" s="37" customFormat="1" ht="65.099999999999994" customHeight="1" thickBot="1">
      <c r="A18" s="466" t="s">
        <v>204</v>
      </c>
      <c r="B18" s="451" t="s">
        <v>213</v>
      </c>
      <c r="C18" s="478"/>
      <c r="D18" s="478"/>
      <c r="E18" s="478"/>
      <c r="F18" s="478"/>
      <c r="G18" s="472" t="s">
        <v>50</v>
      </c>
      <c r="H18" s="1046" t="s">
        <v>214</v>
      </c>
    </row>
    <row r="19" spans="1:11" s="37" customFormat="1" ht="20.100000000000001" customHeight="1">
      <c r="A19" s="112" t="s">
        <v>215</v>
      </c>
      <c r="B19" s="843">
        <v>31.5</v>
      </c>
      <c r="C19" s="475"/>
      <c r="D19" s="475"/>
      <c r="E19" s="475"/>
      <c r="F19" s="475"/>
      <c r="G19" s="844">
        <f>B19</f>
        <v>31.5</v>
      </c>
      <c r="H19" s="759">
        <f>G19*3</f>
        <v>94.5</v>
      </c>
    </row>
    <row r="20" spans="1:11" s="37" customFormat="1" ht="20.100000000000001" customHeight="1" thickBot="1">
      <c r="A20" s="112" t="s">
        <v>216</v>
      </c>
      <c r="B20" s="744">
        <v>31.5</v>
      </c>
      <c r="C20" s="476"/>
      <c r="D20" s="476"/>
      <c r="E20" s="476"/>
      <c r="F20" s="476"/>
      <c r="G20" s="441">
        <f>B20</f>
        <v>31.5</v>
      </c>
      <c r="H20" s="707">
        <f>G20*3</f>
        <v>94.5</v>
      </c>
    </row>
    <row r="21" spans="1:11" s="37" customFormat="1" ht="20.100000000000001" customHeight="1" thickBot="1">
      <c r="A21" s="442"/>
      <c r="B21" s="467"/>
      <c r="C21" s="439"/>
      <c r="D21" s="439"/>
      <c r="E21" s="439"/>
      <c r="F21" s="439"/>
      <c r="G21" s="473"/>
      <c r="H21" s="440"/>
    </row>
    <row r="22" spans="1:11" s="37" customFormat="1" ht="20.100000000000001" customHeight="1">
      <c r="A22" s="112" t="s">
        <v>217</v>
      </c>
      <c r="B22" s="562">
        <v>47.25</v>
      </c>
      <c r="C22" s="675"/>
      <c r="D22" s="675"/>
      <c r="E22" s="675"/>
      <c r="F22" s="675"/>
      <c r="G22" s="443">
        <f>B22</f>
        <v>47.25</v>
      </c>
      <c r="H22" s="471">
        <f>G22*2</f>
        <v>94.5</v>
      </c>
    </row>
    <row r="23" spans="1:11" s="37" customFormat="1" ht="20.100000000000001" customHeight="1" thickBot="1">
      <c r="A23" s="112" t="s">
        <v>218</v>
      </c>
      <c r="B23" s="846">
        <v>47.25</v>
      </c>
      <c r="C23" s="476"/>
      <c r="D23" s="476"/>
      <c r="E23" s="476"/>
      <c r="F23" s="476"/>
      <c r="G23" s="847">
        <f>B23</f>
        <v>47.25</v>
      </c>
      <c r="H23" s="845">
        <f>G23*2</f>
        <v>94.5</v>
      </c>
      <c r="J23" s="444"/>
      <c r="K23" s="444"/>
    </row>
    <row r="24" spans="1:11" s="37" customFormat="1" ht="25.35" customHeight="1">
      <c r="B24" s="444"/>
      <c r="C24" s="445"/>
      <c r="D24" s="445"/>
      <c r="E24" s="445"/>
      <c r="F24" s="445"/>
      <c r="G24" s="444"/>
      <c r="H24" s="444"/>
      <c r="I24" s="444"/>
      <c r="J24" s="444"/>
      <c r="K24" s="444"/>
    </row>
    <row r="25" spans="1:11" s="37" customFormat="1" ht="13.5" customHeight="1">
      <c r="A25" s="112"/>
      <c r="B25" s="444"/>
      <c r="C25" s="444"/>
      <c r="D25" s="444"/>
      <c r="E25" s="444"/>
      <c r="F25" s="444"/>
      <c r="G25" s="444"/>
      <c r="H25" s="444"/>
      <c r="I25" s="444"/>
      <c r="J25" s="444"/>
      <c r="K25" s="444"/>
    </row>
    <row r="26" spans="1:11" s="37" customFormat="1" ht="20.100000000000001" customHeight="1">
      <c r="B26" s="994" t="s">
        <v>219</v>
      </c>
      <c r="C26" s="994"/>
      <c r="D26" s="994"/>
      <c r="E26" s="994"/>
      <c r="F26" s="444"/>
      <c r="G26" s="444"/>
      <c r="H26" s="444"/>
      <c r="I26" s="444"/>
      <c r="J26" s="444"/>
      <c r="K26" s="444"/>
    </row>
    <row r="27" spans="1:11" s="37" customFormat="1" ht="20.100000000000001" customHeight="1" thickBot="1">
      <c r="A27" s="436"/>
      <c r="B27" s="994" t="s">
        <v>203</v>
      </c>
      <c r="C27" s="994"/>
      <c r="D27" s="994"/>
      <c r="E27" s="994"/>
      <c r="F27" s="444"/>
      <c r="G27" s="444"/>
      <c r="H27" s="444"/>
      <c r="I27" s="444"/>
    </row>
    <row r="28" spans="1:11" s="37" customFormat="1" ht="108" customHeight="1" thickBot="1">
      <c r="A28" s="435" t="s">
        <v>204</v>
      </c>
      <c r="B28" s="446" t="s">
        <v>205</v>
      </c>
      <c r="C28" s="389" t="s">
        <v>220</v>
      </c>
      <c r="D28" s="389" t="s">
        <v>206</v>
      </c>
      <c r="E28" s="389" t="s">
        <v>207</v>
      </c>
      <c r="F28" s="389" t="s">
        <v>208</v>
      </c>
      <c r="G28" s="1045" t="s">
        <v>209</v>
      </c>
      <c r="H28" s="389" t="s">
        <v>50</v>
      </c>
      <c r="I28" s="1046" t="s">
        <v>210</v>
      </c>
      <c r="J28" s="112"/>
      <c r="K28" s="112"/>
    </row>
    <row r="29" spans="1:11" s="37" customFormat="1" ht="20.100000000000001" customHeight="1">
      <c r="A29" s="436" t="str">
        <f t="shared" ref="A29:B31" si="0">A14</f>
        <v>UPPER LEVEL - BACCALAUREATE</v>
      </c>
      <c r="B29" s="447">
        <f t="shared" si="0"/>
        <v>91.79</v>
      </c>
      <c r="C29" s="1190">
        <v>275.37</v>
      </c>
      <c r="D29" s="1190">
        <v>25.7</v>
      </c>
      <c r="E29" s="676">
        <f>D14</f>
        <v>7.56</v>
      </c>
      <c r="F29" s="1190">
        <v>41.52</v>
      </c>
      <c r="G29" s="1190">
        <v>18.36</v>
      </c>
      <c r="H29" s="448">
        <f>SUM(B29:G29)</f>
        <v>460.3</v>
      </c>
      <c r="I29" s="468">
        <f>H29*30</f>
        <v>13809</v>
      </c>
      <c r="J29" s="24"/>
    </row>
    <row r="30" spans="1:11" s="37" customFormat="1" ht="20.100000000000001" customHeight="1">
      <c r="A30" s="112" t="str">
        <f t="shared" si="0"/>
        <v>LOWER LEVEL - CREDIT (A &amp; P, PSV, DEVELOPMENTAL EDUCATION AND EPI)</v>
      </c>
      <c r="B30" s="848">
        <f t="shared" si="0"/>
        <v>81.2</v>
      </c>
      <c r="C30" s="1194">
        <v>248.33</v>
      </c>
      <c r="D30" s="1194">
        <v>23.06</v>
      </c>
      <c r="E30" s="849">
        <f>D15</f>
        <v>7.56</v>
      </c>
      <c r="F30" s="1194">
        <v>65.91</v>
      </c>
      <c r="G30" s="1194">
        <v>16.48</v>
      </c>
      <c r="H30" s="844">
        <f>SUM(B30:G30)</f>
        <v>442.54000000000008</v>
      </c>
      <c r="I30" s="437">
        <f>H30*30</f>
        <v>13276.200000000003</v>
      </c>
    </row>
    <row r="31" spans="1:11" s="37" customFormat="1" ht="20.100000000000001" customHeight="1" thickBot="1">
      <c r="A31" s="112" t="str">
        <f t="shared" si="0"/>
        <v>CAREER CERTIFICATE AND APPLIED TECHNOLOGY DIPLOMA</v>
      </c>
      <c r="B31" s="527">
        <f t="shared" si="0"/>
        <v>73.400000000000006</v>
      </c>
      <c r="C31" s="1191">
        <v>220.19</v>
      </c>
      <c r="D31" s="1191">
        <v>29.36</v>
      </c>
      <c r="E31" s="405"/>
      <c r="F31" s="1191">
        <v>14.68</v>
      </c>
      <c r="G31" s="1191">
        <v>14.68</v>
      </c>
      <c r="H31" s="438">
        <f>SUM(B31:G31)</f>
        <v>352.31000000000006</v>
      </c>
      <c r="I31" s="845">
        <f>H31*30</f>
        <v>10569.300000000001</v>
      </c>
    </row>
    <row r="32" spans="1:11" s="37" customFormat="1" ht="20.100000000000001" customHeight="1" thickBot="1">
      <c r="A32" s="442"/>
      <c r="B32" s="439"/>
      <c r="C32" s="439"/>
      <c r="D32" s="439"/>
      <c r="E32" s="439"/>
      <c r="F32" s="439"/>
      <c r="G32" s="439"/>
      <c r="H32" s="439"/>
      <c r="I32" s="449"/>
    </row>
    <row r="33" spans="1:11" s="37" customFormat="1" ht="65.099999999999994" customHeight="1" thickBot="1">
      <c r="A33" s="450" t="s">
        <v>204</v>
      </c>
      <c r="B33" s="451" t="s">
        <v>213</v>
      </c>
      <c r="C33" s="477"/>
      <c r="D33" s="477"/>
      <c r="E33" s="477"/>
      <c r="F33" s="477"/>
      <c r="G33" s="477"/>
      <c r="H33" s="389" t="s">
        <v>50</v>
      </c>
      <c r="I33" s="1046" t="s">
        <v>214</v>
      </c>
      <c r="J33" s="24"/>
      <c r="K33" s="24"/>
    </row>
    <row r="34" spans="1:11" s="37" customFormat="1" ht="20.100000000000001" customHeight="1">
      <c r="A34" s="35" t="str">
        <f>A19</f>
        <v>VOCATIONAL PREPARATORY (PER TERM)</v>
      </c>
      <c r="B34" s="452">
        <f>B19</f>
        <v>31.5</v>
      </c>
      <c r="C34" s="475"/>
      <c r="D34" s="475"/>
      <c r="E34" s="475"/>
      <c r="F34" s="475"/>
      <c r="G34" s="475"/>
      <c r="H34" s="850">
        <f>B34</f>
        <v>31.5</v>
      </c>
      <c r="I34" s="469">
        <f>H34*3</f>
        <v>94.5</v>
      </c>
      <c r="J34" s="453"/>
      <c r="K34" s="453"/>
    </row>
    <row r="35" spans="1:11" s="37" customFormat="1" ht="20.100000000000001" customHeight="1" thickBot="1">
      <c r="A35" s="35" t="str">
        <f>A20</f>
        <v>ADULT GENERAL EDUCATION AND SECONDARY (PER TERM)</v>
      </c>
      <c r="B35" s="851">
        <f>B20</f>
        <v>31.5</v>
      </c>
      <c r="C35" s="476"/>
      <c r="D35" s="476"/>
      <c r="E35" s="476"/>
      <c r="F35" s="476"/>
      <c r="G35" s="476"/>
      <c r="H35" s="454">
        <f>B35</f>
        <v>31.5</v>
      </c>
      <c r="I35" s="852">
        <f>H35*3</f>
        <v>94.5</v>
      </c>
      <c r="J35" s="24"/>
      <c r="K35" s="24"/>
    </row>
    <row r="36" spans="1:11" s="37" customFormat="1" ht="20.100000000000001" customHeight="1" thickBot="1">
      <c r="A36" s="442"/>
      <c r="B36" s="563"/>
      <c r="C36" s="439"/>
      <c r="D36" s="439"/>
      <c r="E36" s="439"/>
      <c r="F36" s="439"/>
      <c r="G36" s="439"/>
      <c r="H36" s="563"/>
      <c r="I36" s="564"/>
      <c r="J36" s="24"/>
      <c r="K36" s="24"/>
    </row>
    <row r="37" spans="1:11" s="37" customFormat="1" ht="20.100000000000001" customHeight="1">
      <c r="A37" s="35" t="str">
        <f>A22</f>
        <v>VOCATIONAL PREPARATORY (PER HALF YEAR)</v>
      </c>
      <c r="B37" s="452">
        <f>B22</f>
        <v>47.25</v>
      </c>
      <c r="C37" s="675"/>
      <c r="D37" s="675"/>
      <c r="E37" s="675"/>
      <c r="F37" s="675"/>
      <c r="G37" s="675"/>
      <c r="H37" s="448">
        <f>B37</f>
        <v>47.25</v>
      </c>
      <c r="I37" s="468">
        <f>H37*2</f>
        <v>94.5</v>
      </c>
      <c r="J37" s="24"/>
      <c r="K37" s="24"/>
    </row>
    <row r="38" spans="1:11" s="37" customFormat="1" ht="20.100000000000001" customHeight="1" thickBot="1">
      <c r="A38" s="35" t="str">
        <f>A23</f>
        <v>ADULT GENERAL EDUCATION AND SECONDARY (PER HALF YEAR)</v>
      </c>
      <c r="B38" s="851">
        <f>B23</f>
        <v>47.25</v>
      </c>
      <c r="C38" s="476"/>
      <c r="D38" s="476"/>
      <c r="E38" s="476"/>
      <c r="F38" s="476"/>
      <c r="G38" s="476"/>
      <c r="H38" s="853">
        <f>B38</f>
        <v>47.25</v>
      </c>
      <c r="I38" s="470">
        <f>H38*2</f>
        <v>94.5</v>
      </c>
      <c r="J38" s="24"/>
      <c r="K38" s="24"/>
    </row>
    <row r="39" spans="1:11" s="37" customFormat="1" ht="20.100000000000001" customHeight="1">
      <c r="A39" s="35"/>
      <c r="B39" s="455" t="s">
        <v>221</v>
      </c>
      <c r="C39" s="24"/>
      <c r="D39" s="24"/>
      <c r="E39" s="24"/>
      <c r="F39" s="24"/>
      <c r="G39" s="24"/>
      <c r="H39" s="24"/>
      <c r="I39" s="24"/>
      <c r="J39" s="24"/>
      <c r="K39" s="24"/>
    </row>
    <row r="40" spans="1:11" ht="35.450000000000003" customHeight="1">
      <c r="A40" s="221"/>
      <c r="B40" s="1134" t="s">
        <v>753</v>
      </c>
      <c r="C40" s="1134"/>
      <c r="D40" s="1134"/>
      <c r="E40" s="1134"/>
      <c r="F40" s="1134"/>
      <c r="G40" s="1134"/>
      <c r="H40" s="1134"/>
      <c r="I40" s="1134"/>
      <c r="J40" s="215"/>
    </row>
    <row r="41" spans="1:11" ht="20.25" customHeight="1">
      <c r="A41" s="217"/>
      <c r="B41" s="217"/>
      <c r="C41" s="217"/>
      <c r="D41" s="217"/>
      <c r="E41" s="217"/>
      <c r="F41" s="217"/>
      <c r="G41" s="217"/>
      <c r="H41" s="217"/>
      <c r="I41" s="217"/>
    </row>
    <row r="42" spans="1:11" ht="20.25" customHeight="1">
      <c r="A42" s="217"/>
      <c r="B42" s="217"/>
      <c r="C42" s="217"/>
      <c r="D42" s="217"/>
      <c r="E42" s="217"/>
      <c r="F42" s="217"/>
      <c r="G42" s="217"/>
      <c r="H42" s="217"/>
      <c r="I42" s="217"/>
    </row>
    <row r="43" spans="1:11" ht="20.25" customHeight="1">
      <c r="A43" s="217"/>
      <c r="B43" s="217"/>
      <c r="C43" s="217"/>
      <c r="D43" s="217"/>
      <c r="E43" s="217"/>
      <c r="F43" s="217"/>
      <c r="G43" s="217"/>
      <c r="H43" s="217"/>
      <c r="I43" s="217"/>
    </row>
    <row r="44" spans="1:11" ht="20.25" customHeight="1">
      <c r="A44" s="217"/>
      <c r="B44" s="217"/>
      <c r="C44" s="217"/>
      <c r="D44" s="217"/>
      <c r="E44" s="217"/>
      <c r="F44" s="217"/>
      <c r="G44" s="217"/>
      <c r="H44" s="217"/>
      <c r="I44" s="217"/>
    </row>
    <row r="45" spans="1:11" ht="20.25" customHeight="1">
      <c r="A45" s="217"/>
      <c r="B45" s="217"/>
      <c r="C45" s="217"/>
      <c r="D45" s="217"/>
      <c r="E45" s="217"/>
      <c r="F45" s="217"/>
      <c r="G45" s="217"/>
      <c r="H45" s="217"/>
      <c r="I45" s="217"/>
    </row>
    <row r="46" spans="1:11" ht="20.25" customHeight="1">
      <c r="A46" s="217"/>
      <c r="B46" s="217"/>
      <c r="C46" s="217"/>
      <c r="D46" s="217"/>
      <c r="E46" s="217"/>
      <c r="F46" s="217"/>
      <c r="G46" s="217"/>
      <c r="H46" s="217"/>
      <c r="I46" s="217"/>
    </row>
    <row r="47" spans="1:11" ht="20.25" customHeight="1">
      <c r="A47" s="217"/>
      <c r="B47" s="217"/>
      <c r="C47" s="217"/>
      <c r="D47" s="217"/>
      <c r="E47" s="217"/>
      <c r="F47" s="217"/>
      <c r="G47" s="217"/>
      <c r="H47" s="217"/>
      <c r="I47" s="217"/>
    </row>
    <row r="48" spans="1:11" ht="20.25" customHeight="1">
      <c r="A48" s="217"/>
      <c r="B48" s="217"/>
      <c r="C48" s="217"/>
      <c r="D48" s="217"/>
      <c r="E48" s="217"/>
      <c r="F48" s="217"/>
      <c r="G48" s="217"/>
      <c r="H48" s="217"/>
      <c r="I48" s="217"/>
    </row>
    <row r="49" spans="1:9" ht="20.25" customHeight="1">
      <c r="A49" s="217"/>
      <c r="B49" s="217"/>
      <c r="C49" s="217"/>
      <c r="D49" s="217"/>
      <c r="E49" s="217"/>
      <c r="F49" s="217"/>
      <c r="G49" s="217"/>
      <c r="H49" s="217"/>
      <c r="I49" s="217"/>
    </row>
    <row r="50" spans="1:9" ht="20.25" customHeight="1">
      <c r="A50" s="217"/>
      <c r="B50" s="217"/>
      <c r="C50" s="217"/>
      <c r="D50" s="217"/>
      <c r="E50" s="217"/>
      <c r="F50" s="217"/>
      <c r="G50" s="217"/>
      <c r="H50" s="217"/>
      <c r="I50" s="217"/>
    </row>
    <row r="51" spans="1:9" ht="20.25" customHeight="1">
      <c r="A51" s="217"/>
      <c r="B51" s="217"/>
      <c r="C51" s="217"/>
      <c r="D51" s="217"/>
      <c r="E51" s="217"/>
      <c r="F51" s="217"/>
      <c r="G51" s="217"/>
      <c r="H51" s="217"/>
      <c r="I51" s="217"/>
    </row>
    <row r="52" spans="1:9" ht="20.25" customHeight="1">
      <c r="A52" s="217"/>
      <c r="B52" s="217"/>
      <c r="C52" s="217"/>
      <c r="D52" s="217"/>
      <c r="E52" s="217"/>
      <c r="F52" s="217"/>
      <c r="G52" s="217"/>
      <c r="H52" s="217"/>
      <c r="I52" s="217"/>
    </row>
    <row r="53" spans="1:9" ht="20.25" customHeight="1">
      <c r="B53" s="217"/>
      <c r="C53" s="217"/>
      <c r="D53" s="217"/>
      <c r="E53" s="217"/>
      <c r="F53" s="217"/>
      <c r="G53" s="217"/>
      <c r="H53" s="217"/>
      <c r="I53" s="217"/>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5+gqZ9SGRMNs6qgKTOt7rRnfUeGL8z3E3tvMpSKSZ4IcCXdHt3XRUwfNvLJV5EFRm2e8ecrQxLgas8Cfrk6Axw==" saltValue="nX62PGNeXbrLipUhEXEvjw=="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pageMargins left="0.75" right="0.75" top="1" bottom="1" header="0.5" footer="0.5"/>
  <pageSetup scale="40" orientation="landscape" r:id="rId1"/>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79998168889431442"/>
  </sheetPr>
  <dimension ref="A1:L147"/>
  <sheetViews>
    <sheetView showGridLines="0" zoomScale="50" zoomScaleNormal="50" zoomScaleSheetLayoutView="50" zoomScalePageLayoutView="50" workbookViewId="0"/>
  </sheetViews>
  <sheetFormatPr defaultColWidth="9.140625" defaultRowHeight="21"/>
  <cols>
    <col min="1" max="1" width="43.7109375" style="37" customWidth="1"/>
    <col min="2" max="2" width="77.28515625" style="37" customWidth="1"/>
    <col min="3" max="3" width="18.7109375" style="37" customWidth="1"/>
    <col min="4" max="4" width="23.28515625" style="37" customWidth="1"/>
    <col min="5" max="5" width="29" style="37" customWidth="1"/>
    <col min="6" max="6" width="19.7109375" style="37" customWidth="1"/>
    <col min="7" max="8" width="20.42578125" style="37" customWidth="1"/>
    <col min="9" max="9" width="5.140625" style="37" customWidth="1"/>
    <col min="10" max="16384" width="9.140625" style="37"/>
  </cols>
  <sheetData>
    <row r="1" spans="1:10" ht="23.1" customHeight="1">
      <c r="H1" s="216" t="s">
        <v>222</v>
      </c>
    </row>
    <row r="2" spans="1:10" ht="20.100000000000001" customHeight="1">
      <c r="A2" s="1136" t="s">
        <v>11</v>
      </c>
      <c r="B2" s="1136"/>
      <c r="C2" s="1136"/>
      <c r="D2" s="1136"/>
      <c r="E2" s="1136"/>
      <c r="F2" s="1136"/>
      <c r="G2" s="1136"/>
      <c r="H2" s="1044"/>
      <c r="I2" s="220"/>
    </row>
    <row r="3" spans="1:10" ht="20.100000000000001" customHeight="1">
      <c r="A3" s="1136" t="s">
        <v>754</v>
      </c>
      <c r="B3" s="1136"/>
      <c r="C3" s="1136"/>
      <c r="D3" s="1136"/>
      <c r="E3" s="1136"/>
      <c r="F3" s="1136"/>
      <c r="G3" s="1136"/>
      <c r="H3" s="1044"/>
    </row>
    <row r="4" spans="1:10" ht="20.100000000000001" customHeight="1">
      <c r="A4" s="422"/>
      <c r="B4" s="422"/>
      <c r="C4" s="422"/>
      <c r="D4" s="422"/>
      <c r="E4" s="422"/>
      <c r="F4" s="422"/>
      <c r="G4" s="422"/>
      <c r="H4" s="369"/>
    </row>
    <row r="5" spans="1:10" ht="27.6" customHeight="1" thickBot="1">
      <c r="A5" s="1136" t="s">
        <v>223</v>
      </c>
      <c r="B5" s="1137" t="str">
        <f>'CHECK SHEET'!D7</f>
        <v>Lake-Sumter State College</v>
      </c>
      <c r="C5" s="1137"/>
      <c r="D5" s="1137"/>
      <c r="E5" s="1137"/>
      <c r="F5" s="1137"/>
      <c r="G5" s="422"/>
      <c r="H5" s="1135"/>
    </row>
    <row r="6" spans="1:10" ht="20.100000000000001" customHeight="1">
      <c r="A6" s="422"/>
      <c r="B6" s="422"/>
      <c r="C6" s="422"/>
      <c r="D6" s="422"/>
      <c r="E6" s="422"/>
      <c r="F6" s="422"/>
      <c r="G6" s="422"/>
      <c r="H6" s="1135"/>
    </row>
    <row r="7" spans="1:10" ht="20.100000000000001" customHeight="1">
      <c r="A7" s="1041" t="s">
        <v>224</v>
      </c>
      <c r="B7" s="1041"/>
      <c r="C7" s="1041"/>
      <c r="D7" s="1041"/>
      <c r="E7" s="1041"/>
      <c r="F7" s="1041"/>
      <c r="G7" s="1041"/>
      <c r="H7" s="1041"/>
    </row>
    <row r="8" spans="1:10" ht="20.100000000000001" customHeight="1" thickBot="1">
      <c r="C8" s="35"/>
    </row>
    <row r="9" spans="1:10" ht="85.5" customHeight="1" thickBot="1">
      <c r="A9" s="370" t="s">
        <v>225</v>
      </c>
      <c r="B9" s="370" t="s">
        <v>226</v>
      </c>
      <c r="C9" s="378" t="s">
        <v>227</v>
      </c>
      <c r="D9" s="378" t="s">
        <v>228</v>
      </c>
      <c r="E9" s="378" t="s">
        <v>229</v>
      </c>
      <c r="F9" s="378" t="s">
        <v>72</v>
      </c>
      <c r="G9" s="378" t="s">
        <v>230</v>
      </c>
      <c r="H9" s="379" t="s">
        <v>231</v>
      </c>
      <c r="I9" s="409"/>
      <c r="J9" s="149"/>
    </row>
    <row r="10" spans="1:10" ht="20.100000000000001" customHeight="1">
      <c r="A10" s="677" t="s">
        <v>205</v>
      </c>
      <c r="B10" s="678" t="s">
        <v>232</v>
      </c>
      <c r="C10" s="679">
        <v>40101</v>
      </c>
      <c r="D10" s="854">
        <v>3862</v>
      </c>
      <c r="E10" s="680">
        <v>0</v>
      </c>
      <c r="F10" s="681">
        <f t="shared" ref="F10:F15" si="0">+D10-E10</f>
        <v>3862</v>
      </c>
      <c r="G10" s="681">
        <f>'EXHIBIT B'!B14</f>
        <v>91.79</v>
      </c>
      <c r="H10" s="682">
        <f>ROUND(+F10*G10,0)</f>
        <v>354493</v>
      </c>
      <c r="I10" s="149"/>
      <c r="J10" s="149"/>
    </row>
    <row r="11" spans="1:10" ht="20.100000000000001" customHeight="1">
      <c r="A11" s="855" t="s">
        <v>205</v>
      </c>
      <c r="B11" s="855" t="s">
        <v>133</v>
      </c>
      <c r="C11" s="856" t="s">
        <v>233</v>
      </c>
      <c r="D11" s="854">
        <v>67634</v>
      </c>
      <c r="E11" s="854">
        <v>16908.25</v>
      </c>
      <c r="F11" s="857">
        <f t="shared" si="0"/>
        <v>50725.75</v>
      </c>
      <c r="G11" s="857">
        <f>+'EXHIBIT B'!B15</f>
        <v>81.2</v>
      </c>
      <c r="H11" s="858">
        <f t="shared" ref="H11:H15" si="1">ROUND(+F11*G11,0)</f>
        <v>4118931</v>
      </c>
      <c r="I11" s="149"/>
      <c r="J11" s="149"/>
    </row>
    <row r="12" spans="1:10" ht="20.100000000000001" customHeight="1">
      <c r="A12" s="855" t="s">
        <v>205</v>
      </c>
      <c r="B12" s="855" t="s">
        <v>134</v>
      </c>
      <c r="C12" s="856" t="s">
        <v>234</v>
      </c>
      <c r="D12" s="854">
        <v>9990</v>
      </c>
      <c r="E12" s="854">
        <v>0</v>
      </c>
      <c r="F12" s="857">
        <f t="shared" si="0"/>
        <v>9990</v>
      </c>
      <c r="G12" s="857">
        <f>+'EXHIBIT B'!B15</f>
        <v>81.2</v>
      </c>
      <c r="H12" s="858">
        <f t="shared" si="1"/>
        <v>811188</v>
      </c>
      <c r="I12" s="149"/>
      <c r="J12" s="149"/>
    </row>
    <row r="13" spans="1:10" ht="20.100000000000001" customHeight="1">
      <c r="A13" s="855" t="s">
        <v>205</v>
      </c>
      <c r="B13" s="855" t="s">
        <v>82</v>
      </c>
      <c r="C13" s="856" t="s">
        <v>235</v>
      </c>
      <c r="D13" s="859">
        <v>0</v>
      </c>
      <c r="E13" s="859">
        <v>0</v>
      </c>
      <c r="F13" s="857">
        <f t="shared" si="0"/>
        <v>0</v>
      </c>
      <c r="G13" s="857">
        <f>+'EXHIBIT B'!B16</f>
        <v>73.400000000000006</v>
      </c>
      <c r="H13" s="858">
        <f t="shared" si="1"/>
        <v>0</v>
      </c>
      <c r="I13" s="149"/>
      <c r="J13" s="149"/>
    </row>
    <row r="14" spans="1:10" ht="20.100000000000001" customHeight="1">
      <c r="A14" s="855" t="s">
        <v>205</v>
      </c>
      <c r="B14" s="855" t="s">
        <v>135</v>
      </c>
      <c r="C14" s="856" t="s">
        <v>236</v>
      </c>
      <c r="D14" s="854">
        <v>1490</v>
      </c>
      <c r="E14" s="854">
        <v>0</v>
      </c>
      <c r="F14" s="857">
        <f t="shared" si="0"/>
        <v>1490</v>
      </c>
      <c r="G14" s="857">
        <f>+'EXHIBIT B'!B15</f>
        <v>81.2</v>
      </c>
      <c r="H14" s="858">
        <f t="shared" si="1"/>
        <v>120988</v>
      </c>
      <c r="I14" s="149"/>
      <c r="J14" s="149"/>
    </row>
    <row r="15" spans="1:10" ht="20.100000000000001" customHeight="1" thickBot="1">
      <c r="A15" s="860" t="s">
        <v>205</v>
      </c>
      <c r="B15" s="860" t="s">
        <v>136</v>
      </c>
      <c r="C15" s="861">
        <v>40160</v>
      </c>
      <c r="D15" s="862">
        <v>0</v>
      </c>
      <c r="E15" s="862">
        <v>0</v>
      </c>
      <c r="F15" s="863">
        <f t="shared" si="0"/>
        <v>0</v>
      </c>
      <c r="G15" s="863">
        <f>+'EXHIBIT B'!B15</f>
        <v>81.2</v>
      </c>
      <c r="H15" s="864">
        <f t="shared" si="1"/>
        <v>0</v>
      </c>
      <c r="I15" s="149"/>
      <c r="J15" s="149"/>
    </row>
    <row r="16" spans="1:10" ht="24.95" customHeight="1" thickBot="1">
      <c r="A16" s="380"/>
      <c r="B16" s="380"/>
      <c r="C16" s="380"/>
      <c r="D16" s="381"/>
      <c r="E16" s="381"/>
      <c r="F16" s="382"/>
      <c r="G16" s="382"/>
      <c r="H16" s="383"/>
      <c r="I16" s="149"/>
      <c r="J16" s="149"/>
    </row>
    <row r="17" spans="1:10" ht="24.95" customHeight="1" thickBot="1">
      <c r="A17" s="384"/>
      <c r="B17" s="385" t="s">
        <v>237</v>
      </c>
      <c r="C17" s="385"/>
      <c r="D17" s="386">
        <f>SUM(D10:D15)</f>
        <v>82976</v>
      </c>
      <c r="E17" s="386">
        <f>SUM(E10:E15)</f>
        <v>16908.25</v>
      </c>
      <c r="F17" s="387">
        <f>SUM(F10:F15)</f>
        <v>66067.75</v>
      </c>
      <c r="G17" s="387"/>
      <c r="H17" s="388">
        <f>SUM(H10:H15)</f>
        <v>5405600</v>
      </c>
      <c r="I17" s="149"/>
      <c r="J17" s="149"/>
    </row>
    <row r="18" spans="1:10" ht="88.35" customHeight="1" thickBot="1">
      <c r="A18" s="389" t="s">
        <v>238</v>
      </c>
      <c r="B18" s="370" t="s">
        <v>226</v>
      </c>
      <c r="C18" s="378" t="s">
        <v>227</v>
      </c>
      <c r="D18" s="389" t="s">
        <v>239</v>
      </c>
      <c r="E18" s="378" t="s">
        <v>230</v>
      </c>
      <c r="F18" s="379" t="s">
        <v>231</v>
      </c>
    </row>
    <row r="19" spans="1:10" ht="24.95" customHeight="1">
      <c r="A19" s="865" t="s">
        <v>220</v>
      </c>
      <c r="B19" s="865" t="s">
        <v>232</v>
      </c>
      <c r="C19" s="866">
        <v>40301</v>
      </c>
      <c r="D19" s="1195">
        <v>35</v>
      </c>
      <c r="E19" s="867">
        <f>'EXHIBIT B'!C29</f>
        <v>275.37</v>
      </c>
      <c r="F19" s="868">
        <f t="shared" ref="F19:F24" si="2">ROUND(+D19*E19,0)</f>
        <v>9638</v>
      </c>
      <c r="G19" s="390"/>
      <c r="H19" s="390"/>
    </row>
    <row r="20" spans="1:10" ht="20.100000000000001" customHeight="1">
      <c r="A20" s="869" t="s">
        <v>220</v>
      </c>
      <c r="B20" s="869" t="s">
        <v>133</v>
      </c>
      <c r="C20" s="870" t="s">
        <v>240</v>
      </c>
      <c r="D20" s="877">
        <v>756.10299999999995</v>
      </c>
      <c r="E20" s="871">
        <f>+'EXHIBIT B'!C30</f>
        <v>248.33</v>
      </c>
      <c r="F20" s="872">
        <f t="shared" si="2"/>
        <v>187763</v>
      </c>
      <c r="G20" s="391"/>
      <c r="H20" s="391"/>
    </row>
    <row r="21" spans="1:10" ht="20.100000000000001" customHeight="1">
      <c r="A21" s="869" t="s">
        <v>220</v>
      </c>
      <c r="B21" s="869" t="s">
        <v>134</v>
      </c>
      <c r="C21" s="870" t="s">
        <v>241</v>
      </c>
      <c r="D21" s="877">
        <v>104</v>
      </c>
      <c r="E21" s="871">
        <f>+'EXHIBIT B'!C30</f>
        <v>248.33</v>
      </c>
      <c r="F21" s="872">
        <f t="shared" si="2"/>
        <v>25826</v>
      </c>
      <c r="G21" s="391"/>
      <c r="H21" s="391"/>
    </row>
    <row r="22" spans="1:10" ht="20.100000000000001" customHeight="1">
      <c r="A22" s="869" t="s">
        <v>220</v>
      </c>
      <c r="B22" s="869" t="s">
        <v>82</v>
      </c>
      <c r="C22" s="870" t="s">
        <v>242</v>
      </c>
      <c r="D22" s="877">
        <v>0</v>
      </c>
      <c r="E22" s="871">
        <f>+'EXHIBIT B'!C31</f>
        <v>220.19</v>
      </c>
      <c r="F22" s="872">
        <f t="shared" si="2"/>
        <v>0</v>
      </c>
      <c r="G22" s="391"/>
      <c r="H22" s="391"/>
    </row>
    <row r="23" spans="1:10" ht="20.100000000000001" customHeight="1">
      <c r="A23" s="869" t="s">
        <v>220</v>
      </c>
      <c r="B23" s="869" t="s">
        <v>135</v>
      </c>
      <c r="C23" s="870" t="s">
        <v>243</v>
      </c>
      <c r="D23" s="877">
        <v>83</v>
      </c>
      <c r="E23" s="871">
        <f>+'EXHIBIT B'!C30</f>
        <v>248.33</v>
      </c>
      <c r="F23" s="872">
        <f t="shared" si="2"/>
        <v>20611</v>
      </c>
      <c r="G23" s="391"/>
      <c r="H23" s="391"/>
    </row>
    <row r="24" spans="1:10" ht="20.100000000000001" customHeight="1" thickBot="1">
      <c r="A24" s="745" t="s">
        <v>220</v>
      </c>
      <c r="B24" s="745" t="s">
        <v>136</v>
      </c>
      <c r="C24" s="746">
        <v>40360</v>
      </c>
      <c r="D24" s="1196">
        <v>0</v>
      </c>
      <c r="E24" s="747">
        <f>+'EXHIBIT B'!C30</f>
        <v>248.33</v>
      </c>
      <c r="F24" s="748">
        <f t="shared" si="2"/>
        <v>0</v>
      </c>
      <c r="G24" s="391"/>
      <c r="H24" s="391"/>
    </row>
    <row r="25" spans="1:10" ht="20.100000000000001" customHeight="1" thickBot="1">
      <c r="A25" s="392"/>
      <c r="B25" s="392"/>
      <c r="C25" s="392"/>
      <c r="D25" s="392"/>
      <c r="E25" s="393"/>
      <c r="F25" s="394"/>
      <c r="G25" s="59"/>
      <c r="H25" s="59"/>
    </row>
    <row r="26" spans="1:10" ht="20.100000000000001" customHeight="1" thickBot="1">
      <c r="A26" s="873"/>
      <c r="B26" s="873" t="s">
        <v>237</v>
      </c>
      <c r="C26" s="873"/>
      <c r="D26" s="874">
        <f>SUM(D19:D24)</f>
        <v>978.10299999999995</v>
      </c>
      <c r="E26" s="875"/>
      <c r="F26" s="876">
        <f>SUM(F19:F24)</f>
        <v>243838</v>
      </c>
      <c r="G26" s="395"/>
      <c r="H26" s="395"/>
    </row>
    <row r="27" spans="1:10" ht="20.100000000000001" customHeight="1" thickBot="1">
      <c r="A27" s="396" t="s">
        <v>244</v>
      </c>
      <c r="B27" s="396"/>
      <c r="C27" s="396"/>
      <c r="D27" s="396"/>
      <c r="E27" s="396"/>
      <c r="F27" s="397"/>
      <c r="G27" s="683"/>
      <c r="H27" s="398">
        <f>H17+F26</f>
        <v>5649438</v>
      </c>
    </row>
    <row r="28" spans="1:10" ht="24.95" customHeight="1">
      <c r="I28" s="210"/>
    </row>
    <row r="29" spans="1:10" ht="24.95" customHeight="1">
      <c r="A29" s="1041" t="s">
        <v>245</v>
      </c>
      <c r="B29" s="1041"/>
      <c r="C29" s="1041"/>
      <c r="D29" s="1041"/>
      <c r="E29" s="1041"/>
      <c r="F29" s="1041"/>
      <c r="G29" s="1041"/>
      <c r="H29" s="1041"/>
      <c r="I29" s="210"/>
    </row>
    <row r="30" spans="1:10" ht="24.95" customHeight="1" thickBot="1">
      <c r="A30" s="20"/>
      <c r="B30" s="20"/>
      <c r="C30" s="20"/>
      <c r="D30" s="20"/>
      <c r="E30" s="20"/>
      <c r="F30" s="20"/>
      <c r="G30" s="20"/>
      <c r="H30" s="20"/>
      <c r="I30" s="210"/>
    </row>
    <row r="31" spans="1:10" ht="88.35" customHeight="1" thickBot="1">
      <c r="A31" s="389" t="s">
        <v>246</v>
      </c>
      <c r="B31" s="399" t="s">
        <v>226</v>
      </c>
      <c r="C31" s="389" t="s">
        <v>227</v>
      </c>
      <c r="D31" s="389" t="s">
        <v>247</v>
      </c>
      <c r="E31" s="389" t="s">
        <v>248</v>
      </c>
      <c r="F31" s="389" t="s">
        <v>72</v>
      </c>
      <c r="G31" s="389" t="s">
        <v>249</v>
      </c>
      <c r="H31" s="1046" t="s">
        <v>231</v>
      </c>
      <c r="I31" s="210"/>
    </row>
    <row r="32" spans="1:10" ht="20.100000000000001" customHeight="1">
      <c r="A32" s="684" t="s">
        <v>250</v>
      </c>
      <c r="B32" s="684" t="s">
        <v>251</v>
      </c>
      <c r="C32" s="685" t="s">
        <v>252</v>
      </c>
      <c r="D32" s="686">
        <v>0</v>
      </c>
      <c r="E32" s="686">
        <v>0</v>
      </c>
      <c r="F32" s="687">
        <f>D32-E32</f>
        <v>0</v>
      </c>
      <c r="G32" s="687">
        <f>'EXHIBIT B'!B19</f>
        <v>31.5</v>
      </c>
      <c r="H32" s="688">
        <f>ROUND(+F32*G32,0)</f>
        <v>0</v>
      </c>
    </row>
    <row r="33" spans="1:12" ht="20.100000000000001" customHeight="1">
      <c r="A33" s="869" t="s">
        <v>250</v>
      </c>
      <c r="B33" s="869" t="s">
        <v>253</v>
      </c>
      <c r="C33" s="870" t="s">
        <v>254</v>
      </c>
      <c r="D33" s="877">
        <v>0</v>
      </c>
      <c r="E33" s="877">
        <v>0</v>
      </c>
      <c r="F33" s="871">
        <f>D33-E33</f>
        <v>0</v>
      </c>
      <c r="G33" s="871">
        <f>'EXHIBIT B'!B20</f>
        <v>31.5</v>
      </c>
      <c r="H33" s="872">
        <f>ROUND(+F33*G33,0)</f>
        <v>0</v>
      </c>
    </row>
    <row r="34" spans="1:12" ht="20.100000000000001" customHeight="1">
      <c r="A34" s="869" t="s">
        <v>255</v>
      </c>
      <c r="B34" s="869" t="s">
        <v>251</v>
      </c>
      <c r="C34" s="870">
        <v>40180</v>
      </c>
      <c r="D34" s="877">
        <v>0</v>
      </c>
      <c r="E34" s="877">
        <v>0</v>
      </c>
      <c r="F34" s="871">
        <f>D34-E34</f>
        <v>0</v>
      </c>
      <c r="G34" s="871">
        <f>'EXHIBIT B'!B22</f>
        <v>47.25</v>
      </c>
      <c r="H34" s="872">
        <f>ROUND(+F34*G34,0)</f>
        <v>0</v>
      </c>
    </row>
    <row r="35" spans="1:12" ht="20.100000000000001" customHeight="1" thickBot="1">
      <c r="A35" s="878" t="s">
        <v>255</v>
      </c>
      <c r="B35" s="878" t="s">
        <v>253</v>
      </c>
      <c r="C35" s="879">
        <v>40190</v>
      </c>
      <c r="D35" s="880">
        <v>0</v>
      </c>
      <c r="E35" s="880">
        <v>0</v>
      </c>
      <c r="F35" s="881">
        <f>D35-E35</f>
        <v>0</v>
      </c>
      <c r="G35" s="881">
        <f>'EXHIBIT B'!B23</f>
        <v>47.25</v>
      </c>
      <c r="H35" s="882">
        <f>ROUND(+F35*G35,0)</f>
        <v>0</v>
      </c>
    </row>
    <row r="36" spans="1:12" ht="20.100000000000001" customHeight="1" thickBot="1">
      <c r="A36" s="400"/>
      <c r="B36" s="374" t="s">
        <v>256</v>
      </c>
      <c r="C36" s="374"/>
      <c r="D36" s="401">
        <f>SUM(D32:D35)</f>
        <v>0</v>
      </c>
      <c r="E36" s="401">
        <f>SUM(E32:E35)</f>
        <v>0</v>
      </c>
      <c r="F36" s="402">
        <f>D36-E36</f>
        <v>0</v>
      </c>
      <c r="G36" s="402"/>
      <c r="H36" s="403">
        <f>SUM(H32:H35)</f>
        <v>0</v>
      </c>
    </row>
    <row r="37" spans="1:12" ht="24.95" customHeight="1" thickBot="1">
      <c r="A37" s="404"/>
      <c r="B37" s="405"/>
      <c r="C37" s="405"/>
      <c r="D37" s="405"/>
      <c r="E37" s="405"/>
      <c r="F37" s="405"/>
      <c r="G37" s="25"/>
      <c r="H37" s="25"/>
    </row>
    <row r="38" spans="1:12" ht="88.35" customHeight="1" thickBot="1">
      <c r="A38" s="406" t="s">
        <v>257</v>
      </c>
      <c r="B38" s="407" t="s">
        <v>226</v>
      </c>
      <c r="C38" s="389" t="s">
        <v>227</v>
      </c>
      <c r="D38" s="408" t="s">
        <v>247</v>
      </c>
      <c r="E38" s="408" t="s">
        <v>249</v>
      </c>
      <c r="F38" s="389" t="s">
        <v>231</v>
      </c>
      <c r="G38" s="409"/>
      <c r="H38" s="409"/>
    </row>
    <row r="39" spans="1:12" ht="20.100000000000001" customHeight="1">
      <c r="A39" s="684" t="s">
        <v>250</v>
      </c>
      <c r="B39" s="684" t="s">
        <v>251</v>
      </c>
      <c r="C39" s="685">
        <v>40380</v>
      </c>
      <c r="D39" s="686">
        <v>0</v>
      </c>
      <c r="E39" s="687">
        <f>'EXHIBIT B'!B34</f>
        <v>31.5</v>
      </c>
      <c r="F39" s="688">
        <f>D39*E39</f>
        <v>0</v>
      </c>
      <c r="G39" s="149"/>
      <c r="H39" s="149"/>
    </row>
    <row r="40" spans="1:12" ht="20.100000000000001" customHeight="1">
      <c r="A40" s="869" t="s">
        <v>250</v>
      </c>
      <c r="B40" s="869" t="s">
        <v>253</v>
      </c>
      <c r="C40" s="870">
        <v>40390</v>
      </c>
      <c r="D40" s="877">
        <v>0</v>
      </c>
      <c r="E40" s="871">
        <f>'EXHIBIT B'!B35</f>
        <v>31.5</v>
      </c>
      <c r="F40" s="872">
        <f>D40*E40</f>
        <v>0</v>
      </c>
      <c r="G40" s="25"/>
      <c r="H40" s="25"/>
    </row>
    <row r="41" spans="1:12" ht="20.100000000000001" customHeight="1">
      <c r="A41" s="869" t="s">
        <v>255</v>
      </c>
      <c r="B41" s="869" t="s">
        <v>251</v>
      </c>
      <c r="C41" s="870" t="s">
        <v>258</v>
      </c>
      <c r="D41" s="877">
        <v>0</v>
      </c>
      <c r="E41" s="871">
        <f>'EXHIBIT B'!B37</f>
        <v>47.25</v>
      </c>
      <c r="F41" s="872">
        <f>D41*E41</f>
        <v>0</v>
      </c>
      <c r="G41" s="25"/>
      <c r="H41" s="25"/>
    </row>
    <row r="42" spans="1:12" ht="20.100000000000001" customHeight="1" thickBot="1">
      <c r="A42" s="878" t="s">
        <v>255</v>
      </c>
      <c r="B42" s="878" t="s">
        <v>253</v>
      </c>
      <c r="C42" s="879" t="s">
        <v>259</v>
      </c>
      <c r="D42" s="880">
        <v>0</v>
      </c>
      <c r="E42" s="881">
        <f>'EXHIBIT B'!B38</f>
        <v>47.25</v>
      </c>
      <c r="F42" s="882">
        <f>D42*E42</f>
        <v>0</v>
      </c>
      <c r="G42" s="25"/>
      <c r="H42" s="25"/>
    </row>
    <row r="43" spans="1:12" ht="20.100000000000001" customHeight="1" thickBot="1">
      <c r="A43" s="410"/>
      <c r="B43" s="411" t="s">
        <v>237</v>
      </c>
      <c r="C43" s="411"/>
      <c r="D43" s="412">
        <f>SUM(D39:D42)</f>
        <v>0</v>
      </c>
      <c r="E43" s="413"/>
      <c r="F43" s="414">
        <f>SUM(F39:F42)</f>
        <v>0</v>
      </c>
      <c r="G43" s="149"/>
      <c r="H43" s="149"/>
    </row>
    <row r="44" spans="1:12" ht="20.100000000000001" customHeight="1" thickBot="1">
      <c r="A44" s="415" t="s">
        <v>260</v>
      </c>
      <c r="B44" s="416"/>
      <c r="C44" s="416"/>
      <c r="D44" s="416"/>
      <c r="E44" s="416"/>
      <c r="F44" s="416"/>
      <c r="G44" s="417"/>
      <c r="H44" s="689">
        <f>H36+F43</f>
        <v>0</v>
      </c>
      <c r="K44" s="19"/>
      <c r="L44" s="19"/>
    </row>
    <row r="45" spans="1:12" ht="20.100000000000001" customHeight="1" thickBot="1">
      <c r="A45" s="392"/>
      <c r="B45" s="392"/>
      <c r="C45" s="392"/>
      <c r="D45" s="392"/>
      <c r="E45" s="392"/>
      <c r="F45" s="392"/>
      <c r="G45" s="392"/>
      <c r="H45" s="393"/>
      <c r="K45" s="19"/>
      <c r="L45" s="19"/>
    </row>
    <row r="46" spans="1:12" ht="20.100000000000001" customHeight="1" thickBot="1">
      <c r="A46" s="411" t="s">
        <v>261</v>
      </c>
      <c r="B46" s="416"/>
      <c r="C46" s="396"/>
      <c r="D46" s="396"/>
      <c r="E46" s="396"/>
      <c r="F46" s="396"/>
      <c r="G46" s="418"/>
      <c r="H46" s="433">
        <f>H27+H44</f>
        <v>5649438</v>
      </c>
      <c r="K46" s="19"/>
      <c r="L46" s="19"/>
    </row>
    <row r="47" spans="1:12" ht="24.75" customHeight="1">
      <c r="A47" s="1047"/>
      <c r="B47" s="1047"/>
      <c r="C47" s="1047"/>
      <c r="D47" s="1047"/>
      <c r="E47" s="1047"/>
      <c r="F47" s="1047"/>
      <c r="G47" s="420"/>
      <c r="H47" s="420"/>
      <c r="K47" s="19"/>
      <c r="L47" s="19"/>
    </row>
    <row r="48" spans="1:12" ht="24.95" customHeight="1">
      <c r="A48" s="671" t="s">
        <v>262</v>
      </c>
      <c r="B48" s="20"/>
      <c r="C48" s="20"/>
      <c r="D48" s="20"/>
      <c r="E48" s="20"/>
      <c r="F48" s="20"/>
      <c r="G48" s="20"/>
      <c r="H48" s="366"/>
    </row>
    <row r="49" spans="1:10" ht="24.95" customHeight="1">
      <c r="A49" s="671"/>
      <c r="B49" s="20"/>
      <c r="C49" s="20"/>
      <c r="D49" s="20"/>
      <c r="E49" s="20"/>
      <c r="F49" s="20"/>
      <c r="G49" s="20"/>
    </row>
    <row r="50" spans="1:10" ht="43.35" customHeight="1" thickBot="1">
      <c r="A50" s="1138" t="s">
        <v>263</v>
      </c>
      <c r="B50" s="1138"/>
      <c r="C50" s="20"/>
      <c r="D50" s="20"/>
      <c r="E50" s="20"/>
      <c r="F50" s="20"/>
      <c r="G50" s="20"/>
      <c r="H50" s="20"/>
    </row>
    <row r="51" spans="1:10" ht="44.45" customHeight="1" thickBot="1">
      <c r="A51" s="370" t="s">
        <v>264</v>
      </c>
      <c r="B51" s="370" t="s">
        <v>265</v>
      </c>
      <c r="C51" s="1139" t="s">
        <v>266</v>
      </c>
      <c r="D51" s="1140"/>
      <c r="E51" s="1139" t="s">
        <v>267</v>
      </c>
      <c r="F51" s="1140"/>
      <c r="G51" s="20"/>
      <c r="H51" s="20"/>
    </row>
    <row r="52" spans="1:10" ht="24.95" customHeight="1" thickBot="1">
      <c r="A52" s="371"/>
      <c r="B52" s="372"/>
      <c r="C52" s="690"/>
      <c r="D52" s="691"/>
      <c r="E52" s="690"/>
      <c r="F52" s="691"/>
    </row>
    <row r="53" spans="1:10" ht="24.95" customHeight="1" thickBot="1">
      <c r="A53" s="377" t="s">
        <v>149</v>
      </c>
      <c r="B53" s="373"/>
      <c r="C53" s="692"/>
      <c r="D53" s="693"/>
      <c r="E53" s="692"/>
      <c r="F53" s="693"/>
    </row>
    <row r="54" spans="1:10" ht="24.95" customHeight="1">
      <c r="A54" s="883" t="s">
        <v>725</v>
      </c>
      <c r="B54" s="1197">
        <v>3000000</v>
      </c>
      <c r="C54" s="1199" t="s">
        <v>809</v>
      </c>
      <c r="D54" s="1200"/>
      <c r="E54" s="1199" t="s">
        <v>810</v>
      </c>
      <c r="F54" s="1200"/>
    </row>
    <row r="55" spans="1:10" ht="24.95" customHeight="1">
      <c r="A55" s="884" t="s">
        <v>813</v>
      </c>
      <c r="B55" s="877">
        <f>3023094.25-3000000</f>
        <v>23094.25</v>
      </c>
      <c r="C55" s="1201" t="s">
        <v>809</v>
      </c>
      <c r="D55" s="1202"/>
      <c r="E55" s="1201" t="s">
        <v>809</v>
      </c>
      <c r="F55" s="1202"/>
      <c r="J55" s="109"/>
    </row>
    <row r="56" spans="1:10" ht="24.95" customHeight="1">
      <c r="A56" s="884"/>
      <c r="B56" s="877">
        <v>0</v>
      </c>
      <c r="C56" s="1201"/>
      <c r="D56" s="1202"/>
      <c r="E56" s="1201"/>
      <c r="F56" s="1202"/>
      <c r="I56" s="149"/>
    </row>
    <row r="57" spans="1:10" ht="24.95" customHeight="1">
      <c r="A57" s="884"/>
      <c r="B57" s="877">
        <v>0</v>
      </c>
      <c r="C57" s="1201"/>
      <c r="D57" s="1202"/>
      <c r="E57" s="1201"/>
      <c r="F57" s="1202"/>
      <c r="I57" s="149"/>
    </row>
    <row r="58" spans="1:10" ht="24.95" customHeight="1">
      <c r="A58" s="884"/>
      <c r="B58" s="877">
        <v>0</v>
      </c>
      <c r="C58" s="1201"/>
      <c r="D58" s="1202"/>
      <c r="E58" s="1201"/>
      <c r="F58" s="1202"/>
      <c r="I58" s="149"/>
    </row>
    <row r="59" spans="1:10" ht="24.95" customHeight="1" thickBot="1">
      <c r="A59" s="749"/>
      <c r="B59" s="750">
        <v>0</v>
      </c>
      <c r="C59" s="1203"/>
      <c r="D59" s="1204"/>
      <c r="E59" s="1205"/>
      <c r="F59" s="1206"/>
      <c r="I59" s="149"/>
      <c r="J59" s="111"/>
    </row>
    <row r="60" spans="1:10" ht="24.95" customHeight="1" thickBot="1">
      <c r="A60" s="374" t="s">
        <v>268</v>
      </c>
      <c r="B60" s="375">
        <f>SUM(B54:B59)</f>
        <v>3023094.25</v>
      </c>
      <c r="C60" s="1207"/>
      <c r="D60" s="1208"/>
      <c r="E60" s="1207"/>
      <c r="F60" s="1208"/>
      <c r="I60" s="421"/>
    </row>
    <row r="61" spans="1:10" ht="24.95" customHeight="1" thickBot="1">
      <c r="A61" s="376"/>
      <c r="B61" s="376"/>
      <c r="C61" s="694"/>
      <c r="D61" s="695"/>
      <c r="E61" s="694"/>
      <c r="F61" s="695"/>
      <c r="I61" s="149"/>
    </row>
    <row r="62" spans="1:10" ht="24.95" customHeight="1" thickBot="1">
      <c r="A62" s="377" t="s">
        <v>146</v>
      </c>
      <c r="B62" s="373"/>
      <c r="C62" s="692"/>
      <c r="D62" s="693"/>
      <c r="E62" s="692"/>
      <c r="F62" s="693"/>
      <c r="I62" s="149"/>
    </row>
    <row r="63" spans="1:10" ht="24.95" customHeight="1">
      <c r="A63" s="883" t="s">
        <v>726</v>
      </c>
      <c r="B63" s="1198">
        <v>85000</v>
      </c>
      <c r="C63" s="1199" t="s">
        <v>808</v>
      </c>
      <c r="D63" s="1200"/>
      <c r="E63" s="1199" t="s">
        <v>809</v>
      </c>
      <c r="F63" s="1200"/>
      <c r="I63" s="149"/>
    </row>
    <row r="64" spans="1:10" ht="24.95" customHeight="1">
      <c r="A64" s="884" t="s">
        <v>812</v>
      </c>
      <c r="B64" s="877">
        <v>395000</v>
      </c>
      <c r="C64" s="1201"/>
      <c r="D64" s="1202"/>
      <c r="E64" s="1201"/>
      <c r="F64" s="1202"/>
      <c r="I64" s="149"/>
    </row>
    <row r="65" spans="1:9" ht="24.95" customHeight="1">
      <c r="A65" s="884"/>
      <c r="B65" s="877">
        <v>0</v>
      </c>
      <c r="C65" s="1201"/>
      <c r="D65" s="1202"/>
      <c r="E65" s="1201"/>
      <c r="F65" s="1202"/>
      <c r="I65" s="149"/>
    </row>
    <row r="66" spans="1:9" ht="24.95" customHeight="1">
      <c r="A66" s="884"/>
      <c r="B66" s="877">
        <v>0</v>
      </c>
      <c r="C66" s="1201"/>
      <c r="D66" s="1202"/>
      <c r="E66" s="1201"/>
      <c r="F66" s="1202"/>
      <c r="I66" s="149"/>
    </row>
    <row r="67" spans="1:9" ht="24.95" customHeight="1">
      <c r="A67" s="884"/>
      <c r="B67" s="877">
        <v>0</v>
      </c>
      <c r="C67" s="1201"/>
      <c r="D67" s="1202"/>
      <c r="E67" s="1201"/>
      <c r="F67" s="1202"/>
    </row>
    <row r="68" spans="1:9" ht="24.95" customHeight="1" thickBot="1">
      <c r="A68" s="749"/>
      <c r="B68" s="750">
        <v>0</v>
      </c>
      <c r="C68" s="1205"/>
      <c r="D68" s="1206"/>
      <c r="E68" s="1205"/>
      <c r="F68" s="1206"/>
    </row>
    <row r="69" spans="1:9" ht="24.95" customHeight="1" thickBot="1">
      <c r="A69" s="374" t="s">
        <v>269</v>
      </c>
      <c r="B69" s="375">
        <f>SUM(B63:B68)</f>
        <v>480000</v>
      </c>
      <c r="C69" s="1209"/>
      <c r="D69" s="1210"/>
      <c r="E69" s="1209"/>
      <c r="F69" s="1210"/>
    </row>
    <row r="70" spans="1:9" ht="24.95" customHeight="1" thickBot="1">
      <c r="A70" s="374" t="s">
        <v>270</v>
      </c>
      <c r="B70" s="375">
        <f>+B69+B60</f>
        <v>3503094.25</v>
      </c>
      <c r="C70" s="1209"/>
      <c r="D70" s="1210"/>
      <c r="E70" s="1211"/>
      <c r="F70" s="1212"/>
    </row>
    <row r="71" spans="1:9" ht="24.95" customHeight="1"/>
    <row r="72" spans="1:9" ht="20.100000000000001" customHeight="1"/>
    <row r="73" spans="1:9" ht="20.100000000000001" customHeight="1"/>
    <row r="74" spans="1:9" ht="20.100000000000001" customHeight="1"/>
    <row r="75" spans="1:9" ht="20.100000000000001" customHeight="1"/>
    <row r="76" spans="1:9" ht="20.100000000000001" customHeight="1"/>
    <row r="77" spans="1:9" ht="20.100000000000001" customHeight="1"/>
    <row r="78" spans="1:9" ht="20.100000000000001" customHeight="1"/>
    <row r="79" spans="1:9" ht="20.100000000000001" customHeight="1"/>
    <row r="80" spans="1:9"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bscAswJNRygTT9XGPBtkZttbEK7Pv4Fgx51PC3hEBh62A4eNkDKmG/fdeax62rRs+p76ZcJBbHdEfAMVrhAunw==" saltValue="8c1dVxOQb8Xpw9iuy+IwWg=="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pageMargins left="0.75" right="0.75" top="1" bottom="1" header="0.5" footer="0.5"/>
  <pageSetup scale="45" orientation="landscape" r:id="rId1"/>
  <headerFooter alignWithMargins="0">
    <oddFooter>&amp;L&amp;Z&amp;F&amp;R&amp;D</oddFooter>
  </headerFooter>
  <rowBreaks count="1" manualBreakCount="1">
    <brk id="37" max="7" man="1"/>
  </rowBreaks>
  <colBreaks count="2" manualBreakCount="2">
    <brk id="27" max="72" man="1"/>
    <brk id="40" max="72" man="1"/>
  </colBreaks>
  <ignoredErrors>
    <ignoredError sqref="C11:C14 C33 E20:E21 C20:C24 E23:E24 C32 C41:C42 C36"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3" tint="0.79998168889431442"/>
    <pageSetUpPr fitToPage="1"/>
  </sheetPr>
  <dimension ref="A1:AU143"/>
  <sheetViews>
    <sheetView showGridLines="0" zoomScale="60" zoomScaleNormal="60" zoomScaleSheetLayoutView="70" zoomScalePageLayoutView="60" workbookViewId="0">
      <selection activeCell="H9" sqref="H9"/>
    </sheetView>
  </sheetViews>
  <sheetFormatPr defaultColWidth="9.140625" defaultRowHeight="12.75"/>
  <cols>
    <col min="1" max="1" width="31.28515625" style="218" customWidth="1"/>
    <col min="2" max="2" width="100.42578125" style="218" customWidth="1"/>
    <col min="3" max="3" width="18.7109375" style="218" customWidth="1"/>
    <col min="4" max="4" width="25.7109375" style="218" customWidth="1"/>
    <col min="5" max="5" width="21.42578125" style="218" customWidth="1"/>
    <col min="6" max="6" width="6.85546875" style="218" customWidth="1"/>
    <col min="7" max="7" width="9.140625" style="218"/>
    <col min="8" max="8" width="59" style="218" customWidth="1"/>
    <col min="9" max="9" width="13.7109375" style="218" customWidth="1"/>
    <col min="10" max="10" width="12.7109375" style="218" bestFit="1" customWidth="1"/>
    <col min="11" max="11" width="14" style="218" customWidth="1"/>
    <col min="12" max="28" width="12.7109375" style="218" customWidth="1"/>
    <col min="29" max="29" width="11" style="218" customWidth="1"/>
    <col min="30" max="30" width="12.7109375" style="218" customWidth="1"/>
    <col min="31" max="31" width="12.42578125" style="218" customWidth="1"/>
    <col min="32" max="32" width="11.42578125" style="218" customWidth="1"/>
    <col min="33" max="33" width="2.28515625" style="218" customWidth="1"/>
    <col min="34" max="34" width="20.140625" style="218" customWidth="1"/>
    <col min="35" max="35" width="6" style="549" customWidth="1"/>
    <col min="36" max="36" width="14.42578125" style="218" customWidth="1"/>
    <col min="37" max="37" width="13.7109375" style="218" customWidth="1"/>
    <col min="38" max="38" width="2.140625" style="218" customWidth="1"/>
    <col min="39" max="40" width="9.140625" style="218"/>
    <col min="41" max="41" width="11.28515625" style="218" customWidth="1"/>
    <col min="42" max="42" width="11.42578125" style="218" customWidth="1"/>
    <col min="43" max="43" width="11" style="218" customWidth="1"/>
    <col min="44" max="44" width="11.140625" style="218" customWidth="1"/>
    <col min="45" max="16384" width="9.140625" style="218"/>
  </cols>
  <sheetData>
    <row r="1" spans="1:47" s="37" customFormat="1" ht="24" customHeight="1">
      <c r="A1" s="368"/>
      <c r="B1" s="368"/>
      <c r="C1" s="368"/>
      <c r="D1" s="368"/>
      <c r="E1" s="1037" t="s">
        <v>271</v>
      </c>
      <c r="F1" s="368"/>
      <c r="AI1" s="24"/>
    </row>
    <row r="2" spans="1:47" s="37" customFormat="1" ht="24" customHeight="1">
      <c r="A2" s="368"/>
      <c r="B2" s="368"/>
      <c r="C2" s="368"/>
      <c r="D2" s="368"/>
      <c r="E2" s="368"/>
      <c r="F2" s="368"/>
      <c r="AI2" s="24"/>
    </row>
    <row r="3" spans="1:47" s="37" customFormat="1" ht="24" customHeight="1">
      <c r="A3" s="1129" t="s">
        <v>11</v>
      </c>
      <c r="B3" s="1129"/>
      <c r="C3" s="1129"/>
      <c r="D3" s="1129"/>
      <c r="E3" s="1129"/>
      <c r="F3" s="368"/>
    </row>
    <row r="4" spans="1:47" s="37" customFormat="1" ht="23.45" customHeight="1">
      <c r="A4" s="1129" t="s">
        <v>272</v>
      </c>
      <c r="B4" s="1129"/>
      <c r="C4" s="1129"/>
      <c r="D4" s="1129"/>
      <c r="E4" s="1129"/>
      <c r="F4" s="368"/>
    </row>
    <row r="5" spans="1:47" s="37" customFormat="1" ht="23.1" customHeight="1">
      <c r="A5" s="1128"/>
      <c r="B5" s="1128"/>
      <c r="C5" s="1128"/>
      <c r="D5" s="1128"/>
      <c r="E5" s="1128"/>
      <c r="F5" s="368"/>
    </row>
    <row r="6" spans="1:47" s="37" customFormat="1" ht="24.95" customHeight="1">
      <c r="A6" s="1132"/>
      <c r="B6" s="1132"/>
      <c r="C6" s="1132"/>
      <c r="D6" s="1132"/>
      <c r="E6" s="1132"/>
      <c r="F6" s="368"/>
    </row>
    <row r="7" spans="1:47" s="37" customFormat="1" ht="24.95" customHeight="1" thickBot="1">
      <c r="A7" s="1128" t="s">
        <v>223</v>
      </c>
      <c r="B7" s="1133" t="str">
        <f>'CHECK SHEET'!D7</f>
        <v>Lake-Sumter State College</v>
      </c>
      <c r="C7" s="1133"/>
      <c r="D7" s="1133"/>
      <c r="E7" s="1133"/>
      <c r="F7" s="1043"/>
    </row>
    <row r="8" spans="1:47" s="37" customFormat="1" ht="24.95" customHeight="1">
      <c r="A8" s="1141"/>
      <c r="B8" s="1141"/>
      <c r="C8" s="1141"/>
      <c r="D8" s="1141"/>
      <c r="E8" s="1141"/>
    </row>
    <row r="9" spans="1:47" s="37" customFormat="1" ht="24.95" customHeight="1">
      <c r="A9" s="1142"/>
      <c r="B9" s="1143"/>
      <c r="C9" s="1143"/>
      <c r="D9" s="1143"/>
      <c r="E9" s="1143"/>
    </row>
    <row r="10" spans="1:47" s="37" customFormat="1" ht="42.6" customHeight="1">
      <c r="A10" s="1144" t="s">
        <v>273</v>
      </c>
      <c r="B10" s="1144"/>
      <c r="C10" s="1144"/>
      <c r="D10" s="1144"/>
      <c r="E10" s="1144"/>
    </row>
    <row r="11" spans="1:47" ht="24.95" customHeight="1" thickBot="1">
      <c r="A11" s="536"/>
      <c r="B11" s="536"/>
      <c r="C11" s="536"/>
      <c r="D11" s="536"/>
      <c r="E11" s="536"/>
      <c r="AI11" s="218"/>
      <c r="AT11" s="217"/>
      <c r="AU11" s="217"/>
    </row>
    <row r="12" spans="1:47" s="672" customFormat="1" ht="78" customHeight="1" thickBot="1">
      <c r="A12" s="537" t="s">
        <v>274</v>
      </c>
      <c r="B12" s="537" t="s">
        <v>226</v>
      </c>
      <c r="C12" s="538" t="s">
        <v>275</v>
      </c>
      <c r="D12" s="538" t="s">
        <v>276</v>
      </c>
      <c r="E12" s="538" t="s">
        <v>277</v>
      </c>
    </row>
    <row r="13" spans="1:47" ht="24" customHeight="1">
      <c r="A13" s="539" t="s">
        <v>205</v>
      </c>
      <c r="B13" s="539" t="s">
        <v>232</v>
      </c>
      <c r="C13" s="540">
        <v>40101</v>
      </c>
      <c r="D13" s="696">
        <v>0</v>
      </c>
      <c r="E13" s="696">
        <v>0</v>
      </c>
      <c r="AI13" s="218"/>
    </row>
    <row r="14" spans="1:47" ht="24.95" customHeight="1">
      <c r="A14" s="885" t="s">
        <v>205</v>
      </c>
      <c r="B14" s="885" t="s">
        <v>133</v>
      </c>
      <c r="C14" s="886" t="s">
        <v>233</v>
      </c>
      <c r="D14" s="565">
        <v>0</v>
      </c>
      <c r="E14" s="565">
        <v>0</v>
      </c>
      <c r="AI14" s="218"/>
    </row>
    <row r="15" spans="1:47" ht="24.95" customHeight="1">
      <c r="A15" s="885" t="s">
        <v>205</v>
      </c>
      <c r="B15" s="885" t="s">
        <v>134</v>
      </c>
      <c r="C15" s="886" t="s">
        <v>234</v>
      </c>
      <c r="D15" s="565">
        <v>0</v>
      </c>
      <c r="E15" s="565">
        <v>0</v>
      </c>
      <c r="AI15" s="218"/>
    </row>
    <row r="16" spans="1:47" ht="24.95" customHeight="1">
      <c r="A16" s="885" t="s">
        <v>205</v>
      </c>
      <c r="B16" s="885" t="s">
        <v>82</v>
      </c>
      <c r="C16" s="886" t="s">
        <v>235</v>
      </c>
      <c r="D16" s="565">
        <v>0</v>
      </c>
      <c r="E16" s="565">
        <v>0</v>
      </c>
      <c r="AI16" s="218"/>
    </row>
    <row r="17" spans="1:46" ht="24.95" customHeight="1">
      <c r="A17" s="885" t="s">
        <v>205</v>
      </c>
      <c r="B17" s="885" t="s">
        <v>135</v>
      </c>
      <c r="C17" s="886" t="s">
        <v>236</v>
      </c>
      <c r="D17" s="566">
        <v>0</v>
      </c>
      <c r="E17" s="566">
        <v>0</v>
      </c>
      <c r="AI17" s="218"/>
    </row>
    <row r="18" spans="1:46" ht="24.95" customHeight="1" thickBot="1">
      <c r="A18" s="885" t="s">
        <v>205</v>
      </c>
      <c r="B18" s="885" t="s">
        <v>136</v>
      </c>
      <c r="C18" s="886">
        <v>40160</v>
      </c>
      <c r="D18" s="567">
        <v>0</v>
      </c>
      <c r="E18" s="567">
        <v>0</v>
      </c>
      <c r="AI18" s="218"/>
    </row>
    <row r="19" spans="1:46" ht="24.95" customHeight="1" thickBot="1">
      <c r="A19" s="541"/>
      <c r="B19" s="613"/>
      <c r="C19" s="614"/>
      <c r="D19" s="1213"/>
      <c r="E19" s="1214"/>
      <c r="AI19" s="218"/>
    </row>
    <row r="20" spans="1:46" ht="24.95" customHeight="1" thickBot="1">
      <c r="A20" s="887"/>
      <c r="B20" s="888" t="s">
        <v>237</v>
      </c>
      <c r="C20" s="888"/>
      <c r="D20" s="888"/>
      <c r="E20" s="889">
        <f>SUM(E13:E18)</f>
        <v>0</v>
      </c>
      <c r="AI20" s="218"/>
    </row>
    <row r="21" spans="1:46" ht="78" customHeight="1" thickBot="1">
      <c r="A21" s="537" t="s">
        <v>274</v>
      </c>
      <c r="B21" s="537" t="s">
        <v>226</v>
      </c>
      <c r="C21" s="538" t="s">
        <v>275</v>
      </c>
      <c r="D21" s="538" t="s">
        <v>278</v>
      </c>
      <c r="E21" s="538" t="s">
        <v>277</v>
      </c>
      <c r="AI21" s="218"/>
    </row>
    <row r="22" spans="1:46" s="215" customFormat="1" ht="24.95" customHeight="1">
      <c r="A22" s="697" t="s">
        <v>220</v>
      </c>
      <c r="B22" s="615" t="s">
        <v>232</v>
      </c>
      <c r="C22" s="616">
        <v>40301</v>
      </c>
      <c r="D22" s="696">
        <v>0</v>
      </c>
      <c r="E22" s="696">
        <v>0</v>
      </c>
    </row>
    <row r="23" spans="1:46" s="215" customFormat="1" ht="24.95" customHeight="1">
      <c r="A23" s="885" t="s">
        <v>220</v>
      </c>
      <c r="B23" s="751" t="s">
        <v>133</v>
      </c>
      <c r="C23" s="775" t="s">
        <v>240</v>
      </c>
      <c r="D23" s="890">
        <v>0</v>
      </c>
      <c r="E23" s="890">
        <v>0</v>
      </c>
    </row>
    <row r="24" spans="1:46" s="215" customFormat="1" ht="24.95" customHeight="1">
      <c r="A24" s="885" t="s">
        <v>220</v>
      </c>
      <c r="B24" s="751" t="s">
        <v>134</v>
      </c>
      <c r="C24" s="775" t="s">
        <v>241</v>
      </c>
      <c r="D24" s="890">
        <v>0</v>
      </c>
      <c r="E24" s="890">
        <v>0</v>
      </c>
    </row>
    <row r="25" spans="1:46" s="215" customFormat="1" ht="24.95" customHeight="1">
      <c r="A25" s="885" t="s">
        <v>220</v>
      </c>
      <c r="B25" s="751" t="s">
        <v>82</v>
      </c>
      <c r="C25" s="775" t="s">
        <v>242</v>
      </c>
      <c r="D25" s="890">
        <v>0</v>
      </c>
      <c r="E25" s="890">
        <v>0</v>
      </c>
    </row>
    <row r="26" spans="1:46" s="215" customFormat="1" ht="24.95" customHeight="1">
      <c r="A26" s="885" t="s">
        <v>220</v>
      </c>
      <c r="B26" s="751" t="s">
        <v>135</v>
      </c>
      <c r="C26" s="775" t="s">
        <v>243</v>
      </c>
      <c r="D26" s="890">
        <v>0</v>
      </c>
      <c r="E26" s="890">
        <v>0</v>
      </c>
    </row>
    <row r="27" spans="1:46" s="215" customFormat="1" ht="24.95" customHeight="1" thickBot="1">
      <c r="A27" s="479" t="s">
        <v>220</v>
      </c>
      <c r="B27" s="615" t="s">
        <v>136</v>
      </c>
      <c r="C27" s="542">
        <v>40360</v>
      </c>
      <c r="D27" s="567">
        <v>0</v>
      </c>
      <c r="E27" s="568">
        <v>0</v>
      </c>
    </row>
    <row r="28" spans="1:46" ht="24.95" customHeight="1" thickBot="1">
      <c r="A28" s="617"/>
      <c r="B28" s="618"/>
      <c r="C28" s="617"/>
      <c r="D28" s="543"/>
      <c r="E28" s="619"/>
      <c r="AI28" s="218"/>
    </row>
    <row r="29" spans="1:46" ht="24.95" customHeight="1" thickBot="1">
      <c r="A29" s="698"/>
      <c r="B29" s="620" t="s">
        <v>237</v>
      </c>
      <c r="C29" s="544"/>
      <c r="D29" s="544"/>
      <c r="E29" s="621">
        <f>SUM(E22:E27)</f>
        <v>0</v>
      </c>
      <c r="AI29" s="218"/>
      <c r="AT29" s="545"/>
    </row>
    <row r="30" spans="1:46" ht="24.95" customHeight="1" thickBot="1">
      <c r="A30" s="544" t="s">
        <v>279</v>
      </c>
      <c r="B30" s="546"/>
      <c r="C30" s="547"/>
      <c r="D30" s="547"/>
      <c r="E30" s="548">
        <f>E20+E29</f>
        <v>0</v>
      </c>
      <c r="AI30" s="218"/>
    </row>
    <row r="31" spans="1:46" ht="24.95" customHeight="1">
      <c r="A31" s="535"/>
      <c r="B31" s="536"/>
      <c r="C31" s="536"/>
      <c r="D31" s="536"/>
      <c r="E31" s="536"/>
      <c r="AI31" s="218"/>
    </row>
    <row r="32" spans="1:46" ht="24.95" customHeight="1" thickBot="1">
      <c r="A32" s="604" t="s">
        <v>280</v>
      </c>
      <c r="B32" s="536"/>
      <c r="C32" s="536"/>
      <c r="D32" s="536"/>
      <c r="E32" s="536"/>
      <c r="AI32" s="218"/>
    </row>
    <row r="33" spans="1:46" ht="24.95" customHeight="1">
      <c r="A33" s="1048" t="s">
        <v>811</v>
      </c>
      <c r="B33" s="1049"/>
      <c r="C33" s="1049"/>
      <c r="D33" s="1049"/>
      <c r="E33" s="1050"/>
      <c r="AI33" s="218"/>
    </row>
    <row r="34" spans="1:46" ht="24.95" customHeight="1">
      <c r="A34" s="1051"/>
      <c r="B34" s="1052"/>
      <c r="C34" s="1052"/>
      <c r="D34" s="1052"/>
      <c r="E34" s="1053"/>
      <c r="AI34" s="218"/>
    </row>
    <row r="35" spans="1:46" s="545" customFormat="1" ht="24.95" customHeight="1">
      <c r="A35" s="1051"/>
      <c r="B35" s="1052"/>
      <c r="C35" s="1052"/>
      <c r="D35" s="1052"/>
      <c r="E35" s="1053"/>
      <c r="H35" s="218"/>
      <c r="I35" s="218"/>
      <c r="J35" s="218"/>
      <c r="K35" s="218"/>
      <c r="L35" s="218"/>
      <c r="M35" s="218"/>
      <c r="N35" s="218"/>
      <c r="O35" s="218"/>
      <c r="P35" s="218"/>
      <c r="Q35" s="218"/>
      <c r="R35" s="218"/>
      <c r="S35" s="218"/>
      <c r="T35" s="218"/>
      <c r="U35" s="218"/>
      <c r="V35" s="218"/>
      <c r="W35" s="218"/>
      <c r="X35" s="218"/>
      <c r="Y35" s="218"/>
      <c r="Z35" s="218"/>
      <c r="AA35" s="218"/>
      <c r="AB35" s="218"/>
      <c r="AC35" s="218"/>
      <c r="AD35" s="218"/>
      <c r="AE35" s="218"/>
      <c r="AF35" s="218"/>
      <c r="AG35" s="218"/>
      <c r="AH35" s="218"/>
      <c r="AI35" s="218"/>
      <c r="AJ35" s="218"/>
      <c r="AK35" s="218"/>
      <c r="AL35" s="218"/>
      <c r="AM35" s="218"/>
      <c r="AN35" s="218"/>
      <c r="AO35" s="218"/>
      <c r="AP35" s="218"/>
      <c r="AQ35" s="218"/>
      <c r="AR35" s="218"/>
      <c r="AS35" s="218"/>
      <c r="AT35" s="218"/>
    </row>
    <row r="36" spans="1:46" ht="24.95" customHeight="1">
      <c r="A36" s="1051"/>
      <c r="B36" s="1052"/>
      <c r="C36" s="1052"/>
      <c r="D36" s="1052"/>
      <c r="E36" s="1053"/>
      <c r="AI36" s="218"/>
    </row>
    <row r="37" spans="1:46" ht="24.95" customHeight="1" thickBot="1">
      <c r="A37" s="1054"/>
      <c r="B37" s="1055"/>
      <c r="C37" s="1055"/>
      <c r="D37" s="1055"/>
      <c r="E37" s="1056"/>
      <c r="AI37" s="218"/>
    </row>
    <row r="38" spans="1:46" ht="20.25" customHeight="1">
      <c r="A38" s="217"/>
      <c r="B38" s="217"/>
      <c r="C38" s="217"/>
      <c r="D38" s="217"/>
      <c r="E38" s="217"/>
      <c r="AI38" s="218"/>
    </row>
    <row r="39" spans="1:46" ht="20.25" customHeight="1">
      <c r="AI39" s="218"/>
    </row>
    <row r="40" spans="1:46" ht="20.25" customHeight="1">
      <c r="AI40" s="218"/>
    </row>
    <row r="41" spans="1:46" ht="20.25" customHeight="1">
      <c r="AI41" s="218"/>
    </row>
    <row r="42" spans="1:46" ht="20.25" customHeight="1">
      <c r="AI42" s="218"/>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550"/>
      <c r="AI59" s="551"/>
    </row>
    <row r="60" spans="34:35" ht="20.25" customHeight="1">
      <c r="AH60" s="550"/>
      <c r="AI60" s="551"/>
    </row>
    <row r="61" spans="34:35" ht="20.25" customHeight="1">
      <c r="AH61" s="550"/>
    </row>
    <row r="62" spans="34:35" ht="20.25" customHeight="1"/>
    <row r="63" spans="34:35" ht="20.25" customHeight="1">
      <c r="AH63" s="550"/>
      <c r="AI63" s="551"/>
    </row>
    <row r="64" spans="34:35" ht="20.25" customHeight="1">
      <c r="AH64" s="550"/>
      <c r="AI64" s="551"/>
    </row>
    <row r="65" spans="1:35" ht="20.25" customHeight="1">
      <c r="A65" s="217"/>
      <c r="B65" s="217"/>
      <c r="C65" s="217"/>
      <c r="D65" s="217"/>
      <c r="E65" s="217"/>
      <c r="AH65" s="550"/>
      <c r="AI65" s="551"/>
    </row>
    <row r="66" spans="1:35" ht="20.25" customHeight="1">
      <c r="A66" s="217"/>
      <c r="B66" s="217"/>
      <c r="C66" s="217"/>
      <c r="D66" s="217"/>
      <c r="E66" s="217"/>
    </row>
    <row r="67" spans="1:35" ht="20.25" customHeight="1">
      <c r="A67" s="217"/>
      <c r="B67" s="217"/>
      <c r="C67" s="217"/>
      <c r="D67" s="217"/>
      <c r="E67" s="217"/>
      <c r="AH67" s="550"/>
    </row>
    <row r="68" spans="1:35" ht="20.25" customHeight="1">
      <c r="A68" s="217"/>
      <c r="B68" s="217"/>
      <c r="C68" s="217"/>
      <c r="D68" s="217"/>
      <c r="E68" s="217"/>
      <c r="AH68" s="550"/>
      <c r="AI68" s="551"/>
    </row>
    <row r="69" spans="1:35" ht="20.25" customHeight="1">
      <c r="AH69" s="550"/>
      <c r="AI69" s="551"/>
    </row>
    <row r="70" spans="1:35" ht="20.25" customHeight="1">
      <c r="AH70" s="550"/>
    </row>
    <row r="71" spans="1:35" ht="20.25" customHeight="1">
      <c r="AH71" s="550"/>
    </row>
    <row r="72" spans="1:35" ht="20.25" customHeight="1">
      <c r="AH72" s="550"/>
    </row>
    <row r="73" spans="1:35" ht="20.25" customHeight="1">
      <c r="AH73" s="550"/>
      <c r="AI73" s="551"/>
    </row>
    <row r="74" spans="1:35" ht="20.25" customHeight="1"/>
    <row r="75" spans="1:35" ht="20.25" customHeight="1">
      <c r="AH75" s="550"/>
    </row>
    <row r="76" spans="1:35" ht="20.25" customHeight="1">
      <c r="AH76" s="550"/>
      <c r="AI76" s="551"/>
    </row>
    <row r="77" spans="1:35" ht="20.25" customHeight="1">
      <c r="AH77" s="550"/>
      <c r="AI77" s="551"/>
    </row>
    <row r="78" spans="1:35" ht="20.25" customHeight="1">
      <c r="AH78" s="550"/>
      <c r="AI78" s="551"/>
    </row>
    <row r="79" spans="1:35" ht="20.25" customHeight="1">
      <c r="AH79" s="550"/>
      <c r="AI79" s="551"/>
    </row>
    <row r="80" spans="1:35" ht="20.25" customHeight="1">
      <c r="AH80" s="550"/>
    </row>
    <row r="81" spans="3:35" ht="20.25" customHeight="1">
      <c r="AH81" s="550"/>
      <c r="AI81" s="551"/>
    </row>
    <row r="82" spans="3:35" ht="20.25" customHeight="1">
      <c r="AH82" s="550"/>
      <c r="AI82" s="551"/>
    </row>
    <row r="83" spans="3:35" ht="20.25" customHeight="1">
      <c r="AH83" s="550"/>
      <c r="AI83" s="551"/>
    </row>
    <row r="84" spans="3:35" ht="20.25" customHeight="1"/>
    <row r="85" spans="3:35" ht="20.25" customHeight="1">
      <c r="AH85" s="550"/>
      <c r="AI85" s="551"/>
    </row>
    <row r="86" spans="3:35" ht="18" customHeight="1">
      <c r="AH86" s="550"/>
      <c r="AI86" s="551"/>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218">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5ySrf2saSPbdxhXUezxIzrKlr+XOJZ49dXkjcaTI5rEcj7mQN2gs2GW34pJt5U9ThyYY8BeEQzzvjkSALPFA9Q==" saltValue="jkxftjDrHmYJO5lD4/aVeQ==" spinCount="100000" sheet="1" objects="1" scenarios="1"/>
  <phoneticPr fontId="0" type="noConversion"/>
  <printOptions horizontalCentered="1"/>
  <pageMargins left="0.5" right="0.5" top="0.5" bottom="0.5" header="0.5" footer="0.25"/>
  <pageSetup scale="55" orientation="landscape" r:id="rId1"/>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3" tint="0.79998168889431442"/>
  </sheetPr>
  <dimension ref="A1:L282"/>
  <sheetViews>
    <sheetView showGridLines="0" zoomScale="70" zoomScaleNormal="70" zoomScaleSheetLayoutView="70" zoomScalePageLayoutView="70" workbookViewId="0"/>
  </sheetViews>
  <sheetFormatPr defaultColWidth="9.140625" defaultRowHeight="18.75"/>
  <cols>
    <col min="1" max="1" width="57" style="215" customWidth="1"/>
    <col min="2" max="2" width="1.42578125" style="215" customWidth="1"/>
    <col min="3" max="3" width="21.28515625" style="215" customWidth="1"/>
    <col min="4" max="4" width="9.140625" style="215"/>
    <col min="5" max="5" width="49.42578125" style="215" customWidth="1"/>
    <col min="6" max="6" width="17" style="215" customWidth="1"/>
    <col min="7" max="7" width="25.42578125" style="215" customWidth="1"/>
    <col min="8" max="8" width="1.85546875" style="215" customWidth="1"/>
    <col min="9" max="9" width="11.7109375" style="215" bestFit="1" customWidth="1"/>
    <col min="10" max="10" width="15.42578125" style="215" bestFit="1" customWidth="1"/>
    <col min="11" max="16384" width="9.140625" style="215"/>
  </cols>
  <sheetData>
    <row r="1" spans="1:8" ht="26.25">
      <c r="A1" s="1145"/>
      <c r="B1" s="1145"/>
      <c r="C1" s="1145"/>
      <c r="D1" s="1145"/>
      <c r="E1" s="1145"/>
      <c r="F1" s="1145"/>
      <c r="G1" s="1146"/>
    </row>
    <row r="2" spans="1:8" ht="30" customHeight="1" thickBot="1">
      <c r="A2" s="1146" t="s">
        <v>183</v>
      </c>
      <c r="B2" s="1133" t="str">
        <f>'CHECK SHEET'!D7</f>
        <v>Lake-Sumter State College</v>
      </c>
      <c r="C2" s="1133"/>
      <c r="D2" s="1133"/>
      <c r="E2" s="1133"/>
      <c r="F2" s="1133"/>
      <c r="G2" s="1147"/>
    </row>
    <row r="3" spans="1:8" ht="23.1" customHeight="1">
      <c r="A3" s="1129" t="s">
        <v>281</v>
      </c>
      <c r="B3" s="1129"/>
      <c r="C3" s="1129"/>
      <c r="D3" s="1129"/>
      <c r="E3" s="1129"/>
      <c r="F3" s="1129"/>
      <c r="G3" s="1129"/>
    </row>
    <row r="4" spans="1:8" ht="23.45" customHeight="1">
      <c r="A4" s="1129" t="s">
        <v>282</v>
      </c>
      <c r="B4" s="1129"/>
      <c r="C4" s="1129"/>
      <c r="D4" s="1129"/>
      <c r="E4" s="1129"/>
      <c r="F4" s="1129"/>
      <c r="G4" s="1129"/>
    </row>
    <row r="5" spans="1:8" ht="23.45" customHeight="1">
      <c r="A5" s="1129" t="s">
        <v>755</v>
      </c>
      <c r="B5" s="1129"/>
      <c r="C5" s="1129"/>
      <c r="D5" s="1129"/>
      <c r="E5" s="1129"/>
      <c r="F5" s="1129"/>
      <c r="G5" s="1129"/>
    </row>
    <row r="6" spans="1:8" ht="20.100000000000001" customHeight="1">
      <c r="A6" s="1148"/>
      <c r="B6" s="1148"/>
      <c r="C6" s="1148"/>
      <c r="D6" s="1148"/>
      <c r="E6" s="1148"/>
      <c r="F6" s="1148"/>
      <c r="G6" s="1148"/>
    </row>
    <row r="7" spans="1:8" ht="38.450000000000003" customHeight="1">
      <c r="A7" s="1149" t="s">
        <v>283</v>
      </c>
      <c r="B7" s="1149"/>
      <c r="C7" s="1149"/>
      <c r="D7" s="1149"/>
      <c r="E7" s="1149"/>
      <c r="F7" s="1149"/>
      <c r="G7" s="1149"/>
      <c r="H7" s="225"/>
    </row>
    <row r="8" spans="1:8" ht="20.100000000000001" customHeight="1">
      <c r="A8" s="224"/>
      <c r="B8" s="224"/>
      <c r="C8" s="224"/>
      <c r="D8" s="224"/>
      <c r="E8" s="224"/>
      <c r="F8" s="224"/>
      <c r="G8" s="224"/>
      <c r="H8" s="665"/>
    </row>
    <row r="9" spans="1:8" ht="76.349999999999994" customHeight="1">
      <c r="A9" s="645" t="s">
        <v>284</v>
      </c>
      <c r="B9" s="646" t="s">
        <v>285</v>
      </c>
      <c r="C9" s="646"/>
      <c r="D9" s="646"/>
      <c r="E9" s="646"/>
      <c r="F9" s="647" t="s">
        <v>275</v>
      </c>
      <c r="G9" s="648" t="s">
        <v>286</v>
      </c>
      <c r="H9" s="219"/>
    </row>
    <row r="10" spans="1:8" ht="20.100000000000001" customHeight="1">
      <c r="A10" s="666" t="s">
        <v>225</v>
      </c>
      <c r="B10" s="667"/>
      <c r="C10" s="667"/>
      <c r="D10" s="667"/>
      <c r="E10" s="667"/>
      <c r="F10" s="668"/>
      <c r="G10" s="669"/>
      <c r="H10" s="219"/>
    </row>
    <row r="11" spans="1:8" ht="20.100000000000001" customHeight="1">
      <c r="A11" s="625"/>
      <c r="B11" s="226"/>
      <c r="C11" s="226"/>
      <c r="D11" s="226"/>
      <c r="E11" s="226"/>
      <c r="F11" s="227"/>
      <c r="G11" s="228"/>
      <c r="H11" s="219"/>
    </row>
    <row r="12" spans="1:8" ht="20.100000000000001" customHeight="1">
      <c r="A12" s="626" t="s">
        <v>205</v>
      </c>
      <c r="B12" s="229"/>
      <c r="C12" s="229" t="s">
        <v>232</v>
      </c>
      <c r="D12" s="229"/>
      <c r="E12" s="229"/>
      <c r="F12" s="230">
        <v>40101</v>
      </c>
      <c r="G12" s="231">
        <f>+'EXHIBIT C'!H10+'EXHIBIT C(2)'!E13</f>
        <v>354493</v>
      </c>
      <c r="H12" s="219"/>
    </row>
    <row r="13" spans="1:8" ht="20.100000000000001" customHeight="1">
      <c r="A13" s="625" t="s">
        <v>205</v>
      </c>
      <c r="B13" s="226"/>
      <c r="C13" s="219" t="s">
        <v>133</v>
      </c>
      <c r="D13" s="226"/>
      <c r="E13" s="226"/>
      <c r="F13" s="232" t="s">
        <v>233</v>
      </c>
      <c r="G13" s="231">
        <f>+'EXHIBIT C'!H11+'EXHIBIT C(2)'!E14</f>
        <v>4118931</v>
      </c>
      <c r="H13" s="219"/>
    </row>
    <row r="14" spans="1:8" ht="20.100000000000001" customHeight="1">
      <c r="A14" s="625" t="s">
        <v>205</v>
      </c>
      <c r="B14" s="226"/>
      <c r="C14" s="226" t="s">
        <v>134</v>
      </c>
      <c r="D14" s="226"/>
      <c r="E14" s="226"/>
      <c r="F14" s="232" t="s">
        <v>234</v>
      </c>
      <c r="G14" s="649">
        <f>+'EXHIBIT C'!H12+'EXHIBIT C(2)'!E15</f>
        <v>811188</v>
      </c>
      <c r="H14" s="219"/>
    </row>
    <row r="15" spans="1:8" ht="20.100000000000001" customHeight="1">
      <c r="A15" s="625" t="s">
        <v>205</v>
      </c>
      <c r="B15" s="226"/>
      <c r="C15" s="233" t="s">
        <v>287</v>
      </c>
      <c r="D15" s="226"/>
      <c r="E15" s="226"/>
      <c r="F15" s="232" t="s">
        <v>235</v>
      </c>
      <c r="G15" s="649">
        <f>+'EXHIBIT C'!H13+'EXHIBIT C(2)'!E16</f>
        <v>0</v>
      </c>
      <c r="H15" s="219"/>
    </row>
    <row r="16" spans="1:8" ht="20.100000000000001" customHeight="1">
      <c r="A16" s="625" t="s">
        <v>205</v>
      </c>
      <c r="B16" s="226"/>
      <c r="C16" s="233" t="s">
        <v>288</v>
      </c>
      <c r="D16" s="226"/>
      <c r="E16" s="226"/>
      <c r="F16" s="232" t="s">
        <v>236</v>
      </c>
      <c r="G16" s="650">
        <f>+'EXHIBIT C'!H14+'EXHIBIT C(2)'!E17</f>
        <v>120988</v>
      </c>
      <c r="H16" s="219"/>
    </row>
    <row r="17" spans="1:8" ht="20.100000000000001" customHeight="1">
      <c r="A17" s="625" t="s">
        <v>205</v>
      </c>
      <c r="B17" s="226"/>
      <c r="C17" s="219" t="s">
        <v>136</v>
      </c>
      <c r="D17" s="226"/>
      <c r="E17" s="226"/>
      <c r="F17" s="235">
        <v>40160</v>
      </c>
      <c r="G17" s="650">
        <f>+'EXHIBIT C'!H15+'EXHIBIT C(2)'!E18</f>
        <v>0</v>
      </c>
      <c r="H17" s="219"/>
    </row>
    <row r="18" spans="1:8" ht="20.100000000000001" customHeight="1">
      <c r="A18" s="625"/>
      <c r="B18" s="226"/>
      <c r="C18" s="226"/>
      <c r="D18" s="226"/>
      <c r="E18" s="226"/>
      <c r="F18" s="232"/>
      <c r="G18" s="234"/>
      <c r="H18" s="219"/>
    </row>
    <row r="19" spans="1:8" ht="20.100000000000001" customHeight="1">
      <c r="A19" s="627" t="s">
        <v>289</v>
      </c>
      <c r="B19" s="226"/>
      <c r="C19" s="226"/>
      <c r="D19" s="226"/>
      <c r="E19" s="226"/>
      <c r="F19" s="232"/>
      <c r="G19" s="891">
        <f>SUM(G12:G17)</f>
        <v>5405600</v>
      </c>
      <c r="H19" s="219"/>
    </row>
    <row r="20" spans="1:8" ht="20.100000000000001" customHeight="1">
      <c r="A20" s="625"/>
      <c r="B20" s="226"/>
      <c r="C20" s="226"/>
      <c r="D20" s="226"/>
      <c r="E20" s="226"/>
      <c r="F20" s="232"/>
      <c r="G20" s="236"/>
      <c r="H20" s="219"/>
    </row>
    <row r="21" spans="1:8" ht="20.100000000000001" customHeight="1">
      <c r="A21" s="626" t="s">
        <v>220</v>
      </c>
      <c r="B21" s="229"/>
      <c r="C21" s="229" t="s">
        <v>232</v>
      </c>
      <c r="D21" s="229"/>
      <c r="E21" s="229"/>
      <c r="F21" s="230">
        <v>40301</v>
      </c>
      <c r="G21" s="237">
        <f>+'EXHIBIT C'!F19+'EXHIBIT C(2)'!E22</f>
        <v>9638</v>
      </c>
      <c r="H21" s="662"/>
    </row>
    <row r="22" spans="1:8" ht="20.100000000000001" customHeight="1">
      <c r="A22" s="626" t="s">
        <v>220</v>
      </c>
      <c r="B22" s="226"/>
      <c r="C22" s="219" t="s">
        <v>133</v>
      </c>
      <c r="D22" s="226"/>
      <c r="E22" s="226"/>
      <c r="F22" s="232" t="s">
        <v>240</v>
      </c>
      <c r="G22" s="237">
        <f>+'EXHIBIT C'!F20+'EXHIBIT C(2)'!E23</f>
        <v>187763</v>
      </c>
      <c r="H22" s="219"/>
    </row>
    <row r="23" spans="1:8" ht="20.100000000000001" customHeight="1">
      <c r="A23" s="626" t="s">
        <v>220</v>
      </c>
      <c r="B23" s="226"/>
      <c r="C23" s="226" t="s">
        <v>134</v>
      </c>
      <c r="D23" s="226"/>
      <c r="E23" s="226"/>
      <c r="F23" s="232" t="s">
        <v>241</v>
      </c>
      <c r="G23" s="242">
        <f>+'EXHIBIT C'!F21+'EXHIBIT C(2)'!E24</f>
        <v>25826</v>
      </c>
      <c r="H23" s="219"/>
    </row>
    <row r="24" spans="1:8" ht="20.100000000000001" customHeight="1">
      <c r="A24" s="626" t="s">
        <v>220</v>
      </c>
      <c r="B24" s="226"/>
      <c r="C24" s="233" t="s">
        <v>287</v>
      </c>
      <c r="D24" s="226"/>
      <c r="E24" s="226"/>
      <c r="F24" s="232" t="s">
        <v>242</v>
      </c>
      <c r="G24" s="242">
        <f>+'EXHIBIT C'!F22+'EXHIBIT C(2)'!E25</f>
        <v>0</v>
      </c>
      <c r="H24" s="219"/>
    </row>
    <row r="25" spans="1:8" ht="20.100000000000001" customHeight="1">
      <c r="A25" s="626" t="s">
        <v>220</v>
      </c>
      <c r="B25" s="226"/>
      <c r="C25" s="233" t="s">
        <v>288</v>
      </c>
      <c r="D25" s="226"/>
      <c r="E25" s="226"/>
      <c r="F25" s="232" t="s">
        <v>243</v>
      </c>
      <c r="G25" s="242">
        <f>+'EXHIBIT C'!F23+'EXHIBIT C(2)'!E26</f>
        <v>20611</v>
      </c>
      <c r="H25" s="219"/>
    </row>
    <row r="26" spans="1:8" ht="20.100000000000001" customHeight="1">
      <c r="A26" s="626" t="s">
        <v>220</v>
      </c>
      <c r="B26" s="226"/>
      <c r="C26" s="219" t="s">
        <v>136</v>
      </c>
      <c r="D26" s="226"/>
      <c r="E26" s="226"/>
      <c r="F26" s="235">
        <v>40360</v>
      </c>
      <c r="G26" s="242">
        <f>+'EXHIBIT C'!F24+'EXHIBIT C(2)'!E27</f>
        <v>0</v>
      </c>
      <c r="H26" s="219"/>
    </row>
    <row r="27" spans="1:8" ht="20.100000000000001" customHeight="1">
      <c r="A27" s="625"/>
      <c r="B27" s="226"/>
      <c r="C27" s="226"/>
      <c r="D27" s="226"/>
      <c r="E27" s="226"/>
      <c r="F27" s="232"/>
      <c r="G27" s="238"/>
      <c r="H27" s="219"/>
    </row>
    <row r="28" spans="1:8" ht="20.100000000000001" customHeight="1">
      <c r="A28" s="627" t="s">
        <v>290</v>
      </c>
      <c r="B28" s="226"/>
      <c r="C28" s="226"/>
      <c r="D28" s="226"/>
      <c r="E28" s="226"/>
      <c r="F28" s="232"/>
      <c r="G28" s="892">
        <f>SUM(G21:G26)</f>
        <v>243838</v>
      </c>
      <c r="H28" s="219"/>
    </row>
    <row r="29" spans="1:8" ht="20.100000000000001" customHeight="1">
      <c r="A29" s="625"/>
      <c r="B29" s="226"/>
      <c r="C29" s="226"/>
      <c r="D29" s="226"/>
      <c r="E29" s="226"/>
      <c r="F29" s="232"/>
      <c r="G29" s="239"/>
      <c r="H29" s="219"/>
    </row>
    <row r="30" spans="1:8" ht="20.100000000000001" customHeight="1">
      <c r="A30" s="625" t="s">
        <v>291</v>
      </c>
      <c r="B30" s="226"/>
      <c r="C30" s="1058" t="s">
        <v>251</v>
      </c>
      <c r="D30" s="1058"/>
      <c r="E30" s="1058"/>
      <c r="F30" s="232" t="s">
        <v>252</v>
      </c>
      <c r="G30" s="240">
        <f>'EXHIBIT C'!H32</f>
        <v>0</v>
      </c>
      <c r="H30" s="219"/>
    </row>
    <row r="31" spans="1:8" ht="20.100000000000001" customHeight="1">
      <c r="A31" s="625" t="s">
        <v>291</v>
      </c>
      <c r="B31" s="226"/>
      <c r="C31" s="219" t="s">
        <v>253</v>
      </c>
      <c r="D31" s="226"/>
      <c r="E31" s="226"/>
      <c r="F31" s="232" t="s">
        <v>254</v>
      </c>
      <c r="G31" s="240">
        <f>'EXHIBIT C'!H33</f>
        <v>0</v>
      </c>
      <c r="H31" s="219"/>
    </row>
    <row r="32" spans="1:8" ht="20.100000000000001" customHeight="1">
      <c r="A32" s="625" t="s">
        <v>292</v>
      </c>
      <c r="B32" s="226"/>
      <c r="C32" s="226" t="s">
        <v>251</v>
      </c>
      <c r="D32" s="226"/>
      <c r="E32" s="226"/>
      <c r="F32" s="232" t="s">
        <v>252</v>
      </c>
      <c r="G32" s="240">
        <f>'EXHIBIT C'!H34</f>
        <v>0</v>
      </c>
      <c r="H32" s="219"/>
    </row>
    <row r="33" spans="1:8" ht="20.100000000000001" customHeight="1">
      <c r="A33" s="625" t="s">
        <v>292</v>
      </c>
      <c r="B33" s="226"/>
      <c r="C33" s="219" t="s">
        <v>253</v>
      </c>
      <c r="D33" s="226"/>
      <c r="E33" s="226"/>
      <c r="F33" s="232" t="s">
        <v>254</v>
      </c>
      <c r="G33" s="240">
        <f>'EXHIBIT C'!H35</f>
        <v>0</v>
      </c>
      <c r="H33" s="219"/>
    </row>
    <row r="34" spans="1:8" ht="20.100000000000001" customHeight="1">
      <c r="A34" s="625"/>
      <c r="B34" s="226"/>
      <c r="C34" s="226"/>
      <c r="D34" s="226"/>
      <c r="E34" s="226"/>
      <c r="F34" s="232"/>
      <c r="G34" s="241"/>
      <c r="H34" s="219"/>
    </row>
    <row r="35" spans="1:8" ht="20.100000000000001" customHeight="1">
      <c r="A35" s="627" t="s">
        <v>293</v>
      </c>
      <c r="B35" s="226"/>
      <c r="C35" s="226"/>
      <c r="D35" s="226"/>
      <c r="E35" s="226"/>
      <c r="F35" s="232"/>
      <c r="G35" s="892">
        <f>SUM(G30:G33)</f>
        <v>0</v>
      </c>
      <c r="H35" s="219"/>
    </row>
    <row r="36" spans="1:8" ht="20.100000000000001" customHeight="1">
      <c r="A36" s="625"/>
      <c r="B36" s="226"/>
      <c r="C36" s="226"/>
      <c r="D36" s="226"/>
      <c r="E36" s="226"/>
      <c r="F36" s="232"/>
      <c r="G36" s="238"/>
      <c r="H36" s="219"/>
    </row>
    <row r="37" spans="1:8" ht="20.100000000000001" customHeight="1">
      <c r="A37" s="625" t="s">
        <v>294</v>
      </c>
      <c r="B37" s="226"/>
      <c r="C37" s="226" t="s">
        <v>251</v>
      </c>
      <c r="D37" s="226"/>
      <c r="E37" s="226"/>
      <c r="F37" s="232" t="s">
        <v>258</v>
      </c>
      <c r="G37" s="242">
        <f>'EXHIBIT C'!F39</f>
        <v>0</v>
      </c>
      <c r="H37" s="219"/>
    </row>
    <row r="38" spans="1:8" ht="20.100000000000001" customHeight="1">
      <c r="A38" s="625" t="s">
        <v>294</v>
      </c>
      <c r="B38" s="226"/>
      <c r="C38" s="1059" t="s">
        <v>253</v>
      </c>
      <c r="D38" s="1059"/>
      <c r="E38" s="1059"/>
      <c r="F38" s="232" t="s">
        <v>259</v>
      </c>
      <c r="G38" s="242">
        <f>'EXHIBIT C'!F40</f>
        <v>0</v>
      </c>
      <c r="H38" s="219"/>
    </row>
    <row r="39" spans="1:8" ht="20.100000000000001" customHeight="1">
      <c r="A39" s="625" t="s">
        <v>295</v>
      </c>
      <c r="B39" s="226"/>
      <c r="C39" s="226" t="s">
        <v>251</v>
      </c>
      <c r="D39" s="226"/>
      <c r="E39" s="226"/>
      <c r="F39" s="232" t="s">
        <v>258</v>
      </c>
      <c r="G39" s="242">
        <f>'EXHIBIT C'!F41</f>
        <v>0</v>
      </c>
      <c r="H39" s="219"/>
    </row>
    <row r="40" spans="1:8" ht="20.100000000000001" customHeight="1">
      <c r="A40" s="625" t="s">
        <v>295</v>
      </c>
      <c r="B40" s="226"/>
      <c r="C40" s="1059" t="s">
        <v>253</v>
      </c>
      <c r="D40" s="1059"/>
      <c r="E40" s="1059"/>
      <c r="F40" s="232" t="s">
        <v>259</v>
      </c>
      <c r="G40" s="242">
        <f>'EXHIBIT C'!F42</f>
        <v>0</v>
      </c>
      <c r="H40" s="219"/>
    </row>
    <row r="41" spans="1:8" ht="20.100000000000001" customHeight="1">
      <c r="A41" s="625"/>
      <c r="B41" s="226"/>
      <c r="C41" s="226"/>
      <c r="D41" s="226"/>
      <c r="E41" s="226"/>
      <c r="F41" s="232"/>
      <c r="G41" s="238"/>
      <c r="H41" s="219"/>
    </row>
    <row r="42" spans="1:8" ht="20.100000000000001" customHeight="1">
      <c r="A42" s="627" t="s">
        <v>296</v>
      </c>
      <c r="B42" s="226"/>
      <c r="C42" s="226"/>
      <c r="D42" s="226"/>
      <c r="E42" s="226"/>
      <c r="F42" s="232"/>
      <c r="G42" s="892">
        <f>SUM(G37:G41)</f>
        <v>0</v>
      </c>
      <c r="H42" s="219"/>
    </row>
    <row r="43" spans="1:8" ht="20.100000000000001" customHeight="1">
      <c r="A43" s="625"/>
      <c r="B43" s="226"/>
      <c r="C43" s="226"/>
      <c r="D43" s="226"/>
      <c r="E43" s="226"/>
      <c r="F43" s="232"/>
      <c r="G43" s="239"/>
      <c r="H43" s="219"/>
    </row>
    <row r="44" spans="1:8" ht="20.100000000000001" customHeight="1">
      <c r="A44" s="627" t="s">
        <v>297</v>
      </c>
      <c r="B44" s="226"/>
      <c r="C44" s="226"/>
      <c r="D44" s="226"/>
      <c r="E44" s="226"/>
      <c r="F44" s="232"/>
      <c r="G44" s="893">
        <f>G19+G28+G35+G42</f>
        <v>5649438</v>
      </c>
      <c r="H44" s="219"/>
    </row>
    <row r="45" spans="1:8" ht="20.100000000000001" customHeight="1">
      <c r="A45" s="625"/>
      <c r="B45" s="226"/>
      <c r="C45" s="226"/>
      <c r="D45" s="226"/>
      <c r="E45" s="226"/>
      <c r="F45" s="232"/>
      <c r="G45" s="238"/>
      <c r="H45" s="219"/>
    </row>
    <row r="46" spans="1:8" ht="20.100000000000001" customHeight="1">
      <c r="A46" s="625" t="s">
        <v>298</v>
      </c>
      <c r="B46" s="226"/>
      <c r="C46" s="226"/>
      <c r="D46" s="226"/>
      <c r="E46" s="226"/>
      <c r="F46" s="232" t="s">
        <v>299</v>
      </c>
      <c r="G46" s="569">
        <v>7500</v>
      </c>
      <c r="H46" s="219"/>
    </row>
    <row r="47" spans="1:8" ht="20.100000000000001" customHeight="1">
      <c r="A47" s="625" t="s">
        <v>300</v>
      </c>
      <c r="B47" s="243"/>
      <c r="C47" s="243"/>
      <c r="D47" s="243"/>
      <c r="E47" s="243"/>
      <c r="F47" s="244" t="s">
        <v>301</v>
      </c>
      <c r="G47" s="569">
        <v>1158522</v>
      </c>
      <c r="H47" s="662"/>
    </row>
    <row r="48" spans="1:8" ht="20.100000000000001" customHeight="1">
      <c r="A48" s="625" t="s">
        <v>302</v>
      </c>
      <c r="B48" s="219"/>
      <c r="C48" s="243"/>
      <c r="D48" s="243"/>
      <c r="E48" s="243"/>
      <c r="F48" s="244" t="s">
        <v>303</v>
      </c>
      <c r="G48" s="569">
        <v>156800</v>
      </c>
      <c r="H48" s="662"/>
    </row>
    <row r="49" spans="1:8" ht="20.100000000000001" customHeight="1">
      <c r="A49" s="625" t="s">
        <v>304</v>
      </c>
      <c r="B49" s="226"/>
      <c r="C49" s="226"/>
      <c r="D49" s="226"/>
      <c r="E49" s="226"/>
      <c r="F49" s="245" t="s">
        <v>305</v>
      </c>
      <c r="G49" s="569">
        <v>282000</v>
      </c>
      <c r="H49" s="219"/>
    </row>
    <row r="50" spans="1:8" ht="20.100000000000001" customHeight="1">
      <c r="A50" s="625" t="s">
        <v>306</v>
      </c>
      <c r="B50" s="226"/>
      <c r="C50" s="226"/>
      <c r="D50" s="226"/>
      <c r="E50" s="226"/>
      <c r="F50" s="245" t="s">
        <v>307</v>
      </c>
      <c r="G50" s="569">
        <v>140980</v>
      </c>
      <c r="H50" s="219"/>
    </row>
    <row r="51" spans="1:8" ht="20.100000000000001" customHeight="1">
      <c r="A51" s="625" t="s">
        <v>308</v>
      </c>
      <c r="B51" s="226"/>
      <c r="C51" s="226"/>
      <c r="D51" s="226"/>
      <c r="E51" s="226"/>
      <c r="F51" s="230">
        <v>40450</v>
      </c>
      <c r="G51" s="569">
        <v>631900</v>
      </c>
      <c r="H51" s="219"/>
    </row>
    <row r="52" spans="1:8" ht="20.100000000000001" customHeight="1">
      <c r="A52" s="625" t="s">
        <v>309</v>
      </c>
      <c r="B52" s="226"/>
      <c r="C52" s="226"/>
      <c r="D52" s="226"/>
      <c r="E52" s="226"/>
      <c r="F52" s="245" t="s">
        <v>310</v>
      </c>
      <c r="G52" s="569">
        <v>58600</v>
      </c>
      <c r="H52" s="219"/>
    </row>
    <row r="53" spans="1:8" ht="20.100000000000001" customHeight="1">
      <c r="A53" s="626" t="s">
        <v>311</v>
      </c>
      <c r="B53" s="229"/>
      <c r="C53" s="229"/>
      <c r="D53" s="229"/>
      <c r="E53" s="229"/>
      <c r="F53" s="244" t="s">
        <v>312</v>
      </c>
      <c r="G53" s="569">
        <v>0</v>
      </c>
      <c r="H53" s="219"/>
    </row>
    <row r="54" spans="1:8" ht="20.100000000000001" customHeight="1">
      <c r="A54" s="626" t="s">
        <v>313</v>
      </c>
      <c r="B54" s="229"/>
      <c r="C54" s="229"/>
      <c r="D54" s="229"/>
      <c r="E54" s="229"/>
      <c r="F54" s="245" t="s">
        <v>314</v>
      </c>
      <c r="G54" s="569">
        <v>300</v>
      </c>
      <c r="H54" s="219"/>
    </row>
    <row r="55" spans="1:8" ht="20.100000000000001" customHeight="1">
      <c r="A55" s="626" t="s">
        <v>315</v>
      </c>
      <c r="B55" s="229"/>
      <c r="C55" s="229"/>
      <c r="D55" s="229"/>
      <c r="E55" s="229"/>
      <c r="F55" s="244" t="s">
        <v>316</v>
      </c>
      <c r="G55" s="569">
        <v>0</v>
      </c>
      <c r="H55" s="219"/>
    </row>
    <row r="56" spans="1:8" ht="20.100000000000001" customHeight="1">
      <c r="A56" s="626" t="s">
        <v>317</v>
      </c>
      <c r="B56" s="229"/>
      <c r="C56" s="229"/>
      <c r="D56" s="229"/>
      <c r="E56" s="229"/>
      <c r="F56" s="245" t="s">
        <v>318</v>
      </c>
      <c r="G56" s="569">
        <v>11200</v>
      </c>
      <c r="H56" s="219"/>
    </row>
    <row r="57" spans="1:8" ht="20.100000000000001" customHeight="1">
      <c r="A57" s="626" t="s">
        <v>319</v>
      </c>
      <c r="B57" s="229"/>
      <c r="C57" s="229"/>
      <c r="D57" s="229"/>
      <c r="E57" s="229"/>
      <c r="F57" s="245" t="s">
        <v>320</v>
      </c>
      <c r="G57" s="569">
        <v>0</v>
      </c>
      <c r="H57" s="219"/>
    </row>
    <row r="58" spans="1:8" ht="20.100000000000001" customHeight="1">
      <c r="A58" s="626" t="s">
        <v>321</v>
      </c>
      <c r="B58" s="229"/>
      <c r="C58" s="229"/>
      <c r="D58" s="229"/>
      <c r="E58" s="229"/>
      <c r="F58" s="246" t="s">
        <v>322</v>
      </c>
      <c r="G58" s="569">
        <v>288500</v>
      </c>
      <c r="H58" s="219"/>
    </row>
    <row r="59" spans="1:8" ht="20.100000000000001" customHeight="1">
      <c r="A59" s="626" t="s">
        <v>323</v>
      </c>
      <c r="B59" s="229"/>
      <c r="C59" s="229"/>
      <c r="D59" s="229"/>
      <c r="E59" s="229"/>
      <c r="F59" s="245" t="s">
        <v>324</v>
      </c>
      <c r="G59" s="569">
        <v>182510</v>
      </c>
      <c r="H59" s="219"/>
    </row>
    <row r="60" spans="1:8" ht="20.100000000000001" customHeight="1">
      <c r="A60" s="626" t="s">
        <v>325</v>
      </c>
      <c r="B60" s="229"/>
      <c r="C60" s="229"/>
      <c r="D60" s="229"/>
      <c r="E60" s="229"/>
      <c r="F60" s="244" t="s">
        <v>326</v>
      </c>
      <c r="G60" s="569">
        <v>0</v>
      </c>
      <c r="H60" s="219"/>
    </row>
    <row r="61" spans="1:8" ht="20.100000000000001" customHeight="1">
      <c r="A61" s="626" t="s">
        <v>327</v>
      </c>
      <c r="B61" s="229"/>
      <c r="C61" s="229"/>
      <c r="D61" s="229"/>
      <c r="E61" s="229"/>
      <c r="F61" s="244" t="s">
        <v>328</v>
      </c>
      <c r="G61" s="569">
        <v>0</v>
      </c>
      <c r="H61" s="219"/>
    </row>
    <row r="62" spans="1:8" ht="20.100000000000001" customHeight="1">
      <c r="A62" s="625"/>
      <c r="B62" s="226"/>
      <c r="C62" s="226"/>
      <c r="D62" s="226"/>
      <c r="E62" s="226"/>
      <c r="F62" s="232"/>
      <c r="G62" s="894"/>
      <c r="H62" s="219"/>
    </row>
    <row r="63" spans="1:8" ht="20.100000000000001" customHeight="1">
      <c r="A63" s="627" t="s">
        <v>329</v>
      </c>
      <c r="B63" s="226"/>
      <c r="C63" s="226"/>
      <c r="D63" s="226"/>
      <c r="E63" s="226"/>
      <c r="F63" s="232"/>
      <c r="G63" s="895">
        <f>SUM(G44:G61)</f>
        <v>8568250</v>
      </c>
      <c r="H63" s="219"/>
    </row>
    <row r="64" spans="1:8" ht="20.100000000000001" customHeight="1">
      <c r="A64" s="625"/>
      <c r="B64" s="226"/>
      <c r="C64" s="226"/>
      <c r="D64" s="226"/>
      <c r="E64" s="226"/>
      <c r="F64" s="232"/>
      <c r="G64" s="238"/>
      <c r="H64" s="219"/>
    </row>
    <row r="65" spans="1:8" ht="20.100000000000001" customHeight="1">
      <c r="A65" s="1060" t="s">
        <v>330</v>
      </c>
      <c r="B65" s="1061"/>
      <c r="C65" s="1061"/>
      <c r="D65" s="1061"/>
      <c r="E65" s="1061"/>
      <c r="F65" s="1062"/>
      <c r="G65" s="896"/>
      <c r="H65" s="219"/>
    </row>
    <row r="66" spans="1:8" ht="20.100000000000001" customHeight="1">
      <c r="A66" s="625"/>
      <c r="B66" s="226"/>
      <c r="C66" s="226"/>
      <c r="D66" s="226"/>
      <c r="E66" s="226"/>
      <c r="F66" s="232"/>
      <c r="G66" s="238"/>
      <c r="H66" s="219"/>
    </row>
    <row r="67" spans="1:8" ht="20.100000000000001" customHeight="1">
      <c r="A67" s="625" t="s">
        <v>331</v>
      </c>
      <c r="B67" s="226"/>
      <c r="C67" s="226"/>
      <c r="D67" s="226"/>
      <c r="E67" s="226"/>
      <c r="F67" s="232" t="s">
        <v>332</v>
      </c>
      <c r="G67" s="569">
        <v>0</v>
      </c>
      <c r="H67" s="219"/>
    </row>
    <row r="68" spans="1:8" ht="20.100000000000001" customHeight="1">
      <c r="A68" s="625" t="s">
        <v>333</v>
      </c>
      <c r="B68" s="226"/>
      <c r="C68" s="226"/>
      <c r="D68" s="226"/>
      <c r="E68" s="226"/>
      <c r="F68" s="232" t="s">
        <v>334</v>
      </c>
      <c r="G68" s="569">
        <f>704000+955700</f>
        <v>1659700</v>
      </c>
      <c r="H68" s="219"/>
    </row>
    <row r="69" spans="1:8" ht="20.100000000000001" customHeight="1">
      <c r="A69" s="625" t="s">
        <v>335</v>
      </c>
      <c r="B69" s="226"/>
      <c r="C69" s="226"/>
      <c r="D69" s="226"/>
      <c r="E69" s="226"/>
      <c r="F69" s="232" t="s">
        <v>336</v>
      </c>
      <c r="G69" s="569">
        <v>0</v>
      </c>
      <c r="H69" s="219"/>
    </row>
    <row r="70" spans="1:8" ht="20.100000000000001" customHeight="1">
      <c r="A70" s="625"/>
      <c r="B70" s="226"/>
      <c r="C70" s="226"/>
      <c r="D70" s="226"/>
      <c r="E70" s="226"/>
      <c r="F70" s="232"/>
      <c r="G70" s="894"/>
      <c r="H70" s="219"/>
    </row>
    <row r="71" spans="1:8" ht="20.100000000000001" customHeight="1">
      <c r="A71" s="627" t="s">
        <v>337</v>
      </c>
      <c r="B71" s="226"/>
      <c r="C71" s="226"/>
      <c r="D71" s="226"/>
      <c r="E71" s="226"/>
      <c r="F71" s="232"/>
      <c r="G71" s="276">
        <f>SUM(G67:G69)</f>
        <v>1659700</v>
      </c>
      <c r="H71" s="219"/>
    </row>
    <row r="72" spans="1:8" ht="20.100000000000001" customHeight="1">
      <c r="A72" s="897"/>
      <c r="B72" s="708"/>
      <c r="C72" s="708"/>
      <c r="D72" s="708"/>
      <c r="E72" s="708"/>
      <c r="F72" s="709"/>
      <c r="G72" s="898"/>
      <c r="H72" s="219"/>
    </row>
    <row r="73" spans="1:8" ht="20.100000000000001" customHeight="1">
      <c r="A73" s="1060" t="s">
        <v>338</v>
      </c>
      <c r="B73" s="1061"/>
      <c r="C73" s="1061"/>
      <c r="D73" s="1061"/>
      <c r="E73" s="1061"/>
      <c r="F73" s="1062"/>
      <c r="G73" s="776"/>
      <c r="H73" s="219"/>
    </row>
    <row r="74" spans="1:8" ht="20.100000000000001" customHeight="1">
      <c r="A74" s="625"/>
      <c r="B74" s="226"/>
      <c r="C74" s="226"/>
      <c r="D74" s="226"/>
      <c r="E74" s="226"/>
      <c r="F74" s="232"/>
      <c r="G74" s="247"/>
      <c r="H74" s="219"/>
    </row>
    <row r="75" spans="1:8" ht="20.100000000000001" customHeight="1">
      <c r="A75" s="625" t="s">
        <v>339</v>
      </c>
      <c r="B75" s="226"/>
      <c r="C75" s="226"/>
      <c r="D75" s="226"/>
      <c r="E75" s="226"/>
      <c r="F75" s="232" t="s">
        <v>340</v>
      </c>
      <c r="G75" s="651">
        <f>'CHECK SHEET'!D102</f>
        <v>18725936.7663</v>
      </c>
      <c r="H75" s="219"/>
    </row>
    <row r="76" spans="1:8" ht="20.100000000000001" customHeight="1">
      <c r="A76" s="625" t="s">
        <v>799</v>
      </c>
      <c r="B76" s="226"/>
      <c r="C76" s="226"/>
      <c r="D76" s="226"/>
      <c r="E76" s="226"/>
      <c r="F76" s="235">
        <v>42130</v>
      </c>
      <c r="G76" s="652">
        <v>830059</v>
      </c>
      <c r="H76" s="219"/>
    </row>
    <row r="77" spans="1:8" ht="20.100000000000001" customHeight="1">
      <c r="A77" s="628" t="s">
        <v>341</v>
      </c>
      <c r="B77" s="629"/>
      <c r="C77" s="629"/>
      <c r="D77" s="629"/>
      <c r="E77" s="629"/>
      <c r="F77" s="248" t="s">
        <v>342</v>
      </c>
      <c r="G77" s="653">
        <v>362513</v>
      </c>
      <c r="H77" s="219"/>
    </row>
    <row r="78" spans="1:8" ht="20.100000000000001" customHeight="1">
      <c r="A78" s="628" t="s">
        <v>343</v>
      </c>
      <c r="B78" s="629"/>
      <c r="C78" s="629"/>
      <c r="D78" s="629"/>
      <c r="E78" s="629"/>
      <c r="F78" s="248" t="s">
        <v>344</v>
      </c>
      <c r="G78" s="652">
        <v>0</v>
      </c>
      <c r="H78" s="219"/>
    </row>
    <row r="79" spans="1:8" ht="20.100000000000001" customHeight="1">
      <c r="A79" s="625" t="s">
        <v>345</v>
      </c>
      <c r="B79" s="226"/>
      <c r="C79" s="226"/>
      <c r="D79" s="226"/>
      <c r="E79" s="226"/>
      <c r="F79" s="232" t="s">
        <v>346</v>
      </c>
      <c r="G79" s="652">
        <v>0</v>
      </c>
      <c r="H79" s="219"/>
    </row>
    <row r="80" spans="1:8" ht="20.100000000000001" customHeight="1">
      <c r="A80" s="625" t="s">
        <v>347</v>
      </c>
      <c r="B80" s="226"/>
      <c r="C80" s="226"/>
      <c r="D80" s="226"/>
      <c r="E80" s="226"/>
      <c r="F80" s="232" t="s">
        <v>348</v>
      </c>
      <c r="G80" s="652">
        <v>0</v>
      </c>
      <c r="H80" s="219"/>
    </row>
    <row r="81" spans="1:10" ht="20.100000000000001" customHeight="1">
      <c r="A81" s="625" t="s">
        <v>349</v>
      </c>
      <c r="B81" s="226"/>
      <c r="C81" s="226"/>
      <c r="D81" s="226"/>
      <c r="E81" s="226"/>
      <c r="F81" s="232" t="s">
        <v>350</v>
      </c>
      <c r="G81" s="651">
        <f>'CHECK SHEET'!D104</f>
        <v>2843909</v>
      </c>
      <c r="H81" s="219"/>
    </row>
    <row r="82" spans="1:10" ht="20.100000000000001" customHeight="1">
      <c r="A82" s="630" t="s">
        <v>351</v>
      </c>
      <c r="B82" s="631"/>
      <c r="C82" s="631"/>
      <c r="D82" s="631"/>
      <c r="E82" s="631"/>
      <c r="F82" s="247" t="s">
        <v>352</v>
      </c>
      <c r="G82" s="652">
        <v>100000</v>
      </c>
      <c r="H82" s="219"/>
    </row>
    <row r="83" spans="1:10" ht="20.100000000000001" customHeight="1">
      <c r="A83" s="625" t="s">
        <v>353</v>
      </c>
      <c r="B83" s="226"/>
      <c r="C83" s="226"/>
      <c r="D83" s="226"/>
      <c r="E83" s="226"/>
      <c r="F83" s="232" t="s">
        <v>354</v>
      </c>
      <c r="G83" s="652">
        <v>0</v>
      </c>
      <c r="H83" s="219"/>
    </row>
    <row r="84" spans="1:10" ht="20.100000000000001" customHeight="1">
      <c r="A84" s="625"/>
      <c r="B84" s="226"/>
      <c r="C84" s="226"/>
      <c r="D84" s="226"/>
      <c r="E84" s="226"/>
      <c r="F84" s="232"/>
      <c r="G84" s="899"/>
      <c r="H84" s="219"/>
    </row>
    <row r="85" spans="1:10" ht="20.100000000000001" customHeight="1">
      <c r="A85" s="627" t="s">
        <v>355</v>
      </c>
      <c r="B85" s="226"/>
      <c r="C85" s="226"/>
      <c r="D85" s="226"/>
      <c r="E85" s="226"/>
      <c r="F85" s="232"/>
      <c r="G85" s="277">
        <f>SUM(G75:G83)</f>
        <v>22862417.7663</v>
      </c>
      <c r="H85" s="219"/>
    </row>
    <row r="86" spans="1:10" ht="20.100000000000001" customHeight="1">
      <c r="A86" s="897"/>
      <c r="B86" s="708"/>
      <c r="C86" s="708"/>
      <c r="D86" s="708"/>
      <c r="E86" s="708"/>
      <c r="F86" s="709"/>
      <c r="G86" s="898"/>
      <c r="H86" s="219"/>
    </row>
    <row r="87" spans="1:10" ht="20.100000000000001" customHeight="1">
      <c r="A87" s="1063" t="s">
        <v>356</v>
      </c>
      <c r="B87" s="1064"/>
      <c r="C87" s="1064"/>
      <c r="D87" s="1064"/>
      <c r="E87" s="1064"/>
      <c r="F87" s="1065"/>
      <c r="G87" s="776"/>
      <c r="H87" s="219"/>
    </row>
    <row r="88" spans="1:10" ht="20.100000000000001" customHeight="1">
      <c r="A88" s="625"/>
      <c r="B88" s="226"/>
      <c r="C88" s="226"/>
      <c r="D88" s="226"/>
      <c r="E88" s="226"/>
      <c r="F88" s="232"/>
      <c r="G88" s="247"/>
      <c r="H88" s="219"/>
    </row>
    <row r="89" spans="1:10" ht="20.100000000000001" customHeight="1">
      <c r="A89" s="625" t="s">
        <v>357</v>
      </c>
      <c r="B89" s="226"/>
      <c r="C89" s="226"/>
      <c r="D89" s="226"/>
      <c r="E89" s="226"/>
      <c r="F89" s="232" t="s">
        <v>358</v>
      </c>
      <c r="G89" s="572">
        <v>0</v>
      </c>
      <c r="H89" s="219"/>
    </row>
    <row r="90" spans="1:10" ht="20.100000000000001" customHeight="1">
      <c r="A90" s="626" t="s">
        <v>359</v>
      </c>
      <c r="B90" s="229"/>
      <c r="C90" s="229"/>
      <c r="D90" s="229"/>
      <c r="E90" s="229"/>
      <c r="F90" s="1236">
        <v>43518</v>
      </c>
      <c r="G90" s="654">
        <v>0</v>
      </c>
      <c r="H90" s="219"/>
      <c r="J90" s="249"/>
    </row>
    <row r="91" spans="1:10" ht="20.100000000000001" customHeight="1">
      <c r="A91" s="626" t="s">
        <v>360</v>
      </c>
      <c r="B91" s="229"/>
      <c r="C91" s="229"/>
      <c r="D91" s="229"/>
      <c r="E91" s="229"/>
      <c r="F91" s="1236">
        <v>43519</v>
      </c>
      <c r="G91" s="654">
        <v>0</v>
      </c>
      <c r="H91" s="219"/>
    </row>
    <row r="92" spans="1:10" ht="20.100000000000001" customHeight="1">
      <c r="A92" s="626" t="s">
        <v>7</v>
      </c>
      <c r="B92" s="229"/>
      <c r="C92" s="229"/>
      <c r="D92" s="229"/>
      <c r="E92" s="229"/>
      <c r="F92" s="252">
        <v>43521</v>
      </c>
      <c r="G92" s="654">
        <v>0</v>
      </c>
      <c r="H92" s="219"/>
    </row>
    <row r="93" spans="1:10" ht="20.100000000000001" customHeight="1">
      <c r="A93" s="626" t="s">
        <v>8</v>
      </c>
      <c r="B93" s="229"/>
      <c r="C93" s="229"/>
      <c r="D93" s="229"/>
      <c r="E93" s="229"/>
      <c r="F93" s="252">
        <v>43526</v>
      </c>
      <c r="G93" s="654">
        <v>0</v>
      </c>
      <c r="H93" s="219"/>
    </row>
    <row r="94" spans="1:10" ht="20.100000000000001" customHeight="1">
      <c r="A94" s="625" t="s">
        <v>361</v>
      </c>
      <c r="B94" s="226"/>
      <c r="C94" s="226"/>
      <c r="D94" s="226"/>
      <c r="E94" s="226"/>
      <c r="F94" s="232" t="s">
        <v>362</v>
      </c>
      <c r="G94" s="569">
        <v>150000</v>
      </c>
      <c r="H94" s="219"/>
    </row>
    <row r="95" spans="1:10" ht="20.100000000000001" customHeight="1">
      <c r="A95" s="752"/>
      <c r="B95" s="710"/>
      <c r="C95" s="710"/>
      <c r="D95" s="710"/>
      <c r="E95" s="710"/>
      <c r="F95" s="727"/>
      <c r="G95" s="899"/>
      <c r="H95" s="219"/>
    </row>
    <row r="96" spans="1:10" ht="20.100000000000001" customHeight="1">
      <c r="A96" s="627" t="s">
        <v>363</v>
      </c>
      <c r="B96" s="226"/>
      <c r="C96" s="226"/>
      <c r="D96" s="226"/>
      <c r="E96" s="226"/>
      <c r="F96" s="250"/>
      <c r="G96" s="900">
        <f>SUM(G89:G94)</f>
        <v>150000</v>
      </c>
      <c r="H96" s="219"/>
    </row>
    <row r="97" spans="1:8" ht="20.100000000000001" customHeight="1">
      <c r="A97" s="625"/>
      <c r="B97" s="226"/>
      <c r="C97" s="226"/>
      <c r="D97" s="226"/>
      <c r="E97" s="226"/>
      <c r="F97" s="232"/>
      <c r="G97" s="251"/>
      <c r="H97" s="219"/>
    </row>
    <row r="98" spans="1:8" ht="20.100000000000001" customHeight="1">
      <c r="A98" s="1066" t="s">
        <v>364</v>
      </c>
      <c r="B98" s="1067"/>
      <c r="C98" s="1067"/>
      <c r="D98" s="1067"/>
      <c r="E98" s="1067"/>
      <c r="F98" s="1068"/>
      <c r="G98" s="901"/>
      <c r="H98" s="219"/>
    </row>
    <row r="99" spans="1:8" ht="20.100000000000001" customHeight="1">
      <c r="A99" s="625"/>
      <c r="B99" s="226"/>
      <c r="C99" s="226"/>
      <c r="D99" s="226"/>
      <c r="E99" s="226"/>
      <c r="F99" s="232"/>
      <c r="G99" s="251"/>
      <c r="H99" s="219"/>
    </row>
    <row r="100" spans="1:8" ht="20.100000000000001" customHeight="1">
      <c r="A100" s="625" t="s">
        <v>365</v>
      </c>
      <c r="B100" s="226"/>
      <c r="C100" s="226"/>
      <c r="D100" s="226"/>
      <c r="E100" s="226"/>
      <c r="F100" s="232" t="s">
        <v>366</v>
      </c>
      <c r="G100" s="572">
        <v>111500</v>
      </c>
      <c r="H100" s="219"/>
    </row>
    <row r="101" spans="1:8" ht="20.100000000000001" customHeight="1">
      <c r="A101" s="625" t="s">
        <v>367</v>
      </c>
      <c r="B101" s="226"/>
      <c r="C101" s="226"/>
      <c r="D101" s="226"/>
      <c r="E101" s="226"/>
      <c r="F101" s="232" t="s">
        <v>368</v>
      </c>
      <c r="G101" s="570">
        <v>0</v>
      </c>
      <c r="H101" s="219"/>
    </row>
    <row r="102" spans="1:8" ht="20.100000000000001" customHeight="1">
      <c r="A102" s="626" t="s">
        <v>369</v>
      </c>
      <c r="B102" s="229"/>
      <c r="C102" s="229"/>
      <c r="D102" s="229"/>
      <c r="E102" s="229"/>
      <c r="F102" s="252">
        <v>44400</v>
      </c>
      <c r="G102" s="571">
        <v>626500</v>
      </c>
      <c r="H102" s="219"/>
    </row>
    <row r="103" spans="1:8" ht="20.100000000000001" customHeight="1">
      <c r="A103" s="625" t="s">
        <v>370</v>
      </c>
      <c r="B103" s="226"/>
      <c r="C103" s="226"/>
      <c r="D103" s="226"/>
      <c r="E103" s="226"/>
      <c r="F103" s="232" t="s">
        <v>371</v>
      </c>
      <c r="G103" s="570">
        <v>0</v>
      </c>
      <c r="H103" s="219"/>
    </row>
    <row r="104" spans="1:8" ht="20.100000000000001" customHeight="1">
      <c r="A104" s="625"/>
      <c r="B104" s="226"/>
      <c r="C104" s="226"/>
      <c r="D104" s="226"/>
      <c r="E104" s="226"/>
      <c r="F104" s="232"/>
      <c r="G104" s="902"/>
      <c r="H104" s="219"/>
    </row>
    <row r="105" spans="1:8" ht="20.100000000000001" customHeight="1">
      <c r="A105" s="627" t="s">
        <v>372</v>
      </c>
      <c r="B105" s="226"/>
      <c r="C105" s="226"/>
      <c r="D105" s="226"/>
      <c r="E105" s="226"/>
      <c r="F105" s="232"/>
      <c r="G105" s="900">
        <f>SUM(G100:G103)</f>
        <v>738000</v>
      </c>
      <c r="H105" s="219"/>
    </row>
    <row r="106" spans="1:8" ht="20.100000000000001" customHeight="1">
      <c r="A106" s="625"/>
      <c r="B106" s="226"/>
      <c r="C106" s="226"/>
      <c r="D106" s="226"/>
      <c r="E106" s="226"/>
      <c r="F106" s="232"/>
      <c r="G106" s="251"/>
      <c r="H106" s="219"/>
    </row>
    <row r="107" spans="1:8" ht="20.100000000000001" customHeight="1">
      <c r="A107" s="1060" t="s">
        <v>373</v>
      </c>
      <c r="B107" s="1061"/>
      <c r="C107" s="1061"/>
      <c r="D107" s="1061"/>
      <c r="E107" s="1061"/>
      <c r="F107" s="1062"/>
      <c r="G107" s="903"/>
      <c r="H107" s="219"/>
    </row>
    <row r="108" spans="1:8" ht="20.100000000000001" customHeight="1">
      <c r="A108" s="625"/>
      <c r="B108" s="226"/>
      <c r="C108" s="226"/>
      <c r="D108" s="226"/>
      <c r="E108" s="226"/>
      <c r="F108" s="232"/>
      <c r="G108" s="251"/>
      <c r="H108" s="219"/>
    </row>
    <row r="109" spans="1:8" ht="20.100000000000001" customHeight="1">
      <c r="A109" s="625" t="s">
        <v>374</v>
      </c>
      <c r="B109" s="226"/>
      <c r="C109" s="226"/>
      <c r="D109" s="226"/>
      <c r="E109" s="226"/>
      <c r="F109" s="232" t="s">
        <v>375</v>
      </c>
      <c r="G109" s="572">
        <v>0</v>
      </c>
      <c r="H109" s="219"/>
    </row>
    <row r="110" spans="1:8" ht="20.100000000000001" customHeight="1">
      <c r="A110" s="625" t="s">
        <v>376</v>
      </c>
      <c r="B110" s="226"/>
      <c r="C110" s="226"/>
      <c r="D110" s="226"/>
      <c r="E110" s="226"/>
      <c r="F110" s="232" t="s">
        <v>377</v>
      </c>
      <c r="G110" s="570">
        <v>0</v>
      </c>
      <c r="H110" s="219"/>
    </row>
    <row r="111" spans="1:8" ht="20.100000000000001" customHeight="1">
      <c r="A111" s="625" t="s">
        <v>378</v>
      </c>
      <c r="B111" s="226"/>
      <c r="C111" s="226"/>
      <c r="D111" s="226"/>
      <c r="E111" s="226"/>
      <c r="F111" s="232" t="s">
        <v>379</v>
      </c>
      <c r="G111" s="570">
        <v>8500</v>
      </c>
      <c r="H111" s="219"/>
    </row>
    <row r="112" spans="1:8" ht="20.100000000000001" customHeight="1">
      <c r="A112" s="625" t="s">
        <v>380</v>
      </c>
      <c r="B112" s="226"/>
      <c r="C112" s="226"/>
      <c r="D112" s="226"/>
      <c r="E112" s="226"/>
      <c r="F112" s="232" t="s">
        <v>381</v>
      </c>
      <c r="G112" s="570">
        <v>0</v>
      </c>
      <c r="H112" s="219"/>
    </row>
    <row r="113" spans="1:8" ht="20.100000000000001" customHeight="1">
      <c r="A113" s="625" t="s">
        <v>382</v>
      </c>
      <c r="B113" s="226"/>
      <c r="C113" s="226"/>
      <c r="D113" s="226"/>
      <c r="E113" s="226"/>
      <c r="F113" s="232" t="s">
        <v>383</v>
      </c>
      <c r="G113" s="1336">
        <v>0</v>
      </c>
      <c r="H113" s="219"/>
    </row>
    <row r="114" spans="1:8" ht="20.100000000000001" customHeight="1">
      <c r="A114" s="625"/>
      <c r="B114" s="226"/>
      <c r="C114" s="226"/>
      <c r="D114" s="226"/>
      <c r="E114" s="226"/>
      <c r="F114" s="232"/>
      <c r="G114" s="902"/>
      <c r="H114" s="219"/>
    </row>
    <row r="115" spans="1:8" ht="20.100000000000001" customHeight="1">
      <c r="A115" s="904" t="s">
        <v>384</v>
      </c>
      <c r="B115" s="905"/>
      <c r="C115" s="905"/>
      <c r="D115" s="905"/>
      <c r="E115" s="905"/>
      <c r="F115" s="906"/>
      <c r="G115" s="900">
        <f>SUM(G109:G113)</f>
        <v>8500</v>
      </c>
      <c r="H115" s="219"/>
    </row>
    <row r="116" spans="1:8" ht="20.100000000000001" customHeight="1">
      <c r="A116" s="625"/>
      <c r="B116" s="226"/>
      <c r="C116" s="226"/>
      <c r="D116" s="226"/>
      <c r="E116" s="226"/>
      <c r="F116" s="632"/>
      <c r="G116" s="633"/>
      <c r="H116" s="219"/>
    </row>
    <row r="117" spans="1:8" ht="20.100000000000001" customHeight="1">
      <c r="A117" s="907" t="s">
        <v>385</v>
      </c>
      <c r="B117" s="711"/>
      <c r="C117" s="711"/>
      <c r="D117" s="711"/>
      <c r="E117" s="711"/>
      <c r="F117" s="712" t="s">
        <v>386</v>
      </c>
      <c r="G117" s="908">
        <v>0</v>
      </c>
      <c r="H117" s="219"/>
    </row>
    <row r="118" spans="1:8" ht="20.100000000000001" customHeight="1">
      <c r="A118" s="634"/>
      <c r="B118" s="219"/>
      <c r="C118" s="219"/>
      <c r="D118" s="219"/>
      <c r="E118" s="219"/>
      <c r="F118" s="253"/>
      <c r="G118" s="254"/>
      <c r="H118" s="219"/>
    </row>
    <row r="119" spans="1:8" ht="20.100000000000001" customHeight="1">
      <c r="A119" s="627" t="s">
        <v>387</v>
      </c>
      <c r="B119" s="219"/>
      <c r="C119" s="226"/>
      <c r="D119" s="226"/>
      <c r="E119" s="219"/>
      <c r="F119" s="253"/>
      <c r="G119" s="900">
        <f>G117</f>
        <v>0</v>
      </c>
      <c r="H119" s="219"/>
    </row>
    <row r="120" spans="1:8" ht="20.100000000000001" customHeight="1">
      <c r="A120" s="634"/>
      <c r="B120" s="219"/>
      <c r="C120" s="219"/>
      <c r="D120" s="219"/>
      <c r="E120" s="219"/>
      <c r="F120" s="253"/>
      <c r="G120" s="251"/>
      <c r="H120" s="219"/>
    </row>
    <row r="121" spans="1:8" ht="20.100000000000001" customHeight="1">
      <c r="A121" s="1066" t="s">
        <v>388</v>
      </c>
      <c r="B121" s="1067"/>
      <c r="C121" s="1067"/>
      <c r="D121" s="1067"/>
      <c r="E121" s="1067"/>
      <c r="F121" s="1068"/>
      <c r="G121" s="901"/>
      <c r="H121" s="219"/>
    </row>
    <row r="122" spans="1:8" ht="20.100000000000001" customHeight="1">
      <c r="A122" s="625"/>
      <c r="B122" s="226"/>
      <c r="C122" s="226"/>
      <c r="D122" s="226"/>
      <c r="E122" s="226"/>
      <c r="F122" s="232"/>
      <c r="G122" s="251"/>
      <c r="H122" s="219"/>
    </row>
    <row r="123" spans="1:8" ht="20.100000000000001" customHeight="1">
      <c r="A123" s="625" t="s">
        <v>389</v>
      </c>
      <c r="B123" s="226"/>
      <c r="C123" s="226"/>
      <c r="D123" s="226"/>
      <c r="E123" s="226"/>
      <c r="F123" s="232" t="s">
        <v>390</v>
      </c>
      <c r="G123" s="572">
        <v>0</v>
      </c>
      <c r="H123" s="219"/>
    </row>
    <row r="124" spans="1:8" ht="20.100000000000001" customHeight="1">
      <c r="A124" s="625" t="s">
        <v>391</v>
      </c>
      <c r="B124" s="226"/>
      <c r="C124" s="226"/>
      <c r="D124" s="226"/>
      <c r="E124" s="226"/>
      <c r="F124" s="232" t="s">
        <v>392</v>
      </c>
      <c r="G124" s="570">
        <v>0</v>
      </c>
      <c r="H124" s="219"/>
    </row>
    <row r="125" spans="1:8" ht="20.100000000000001" customHeight="1">
      <c r="A125" s="625" t="s">
        <v>393</v>
      </c>
      <c r="B125" s="226"/>
      <c r="C125" s="226"/>
      <c r="D125" s="226"/>
      <c r="E125" s="226"/>
      <c r="F125" s="232" t="s">
        <v>394</v>
      </c>
      <c r="G125" s="570">
        <v>1000</v>
      </c>
      <c r="H125" s="219"/>
    </row>
    <row r="126" spans="1:8" ht="20.100000000000001" customHeight="1">
      <c r="A126" s="625" t="s">
        <v>395</v>
      </c>
      <c r="B126" s="226"/>
      <c r="C126" s="226"/>
      <c r="D126" s="226"/>
      <c r="E126" s="226"/>
      <c r="F126" s="232" t="s">
        <v>396</v>
      </c>
      <c r="G126" s="570">
        <v>7500</v>
      </c>
      <c r="H126" s="219"/>
    </row>
    <row r="127" spans="1:8" ht="20.100000000000001" customHeight="1">
      <c r="A127" s="625"/>
      <c r="B127" s="226"/>
      <c r="C127" s="226"/>
      <c r="D127" s="226"/>
      <c r="E127" s="226"/>
      <c r="F127" s="232"/>
      <c r="G127" s="902"/>
      <c r="H127" s="219"/>
    </row>
    <row r="128" spans="1:8" ht="20.100000000000001" customHeight="1">
      <c r="A128" s="627" t="s">
        <v>397</v>
      </c>
      <c r="B128" s="226"/>
      <c r="C128" s="226"/>
      <c r="D128" s="226"/>
      <c r="E128" s="226"/>
      <c r="F128" s="232"/>
      <c r="G128" s="900">
        <f>SUM(G123:G126)</f>
        <v>8500</v>
      </c>
      <c r="H128" s="219"/>
    </row>
    <row r="129" spans="1:8" ht="20.100000000000001" customHeight="1">
      <c r="A129" s="625"/>
      <c r="B129" s="226"/>
      <c r="C129" s="226"/>
      <c r="D129" s="226"/>
      <c r="E129" s="226"/>
      <c r="F129" s="232"/>
      <c r="G129" s="251"/>
      <c r="H129" s="219"/>
    </row>
    <row r="130" spans="1:8" ht="20.100000000000001" customHeight="1">
      <c r="A130" s="1060" t="s">
        <v>398</v>
      </c>
      <c r="B130" s="1061"/>
      <c r="C130" s="1061"/>
      <c r="D130" s="1061"/>
      <c r="E130" s="1061"/>
      <c r="F130" s="1062"/>
      <c r="G130" s="903"/>
      <c r="H130" s="219"/>
    </row>
    <row r="131" spans="1:8" ht="20.100000000000001" customHeight="1">
      <c r="A131" s="625"/>
      <c r="B131" s="226"/>
      <c r="C131" s="226"/>
      <c r="D131" s="226"/>
      <c r="E131" s="226"/>
      <c r="F131" s="232"/>
      <c r="G131" s="251"/>
      <c r="H131" s="219"/>
    </row>
    <row r="132" spans="1:8" ht="20.100000000000001" customHeight="1">
      <c r="A132" s="625" t="s">
        <v>399</v>
      </c>
      <c r="B132" s="226"/>
      <c r="C132" s="226"/>
      <c r="D132" s="635"/>
      <c r="E132" s="636"/>
      <c r="F132" s="248" t="s">
        <v>400</v>
      </c>
      <c r="G132" s="572">
        <v>0</v>
      </c>
      <c r="H132" s="219"/>
    </row>
    <row r="133" spans="1:8" ht="20.100000000000001" customHeight="1">
      <c r="A133" s="625" t="s">
        <v>401</v>
      </c>
      <c r="B133" s="226"/>
      <c r="C133" s="226"/>
      <c r="D133" s="635"/>
      <c r="E133" s="636"/>
      <c r="F133" s="248" t="s">
        <v>402</v>
      </c>
      <c r="G133" s="570">
        <v>395000</v>
      </c>
      <c r="H133" s="219"/>
    </row>
    <row r="134" spans="1:8" ht="20.100000000000001" customHeight="1">
      <c r="A134" s="626" t="s">
        <v>403</v>
      </c>
      <c r="B134" s="229"/>
      <c r="C134" s="229"/>
      <c r="D134" s="637"/>
      <c r="E134" s="243"/>
      <c r="F134" s="255">
        <v>49230</v>
      </c>
      <c r="G134" s="571">
        <v>85000</v>
      </c>
      <c r="H134" s="219"/>
    </row>
    <row r="135" spans="1:8" ht="20.100000000000001" customHeight="1">
      <c r="A135" s="626" t="s">
        <v>404</v>
      </c>
      <c r="B135" s="229"/>
      <c r="C135" s="229"/>
      <c r="D135" s="637"/>
      <c r="E135" s="243"/>
      <c r="F135" s="255">
        <v>49240</v>
      </c>
      <c r="G135" s="570">
        <v>0</v>
      </c>
      <c r="H135" s="219"/>
    </row>
    <row r="136" spans="1:8" ht="20.100000000000001" customHeight="1">
      <c r="A136" s="625" t="s">
        <v>405</v>
      </c>
      <c r="B136" s="226"/>
      <c r="C136" s="226"/>
      <c r="D136" s="226"/>
      <c r="E136" s="226"/>
      <c r="F136" s="232" t="s">
        <v>406</v>
      </c>
      <c r="G136" s="570">
        <v>0</v>
      </c>
      <c r="H136" s="219"/>
    </row>
    <row r="137" spans="1:8" ht="20.100000000000001" customHeight="1">
      <c r="A137" s="625" t="s">
        <v>407</v>
      </c>
      <c r="B137" s="226"/>
      <c r="C137" s="226"/>
      <c r="D137" s="226"/>
      <c r="E137" s="226"/>
      <c r="F137" s="235">
        <v>49520</v>
      </c>
      <c r="G137" s="570">
        <v>0</v>
      </c>
      <c r="H137" s="219"/>
    </row>
    <row r="138" spans="1:8" ht="20.100000000000001" customHeight="1">
      <c r="A138" s="1253" t="s">
        <v>735</v>
      </c>
      <c r="B138" s="226"/>
      <c r="C138" s="226"/>
      <c r="D138" s="226"/>
      <c r="E138" s="226"/>
      <c r="F138" s="1254" t="s">
        <v>734</v>
      </c>
      <c r="G138" s="570">
        <v>0</v>
      </c>
      <c r="H138" s="219"/>
    </row>
    <row r="139" spans="1:8" ht="20.100000000000001" customHeight="1">
      <c r="A139" s="625" t="s">
        <v>408</v>
      </c>
      <c r="B139" s="226"/>
      <c r="C139" s="226"/>
      <c r="D139" s="226"/>
      <c r="E139" s="226"/>
      <c r="F139" s="232" t="s">
        <v>409</v>
      </c>
      <c r="G139" s="570">
        <v>0</v>
      </c>
      <c r="H139" s="219"/>
    </row>
    <row r="140" spans="1:8" ht="20.100000000000001" customHeight="1">
      <c r="A140" s="625" t="s">
        <v>410</v>
      </c>
      <c r="B140" s="226"/>
      <c r="C140" s="226"/>
      <c r="D140" s="226"/>
      <c r="E140" s="226"/>
      <c r="F140" s="232" t="s">
        <v>411</v>
      </c>
      <c r="G140" s="570">
        <v>0</v>
      </c>
      <c r="H140" s="219"/>
    </row>
    <row r="141" spans="1:8" ht="20.100000000000001" customHeight="1">
      <c r="A141" s="625"/>
      <c r="B141" s="226"/>
      <c r="C141" s="226"/>
      <c r="D141" s="226"/>
      <c r="E141" s="226"/>
      <c r="F141" s="232"/>
      <c r="G141" s="902"/>
      <c r="H141" s="219"/>
    </row>
    <row r="142" spans="1:8" ht="20.100000000000001" customHeight="1">
      <c r="A142" s="627" t="s">
        <v>412</v>
      </c>
      <c r="B142" s="226"/>
      <c r="C142" s="226"/>
      <c r="D142" s="226"/>
      <c r="E142" s="226"/>
      <c r="F142" s="232"/>
      <c r="G142" s="900">
        <f>SUM(G132:G140)</f>
        <v>480000</v>
      </c>
      <c r="H142" s="219"/>
    </row>
    <row r="143" spans="1:8" ht="20.100000000000001" customHeight="1">
      <c r="A143" s="625"/>
      <c r="B143" s="226"/>
      <c r="C143" s="226"/>
      <c r="D143" s="226"/>
      <c r="E143" s="226"/>
      <c r="F143" s="232"/>
      <c r="G143" s="251"/>
      <c r="H143" s="219"/>
    </row>
    <row r="144" spans="1:8" ht="20.100000000000001" customHeight="1" thickBot="1">
      <c r="A144" s="657" t="s">
        <v>413</v>
      </c>
      <c r="B144" s="658"/>
      <c r="C144" s="658"/>
      <c r="D144" s="658"/>
      <c r="E144" s="658"/>
      <c r="F144" s="659"/>
      <c r="G144" s="661">
        <f>G63+G71+G85+G96+G105+G115+G119+G128+G142</f>
        <v>34475367.7663</v>
      </c>
      <c r="H144" s="219"/>
    </row>
    <row r="145" spans="1:8" ht="20.100000000000001" customHeight="1" thickTop="1">
      <c r="A145" s="897"/>
      <c r="B145" s="708"/>
      <c r="C145" s="708"/>
      <c r="D145" s="708"/>
      <c r="E145" s="708"/>
      <c r="F145" s="777"/>
      <c r="G145" s="778"/>
      <c r="H145" s="219"/>
    </row>
    <row r="146" spans="1:8" ht="20.100000000000001" customHeight="1">
      <c r="A146" s="1060" t="s">
        <v>414</v>
      </c>
      <c r="B146" s="1061"/>
      <c r="C146" s="1061"/>
      <c r="D146" s="1061"/>
      <c r="E146" s="1061"/>
      <c r="F146" s="1062"/>
      <c r="G146" s="909"/>
      <c r="H146" s="219"/>
    </row>
    <row r="147" spans="1:8" ht="20.100000000000001" customHeight="1">
      <c r="A147" s="625"/>
      <c r="B147" s="226"/>
      <c r="C147" s="226"/>
      <c r="D147" s="226"/>
      <c r="E147" s="226"/>
      <c r="F147" s="232"/>
      <c r="G147" s="256"/>
      <c r="H147" s="219"/>
    </row>
    <row r="148" spans="1:8" ht="20.100000000000001" customHeight="1">
      <c r="A148" s="625" t="s">
        <v>415</v>
      </c>
      <c r="B148" s="226"/>
      <c r="C148" s="226"/>
      <c r="D148" s="226"/>
      <c r="E148" s="226"/>
      <c r="F148" s="232" t="s">
        <v>416</v>
      </c>
      <c r="G148" s="573">
        <v>738640</v>
      </c>
      <c r="H148" s="219"/>
    </row>
    <row r="149" spans="1:8" ht="20.100000000000001" customHeight="1">
      <c r="A149" s="625" t="s">
        <v>417</v>
      </c>
      <c r="B149" s="219"/>
      <c r="C149" s="219"/>
      <c r="D149" s="219"/>
      <c r="E149" s="219"/>
      <c r="F149" s="232" t="s">
        <v>418</v>
      </c>
      <c r="G149" s="574">
        <v>1115323</v>
      </c>
      <c r="H149" s="219"/>
    </row>
    <row r="150" spans="1:8" ht="20.100000000000001" customHeight="1">
      <c r="A150" s="625" t="s">
        <v>419</v>
      </c>
      <c r="B150" s="219"/>
      <c r="C150" s="219"/>
      <c r="D150" s="219"/>
      <c r="E150" s="219"/>
      <c r="F150" s="232" t="s">
        <v>420</v>
      </c>
      <c r="G150" s="574">
        <v>2291560</v>
      </c>
      <c r="H150" s="219"/>
    </row>
    <row r="151" spans="1:8" ht="20.100000000000001" customHeight="1">
      <c r="A151" s="625" t="s">
        <v>421</v>
      </c>
      <c r="B151" s="219"/>
      <c r="C151" s="219"/>
      <c r="D151" s="219"/>
      <c r="E151" s="219"/>
      <c r="F151" s="232" t="s">
        <v>422</v>
      </c>
      <c r="G151" s="574">
        <v>0</v>
      </c>
      <c r="H151" s="219"/>
    </row>
    <row r="152" spans="1:8" ht="20.100000000000001" customHeight="1">
      <c r="A152" s="625" t="s">
        <v>423</v>
      </c>
      <c r="B152" s="219"/>
      <c r="C152" s="219"/>
      <c r="D152" s="219"/>
      <c r="E152" s="219"/>
      <c r="F152" s="232" t="s">
        <v>424</v>
      </c>
      <c r="G152" s="574">
        <v>0</v>
      </c>
      <c r="H152" s="219"/>
    </row>
    <row r="153" spans="1:8" ht="20.100000000000001" customHeight="1">
      <c r="A153" s="625" t="s">
        <v>425</v>
      </c>
      <c r="B153" s="226"/>
      <c r="C153" s="226"/>
      <c r="D153" s="226"/>
      <c r="E153" s="226"/>
      <c r="F153" s="232" t="s">
        <v>426</v>
      </c>
      <c r="G153" s="574">
        <v>3881541</v>
      </c>
      <c r="H153" s="219"/>
    </row>
    <row r="154" spans="1:8" ht="20.100000000000001" customHeight="1">
      <c r="A154" s="625" t="s">
        <v>427</v>
      </c>
      <c r="B154" s="226"/>
      <c r="C154" s="226"/>
      <c r="D154" s="226"/>
      <c r="E154" s="226"/>
      <c r="F154" s="232" t="s">
        <v>428</v>
      </c>
      <c r="G154" s="574">
        <v>1032850</v>
      </c>
      <c r="H154" s="219"/>
    </row>
    <row r="155" spans="1:8" ht="20.100000000000001" customHeight="1">
      <c r="A155" s="625" t="s">
        <v>429</v>
      </c>
      <c r="B155" s="226"/>
      <c r="C155" s="226"/>
      <c r="D155" s="226"/>
      <c r="E155" s="226"/>
      <c r="F155" s="232" t="s">
        <v>430</v>
      </c>
      <c r="G155" s="574">
        <v>0</v>
      </c>
      <c r="H155" s="219"/>
    </row>
    <row r="156" spans="1:8" ht="20.100000000000001" customHeight="1">
      <c r="A156" s="625" t="s">
        <v>431</v>
      </c>
      <c r="B156" s="226"/>
      <c r="C156" s="226"/>
      <c r="D156" s="226"/>
      <c r="E156" s="226"/>
      <c r="F156" s="232" t="s">
        <v>432</v>
      </c>
      <c r="G156" s="574">
        <v>0</v>
      </c>
      <c r="H156" s="219"/>
    </row>
    <row r="157" spans="1:8" ht="20.100000000000001" customHeight="1">
      <c r="A157" s="625" t="s">
        <v>433</v>
      </c>
      <c r="B157" s="226"/>
      <c r="C157" s="226"/>
      <c r="D157" s="226"/>
      <c r="E157" s="226"/>
      <c r="F157" s="232" t="s">
        <v>434</v>
      </c>
      <c r="G157" s="574">
        <v>0</v>
      </c>
      <c r="H157" s="219"/>
    </row>
    <row r="158" spans="1:8" ht="20.100000000000001" customHeight="1">
      <c r="A158" s="625" t="s">
        <v>435</v>
      </c>
      <c r="B158" s="226"/>
      <c r="C158" s="226"/>
      <c r="D158" s="226"/>
      <c r="E158" s="226"/>
      <c r="F158" s="235">
        <v>52500</v>
      </c>
      <c r="G158" s="574">
        <v>0</v>
      </c>
      <c r="H158" s="219"/>
    </row>
    <row r="159" spans="1:8" ht="20.100000000000001" customHeight="1">
      <c r="A159" s="625" t="s">
        <v>436</v>
      </c>
      <c r="B159" s="226"/>
      <c r="C159" s="226"/>
      <c r="D159" s="226"/>
      <c r="E159" s="226"/>
      <c r="F159" s="232" t="s">
        <v>437</v>
      </c>
      <c r="G159" s="574">
        <v>0</v>
      </c>
      <c r="H159" s="219"/>
    </row>
    <row r="160" spans="1:8" ht="20.100000000000001" customHeight="1">
      <c r="A160" s="625" t="s">
        <v>438</v>
      </c>
      <c r="B160" s="226"/>
      <c r="C160" s="226"/>
      <c r="D160" s="226"/>
      <c r="E160" s="226"/>
      <c r="F160" s="232" t="s">
        <v>439</v>
      </c>
      <c r="G160" s="574">
        <v>0</v>
      </c>
      <c r="H160" s="219"/>
    </row>
    <row r="161" spans="1:8" ht="20.100000000000001" customHeight="1">
      <c r="A161" s="625" t="s">
        <v>440</v>
      </c>
      <c r="B161" s="226"/>
      <c r="C161" s="226"/>
      <c r="D161" s="226"/>
      <c r="E161" s="226"/>
      <c r="F161" s="232" t="s">
        <v>441</v>
      </c>
      <c r="G161" s="574">
        <v>0</v>
      </c>
      <c r="H161" s="219"/>
    </row>
    <row r="162" spans="1:8" ht="20.100000000000001" customHeight="1">
      <c r="A162" s="625" t="s">
        <v>442</v>
      </c>
      <c r="B162" s="226"/>
      <c r="C162" s="226"/>
      <c r="D162" s="226"/>
      <c r="E162" s="226"/>
      <c r="F162" s="232" t="s">
        <v>443</v>
      </c>
      <c r="G162" s="574">
        <v>0</v>
      </c>
      <c r="H162" s="219"/>
    </row>
    <row r="163" spans="1:8" ht="20.100000000000001" customHeight="1">
      <c r="A163" s="625" t="s">
        <v>444</v>
      </c>
      <c r="B163" s="226"/>
      <c r="C163" s="226"/>
      <c r="D163" s="226"/>
      <c r="E163" s="226"/>
      <c r="F163" s="232" t="s">
        <v>445</v>
      </c>
      <c r="G163" s="574">
        <v>3352729</v>
      </c>
      <c r="H163" s="219"/>
    </row>
    <row r="164" spans="1:8" ht="20.100000000000001" customHeight="1">
      <c r="A164" s="625" t="s">
        <v>446</v>
      </c>
      <c r="B164" s="226"/>
      <c r="C164" s="226"/>
      <c r="D164" s="226"/>
      <c r="E164" s="226"/>
      <c r="F164" s="232" t="s">
        <v>447</v>
      </c>
      <c r="G164" s="574">
        <v>0</v>
      </c>
      <c r="H164" s="219"/>
    </row>
    <row r="165" spans="1:8" ht="20.100000000000001" customHeight="1">
      <c r="A165" s="625" t="s">
        <v>448</v>
      </c>
      <c r="B165" s="226"/>
      <c r="C165" s="226"/>
      <c r="D165" s="226"/>
      <c r="E165" s="226"/>
      <c r="F165" s="232" t="s">
        <v>449</v>
      </c>
      <c r="G165" s="574">
        <v>0</v>
      </c>
      <c r="H165" s="219"/>
    </row>
    <row r="166" spans="1:8" ht="20.100000000000001" customHeight="1">
      <c r="A166" s="625" t="s">
        <v>450</v>
      </c>
      <c r="B166" s="226"/>
      <c r="C166" s="226"/>
      <c r="D166" s="226"/>
      <c r="E166" s="226"/>
      <c r="F166" s="232" t="s">
        <v>451</v>
      </c>
      <c r="G166" s="574">
        <v>680488</v>
      </c>
      <c r="H166" s="219"/>
    </row>
    <row r="167" spans="1:8" ht="20.100000000000001" customHeight="1">
      <c r="A167" s="625" t="s">
        <v>452</v>
      </c>
      <c r="B167" s="226"/>
      <c r="C167" s="226"/>
      <c r="D167" s="226"/>
      <c r="E167" s="226"/>
      <c r="F167" s="232" t="s">
        <v>453</v>
      </c>
      <c r="G167" s="574">
        <v>0</v>
      </c>
      <c r="H167" s="219"/>
    </row>
    <row r="168" spans="1:8" ht="20.100000000000001" customHeight="1">
      <c r="A168" s="625" t="s">
        <v>454</v>
      </c>
      <c r="B168" s="226"/>
      <c r="C168" s="226"/>
      <c r="D168" s="226"/>
      <c r="E168" s="226"/>
      <c r="F168" s="232" t="s">
        <v>455</v>
      </c>
      <c r="G168" s="574">
        <v>2049953</v>
      </c>
      <c r="H168" s="219"/>
    </row>
    <row r="169" spans="1:8" ht="20.100000000000001" customHeight="1">
      <c r="A169" s="625" t="s">
        <v>456</v>
      </c>
      <c r="B169" s="226"/>
      <c r="C169" s="226"/>
      <c r="D169" s="226"/>
      <c r="E169" s="226"/>
      <c r="F169" s="232" t="s">
        <v>457</v>
      </c>
      <c r="G169" s="574">
        <v>0</v>
      </c>
      <c r="H169" s="219"/>
    </row>
    <row r="170" spans="1:8" ht="20.100000000000001" customHeight="1">
      <c r="A170" s="625" t="s">
        <v>458</v>
      </c>
      <c r="B170" s="226"/>
      <c r="C170" s="226"/>
      <c r="D170" s="226"/>
      <c r="E170" s="226"/>
      <c r="F170" s="232" t="s">
        <v>459</v>
      </c>
      <c r="G170" s="574">
        <v>0</v>
      </c>
      <c r="H170" s="219"/>
    </row>
    <row r="171" spans="1:8" ht="20.100000000000001" customHeight="1">
      <c r="A171" s="625" t="s">
        <v>460</v>
      </c>
      <c r="B171" s="226"/>
      <c r="C171" s="226"/>
      <c r="D171" s="226"/>
      <c r="E171" s="226"/>
      <c r="F171" s="232" t="s">
        <v>461</v>
      </c>
      <c r="G171" s="574">
        <v>0</v>
      </c>
      <c r="H171" s="219"/>
    </row>
    <row r="172" spans="1:8" ht="20.100000000000001" customHeight="1">
      <c r="A172" s="625" t="s">
        <v>462</v>
      </c>
      <c r="B172" s="226"/>
      <c r="C172" s="226"/>
      <c r="D172" s="226"/>
      <c r="E172" s="226"/>
      <c r="F172" s="232" t="s">
        <v>463</v>
      </c>
      <c r="G172" s="574">
        <v>0</v>
      </c>
      <c r="H172" s="219"/>
    </row>
    <row r="173" spans="1:8" ht="20.100000000000001" customHeight="1">
      <c r="A173" s="625" t="s">
        <v>464</v>
      </c>
      <c r="B173" s="226"/>
      <c r="C173" s="226"/>
      <c r="D173" s="226"/>
      <c r="E173" s="226"/>
      <c r="F173" s="235">
        <v>56001</v>
      </c>
      <c r="G173" s="574">
        <v>776326</v>
      </c>
      <c r="H173" s="219"/>
    </row>
    <row r="174" spans="1:8" ht="20.100000000000001" customHeight="1">
      <c r="A174" s="625" t="s">
        <v>465</v>
      </c>
      <c r="B174" s="226"/>
      <c r="C174" s="226"/>
      <c r="D174" s="226"/>
      <c r="E174" s="226"/>
      <c r="F174" s="235">
        <v>56002</v>
      </c>
      <c r="G174" s="574">
        <v>0</v>
      </c>
      <c r="H174" s="219"/>
    </row>
    <row r="175" spans="1:8" ht="20.100000000000001" customHeight="1">
      <c r="A175" s="625" t="s">
        <v>466</v>
      </c>
      <c r="B175" s="226"/>
      <c r="C175" s="226"/>
      <c r="D175" s="226"/>
      <c r="E175" s="226"/>
      <c r="F175" s="235">
        <v>56003</v>
      </c>
      <c r="G175" s="574">
        <v>0</v>
      </c>
      <c r="H175" s="219"/>
    </row>
    <row r="176" spans="1:8" ht="20.100000000000001" customHeight="1">
      <c r="A176" s="625" t="s">
        <v>467</v>
      </c>
      <c r="B176" s="226"/>
      <c r="C176" s="226"/>
      <c r="D176" s="226"/>
      <c r="E176" s="226"/>
      <c r="F176" s="257" t="s">
        <v>468</v>
      </c>
      <c r="G176" s="574">
        <v>59800</v>
      </c>
      <c r="H176" s="219"/>
    </row>
    <row r="177" spans="1:8" ht="20.100000000000001" customHeight="1">
      <c r="A177" s="625" t="s">
        <v>469</v>
      </c>
      <c r="B177" s="226"/>
      <c r="C177" s="226"/>
      <c r="D177" s="226"/>
      <c r="E177" s="226"/>
      <c r="F177" s="232" t="s">
        <v>470</v>
      </c>
      <c r="G177" s="574">
        <v>0</v>
      </c>
      <c r="H177" s="219"/>
    </row>
    <row r="178" spans="1:8" ht="20.100000000000001" customHeight="1">
      <c r="A178" s="634" t="s">
        <v>471</v>
      </c>
      <c r="B178" s="219"/>
      <c r="C178" s="219"/>
      <c r="D178" s="219"/>
      <c r="E178" s="219"/>
      <c r="F178" s="253" t="s">
        <v>472</v>
      </c>
      <c r="G178" s="574">
        <v>335584</v>
      </c>
      <c r="H178" s="219"/>
    </row>
    <row r="179" spans="1:8" ht="20.100000000000001" customHeight="1">
      <c r="A179" s="625" t="s">
        <v>473</v>
      </c>
      <c r="B179" s="226"/>
      <c r="C179" s="226"/>
      <c r="D179" s="226"/>
      <c r="E179" s="226"/>
      <c r="F179" s="232" t="s">
        <v>474</v>
      </c>
      <c r="G179" s="574">
        <v>110600</v>
      </c>
      <c r="H179" s="219"/>
    </row>
    <row r="180" spans="1:8" ht="20.100000000000001" customHeight="1">
      <c r="A180" s="625" t="s">
        <v>475</v>
      </c>
      <c r="B180" s="226"/>
      <c r="C180" s="226"/>
      <c r="D180" s="226"/>
      <c r="E180" s="226"/>
      <c r="F180" s="232" t="s">
        <v>476</v>
      </c>
      <c r="G180" s="574">
        <v>0</v>
      </c>
      <c r="H180" s="219"/>
    </row>
    <row r="181" spans="1:8" ht="20.100000000000001" customHeight="1">
      <c r="A181" s="625" t="s">
        <v>477</v>
      </c>
      <c r="B181" s="226"/>
      <c r="C181" s="226"/>
      <c r="D181" s="226"/>
      <c r="E181" s="226"/>
      <c r="F181" s="232" t="s">
        <v>478</v>
      </c>
      <c r="G181" s="574">
        <v>0</v>
      </c>
      <c r="H181" s="219"/>
    </row>
    <row r="182" spans="1:8" ht="20.100000000000001" customHeight="1">
      <c r="A182" s="625" t="s">
        <v>479</v>
      </c>
      <c r="B182" s="226"/>
      <c r="C182" s="226"/>
      <c r="D182" s="226"/>
      <c r="E182" s="226"/>
      <c r="F182" s="232" t="s">
        <v>480</v>
      </c>
      <c r="G182" s="574">
        <v>0</v>
      </c>
      <c r="H182" s="219"/>
    </row>
    <row r="183" spans="1:8" ht="20.100000000000001" customHeight="1">
      <c r="A183" s="625" t="s">
        <v>481</v>
      </c>
      <c r="B183" s="226"/>
      <c r="C183" s="226"/>
      <c r="D183" s="226"/>
      <c r="E183" s="226"/>
      <c r="F183" s="232" t="s">
        <v>482</v>
      </c>
      <c r="G183" s="574">
        <v>195600</v>
      </c>
      <c r="H183" s="219"/>
    </row>
    <row r="184" spans="1:8" ht="20.100000000000001" customHeight="1">
      <c r="A184" s="625" t="s">
        <v>483</v>
      </c>
      <c r="B184" s="226"/>
      <c r="C184" s="226"/>
      <c r="D184" s="226"/>
      <c r="E184" s="226"/>
      <c r="F184" s="232" t="s">
        <v>484</v>
      </c>
      <c r="G184" s="574">
        <v>0</v>
      </c>
      <c r="H184" s="219"/>
    </row>
    <row r="185" spans="1:8" ht="20.100000000000001" customHeight="1">
      <c r="A185" s="625" t="s">
        <v>485</v>
      </c>
      <c r="B185" s="226"/>
      <c r="C185" s="226"/>
      <c r="D185" s="226"/>
      <c r="E185" s="226"/>
      <c r="F185" s="232" t="s">
        <v>486</v>
      </c>
      <c r="G185" s="574"/>
      <c r="H185" s="219"/>
    </row>
    <row r="186" spans="1:8" ht="20.100000000000001" customHeight="1">
      <c r="A186" s="625" t="s">
        <v>487</v>
      </c>
      <c r="B186" s="226"/>
      <c r="C186" s="226"/>
      <c r="D186" s="226"/>
      <c r="E186" s="226"/>
      <c r="F186" s="232" t="s">
        <v>488</v>
      </c>
      <c r="G186" s="574">
        <v>1336546</v>
      </c>
      <c r="H186" s="219"/>
    </row>
    <row r="187" spans="1:8" ht="20.100000000000001" customHeight="1">
      <c r="A187" s="625" t="s">
        <v>489</v>
      </c>
      <c r="B187" s="226"/>
      <c r="C187" s="226"/>
      <c r="D187" s="226"/>
      <c r="E187" s="226"/>
      <c r="F187" s="232" t="s">
        <v>490</v>
      </c>
      <c r="G187" s="574">
        <v>1485052</v>
      </c>
      <c r="H187" s="219"/>
    </row>
    <row r="188" spans="1:8" ht="20.100000000000001" customHeight="1">
      <c r="A188" s="625" t="s">
        <v>491</v>
      </c>
      <c r="B188" s="226"/>
      <c r="C188" s="226"/>
      <c r="D188" s="226"/>
      <c r="E188" s="226"/>
      <c r="F188" s="232" t="s">
        <v>492</v>
      </c>
      <c r="G188" s="574">
        <v>200000</v>
      </c>
      <c r="H188" s="219"/>
    </row>
    <row r="189" spans="1:8" ht="20.100000000000001" customHeight="1">
      <c r="A189" s="625" t="s">
        <v>493</v>
      </c>
      <c r="B189" s="226"/>
      <c r="C189" s="226"/>
      <c r="D189" s="226"/>
      <c r="E189" s="226"/>
      <c r="F189" s="232" t="s">
        <v>494</v>
      </c>
      <c r="G189" s="574">
        <v>0</v>
      </c>
      <c r="H189" s="219"/>
    </row>
    <row r="190" spans="1:8" ht="20.100000000000001" customHeight="1">
      <c r="A190" s="625" t="s">
        <v>495</v>
      </c>
      <c r="B190" s="226"/>
      <c r="C190" s="226"/>
      <c r="D190" s="226"/>
      <c r="E190" s="226"/>
      <c r="F190" s="232" t="s">
        <v>496</v>
      </c>
      <c r="G190" s="574">
        <v>0</v>
      </c>
      <c r="H190" s="219"/>
    </row>
    <row r="191" spans="1:8" ht="20.100000000000001" customHeight="1">
      <c r="A191" s="625" t="s">
        <v>497</v>
      </c>
      <c r="B191" s="226"/>
      <c r="C191" s="226"/>
      <c r="D191" s="226"/>
      <c r="E191" s="226"/>
      <c r="F191" s="258">
        <v>59600</v>
      </c>
      <c r="G191" s="574">
        <v>78105</v>
      </c>
      <c r="H191" s="219"/>
    </row>
    <row r="192" spans="1:8" ht="20.100000000000001" customHeight="1">
      <c r="A192" s="625" t="s">
        <v>498</v>
      </c>
      <c r="B192" s="226"/>
      <c r="C192" s="226"/>
      <c r="D192" s="226"/>
      <c r="E192" s="226"/>
      <c r="F192" s="232" t="s">
        <v>499</v>
      </c>
      <c r="G192" s="574">
        <v>3280070</v>
      </c>
      <c r="H192" s="219"/>
    </row>
    <row r="193" spans="1:8" ht="20.100000000000001" customHeight="1">
      <c r="A193" s="625" t="s">
        <v>500</v>
      </c>
      <c r="B193" s="226"/>
      <c r="C193" s="226"/>
      <c r="D193" s="226"/>
      <c r="E193" s="226"/>
      <c r="F193" s="232" t="s">
        <v>501</v>
      </c>
      <c r="G193" s="574">
        <v>0</v>
      </c>
      <c r="H193" s="219"/>
    </row>
    <row r="194" spans="1:8" ht="20.100000000000001" customHeight="1">
      <c r="A194" s="625" t="s">
        <v>502</v>
      </c>
      <c r="B194" s="226"/>
      <c r="C194" s="226"/>
      <c r="D194" s="226"/>
      <c r="E194" s="226"/>
      <c r="F194" s="232" t="s">
        <v>503</v>
      </c>
      <c r="G194" s="574">
        <v>130065</v>
      </c>
      <c r="H194" s="219"/>
    </row>
    <row r="195" spans="1:8" ht="20.100000000000001" customHeight="1">
      <c r="A195" s="625"/>
      <c r="B195" s="226"/>
      <c r="C195" s="226"/>
      <c r="D195" s="226"/>
      <c r="E195" s="226"/>
      <c r="F195" s="232"/>
      <c r="G195" s="910"/>
      <c r="H195" s="219"/>
    </row>
    <row r="196" spans="1:8" ht="20.100000000000001" customHeight="1">
      <c r="A196" s="641" t="s">
        <v>504</v>
      </c>
      <c r="B196" s="642"/>
      <c r="C196" s="642"/>
      <c r="D196" s="642"/>
      <c r="E196" s="642"/>
      <c r="F196" s="655"/>
      <c r="G196" s="656">
        <f>SUM(G148:G194)</f>
        <v>23130832</v>
      </c>
      <c r="H196" s="219"/>
    </row>
    <row r="197" spans="1:8" ht="20.100000000000001" customHeight="1">
      <c r="A197" s="638"/>
      <c r="B197" s="259"/>
      <c r="C197" s="259"/>
      <c r="D197" s="259"/>
      <c r="E197" s="259"/>
      <c r="F197" s="278"/>
      <c r="G197" s="260"/>
      <c r="H197" s="219"/>
    </row>
    <row r="198" spans="1:8" ht="20.100000000000001" customHeight="1">
      <c r="A198" s="911" t="s">
        <v>505</v>
      </c>
      <c r="B198" s="753"/>
      <c r="C198" s="753"/>
      <c r="D198" s="753"/>
      <c r="E198" s="753"/>
      <c r="F198" s="896"/>
      <c r="G198" s="912"/>
      <c r="H198" s="219"/>
    </row>
    <row r="199" spans="1:8" ht="20.100000000000001" customHeight="1">
      <c r="A199" s="625"/>
      <c r="B199" s="226"/>
      <c r="C199" s="226"/>
      <c r="D199" s="226"/>
      <c r="E199" s="226"/>
      <c r="F199" s="232"/>
      <c r="G199" s="256"/>
      <c r="H199" s="219"/>
    </row>
    <row r="200" spans="1:8" ht="20.100000000000001" customHeight="1">
      <c r="A200" s="625" t="s">
        <v>506</v>
      </c>
      <c r="B200" s="226"/>
      <c r="C200" s="226"/>
      <c r="D200" s="226"/>
      <c r="E200" s="226"/>
      <c r="F200" s="232" t="s">
        <v>507</v>
      </c>
      <c r="G200" s="574">
        <v>254225</v>
      </c>
      <c r="H200" s="219"/>
    </row>
    <row r="201" spans="1:8" ht="20.100000000000001" customHeight="1">
      <c r="A201" s="625" t="s">
        <v>508</v>
      </c>
      <c r="B201" s="226"/>
      <c r="C201" s="226"/>
      <c r="D201" s="226"/>
      <c r="E201" s="226"/>
      <c r="F201" s="232" t="s">
        <v>509</v>
      </c>
      <c r="G201" s="574">
        <v>32890</v>
      </c>
      <c r="H201" s="219"/>
    </row>
    <row r="202" spans="1:8" ht="20.100000000000001" customHeight="1">
      <c r="A202" s="625" t="s">
        <v>510</v>
      </c>
      <c r="B202" s="226"/>
      <c r="C202" s="226"/>
      <c r="D202" s="226"/>
      <c r="E202" s="226"/>
      <c r="F202" s="232" t="s">
        <v>511</v>
      </c>
      <c r="G202" s="574">
        <v>189800</v>
      </c>
      <c r="H202" s="219"/>
    </row>
    <row r="203" spans="1:8" ht="20.100000000000001" customHeight="1">
      <c r="A203" s="625" t="s">
        <v>512</v>
      </c>
      <c r="B203" s="226"/>
      <c r="C203" s="226"/>
      <c r="D203" s="226"/>
      <c r="E203" s="226"/>
      <c r="F203" s="232" t="s">
        <v>513</v>
      </c>
      <c r="G203" s="574">
        <v>47920</v>
      </c>
      <c r="H203" s="219"/>
    </row>
    <row r="204" spans="1:8" ht="20.100000000000001" customHeight="1">
      <c r="A204" s="625" t="s">
        <v>514</v>
      </c>
      <c r="B204" s="226"/>
      <c r="C204" s="226"/>
      <c r="D204" s="226"/>
      <c r="E204" s="226"/>
      <c r="F204" s="232" t="s">
        <v>515</v>
      </c>
      <c r="G204" s="574">
        <v>908350</v>
      </c>
      <c r="H204" s="219"/>
    </row>
    <row r="205" spans="1:8" ht="20.100000000000001" customHeight="1">
      <c r="A205" s="625" t="s">
        <v>516</v>
      </c>
      <c r="B205" s="226"/>
      <c r="C205" s="226"/>
      <c r="D205" s="226"/>
      <c r="E205" s="226"/>
      <c r="F205" s="232" t="s">
        <v>517</v>
      </c>
      <c r="G205" s="574">
        <v>57385</v>
      </c>
      <c r="H205" s="219"/>
    </row>
    <row r="206" spans="1:8" ht="20.100000000000001" customHeight="1">
      <c r="A206" s="625" t="s">
        <v>733</v>
      </c>
      <c r="B206" s="226"/>
      <c r="C206" s="226"/>
      <c r="D206" s="226"/>
      <c r="E206" s="226"/>
      <c r="F206" s="1249">
        <v>63100</v>
      </c>
      <c r="G206" s="574">
        <v>44000</v>
      </c>
      <c r="H206" s="219"/>
    </row>
    <row r="207" spans="1:8" ht="20.100000000000001" customHeight="1">
      <c r="A207" s="625" t="s">
        <v>518</v>
      </c>
      <c r="B207" s="226"/>
      <c r="C207" s="226"/>
      <c r="D207" s="226"/>
      <c r="E207" s="226"/>
      <c r="F207" s="232" t="s">
        <v>519</v>
      </c>
      <c r="G207" s="574">
        <v>537300</v>
      </c>
      <c r="H207" s="219"/>
    </row>
    <row r="208" spans="1:8" ht="20.100000000000001" customHeight="1">
      <c r="A208" s="625" t="s">
        <v>520</v>
      </c>
      <c r="B208" s="226"/>
      <c r="C208" s="226"/>
      <c r="D208" s="226"/>
      <c r="E208" s="226"/>
      <c r="F208" s="232" t="s">
        <v>521</v>
      </c>
      <c r="G208" s="574">
        <v>0</v>
      </c>
      <c r="H208" s="219"/>
    </row>
    <row r="209" spans="1:8" ht="20.100000000000001" customHeight="1">
      <c r="A209" s="625" t="s">
        <v>522</v>
      </c>
      <c r="B209" s="226"/>
      <c r="C209" s="226"/>
      <c r="D209" s="226"/>
      <c r="E209" s="226"/>
      <c r="F209" s="232" t="s">
        <v>523</v>
      </c>
      <c r="G209" s="574">
        <v>32000</v>
      </c>
      <c r="H209" s="219"/>
    </row>
    <row r="210" spans="1:8" ht="20.100000000000001" customHeight="1">
      <c r="A210" s="625" t="s">
        <v>524</v>
      </c>
      <c r="B210" s="226"/>
      <c r="C210" s="226"/>
      <c r="D210" s="226"/>
      <c r="E210" s="226"/>
      <c r="F210" s="232" t="s">
        <v>525</v>
      </c>
      <c r="G210" s="574">
        <v>95000</v>
      </c>
      <c r="H210" s="219"/>
    </row>
    <row r="211" spans="1:8" ht="20.100000000000001" customHeight="1">
      <c r="A211" s="625" t="s">
        <v>526</v>
      </c>
      <c r="B211" s="226"/>
      <c r="C211" s="226"/>
      <c r="D211" s="226"/>
      <c r="E211" s="226"/>
      <c r="F211" s="232" t="s">
        <v>527</v>
      </c>
      <c r="G211" s="574">
        <v>1005000</v>
      </c>
      <c r="H211" s="219"/>
    </row>
    <row r="212" spans="1:8" ht="20.100000000000001" customHeight="1">
      <c r="A212" s="625" t="s">
        <v>528</v>
      </c>
      <c r="B212" s="226"/>
      <c r="C212" s="226"/>
      <c r="D212" s="226"/>
      <c r="E212" s="226"/>
      <c r="F212" s="232" t="s">
        <v>529</v>
      </c>
      <c r="G212" s="574">
        <v>68000</v>
      </c>
      <c r="H212" s="219"/>
    </row>
    <row r="213" spans="1:8" ht="20.100000000000001" customHeight="1">
      <c r="A213" s="625" t="s">
        <v>530</v>
      </c>
      <c r="B213" s="226"/>
      <c r="C213" s="226"/>
      <c r="D213" s="226"/>
      <c r="E213" s="226"/>
      <c r="F213" s="232" t="s">
        <v>531</v>
      </c>
      <c r="G213" s="574">
        <v>19100</v>
      </c>
      <c r="H213" s="219"/>
    </row>
    <row r="214" spans="1:8" ht="20.100000000000001" customHeight="1">
      <c r="A214" s="625" t="s">
        <v>532</v>
      </c>
      <c r="B214" s="219"/>
      <c r="C214" s="219"/>
      <c r="D214" s="219"/>
      <c r="E214" s="219"/>
      <c r="F214" s="232" t="s">
        <v>533</v>
      </c>
      <c r="G214" s="574">
        <v>0</v>
      </c>
      <c r="H214" s="219"/>
    </row>
    <row r="215" spans="1:8" ht="20.100000000000001" customHeight="1">
      <c r="A215" s="625" t="s">
        <v>534</v>
      </c>
      <c r="B215" s="219"/>
      <c r="C215" s="219"/>
      <c r="D215" s="219"/>
      <c r="E215" s="219"/>
      <c r="F215" s="235">
        <v>64007</v>
      </c>
      <c r="G215" s="574">
        <v>0</v>
      </c>
      <c r="H215" s="219"/>
    </row>
    <row r="216" spans="1:8" ht="20.100000000000001" customHeight="1">
      <c r="A216" s="625" t="s">
        <v>535</v>
      </c>
      <c r="B216" s="226"/>
      <c r="C216" s="226"/>
      <c r="D216" s="226"/>
      <c r="E216" s="226"/>
      <c r="F216" s="232" t="s">
        <v>536</v>
      </c>
      <c r="G216" s="574">
        <v>2180290</v>
      </c>
      <c r="H216" s="219"/>
    </row>
    <row r="217" spans="1:8" ht="20.100000000000001" customHeight="1">
      <c r="A217" s="625" t="s">
        <v>724</v>
      </c>
      <c r="B217" s="226"/>
      <c r="C217" s="226"/>
      <c r="D217" s="226"/>
      <c r="E217" s="226"/>
      <c r="F217" s="232" t="s">
        <v>537</v>
      </c>
      <c r="G217" s="574">
        <v>0</v>
      </c>
      <c r="H217" s="219"/>
    </row>
    <row r="218" spans="1:8" ht="20.100000000000001" customHeight="1">
      <c r="A218" s="625" t="s">
        <v>538</v>
      </c>
      <c r="B218" s="226"/>
      <c r="C218" s="226"/>
      <c r="D218" s="226"/>
      <c r="E218" s="226"/>
      <c r="F218" s="232" t="s">
        <v>539</v>
      </c>
      <c r="G218" s="574">
        <v>0</v>
      </c>
      <c r="H218" s="219"/>
    </row>
    <row r="219" spans="1:8" ht="20.100000000000001" customHeight="1">
      <c r="A219" s="625" t="s">
        <v>540</v>
      </c>
      <c r="B219" s="226"/>
      <c r="C219" s="226"/>
      <c r="D219" s="226"/>
      <c r="E219" s="226"/>
      <c r="F219" s="232" t="s">
        <v>541</v>
      </c>
      <c r="G219" s="574">
        <v>301750</v>
      </c>
      <c r="H219" s="219"/>
    </row>
    <row r="220" spans="1:8" ht="20.100000000000001" customHeight="1">
      <c r="A220" s="625" t="s">
        <v>542</v>
      </c>
      <c r="B220" s="226"/>
      <c r="C220" s="226"/>
      <c r="D220" s="226"/>
      <c r="E220" s="226"/>
      <c r="F220" s="232" t="s">
        <v>543</v>
      </c>
      <c r="G220" s="574">
        <v>248045</v>
      </c>
      <c r="H220" s="219"/>
    </row>
    <row r="221" spans="1:8" ht="20.100000000000001" customHeight="1">
      <c r="A221" s="625" t="s">
        <v>544</v>
      </c>
      <c r="B221" s="219"/>
      <c r="C221" s="219"/>
      <c r="D221" s="219"/>
      <c r="E221" s="219"/>
      <c r="F221" s="253" t="s">
        <v>545</v>
      </c>
      <c r="G221" s="574">
        <v>928300</v>
      </c>
      <c r="H221" s="219"/>
    </row>
    <row r="222" spans="1:8" ht="20.100000000000001" customHeight="1">
      <c r="A222" s="625" t="s">
        <v>546</v>
      </c>
      <c r="B222" s="226"/>
      <c r="C222" s="226"/>
      <c r="D222" s="226"/>
      <c r="E222" s="226"/>
      <c r="F222" s="232" t="s">
        <v>547</v>
      </c>
      <c r="G222" s="574">
        <v>170700</v>
      </c>
      <c r="H222" s="219"/>
    </row>
    <row r="223" spans="1:8" ht="20.100000000000001" customHeight="1">
      <c r="A223" s="625" t="s">
        <v>548</v>
      </c>
      <c r="B223" s="226"/>
      <c r="C223" s="226"/>
      <c r="D223" s="226"/>
      <c r="E223" s="226"/>
      <c r="F223" s="232" t="s">
        <v>549</v>
      </c>
      <c r="G223" s="574">
        <v>244870</v>
      </c>
      <c r="H223" s="219"/>
    </row>
    <row r="224" spans="1:8" ht="20.100000000000001" customHeight="1">
      <c r="A224" s="626" t="s">
        <v>550</v>
      </c>
      <c r="B224" s="229"/>
      <c r="C224" s="229"/>
      <c r="D224" s="229"/>
      <c r="E224" s="229"/>
      <c r="F224" s="245" t="s">
        <v>551</v>
      </c>
      <c r="G224" s="574">
        <v>142995</v>
      </c>
      <c r="H224" s="219"/>
    </row>
    <row r="225" spans="1:9" ht="20.100000000000001" customHeight="1">
      <c r="A225" s="625" t="s">
        <v>552</v>
      </c>
      <c r="B225" s="226"/>
      <c r="C225" s="226"/>
      <c r="D225" s="226"/>
      <c r="E225" s="226"/>
      <c r="F225" s="250" t="s">
        <v>553</v>
      </c>
      <c r="G225" s="574">
        <v>0</v>
      </c>
      <c r="H225" s="219"/>
    </row>
    <row r="226" spans="1:9" ht="20.100000000000001" customHeight="1">
      <c r="A226" s="625" t="s">
        <v>554</v>
      </c>
      <c r="B226" s="226"/>
      <c r="C226" s="226"/>
      <c r="D226" s="226"/>
      <c r="E226" s="226"/>
      <c r="F226" s="232" t="s">
        <v>555</v>
      </c>
      <c r="G226" s="574">
        <v>0</v>
      </c>
      <c r="H226" s="219"/>
    </row>
    <row r="227" spans="1:9" ht="20.100000000000001" customHeight="1">
      <c r="A227" s="625" t="s">
        <v>556</v>
      </c>
      <c r="B227" s="226"/>
      <c r="C227" s="226"/>
      <c r="D227" s="226"/>
      <c r="E227" s="226"/>
      <c r="F227" s="232" t="s">
        <v>557</v>
      </c>
      <c r="G227" s="574">
        <v>0</v>
      </c>
      <c r="H227" s="219"/>
    </row>
    <row r="228" spans="1:9" ht="20.100000000000001" customHeight="1">
      <c r="A228" s="625" t="s">
        <v>558</v>
      </c>
      <c r="B228" s="226"/>
      <c r="C228" s="226"/>
      <c r="D228" s="226"/>
      <c r="E228" s="226"/>
      <c r="F228" s="232" t="s">
        <v>559</v>
      </c>
      <c r="G228" s="574">
        <v>22250</v>
      </c>
      <c r="H228" s="219"/>
    </row>
    <row r="229" spans="1:9" ht="20.100000000000001" customHeight="1">
      <c r="A229" s="625" t="s">
        <v>560</v>
      </c>
      <c r="B229" s="226"/>
      <c r="C229" s="226"/>
      <c r="D229" s="226"/>
      <c r="E229" s="226"/>
      <c r="F229" s="232" t="s">
        <v>561</v>
      </c>
      <c r="G229" s="574">
        <v>0</v>
      </c>
      <c r="H229" s="219"/>
    </row>
    <row r="230" spans="1:9" ht="20.100000000000001" customHeight="1">
      <c r="A230" s="625" t="s">
        <v>562</v>
      </c>
      <c r="B230" s="226"/>
      <c r="C230" s="226"/>
      <c r="D230" s="226"/>
      <c r="E230" s="226"/>
      <c r="F230" s="232" t="s">
        <v>563</v>
      </c>
      <c r="G230" s="574">
        <v>0</v>
      </c>
      <c r="H230" s="219"/>
    </row>
    <row r="231" spans="1:9" ht="20.100000000000001" customHeight="1">
      <c r="A231" s="639" t="s">
        <v>564</v>
      </c>
      <c r="B231" s="226"/>
      <c r="C231" s="226"/>
      <c r="D231" s="261"/>
      <c r="E231" s="226"/>
      <c r="F231" s="262" t="s">
        <v>565</v>
      </c>
      <c r="G231" s="574">
        <v>0</v>
      </c>
      <c r="H231" s="219"/>
    </row>
    <row r="232" spans="1:9" ht="20.100000000000001" customHeight="1">
      <c r="A232" s="639" t="s">
        <v>566</v>
      </c>
      <c r="B232" s="263"/>
      <c r="C232" s="263"/>
      <c r="D232" s="264"/>
      <c r="E232" s="263"/>
      <c r="F232" s="265" t="s">
        <v>567</v>
      </c>
      <c r="G232" s="574">
        <v>0</v>
      </c>
      <c r="H232" s="219"/>
    </row>
    <row r="233" spans="1:9" ht="20.100000000000001" customHeight="1">
      <c r="A233" s="639" t="s">
        <v>568</v>
      </c>
      <c r="B233" s="263"/>
      <c r="C233" s="263"/>
      <c r="D233" s="264"/>
      <c r="E233" s="263"/>
      <c r="F233" s="265" t="s">
        <v>569</v>
      </c>
      <c r="G233" s="574">
        <v>0</v>
      </c>
      <c r="H233" s="219"/>
    </row>
    <row r="234" spans="1:9" ht="20.100000000000001" customHeight="1">
      <c r="A234" s="639" t="s">
        <v>570</v>
      </c>
      <c r="B234" s="263"/>
      <c r="C234" s="263"/>
      <c r="D234" s="264"/>
      <c r="E234" s="263"/>
      <c r="F234" s="266" t="s">
        <v>571</v>
      </c>
      <c r="G234" s="574">
        <v>23094.25</v>
      </c>
      <c r="H234" s="219"/>
    </row>
    <row r="235" spans="1:9" ht="20.100000000000001" customHeight="1">
      <c r="A235" s="639" t="s">
        <v>572</v>
      </c>
      <c r="B235" s="263"/>
      <c r="C235" s="263"/>
      <c r="D235" s="264"/>
      <c r="E235" s="263"/>
      <c r="F235" s="267">
        <v>69270</v>
      </c>
      <c r="G235" s="574">
        <v>3000000</v>
      </c>
      <c r="H235" s="219"/>
    </row>
    <row r="236" spans="1:9" ht="20.100000000000001" customHeight="1">
      <c r="A236" s="625" t="s">
        <v>573</v>
      </c>
      <c r="B236" s="226"/>
      <c r="C236" s="226"/>
      <c r="D236" s="226"/>
      <c r="E236" s="226"/>
      <c r="F236" s="232" t="s">
        <v>574</v>
      </c>
      <c r="G236" s="574">
        <v>80305</v>
      </c>
      <c r="H236" s="219"/>
      <c r="I236" s="268"/>
    </row>
    <row r="237" spans="1:9" ht="20.100000000000001" customHeight="1">
      <c r="A237" s="625" t="s">
        <v>575</v>
      </c>
      <c r="B237" s="226"/>
      <c r="C237" s="226"/>
      <c r="D237" s="226"/>
      <c r="E237" s="226"/>
      <c r="F237" s="232" t="s">
        <v>576</v>
      </c>
      <c r="G237" s="574">
        <v>0</v>
      </c>
      <c r="H237" s="219"/>
    </row>
    <row r="238" spans="1:9" ht="20.100000000000001" customHeight="1">
      <c r="A238" s="625" t="s">
        <v>577</v>
      </c>
      <c r="B238" s="226"/>
      <c r="C238" s="226"/>
      <c r="D238" s="226"/>
      <c r="E238" s="226"/>
      <c r="F238" s="232" t="s">
        <v>578</v>
      </c>
      <c r="G238" s="1337">
        <v>504150</v>
      </c>
      <c r="H238" s="219"/>
    </row>
    <row r="239" spans="1:9" ht="20.100000000000001" customHeight="1">
      <c r="A239" s="625"/>
      <c r="B239" s="226"/>
      <c r="C239" s="226"/>
      <c r="D239" s="226"/>
      <c r="E239" s="226"/>
      <c r="F239" s="232"/>
      <c r="G239" s="269"/>
      <c r="H239" s="219"/>
    </row>
    <row r="240" spans="1:9" ht="20.100000000000001" customHeight="1">
      <c r="A240" s="907" t="s">
        <v>579</v>
      </c>
      <c r="B240" s="708"/>
      <c r="C240" s="708"/>
      <c r="D240" s="708"/>
      <c r="E240" s="708"/>
      <c r="F240" s="709"/>
      <c r="G240" s="779">
        <f>SUM(G200:G238)</f>
        <v>11137719.25</v>
      </c>
      <c r="H240" s="219"/>
    </row>
    <row r="241" spans="1:10" ht="20.100000000000001" customHeight="1">
      <c r="A241" s="638"/>
      <c r="B241" s="259"/>
      <c r="C241" s="259"/>
      <c r="D241" s="259"/>
      <c r="E241" s="259"/>
      <c r="F241" s="713"/>
      <c r="G241" s="714"/>
      <c r="H241" s="219"/>
    </row>
    <row r="242" spans="1:10" ht="20.100000000000001" customHeight="1">
      <c r="A242" s="1060" t="s">
        <v>165</v>
      </c>
      <c r="B242" s="1061"/>
      <c r="C242" s="1061"/>
      <c r="D242" s="1061"/>
      <c r="E242" s="1061"/>
      <c r="F242" s="1062"/>
      <c r="G242" s="913"/>
      <c r="H242" s="219"/>
    </row>
    <row r="243" spans="1:10" ht="20.100000000000001" customHeight="1">
      <c r="A243" s="625"/>
      <c r="B243" s="226"/>
      <c r="C243" s="226"/>
      <c r="D243" s="226"/>
      <c r="E243" s="226"/>
      <c r="F243" s="232"/>
      <c r="G243" s="269"/>
      <c r="H243" s="219"/>
    </row>
    <row r="244" spans="1:10" ht="20.100000000000001" customHeight="1">
      <c r="A244" s="626" t="s">
        <v>580</v>
      </c>
      <c r="B244" s="229"/>
      <c r="C244" s="229"/>
      <c r="D244" s="229"/>
      <c r="E244" s="229"/>
      <c r="F244" s="245" t="s">
        <v>581</v>
      </c>
      <c r="G244" s="574">
        <v>0</v>
      </c>
      <c r="H244" s="219"/>
    </row>
    <row r="245" spans="1:10" ht="20.100000000000001" customHeight="1">
      <c r="A245" s="626" t="s">
        <v>582</v>
      </c>
      <c r="B245" s="229"/>
      <c r="C245" s="229"/>
      <c r="D245" s="229"/>
      <c r="E245" s="229"/>
      <c r="F245" s="245" t="s">
        <v>583</v>
      </c>
      <c r="G245" s="574">
        <v>13850</v>
      </c>
      <c r="H245" s="219"/>
    </row>
    <row r="246" spans="1:10" ht="20.100000000000001" customHeight="1">
      <c r="A246" s="625" t="s">
        <v>584</v>
      </c>
      <c r="B246" s="226"/>
      <c r="C246" s="226"/>
      <c r="D246" s="226"/>
      <c r="E246" s="226"/>
      <c r="F246" s="232" t="s">
        <v>585</v>
      </c>
      <c r="G246" s="574">
        <v>5000</v>
      </c>
      <c r="H246" s="219"/>
    </row>
    <row r="247" spans="1:10" ht="20.100000000000001" customHeight="1">
      <c r="A247" s="626" t="s">
        <v>586</v>
      </c>
      <c r="B247" s="229"/>
      <c r="C247" s="229"/>
      <c r="D247" s="229"/>
      <c r="E247" s="229"/>
      <c r="F247" s="1295" t="s">
        <v>587</v>
      </c>
      <c r="G247" s="574">
        <v>0</v>
      </c>
      <c r="H247" s="662"/>
      <c r="I247" s="222"/>
    </row>
    <row r="248" spans="1:10" ht="20.100000000000001" customHeight="1">
      <c r="A248" s="1309" t="s">
        <v>764</v>
      </c>
      <c r="B248" s="1310"/>
      <c r="C248" s="1310"/>
      <c r="D248" s="1310"/>
      <c r="E248" s="1310"/>
      <c r="F248" s="1338">
        <v>73001</v>
      </c>
      <c r="G248" s="574">
        <v>0</v>
      </c>
      <c r="H248" s="662"/>
      <c r="I248" s="222"/>
    </row>
    <row r="249" spans="1:10" ht="20.100000000000001" customHeight="1">
      <c r="A249" s="1309" t="s">
        <v>765</v>
      </c>
      <c r="B249" s="1310"/>
      <c r="C249" s="1310"/>
      <c r="D249" s="1310"/>
      <c r="E249" s="1310"/>
      <c r="F249" s="1338">
        <v>73002</v>
      </c>
      <c r="G249" s="574">
        <v>0</v>
      </c>
      <c r="H249" s="662"/>
      <c r="I249" s="222"/>
    </row>
    <row r="250" spans="1:10" ht="20.100000000000001" customHeight="1">
      <c r="A250" s="626" t="s">
        <v>588</v>
      </c>
      <c r="B250" s="229"/>
      <c r="C250" s="229"/>
      <c r="D250" s="229"/>
      <c r="E250" s="229"/>
      <c r="F250" s="252">
        <v>73050</v>
      </c>
      <c r="G250" s="574">
        <v>0</v>
      </c>
      <c r="H250" s="662"/>
      <c r="I250" s="222"/>
    </row>
    <row r="251" spans="1:10" ht="20.100000000000001" customHeight="1">
      <c r="A251" s="626" t="s">
        <v>732</v>
      </c>
      <c r="B251" s="229"/>
      <c r="C251" s="229"/>
      <c r="D251" s="229"/>
      <c r="E251" s="229"/>
      <c r="F251" s="252">
        <v>73100</v>
      </c>
      <c r="G251" s="574">
        <v>0</v>
      </c>
      <c r="H251" s="662"/>
      <c r="I251" s="222"/>
    </row>
    <row r="252" spans="1:10" ht="20.100000000000001" customHeight="1">
      <c r="A252" s="626" t="s">
        <v>589</v>
      </c>
      <c r="B252" s="229"/>
      <c r="C252" s="229"/>
      <c r="D252" s="229"/>
      <c r="E252" s="229"/>
      <c r="F252" s="245" t="s">
        <v>590</v>
      </c>
      <c r="G252" s="574">
        <v>0</v>
      </c>
      <c r="H252" s="662"/>
      <c r="I252" s="222"/>
    </row>
    <row r="253" spans="1:10" ht="20.100000000000001" customHeight="1">
      <c r="A253" s="626" t="s">
        <v>591</v>
      </c>
      <c r="B253" s="229"/>
      <c r="C253" s="229"/>
      <c r="D253" s="229"/>
      <c r="E253" s="229"/>
      <c r="F253" s="245" t="s">
        <v>592</v>
      </c>
      <c r="G253" s="574">
        <v>0</v>
      </c>
      <c r="H253" s="662"/>
      <c r="I253" s="222"/>
      <c r="J253" s="222"/>
    </row>
    <row r="254" spans="1:10" s="222" customFormat="1" ht="20.100000000000001" customHeight="1">
      <c r="A254" s="626" t="s">
        <v>593</v>
      </c>
      <c r="B254" s="229"/>
      <c r="C254" s="229"/>
      <c r="D254" s="229"/>
      <c r="E254" s="229"/>
      <c r="F254" s="245" t="s">
        <v>594</v>
      </c>
      <c r="G254" s="574">
        <v>0</v>
      </c>
      <c r="H254" s="662"/>
    </row>
    <row r="255" spans="1:10" ht="20.100000000000001" customHeight="1">
      <c r="A255" s="626" t="s">
        <v>595</v>
      </c>
      <c r="B255" s="229"/>
      <c r="C255" s="229"/>
      <c r="D255" s="229"/>
      <c r="E255" s="229"/>
      <c r="F255" s="245" t="s">
        <v>596</v>
      </c>
      <c r="G255" s="574">
        <v>0</v>
      </c>
      <c r="H255" s="662"/>
      <c r="I255" s="222"/>
      <c r="J255" s="222"/>
    </row>
    <row r="256" spans="1:10" ht="20.100000000000001" customHeight="1">
      <c r="A256" s="626" t="s">
        <v>597</v>
      </c>
      <c r="B256" s="229"/>
      <c r="C256" s="229"/>
      <c r="D256" s="229"/>
      <c r="E256" s="229"/>
      <c r="F256" s="245" t="s">
        <v>598</v>
      </c>
      <c r="G256" s="574">
        <v>0</v>
      </c>
      <c r="H256" s="662"/>
      <c r="I256" s="222"/>
    </row>
    <row r="257" spans="1:9" ht="20.100000000000001" customHeight="1">
      <c r="A257" s="626"/>
      <c r="B257" s="229"/>
      <c r="C257" s="229"/>
      <c r="D257" s="229"/>
      <c r="E257" s="229"/>
      <c r="F257" s="245"/>
      <c r="G257" s="914"/>
      <c r="H257" s="662"/>
      <c r="I257" s="222"/>
    </row>
    <row r="258" spans="1:9" ht="20.100000000000001" customHeight="1">
      <c r="A258" s="907" t="s">
        <v>599</v>
      </c>
      <c r="B258" s="708"/>
      <c r="C258" s="708"/>
      <c r="D258" s="708"/>
      <c r="E258" s="708"/>
      <c r="F258" s="709"/>
      <c r="G258" s="779">
        <f>SUM(G244:G256)</f>
        <v>18850</v>
      </c>
      <c r="H258" s="219"/>
    </row>
    <row r="259" spans="1:9" ht="20.100000000000001" customHeight="1">
      <c r="A259" s="638"/>
      <c r="B259" s="259"/>
      <c r="C259" s="259"/>
      <c r="D259" s="259"/>
      <c r="E259" s="259"/>
      <c r="F259" s="259"/>
      <c r="G259" s="715"/>
      <c r="H259" s="219"/>
    </row>
    <row r="260" spans="1:9" ht="20.100000000000001" customHeight="1" thickBot="1">
      <c r="A260" s="657" t="s">
        <v>600</v>
      </c>
      <c r="B260" s="658"/>
      <c r="C260" s="658"/>
      <c r="D260" s="658"/>
      <c r="E260" s="658"/>
      <c r="F260" s="659"/>
      <c r="G260" s="660">
        <f>SUM(G196+G240+G258)</f>
        <v>34287401.25</v>
      </c>
      <c r="H260" s="219"/>
    </row>
    <row r="261" spans="1:9" ht="20.100000000000001" customHeight="1" thickTop="1">
      <c r="A261" s="915"/>
      <c r="B261" s="916"/>
      <c r="C261" s="916"/>
      <c r="D261" s="916"/>
      <c r="E261" s="916"/>
      <c r="F261" s="917"/>
      <c r="G261" s="918"/>
      <c r="H261" s="219"/>
    </row>
    <row r="262" spans="1:9" ht="20.100000000000001" customHeight="1">
      <c r="A262" s="1069"/>
      <c r="B262" s="1070"/>
      <c r="C262" s="1070"/>
      <c r="D262" s="1070"/>
      <c r="E262" s="1070"/>
      <c r="F262" s="1071"/>
      <c r="G262" s="919"/>
      <c r="H262" s="219"/>
    </row>
    <row r="263" spans="1:9" ht="20.100000000000001" customHeight="1">
      <c r="A263" s="625"/>
      <c r="B263" s="226"/>
      <c r="C263" s="226"/>
      <c r="D263" s="226"/>
      <c r="E263" s="226"/>
      <c r="F263" s="232"/>
      <c r="G263" s="269"/>
      <c r="H263" s="219"/>
    </row>
    <row r="264" spans="1:9" ht="20.100000000000001" customHeight="1">
      <c r="A264" s="625" t="s">
        <v>601</v>
      </c>
      <c r="B264" s="226"/>
      <c r="C264" s="226"/>
      <c r="D264" s="226"/>
      <c r="E264" s="226"/>
      <c r="F264" s="270">
        <v>30100</v>
      </c>
      <c r="G264" s="573">
        <v>225000</v>
      </c>
      <c r="H264" s="219"/>
    </row>
    <row r="265" spans="1:9" ht="20.100000000000001" customHeight="1">
      <c r="A265" s="625" t="s">
        <v>602</v>
      </c>
      <c r="B265" s="226"/>
      <c r="C265" s="226"/>
      <c r="D265" s="226"/>
      <c r="E265" s="226"/>
      <c r="F265" s="270">
        <v>30200</v>
      </c>
      <c r="G265" s="574">
        <v>0</v>
      </c>
      <c r="H265" s="219"/>
    </row>
    <row r="266" spans="1:9" ht="20.100000000000001" customHeight="1">
      <c r="A266" s="625" t="s">
        <v>603</v>
      </c>
      <c r="B266" s="226"/>
      <c r="C266" s="226"/>
      <c r="D266" s="226"/>
      <c r="E266" s="226"/>
      <c r="F266" s="270">
        <v>30300</v>
      </c>
      <c r="G266" s="574">
        <v>0</v>
      </c>
      <c r="H266" s="219"/>
    </row>
    <row r="267" spans="1:9" ht="20.100000000000001" customHeight="1">
      <c r="A267" s="625" t="s">
        <v>604</v>
      </c>
      <c r="B267" s="226"/>
      <c r="C267" s="226"/>
      <c r="D267" s="226"/>
      <c r="E267" s="226"/>
      <c r="F267" s="270">
        <v>30400</v>
      </c>
      <c r="G267" s="574">
        <v>0</v>
      </c>
      <c r="H267" s="219"/>
    </row>
    <row r="268" spans="1:9" ht="20.100000000000001" customHeight="1">
      <c r="A268" s="625" t="s">
        <v>605</v>
      </c>
      <c r="B268" s="226"/>
      <c r="C268" s="226"/>
      <c r="D268" s="226"/>
      <c r="E268" s="226"/>
      <c r="F268" s="270">
        <v>30500</v>
      </c>
      <c r="G268" s="574">
        <v>0</v>
      </c>
      <c r="H268" s="219"/>
    </row>
    <row r="269" spans="1:9" ht="20.100000000000001" customHeight="1">
      <c r="A269" s="625" t="s">
        <v>606</v>
      </c>
      <c r="B269" s="226"/>
      <c r="C269" s="226"/>
      <c r="D269" s="226"/>
      <c r="E269" s="226"/>
      <c r="F269" s="270">
        <v>30600</v>
      </c>
      <c r="G269" s="574">
        <v>0</v>
      </c>
      <c r="H269" s="219"/>
    </row>
    <row r="270" spans="1:9" ht="20.100000000000001" customHeight="1">
      <c r="A270" s="625" t="s">
        <v>607</v>
      </c>
      <c r="B270" s="226"/>
      <c r="C270" s="226"/>
      <c r="D270" s="226"/>
      <c r="E270" s="226"/>
      <c r="F270" s="270">
        <v>30700</v>
      </c>
      <c r="G270" s="574">
        <v>0</v>
      </c>
      <c r="H270" s="219"/>
    </row>
    <row r="271" spans="1:9" ht="20.100000000000001" customHeight="1">
      <c r="A271" s="625" t="s">
        <v>608</v>
      </c>
      <c r="B271" s="226"/>
      <c r="C271" s="226"/>
      <c r="D271" s="226"/>
      <c r="E271" s="226"/>
      <c r="F271" s="270">
        <v>30900</v>
      </c>
      <c r="G271" s="574">
        <v>500000</v>
      </c>
      <c r="H271" s="219"/>
    </row>
    <row r="272" spans="1:9" ht="20.100000000000001" customHeight="1">
      <c r="A272" s="625" t="s">
        <v>609</v>
      </c>
      <c r="B272" s="226"/>
      <c r="C272" s="226"/>
      <c r="D272" s="226"/>
      <c r="E272" s="226"/>
      <c r="F272" s="270">
        <v>31100</v>
      </c>
      <c r="G272" s="763">
        <v>1332729</v>
      </c>
      <c r="H272" s="219"/>
    </row>
    <row r="273" spans="1:12" ht="20.100000000000001" customHeight="1">
      <c r="A273" s="625"/>
      <c r="B273" s="226"/>
      <c r="C273" s="226"/>
      <c r="D273" s="226"/>
      <c r="E273" s="226"/>
      <c r="F273" s="270"/>
      <c r="G273" s="920"/>
      <c r="H273" s="219"/>
    </row>
    <row r="274" spans="1:12" ht="20.100000000000001" customHeight="1">
      <c r="A274" s="627" t="s">
        <v>610</v>
      </c>
      <c r="B274" s="226"/>
      <c r="C274" s="226"/>
      <c r="D274" s="226"/>
      <c r="E274" s="226"/>
      <c r="F274" s="270"/>
      <c r="G274" s="921">
        <f>SUM(G264:G272)</f>
        <v>2057729</v>
      </c>
      <c r="H274" s="219"/>
    </row>
    <row r="275" spans="1:12" ht="20.100000000000001" customHeight="1">
      <c r="A275" s="627"/>
      <c r="B275" s="226"/>
      <c r="C275" s="226"/>
      <c r="D275" s="226"/>
      <c r="E275" s="226"/>
      <c r="F275" s="270"/>
      <c r="G275" s="269"/>
      <c r="H275" s="219"/>
    </row>
    <row r="276" spans="1:12" ht="20.100000000000001" customHeight="1" thickBot="1">
      <c r="A276" s="640" t="s">
        <v>766</v>
      </c>
      <c r="B276" s="219"/>
      <c r="C276" s="219"/>
      <c r="D276" s="219"/>
      <c r="E276" s="219"/>
      <c r="F276" s="253">
        <v>30800</v>
      </c>
      <c r="G276" s="575">
        <f>-1883278-200000</f>
        <v>-2083278</v>
      </c>
      <c r="H276" s="663"/>
    </row>
    <row r="277" spans="1:12" ht="20.100000000000001" customHeight="1">
      <c r="A277" s="634"/>
      <c r="B277" s="219"/>
      <c r="C277" s="219"/>
      <c r="D277" s="219"/>
      <c r="E277" s="219"/>
      <c r="F277" s="253"/>
      <c r="G277" s="269"/>
      <c r="H277" s="219"/>
    </row>
    <row r="278" spans="1:12" ht="20.100000000000001" customHeight="1">
      <c r="A278" s="641" t="s">
        <v>611</v>
      </c>
      <c r="B278" s="642"/>
      <c r="C278" s="642"/>
      <c r="D278" s="642"/>
      <c r="E278" s="642"/>
      <c r="F278" s="643"/>
      <c r="G278" s="644">
        <f>G274+G276</f>
        <v>-25549</v>
      </c>
      <c r="H278" s="664"/>
    </row>
    <row r="279" spans="1:12">
      <c r="A279" s="271"/>
      <c r="B279" s="271"/>
      <c r="C279" s="271"/>
      <c r="D279" s="271"/>
      <c r="E279" s="271"/>
      <c r="F279" s="272"/>
      <c r="G279" s="273"/>
      <c r="H279" s="274"/>
      <c r="I279" s="274"/>
      <c r="J279" s="274"/>
      <c r="K279" s="274"/>
      <c r="L279" s="274"/>
    </row>
    <row r="280" spans="1:12" s="222" customFormat="1" ht="13.5" customHeight="1">
      <c r="A280" s="1057"/>
      <c r="B280" s="1057"/>
      <c r="C280" s="1057"/>
      <c r="D280" s="1057"/>
      <c r="E280" s="1057"/>
      <c r="F280" s="1057"/>
      <c r="G280" s="1057"/>
      <c r="H280" s="1057"/>
      <c r="I280" s="275"/>
      <c r="J280" s="275"/>
      <c r="K280" s="275"/>
      <c r="L280" s="275"/>
    </row>
    <row r="281" spans="1:12" s="222" customFormat="1">
      <c r="A281" s="1057"/>
      <c r="B281" s="1057"/>
      <c r="C281" s="1057"/>
      <c r="D281" s="1057"/>
      <c r="E281" s="1057"/>
      <c r="F281" s="1057"/>
      <c r="G281" s="1057"/>
      <c r="H281" s="1057"/>
      <c r="I281" s="275"/>
      <c r="J281" s="275"/>
      <c r="K281" s="275"/>
      <c r="L281" s="275"/>
    </row>
    <row r="282" spans="1:12" s="222" customFormat="1">
      <c r="A282" s="1057"/>
      <c r="B282" s="1057"/>
      <c r="C282" s="1057"/>
      <c r="D282" s="1057"/>
      <c r="E282" s="1057"/>
      <c r="F282" s="1057"/>
      <c r="G282" s="1057"/>
      <c r="H282" s="1057"/>
    </row>
  </sheetData>
  <sheetProtection algorithmName="SHA-512" hashValue="IGW91J+U9V2F3AF9wxXMpyOo9yo9Uatj1gUSHf7KKCZZ0DTtEJ2KUSat0sSRRyQs00JpSVG+VAT/czV2NxSvJA==" saltValue="FXZlMYYrB4g65r2QncIMaQ=="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44" orientation="portrait" r:id="rId1"/>
  <headerFooter alignWithMargins="0">
    <oddFooter>&amp;L&amp;Z&amp;F&amp;R&amp;D</oddFooter>
  </headerFooter>
  <rowBreaks count="3" manualBreakCount="3">
    <brk id="72" max="6" man="1"/>
    <brk id="129" max="6" man="1"/>
    <brk id="197" max="6" man="1"/>
  </rowBreaks>
  <ignoredErrors>
    <ignoredError sqref="A257:A261 F139:F140 F123:F126 F117 F109:F113 F11:F17 F192:F194 F21:F33 A239:H239 F159:F172 F148:F157 A269:A273 B254:H257 B240:F240 H240 B259:H261 B258:F258 H258 F45:F64 A275 F176:F190 A266:A267 B241:H241 F37:F40 A263:A264 A277:H283 B276:F276 A241:A243 F66:F72 F74:F86 F94:F97 F99:F103 B243:H243 G242:H242 B263:H263 G262:H262 B207:F238 H207:H238 B273:H275 B244:F247 H244:H247 B264:F272 H264:H272 F88:F91 B252:F253 H252:H253 H200:H205 B200:F205 F132:F137" numberStoredAsText="1"/>
    <ignoredError sqref="G85 G75 G81 G144"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4EB99F0-3281-401A-A88B-34022978AF39}">
  <ds:schemaRefs>
    <ds:schemaRef ds:uri="http://schemas.microsoft.com/office/2006/metadata/properties"/>
    <ds:schemaRef ds:uri="http://purl.org/dc/terms/"/>
    <ds:schemaRef ds:uri="http://purl.org/dc/dcmitype/"/>
    <ds:schemaRef ds:uri="http://purl.org/dc/elements/1.1/"/>
    <ds:schemaRef ds:uri="http://schemas.microsoft.com/office/2006/documentManagement/types"/>
    <ds:schemaRef ds:uri="ee822479-6e51-4d14-b6b0-2c589e913e66"/>
    <ds:schemaRef ds:uri="http://schemas.microsoft.com/office/infopath/2007/PartnerControls"/>
    <ds:schemaRef ds:uri="http://schemas.openxmlformats.org/package/2006/metadata/core-properties"/>
    <ds:schemaRef ds:uri="http://www.w3.org/XML/1998/namespace"/>
  </ds:schemaRefs>
</ds:datastoreItem>
</file>

<file path=customXml/itemProps3.xml><?xml version="1.0" encoding="utf-8"?>
<ds:datastoreItem xmlns:ds="http://schemas.openxmlformats.org/officeDocument/2006/customXml" ds:itemID="{96A80541-7138-4A3D-B60A-65E3AF5727E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G</vt:lpstr>
      <vt:lpstr>EXHIBIT F</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Nieto, Eve</cp:lastModifiedBy>
  <cp:revision/>
  <cp:lastPrinted>2021-05-06T15:15:13Z</cp:lastPrinted>
  <dcterms:created xsi:type="dcterms:W3CDTF">2005-03-22T15:46:43Z</dcterms:created>
  <dcterms:modified xsi:type="dcterms:W3CDTF">2022-06-30T16:07:23Z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ies>
</file>